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:\4749_Biotop_Dolanky\04_VYSTUPY\DPS\E_Rozpocet\"/>
    </mc:Choice>
  </mc:AlternateContent>
  <xr:revisionPtr revIDLastSave="0" documentId="13_ncr:1_{2A23B512-4EB3-48C2-B7EE-28CDAE1F8C18}" xr6:coauthVersionLast="47" xr6:coauthVersionMax="47" xr10:uidLastSave="{00000000-0000-0000-0000-000000000000}"/>
  <bookViews>
    <workbookView xWindow="-28920" yWindow="-240" windowWidth="29040" windowHeight="17640" xr2:uid="{00000000-000D-0000-FFFF-FFFF00000000}"/>
  </bookViews>
  <sheets>
    <sheet name="Rekapitulace stavby" sheetId="1" r:id="rId1"/>
    <sheet name="SO 01 - Objekt zázemí" sheetId="2" r:id="rId2"/>
    <sheet name="SO 02 - Přírodní jezírko" sheetId="3" r:id="rId3"/>
    <sheet name="SO 02.1 - Kanalizace" sheetId="4" r:id="rId4"/>
    <sheet name="SO 02.2 - Skimmery, dnová..." sheetId="5" r:id="rId5"/>
    <sheet name="SO 02.3 - Technologická š..." sheetId="6" r:id="rId6"/>
    <sheet name="SO 02.4 - Bubnový filtr" sheetId="7" r:id="rId7"/>
    <sheet name="SO 02.5 - Přečerpávací nádrž" sheetId="8" r:id="rId8"/>
    <sheet name="SO 02.6 - Šachty" sheetId="9" r:id="rId9"/>
    <sheet name="SO 02.7 - Vertikální filtr" sheetId="10" r:id="rId10"/>
    <sheet name="SO 02.8 - Výustní objekt" sheetId="11" r:id="rId11"/>
    <sheet name="SO 02.9 - Kalové pole" sheetId="12" r:id="rId12"/>
    <sheet name="SO 02.10 - Mola, lávka př..." sheetId="13" r:id="rId13"/>
    <sheet name="SO 03 - Studna" sheetId="14" r:id="rId14"/>
    <sheet name="SO 04.1 - Areálový rozvod..." sheetId="15" r:id="rId15"/>
    <sheet name="SO 04.2 - Přípojka NN" sheetId="16" r:id="rId16"/>
    <sheet name="SO 04.3 - Areálový rozvod NN" sheetId="17" r:id="rId17"/>
    <sheet name="SO 05 - Vegetační ČOV pro..." sheetId="18" r:id="rId18"/>
    <sheet name="VRN - Vedlejší a ostatní ..." sheetId="19" r:id="rId19"/>
  </sheets>
  <definedNames>
    <definedName name="_xlnm._FilterDatabase" localSheetId="1" hidden="1">'SO 01 - Objekt zázemí'!$C$140:$K$612</definedName>
    <definedName name="_xlnm._FilterDatabase" localSheetId="2" hidden="1">'SO 02 - Přírodní jezírko'!$C$124:$K$239</definedName>
    <definedName name="_xlnm._FilterDatabase" localSheetId="3" hidden="1">'SO 02.1 - Kanalizace'!$C$124:$K$243</definedName>
    <definedName name="_xlnm._FilterDatabase" localSheetId="12" hidden="1">'SO 02.10 - Mola, lávka př...'!$C$126:$K$250</definedName>
    <definedName name="_xlnm._FilterDatabase" localSheetId="4" hidden="1">'SO 02.2 - Skimmery, dnová...'!$C$122:$K$138</definedName>
    <definedName name="_xlnm._FilterDatabase" localSheetId="5" hidden="1">'SO 02.3 - Technologická š...'!$C$134:$K$300</definedName>
    <definedName name="_xlnm._FilterDatabase" localSheetId="6" hidden="1">'SO 02.4 - Bubnový filtr'!$C$122:$K$130</definedName>
    <definedName name="_xlnm._FilterDatabase" localSheetId="7" hidden="1">'SO 02.5 - Přečerpávací nádrž'!$C$122:$K$130</definedName>
    <definedName name="_xlnm._FilterDatabase" localSheetId="8" hidden="1">'SO 02.6 - Šachty'!$C$131:$K$233</definedName>
    <definedName name="_xlnm._FilterDatabase" localSheetId="9" hidden="1">'SO 02.7 - Vertikální filtr'!$C$129:$K$308</definedName>
    <definedName name="_xlnm._FilterDatabase" localSheetId="10" hidden="1">'SO 02.8 - Výustní objekt'!$C$126:$K$165</definedName>
    <definedName name="_xlnm._FilterDatabase" localSheetId="11" hidden="1">'SO 02.9 - Kalové pole'!$C$128:$K$231</definedName>
    <definedName name="_xlnm._FilterDatabase" localSheetId="13" hidden="1">'SO 03 - Studna'!$C$126:$K$206</definedName>
    <definedName name="_xlnm._FilterDatabase" localSheetId="14" hidden="1">'SO 04.1 - Areálový rozvod...'!$C$126:$K$261</definedName>
    <definedName name="_xlnm._FilterDatabase" localSheetId="15" hidden="1">'SO 04.2 - Přípojka NN'!$C$123:$K$173</definedName>
    <definedName name="_xlnm._FilterDatabase" localSheetId="16" hidden="1">'SO 04.3 - Areálový rozvod NN'!$C$129:$K$320</definedName>
    <definedName name="_xlnm._FilterDatabase" localSheetId="17" hidden="1">'SO 05 - Vegetační ČOV pro...'!$C$127:$K$402</definedName>
    <definedName name="_xlnm._FilterDatabase" localSheetId="18" hidden="1">'VRN - Vedlejší a ostatní ...'!$C$122:$K$162</definedName>
    <definedName name="_xlnm.Print_Titles" localSheetId="0">'Rekapitulace stavby'!$92:$92</definedName>
    <definedName name="_xlnm.Print_Titles" localSheetId="1">'SO 01 - Objekt zázemí'!$140:$140</definedName>
    <definedName name="_xlnm.Print_Titles" localSheetId="2">'SO 02 - Přírodní jezírko'!$124:$124</definedName>
    <definedName name="_xlnm.Print_Titles" localSheetId="3">'SO 02.1 - Kanalizace'!$124:$124</definedName>
    <definedName name="_xlnm.Print_Titles" localSheetId="12">'SO 02.10 - Mola, lávka př...'!$126:$126</definedName>
    <definedName name="_xlnm.Print_Titles" localSheetId="4">'SO 02.2 - Skimmery, dnová...'!$122:$122</definedName>
    <definedName name="_xlnm.Print_Titles" localSheetId="5">'SO 02.3 - Technologická š...'!$134:$134</definedName>
    <definedName name="_xlnm.Print_Titles" localSheetId="6">'SO 02.4 - Bubnový filtr'!$122:$122</definedName>
    <definedName name="_xlnm.Print_Titles" localSheetId="7">'SO 02.5 - Přečerpávací nádrž'!$122:$122</definedName>
    <definedName name="_xlnm.Print_Titles" localSheetId="8">'SO 02.6 - Šachty'!$131:$131</definedName>
    <definedName name="_xlnm.Print_Titles" localSheetId="9">'SO 02.7 - Vertikální filtr'!$129:$129</definedName>
    <definedName name="_xlnm.Print_Titles" localSheetId="10">'SO 02.8 - Výustní objekt'!$126:$126</definedName>
    <definedName name="_xlnm.Print_Titles" localSheetId="11">'SO 02.9 - Kalové pole'!$128:$128</definedName>
    <definedName name="_xlnm.Print_Titles" localSheetId="13">'SO 03 - Studna'!$126:$126</definedName>
    <definedName name="_xlnm.Print_Titles" localSheetId="14">'SO 04.1 - Areálový rozvod...'!$126:$126</definedName>
    <definedName name="_xlnm.Print_Titles" localSheetId="15">'SO 04.2 - Přípojka NN'!$123:$123</definedName>
    <definedName name="_xlnm.Print_Titles" localSheetId="16">'SO 04.3 - Areálový rozvod NN'!$129:$129</definedName>
    <definedName name="_xlnm.Print_Titles" localSheetId="17">'SO 05 - Vegetační ČOV pro...'!$127:$127</definedName>
    <definedName name="_xlnm.Print_Titles" localSheetId="18">'VRN - Vedlejší a ostatní ...'!$122:$122</definedName>
    <definedName name="_xlnm.Print_Area" localSheetId="0">'Rekapitulace stavby'!$D$4:$AO$76,'Rekapitulace stavby'!$C$82:$AQ$115</definedName>
    <definedName name="_xlnm.Print_Area" localSheetId="1">'SO 01 - Objekt zázemí'!$C$4:$J$76,'SO 01 - Objekt zázemí'!$C$82:$J$122,'SO 01 - Objekt zázemí'!$C$128:$K$612</definedName>
    <definedName name="_xlnm.Print_Area" localSheetId="2">'SO 02 - Přírodní jezírko'!$C$4:$J$76,'SO 02 - Přírodní jezírko'!$C$82:$J$106,'SO 02 - Přírodní jezírko'!$C$112:$K$239</definedName>
    <definedName name="_xlnm.Print_Area" localSheetId="3">'SO 02.1 - Kanalizace'!$C$4:$J$76,'SO 02.1 - Kanalizace'!$C$82:$J$104,'SO 02.1 - Kanalizace'!$C$110:$K$243</definedName>
    <definedName name="_xlnm.Print_Area" localSheetId="12">'SO 02.10 - Mola, lávka př...'!$C$4:$J$76,'SO 02.10 - Mola, lávka př...'!$C$82:$J$106,'SO 02.10 - Mola, lávka př...'!$C$112:$K$250</definedName>
    <definedName name="_xlnm.Print_Area" localSheetId="4">'SO 02.2 - Skimmery, dnová...'!$C$4:$J$76,'SO 02.2 - Skimmery, dnová...'!$C$82:$J$102,'SO 02.2 - Skimmery, dnová...'!$C$108:$K$138</definedName>
    <definedName name="_xlnm.Print_Area" localSheetId="5">'SO 02.3 - Technologická š...'!$C$4:$J$76,'SO 02.3 - Technologická š...'!$C$82:$J$114,'SO 02.3 - Technologická š...'!$C$120:$K$300</definedName>
    <definedName name="_xlnm.Print_Area" localSheetId="6">'SO 02.4 - Bubnový filtr'!$C$4:$J$76,'SO 02.4 - Bubnový filtr'!$C$82:$J$102,'SO 02.4 - Bubnový filtr'!$C$108:$K$130</definedName>
    <definedName name="_xlnm.Print_Area" localSheetId="7">'SO 02.5 - Přečerpávací nádrž'!$C$4:$J$76,'SO 02.5 - Přečerpávací nádrž'!$C$82:$J$102,'SO 02.5 - Přečerpávací nádrž'!$C$108:$K$130</definedName>
    <definedName name="_xlnm.Print_Area" localSheetId="8">'SO 02.6 - Šachty'!$C$4:$J$76,'SO 02.6 - Šachty'!$C$82:$J$111,'SO 02.6 - Šachty'!$C$117:$K$233</definedName>
    <definedName name="_xlnm.Print_Area" localSheetId="9">'SO 02.7 - Vertikální filtr'!$C$4:$J$76,'SO 02.7 - Vertikální filtr'!$C$82:$J$109,'SO 02.7 - Vertikální filtr'!$C$115:$K$308</definedName>
    <definedName name="_xlnm.Print_Area" localSheetId="10">'SO 02.8 - Výustní objekt'!$C$4:$J$76,'SO 02.8 - Výustní objekt'!$C$82:$J$106,'SO 02.8 - Výustní objekt'!$C$112:$K$165</definedName>
    <definedName name="_xlnm.Print_Area" localSheetId="11">'SO 02.9 - Kalové pole'!$C$4:$J$76,'SO 02.9 - Kalové pole'!$C$82:$J$108,'SO 02.9 - Kalové pole'!$C$114:$K$231</definedName>
    <definedName name="_xlnm.Print_Area" localSheetId="13">'SO 03 - Studna'!$C$4:$J$76,'SO 03 - Studna'!$C$82:$J$108,'SO 03 - Studna'!$C$114:$K$206</definedName>
    <definedName name="_xlnm.Print_Area" localSheetId="14">'SO 04.1 - Areálový rozvod...'!$C$4:$J$76,'SO 04.1 - Areálový rozvod...'!$C$82:$J$106,'SO 04.1 - Areálový rozvod...'!$C$112:$K$261</definedName>
    <definedName name="_xlnm.Print_Area" localSheetId="15">'SO 04.2 - Přípojka NN'!$C$4:$J$76,'SO 04.2 - Přípojka NN'!$C$82:$J$103,'SO 04.2 - Přípojka NN'!$C$109:$K$173</definedName>
    <definedName name="_xlnm.Print_Area" localSheetId="16">'SO 04.3 - Areálový rozvod NN'!$C$4:$J$76,'SO 04.3 - Areálový rozvod NN'!$C$82:$J$109,'SO 04.3 - Areálový rozvod NN'!$C$115:$K$320</definedName>
    <definedName name="_xlnm.Print_Area" localSheetId="17">'SO 05 - Vegetační ČOV pro...'!$C$4:$J$76,'SO 05 - Vegetační ČOV pro...'!$C$82:$J$109,'SO 05 - Vegetační ČOV pro...'!$C$115:$K$402</definedName>
    <definedName name="_xlnm.Print_Area" localSheetId="18">'VRN - Vedlejší a ostatní ...'!$C$4:$J$76,'VRN - Vedlejší a ostatní ...'!$C$82:$J$104,'VRN - Vedlejší a ostatní ...'!$C$110:$K$162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9" l="1"/>
  <c r="J36" i="19"/>
  <c r="AY114" i="1"/>
  <c r="J35" i="19"/>
  <c r="AX114" i="1" s="1"/>
  <c r="BI162" i="19"/>
  <c r="BH162" i="19"/>
  <c r="BG162" i="19"/>
  <c r="BF162" i="19"/>
  <c r="T162" i="19"/>
  <c r="R162" i="19"/>
  <c r="P162" i="19"/>
  <c r="BI161" i="19"/>
  <c r="BH161" i="19"/>
  <c r="BG161" i="19"/>
  <c r="BF161" i="19"/>
  <c r="T161" i="19"/>
  <c r="R161" i="19"/>
  <c r="P161" i="19"/>
  <c r="BI159" i="19"/>
  <c r="BH159" i="19"/>
  <c r="BG159" i="19"/>
  <c r="BF159" i="19"/>
  <c r="T159" i="19"/>
  <c r="T158" i="19" s="1"/>
  <c r="R159" i="19"/>
  <c r="R158" i="19" s="1"/>
  <c r="P159" i="19"/>
  <c r="P158" i="19" s="1"/>
  <c r="BI156" i="19"/>
  <c r="BH156" i="19"/>
  <c r="BG156" i="19"/>
  <c r="BF156" i="19"/>
  <c r="T156" i="19"/>
  <c r="R156" i="19"/>
  <c r="P156" i="19"/>
  <c r="BI155" i="19"/>
  <c r="BH155" i="19"/>
  <c r="BG155" i="19"/>
  <c r="BF155" i="19"/>
  <c r="T155" i="19"/>
  <c r="R155" i="19"/>
  <c r="P155" i="19"/>
  <c r="BI152" i="19"/>
  <c r="BH152" i="19"/>
  <c r="BG152" i="19"/>
  <c r="BF152" i="19"/>
  <c r="T152" i="19"/>
  <c r="R152" i="19"/>
  <c r="P152" i="19"/>
  <c r="BI149" i="19"/>
  <c r="BH149" i="19"/>
  <c r="BG149" i="19"/>
  <c r="BF149" i="19"/>
  <c r="T149" i="19"/>
  <c r="R149" i="19"/>
  <c r="P149" i="19"/>
  <c r="BI146" i="19"/>
  <c r="BH146" i="19"/>
  <c r="BG146" i="19"/>
  <c r="BF146" i="19"/>
  <c r="T146" i="19"/>
  <c r="R146" i="19"/>
  <c r="P146" i="19"/>
  <c r="BI145" i="19"/>
  <c r="BH145" i="19"/>
  <c r="BG145" i="19"/>
  <c r="BF145" i="19"/>
  <c r="T145" i="19"/>
  <c r="R145" i="19"/>
  <c r="P145" i="19"/>
  <c r="BI142" i="19"/>
  <c r="BH142" i="19"/>
  <c r="BG142" i="19"/>
  <c r="BF142" i="19"/>
  <c r="T142" i="19"/>
  <c r="R142" i="19"/>
  <c r="P142" i="19"/>
  <c r="BI141" i="19"/>
  <c r="BH141" i="19"/>
  <c r="BG141" i="19"/>
  <c r="BF141" i="19"/>
  <c r="T141" i="19"/>
  <c r="R141" i="19"/>
  <c r="P141" i="19"/>
  <c r="BI139" i="19"/>
  <c r="BH139" i="19"/>
  <c r="BG139" i="19"/>
  <c r="BF139" i="19"/>
  <c r="T139" i="19"/>
  <c r="R139" i="19"/>
  <c r="P139" i="19"/>
  <c r="BI138" i="19"/>
  <c r="BH138" i="19"/>
  <c r="BG138" i="19"/>
  <c r="BF138" i="19"/>
  <c r="T138" i="19"/>
  <c r="R138" i="19"/>
  <c r="P138" i="19"/>
  <c r="BI137" i="19"/>
  <c r="BH137" i="19"/>
  <c r="BG137" i="19"/>
  <c r="BF137" i="19"/>
  <c r="T137" i="19"/>
  <c r="R137" i="19"/>
  <c r="P137" i="19"/>
  <c r="BI136" i="19"/>
  <c r="BH136" i="19"/>
  <c r="BG136" i="19"/>
  <c r="BF136" i="19"/>
  <c r="T136" i="19"/>
  <c r="R136" i="19"/>
  <c r="P136" i="19"/>
  <c r="BI135" i="19"/>
  <c r="BH135" i="19"/>
  <c r="BG135" i="19"/>
  <c r="BF135" i="19"/>
  <c r="T135" i="19"/>
  <c r="R135" i="19"/>
  <c r="P135" i="19"/>
  <c r="BI130" i="19"/>
  <c r="BH130" i="19"/>
  <c r="BG130" i="19"/>
  <c r="BF130" i="19"/>
  <c r="T130" i="19"/>
  <c r="R130" i="19"/>
  <c r="P130" i="19"/>
  <c r="BI127" i="19"/>
  <c r="BH127" i="19"/>
  <c r="BG127" i="19"/>
  <c r="BF127" i="19"/>
  <c r="T127" i="19"/>
  <c r="R127" i="19"/>
  <c r="P127" i="19"/>
  <c r="BI126" i="19"/>
  <c r="BH126" i="19"/>
  <c r="BG126" i="19"/>
  <c r="BF126" i="19"/>
  <c r="T126" i="19"/>
  <c r="R126" i="19"/>
  <c r="P126" i="19"/>
  <c r="BI125" i="19"/>
  <c r="BH125" i="19"/>
  <c r="BG125" i="19"/>
  <c r="BF125" i="19"/>
  <c r="T125" i="19"/>
  <c r="R125" i="19"/>
  <c r="P125" i="19"/>
  <c r="J120" i="19"/>
  <c r="J119" i="19"/>
  <c r="F119" i="19"/>
  <c r="F117" i="19"/>
  <c r="E115" i="19"/>
  <c r="J92" i="19"/>
  <c r="J91" i="19"/>
  <c r="F91" i="19"/>
  <c r="F89" i="19"/>
  <c r="E87" i="19"/>
  <c r="J18" i="19"/>
  <c r="E18" i="19"/>
  <c r="F92" i="19" s="1"/>
  <c r="J17" i="19"/>
  <c r="J12" i="19"/>
  <c r="J117" i="19" s="1"/>
  <c r="E7" i="19"/>
  <c r="E85" i="19" s="1"/>
  <c r="J37" i="18"/>
  <c r="J36" i="18"/>
  <c r="AY113" i="1" s="1"/>
  <c r="J35" i="18"/>
  <c r="AX113" i="1" s="1"/>
  <c r="BI401" i="18"/>
  <c r="BH401" i="18"/>
  <c r="BG401" i="18"/>
  <c r="BF401" i="18"/>
  <c r="T401" i="18"/>
  <c r="T400" i="18" s="1"/>
  <c r="R401" i="18"/>
  <c r="R400" i="18"/>
  <c r="P401" i="18"/>
  <c r="P400" i="18"/>
  <c r="BI399" i="18"/>
  <c r="BH399" i="18"/>
  <c r="BG399" i="18"/>
  <c r="BF399" i="18"/>
  <c r="T399" i="18"/>
  <c r="R399" i="18"/>
  <c r="P399" i="18"/>
  <c r="BI398" i="18"/>
  <c r="BH398" i="18"/>
  <c r="BG398" i="18"/>
  <c r="BF398" i="18"/>
  <c r="T398" i="18"/>
  <c r="R398" i="18"/>
  <c r="P398" i="18"/>
  <c r="BI396" i="18"/>
  <c r="BH396" i="18"/>
  <c r="BG396" i="18"/>
  <c r="BF396" i="18"/>
  <c r="T396" i="18"/>
  <c r="R396" i="18"/>
  <c r="P396" i="18"/>
  <c r="BI394" i="18"/>
  <c r="BH394" i="18"/>
  <c r="BG394" i="18"/>
  <c r="BF394" i="18"/>
  <c r="T394" i="18"/>
  <c r="R394" i="18"/>
  <c r="P394" i="18"/>
  <c r="BI393" i="18"/>
  <c r="BH393" i="18"/>
  <c r="BG393" i="18"/>
  <c r="BF393" i="18"/>
  <c r="T393" i="18"/>
  <c r="R393" i="18"/>
  <c r="P393" i="18"/>
  <c r="BI390" i="18"/>
  <c r="BH390" i="18"/>
  <c r="BG390" i="18"/>
  <c r="BF390" i="18"/>
  <c r="T390" i="18"/>
  <c r="R390" i="18"/>
  <c r="P390" i="18"/>
  <c r="BI387" i="18"/>
  <c r="BH387" i="18"/>
  <c r="BG387" i="18"/>
  <c r="BF387" i="18"/>
  <c r="T387" i="18"/>
  <c r="R387" i="18"/>
  <c r="P387" i="18"/>
  <c r="BI384" i="18"/>
  <c r="BH384" i="18"/>
  <c r="BG384" i="18"/>
  <c r="BF384" i="18"/>
  <c r="T384" i="18"/>
  <c r="R384" i="18"/>
  <c r="P384" i="18"/>
  <c r="BI381" i="18"/>
  <c r="BH381" i="18"/>
  <c r="BG381" i="18"/>
  <c r="BF381" i="18"/>
  <c r="T381" i="18"/>
  <c r="R381" i="18"/>
  <c r="P381" i="18"/>
  <c r="BI378" i="18"/>
  <c r="BH378" i="18"/>
  <c r="BG378" i="18"/>
  <c r="BF378" i="18"/>
  <c r="T378" i="18"/>
  <c r="T377" i="18" s="1"/>
  <c r="R378" i="18"/>
  <c r="R377" i="18" s="1"/>
  <c r="P378" i="18"/>
  <c r="P377" i="18" s="1"/>
  <c r="BI374" i="18"/>
  <c r="BH374" i="18"/>
  <c r="BG374" i="18"/>
  <c r="BF374" i="18"/>
  <c r="T374" i="18"/>
  <c r="R374" i="18"/>
  <c r="P374" i="18"/>
  <c r="BI371" i="18"/>
  <c r="BH371" i="18"/>
  <c r="BG371" i="18"/>
  <c r="BF371" i="18"/>
  <c r="T371" i="18"/>
  <c r="R371" i="18"/>
  <c r="P371" i="18"/>
  <c r="BI369" i="18"/>
  <c r="BH369" i="18"/>
  <c r="BG369" i="18"/>
  <c r="BF369" i="18"/>
  <c r="T369" i="18"/>
  <c r="R369" i="18"/>
  <c r="P369" i="18"/>
  <c r="BI366" i="18"/>
  <c r="BH366" i="18"/>
  <c r="BG366" i="18"/>
  <c r="BF366" i="18"/>
  <c r="T366" i="18"/>
  <c r="R366" i="18"/>
  <c r="P366" i="18"/>
  <c r="BI365" i="18"/>
  <c r="BH365" i="18"/>
  <c r="BG365" i="18"/>
  <c r="BF365" i="18"/>
  <c r="T365" i="18"/>
  <c r="R365" i="18"/>
  <c r="P365" i="18"/>
  <c r="BI364" i="18"/>
  <c r="BH364" i="18"/>
  <c r="BG364" i="18"/>
  <c r="BF364" i="18"/>
  <c r="T364" i="18"/>
  <c r="R364" i="18"/>
  <c r="P364" i="18"/>
  <c r="BI363" i="18"/>
  <c r="BH363" i="18"/>
  <c r="BG363" i="18"/>
  <c r="BF363" i="18"/>
  <c r="T363" i="18"/>
  <c r="R363" i="18"/>
  <c r="P363" i="18"/>
  <c r="BI362" i="18"/>
  <c r="BH362" i="18"/>
  <c r="BG362" i="18"/>
  <c r="BF362" i="18"/>
  <c r="T362" i="18"/>
  <c r="R362" i="18"/>
  <c r="P362" i="18"/>
  <c r="BI358" i="18"/>
  <c r="BH358" i="18"/>
  <c r="BG358" i="18"/>
  <c r="BF358" i="18"/>
  <c r="T358" i="18"/>
  <c r="R358" i="18"/>
  <c r="P358" i="18"/>
  <c r="BI355" i="18"/>
  <c r="BH355" i="18"/>
  <c r="BG355" i="18"/>
  <c r="BF355" i="18"/>
  <c r="T355" i="18"/>
  <c r="R355" i="18"/>
  <c r="P355" i="18"/>
  <c r="BI353" i="18"/>
  <c r="BH353" i="18"/>
  <c r="BG353" i="18"/>
  <c r="BF353" i="18"/>
  <c r="T353" i="18"/>
  <c r="R353" i="18"/>
  <c r="P353" i="18"/>
  <c r="BI348" i="18"/>
  <c r="BH348" i="18"/>
  <c r="BG348" i="18"/>
  <c r="BF348" i="18"/>
  <c r="T348" i="18"/>
  <c r="R348" i="18"/>
  <c r="P348" i="18"/>
  <c r="BI345" i="18"/>
  <c r="BH345" i="18"/>
  <c r="BG345" i="18"/>
  <c r="BF345" i="18"/>
  <c r="T345" i="18"/>
  <c r="R345" i="18"/>
  <c r="P345" i="18"/>
  <c r="BI342" i="18"/>
  <c r="BH342" i="18"/>
  <c r="BG342" i="18"/>
  <c r="BF342" i="18"/>
  <c r="T342" i="18"/>
  <c r="R342" i="18"/>
  <c r="P342" i="18"/>
  <c r="BI339" i="18"/>
  <c r="BH339" i="18"/>
  <c r="BG339" i="18"/>
  <c r="BF339" i="18"/>
  <c r="T339" i="18"/>
  <c r="R339" i="18"/>
  <c r="P339" i="18"/>
  <c r="BI336" i="18"/>
  <c r="BH336" i="18"/>
  <c r="BG336" i="18"/>
  <c r="BF336" i="18"/>
  <c r="T336" i="18"/>
  <c r="R336" i="18"/>
  <c r="P336" i="18"/>
  <c r="BI332" i="18"/>
  <c r="BH332" i="18"/>
  <c r="BG332" i="18"/>
  <c r="BF332" i="18"/>
  <c r="T332" i="18"/>
  <c r="R332" i="18"/>
  <c r="P332" i="18"/>
  <c r="BI329" i="18"/>
  <c r="BH329" i="18"/>
  <c r="BG329" i="18"/>
  <c r="BF329" i="18"/>
  <c r="T329" i="18"/>
  <c r="R329" i="18"/>
  <c r="P329" i="18"/>
  <c r="BI322" i="18"/>
  <c r="BH322" i="18"/>
  <c r="BG322" i="18"/>
  <c r="BF322" i="18"/>
  <c r="T322" i="18"/>
  <c r="R322" i="18"/>
  <c r="P322" i="18"/>
  <c r="BI319" i="18"/>
  <c r="BH319" i="18"/>
  <c r="BG319" i="18"/>
  <c r="BF319" i="18"/>
  <c r="T319" i="18"/>
  <c r="R319" i="18"/>
  <c r="P319" i="18"/>
  <c r="BI316" i="18"/>
  <c r="BH316" i="18"/>
  <c r="BG316" i="18"/>
  <c r="BF316" i="18"/>
  <c r="T316" i="18"/>
  <c r="R316" i="18"/>
  <c r="P316" i="18"/>
  <c r="BI313" i="18"/>
  <c r="BH313" i="18"/>
  <c r="BG313" i="18"/>
  <c r="BF313" i="18"/>
  <c r="T313" i="18"/>
  <c r="R313" i="18"/>
  <c r="P313" i="18"/>
  <c r="BI310" i="18"/>
  <c r="BH310" i="18"/>
  <c r="BG310" i="18"/>
  <c r="BF310" i="18"/>
  <c r="T310" i="18"/>
  <c r="R310" i="18"/>
  <c r="P310" i="18"/>
  <c r="BI307" i="18"/>
  <c r="BH307" i="18"/>
  <c r="BG307" i="18"/>
  <c r="BF307" i="18"/>
  <c r="T307" i="18"/>
  <c r="R307" i="18"/>
  <c r="P307" i="18"/>
  <c r="BI306" i="18"/>
  <c r="BH306" i="18"/>
  <c r="BG306" i="18"/>
  <c r="BF306" i="18"/>
  <c r="T306" i="18"/>
  <c r="R306" i="18"/>
  <c r="P306" i="18"/>
  <c r="BI303" i="18"/>
  <c r="BH303" i="18"/>
  <c r="BG303" i="18"/>
  <c r="BF303" i="18"/>
  <c r="T303" i="18"/>
  <c r="R303" i="18"/>
  <c r="P303" i="18"/>
  <c r="BI297" i="18"/>
  <c r="BH297" i="18"/>
  <c r="BG297" i="18"/>
  <c r="BF297" i="18"/>
  <c r="T297" i="18"/>
  <c r="R297" i="18"/>
  <c r="P297" i="18"/>
  <c r="BI294" i="18"/>
  <c r="BH294" i="18"/>
  <c r="BG294" i="18"/>
  <c r="BF294" i="18"/>
  <c r="T294" i="18"/>
  <c r="R294" i="18"/>
  <c r="P294" i="18"/>
  <c r="BI291" i="18"/>
  <c r="BH291" i="18"/>
  <c r="BG291" i="18"/>
  <c r="BF291" i="18"/>
  <c r="T291" i="18"/>
  <c r="R291" i="18"/>
  <c r="P291" i="18"/>
  <c r="BI288" i="18"/>
  <c r="BH288" i="18"/>
  <c r="BG288" i="18"/>
  <c r="BF288" i="18"/>
  <c r="T288" i="18"/>
  <c r="R288" i="18"/>
  <c r="P288" i="18"/>
  <c r="BI281" i="18"/>
  <c r="BH281" i="18"/>
  <c r="BG281" i="18"/>
  <c r="BF281" i="18"/>
  <c r="T281" i="18"/>
  <c r="R281" i="18"/>
  <c r="P281" i="18"/>
  <c r="BI277" i="18"/>
  <c r="BH277" i="18"/>
  <c r="BG277" i="18"/>
  <c r="BF277" i="18"/>
  <c r="T277" i="18"/>
  <c r="R277" i="18"/>
  <c r="P277" i="18"/>
  <c r="BI265" i="18"/>
  <c r="BH265" i="18"/>
  <c r="BG265" i="18"/>
  <c r="BF265" i="18"/>
  <c r="T265" i="18"/>
  <c r="R265" i="18"/>
  <c r="P265" i="18"/>
  <c r="BI262" i="18"/>
  <c r="BH262" i="18"/>
  <c r="BG262" i="18"/>
  <c r="BF262" i="18"/>
  <c r="T262" i="18"/>
  <c r="R262" i="18"/>
  <c r="P262" i="18"/>
  <c r="BI258" i="18"/>
  <c r="BH258" i="18"/>
  <c r="BG258" i="18"/>
  <c r="BF258" i="18"/>
  <c r="T258" i="18"/>
  <c r="R258" i="18"/>
  <c r="P258" i="18"/>
  <c r="BI254" i="18"/>
  <c r="BH254" i="18"/>
  <c r="BG254" i="18"/>
  <c r="BF254" i="18"/>
  <c r="T254" i="18"/>
  <c r="R254" i="18"/>
  <c r="P254" i="18"/>
  <c r="BI251" i="18"/>
  <c r="BH251" i="18"/>
  <c r="BG251" i="18"/>
  <c r="BF251" i="18"/>
  <c r="T251" i="18"/>
  <c r="R251" i="18"/>
  <c r="P251" i="18"/>
  <c r="BI248" i="18"/>
  <c r="BH248" i="18"/>
  <c r="BG248" i="18"/>
  <c r="BF248" i="18"/>
  <c r="T248" i="18"/>
  <c r="R248" i="18"/>
  <c r="P248" i="18"/>
  <c r="BI245" i="18"/>
  <c r="BH245" i="18"/>
  <c r="BG245" i="18"/>
  <c r="BF245" i="18"/>
  <c r="T245" i="18"/>
  <c r="R245" i="18"/>
  <c r="P245" i="18"/>
  <c r="BI242" i="18"/>
  <c r="BH242" i="18"/>
  <c r="BG242" i="18"/>
  <c r="BF242" i="18"/>
  <c r="T242" i="18"/>
  <c r="R242" i="18"/>
  <c r="P242" i="18"/>
  <c r="BI239" i="18"/>
  <c r="BH239" i="18"/>
  <c r="BG239" i="18"/>
  <c r="BF239" i="18"/>
  <c r="T239" i="18"/>
  <c r="R239" i="18"/>
  <c r="P239" i="18"/>
  <c r="BI236" i="18"/>
  <c r="BH236" i="18"/>
  <c r="BG236" i="18"/>
  <c r="BF236" i="18"/>
  <c r="T236" i="18"/>
  <c r="R236" i="18"/>
  <c r="P236" i="18"/>
  <c r="BI233" i="18"/>
  <c r="BH233" i="18"/>
  <c r="BG233" i="18"/>
  <c r="BF233" i="18"/>
  <c r="T233" i="18"/>
  <c r="R233" i="18"/>
  <c r="P233" i="18"/>
  <c r="BI222" i="18"/>
  <c r="BH222" i="18"/>
  <c r="BG222" i="18"/>
  <c r="BF222" i="18"/>
  <c r="T222" i="18"/>
  <c r="R222" i="18"/>
  <c r="P222" i="18"/>
  <c r="BI220" i="18"/>
  <c r="BH220" i="18"/>
  <c r="BG220" i="18"/>
  <c r="BF220" i="18"/>
  <c r="T220" i="18"/>
  <c r="R220" i="18"/>
  <c r="P220" i="18"/>
  <c r="BI219" i="18"/>
  <c r="BH219" i="18"/>
  <c r="BG219" i="18"/>
  <c r="BF219" i="18"/>
  <c r="T219" i="18"/>
  <c r="R219" i="18"/>
  <c r="P219" i="18"/>
  <c r="BI218" i="18"/>
  <c r="BH218" i="18"/>
  <c r="BG218" i="18"/>
  <c r="BF218" i="18"/>
  <c r="T218" i="18"/>
  <c r="R218" i="18"/>
  <c r="P218" i="18"/>
  <c r="BI217" i="18"/>
  <c r="BH217" i="18"/>
  <c r="BG217" i="18"/>
  <c r="BF217" i="18"/>
  <c r="T217" i="18"/>
  <c r="R217" i="18"/>
  <c r="P217" i="18"/>
  <c r="BI216" i="18"/>
  <c r="BH216" i="18"/>
  <c r="BG216" i="18"/>
  <c r="BF216" i="18"/>
  <c r="T216" i="18"/>
  <c r="R216" i="18"/>
  <c r="P216" i="18"/>
  <c r="BI215" i="18"/>
  <c r="BH215" i="18"/>
  <c r="BG215" i="18"/>
  <c r="BF215" i="18"/>
  <c r="T215" i="18"/>
  <c r="R215" i="18"/>
  <c r="P215" i="18"/>
  <c r="BI214" i="18"/>
  <c r="BH214" i="18"/>
  <c r="BG214" i="18"/>
  <c r="BF214" i="18"/>
  <c r="T214" i="18"/>
  <c r="R214" i="18"/>
  <c r="P214" i="18"/>
  <c r="BI207" i="18"/>
  <c r="BH207" i="18"/>
  <c r="BG207" i="18"/>
  <c r="BF207" i="18"/>
  <c r="T207" i="18"/>
  <c r="T206" i="18" s="1"/>
  <c r="R207" i="18"/>
  <c r="R206" i="18"/>
  <c r="P207" i="18"/>
  <c r="P206" i="18"/>
  <c r="BI204" i="18"/>
  <c r="BH204" i="18"/>
  <c r="BG204" i="18"/>
  <c r="BF204" i="18"/>
  <c r="T204" i="18"/>
  <c r="R204" i="18"/>
  <c r="P204" i="18"/>
  <c r="BI201" i="18"/>
  <c r="BH201" i="18"/>
  <c r="BG201" i="18"/>
  <c r="BF201" i="18"/>
  <c r="T201" i="18"/>
  <c r="R201" i="18"/>
  <c r="P201" i="18"/>
  <c r="BI198" i="18"/>
  <c r="BH198" i="18"/>
  <c r="BG198" i="18"/>
  <c r="BF198" i="18"/>
  <c r="T198" i="18"/>
  <c r="R198" i="18"/>
  <c r="P198" i="18"/>
  <c r="BI195" i="18"/>
  <c r="BH195" i="18"/>
  <c r="BG195" i="18"/>
  <c r="BF195" i="18"/>
  <c r="T195" i="18"/>
  <c r="R195" i="18"/>
  <c r="P195" i="18"/>
  <c r="BI192" i="18"/>
  <c r="BH192" i="18"/>
  <c r="BG192" i="18"/>
  <c r="BF192" i="18"/>
  <c r="T192" i="18"/>
  <c r="R192" i="18"/>
  <c r="P192" i="18"/>
  <c r="BI189" i="18"/>
  <c r="BH189" i="18"/>
  <c r="BG189" i="18"/>
  <c r="BF189" i="18"/>
  <c r="T189" i="18"/>
  <c r="R189" i="18"/>
  <c r="P189" i="18"/>
  <c r="BI186" i="18"/>
  <c r="BH186" i="18"/>
  <c r="BG186" i="18"/>
  <c r="BF186" i="18"/>
  <c r="T186" i="18"/>
  <c r="R186" i="18"/>
  <c r="P186" i="18"/>
  <c r="BI183" i="18"/>
  <c r="BH183" i="18"/>
  <c r="BG183" i="18"/>
  <c r="BF183" i="18"/>
  <c r="T183" i="18"/>
  <c r="R183" i="18"/>
  <c r="P183" i="18"/>
  <c r="BI168" i="18"/>
  <c r="BH168" i="18"/>
  <c r="BG168" i="18"/>
  <c r="BF168" i="18"/>
  <c r="T168" i="18"/>
  <c r="R168" i="18"/>
  <c r="P168" i="18"/>
  <c r="BI161" i="18"/>
  <c r="BH161" i="18"/>
  <c r="BG161" i="18"/>
  <c r="BF161" i="18"/>
  <c r="T161" i="18"/>
  <c r="R161" i="18"/>
  <c r="P161" i="18"/>
  <c r="BI160" i="18"/>
  <c r="BH160" i="18"/>
  <c r="BG160" i="18"/>
  <c r="BF160" i="18"/>
  <c r="T160" i="18"/>
  <c r="R160" i="18"/>
  <c r="P160" i="18"/>
  <c r="BI156" i="18"/>
  <c r="BH156" i="18"/>
  <c r="BG156" i="18"/>
  <c r="BF156" i="18"/>
  <c r="T156" i="18"/>
  <c r="R156" i="18"/>
  <c r="P156" i="18"/>
  <c r="BI152" i="18"/>
  <c r="BH152" i="18"/>
  <c r="BG152" i="18"/>
  <c r="BF152" i="18"/>
  <c r="T152" i="18"/>
  <c r="R152" i="18"/>
  <c r="P152" i="18"/>
  <c r="BI141" i="18"/>
  <c r="BH141" i="18"/>
  <c r="BG141" i="18"/>
  <c r="BF141" i="18"/>
  <c r="T141" i="18"/>
  <c r="R141" i="18"/>
  <c r="P141" i="18"/>
  <c r="BI133" i="18"/>
  <c r="BH133" i="18"/>
  <c r="BG133" i="18"/>
  <c r="BF133" i="18"/>
  <c r="T133" i="18"/>
  <c r="R133" i="18"/>
  <c r="P133" i="18"/>
  <c r="BI130" i="18"/>
  <c r="BH130" i="18"/>
  <c r="BG130" i="18"/>
  <c r="BF130" i="18"/>
  <c r="T130" i="18"/>
  <c r="R130" i="18"/>
  <c r="P130" i="18"/>
  <c r="J125" i="18"/>
  <c r="J124" i="18"/>
  <c r="F124" i="18"/>
  <c r="F122" i="18"/>
  <c r="E120" i="18"/>
  <c r="J92" i="18"/>
  <c r="J91" i="18"/>
  <c r="F91" i="18"/>
  <c r="F89" i="18"/>
  <c r="E87" i="18"/>
  <c r="J18" i="18"/>
  <c r="E18" i="18"/>
  <c r="F125" i="18" s="1"/>
  <c r="J17" i="18"/>
  <c r="J12" i="18"/>
  <c r="J122" i="18" s="1"/>
  <c r="E7" i="18"/>
  <c r="E118" i="18" s="1"/>
  <c r="J39" i="17"/>
  <c r="J38" i="17"/>
  <c r="AY112" i="1" s="1"/>
  <c r="J37" i="17"/>
  <c r="AX112" i="1" s="1"/>
  <c r="BI320" i="17"/>
  <c r="BH320" i="17"/>
  <c r="BG320" i="17"/>
  <c r="BF320" i="17"/>
  <c r="T320" i="17"/>
  <c r="T319" i="17" s="1"/>
  <c r="T318" i="17" s="1"/>
  <c r="R320" i="17"/>
  <c r="R319" i="17" s="1"/>
  <c r="R318" i="17" s="1"/>
  <c r="P320" i="17"/>
  <c r="P319" i="17"/>
  <c r="P318" i="17" s="1"/>
  <c r="BI317" i="17"/>
  <c r="BH317" i="17"/>
  <c r="BG317" i="17"/>
  <c r="BF317" i="17"/>
  <c r="T317" i="17"/>
  <c r="R317" i="17"/>
  <c r="P317" i="17"/>
  <c r="BI316" i="17"/>
  <c r="BH316" i="17"/>
  <c r="BG316" i="17"/>
  <c r="BF316" i="17"/>
  <c r="T316" i="17"/>
  <c r="R316" i="17"/>
  <c r="P316" i="17"/>
  <c r="BI313" i="17"/>
  <c r="BH313" i="17"/>
  <c r="BG313" i="17"/>
  <c r="BF313" i="17"/>
  <c r="T313" i="17"/>
  <c r="T312" i="17" s="1"/>
  <c r="R313" i="17"/>
  <c r="R312" i="17" s="1"/>
  <c r="P313" i="17"/>
  <c r="P312" i="17" s="1"/>
  <c r="BI310" i="17"/>
  <c r="BH310" i="17"/>
  <c r="BG310" i="17"/>
  <c r="BF310" i="17"/>
  <c r="T310" i="17"/>
  <c r="R310" i="17"/>
  <c r="P310" i="17"/>
  <c r="BI309" i="17"/>
  <c r="BH309" i="17"/>
  <c r="BG309" i="17"/>
  <c r="BF309" i="17"/>
  <c r="T309" i="17"/>
  <c r="R309" i="17"/>
  <c r="P309" i="17"/>
  <c r="BI307" i="17"/>
  <c r="BH307" i="17"/>
  <c r="BG307" i="17"/>
  <c r="BF307" i="17"/>
  <c r="T307" i="17"/>
  <c r="R307" i="17"/>
  <c r="P307" i="17"/>
  <c r="BI306" i="17"/>
  <c r="BH306" i="17"/>
  <c r="BG306" i="17"/>
  <c r="BF306" i="17"/>
  <c r="T306" i="17"/>
  <c r="R306" i="17"/>
  <c r="P306" i="17"/>
  <c r="BI304" i="17"/>
  <c r="BH304" i="17"/>
  <c r="BG304" i="17"/>
  <c r="BF304" i="17"/>
  <c r="T304" i="17"/>
  <c r="R304" i="17"/>
  <c r="P304" i="17"/>
  <c r="BI303" i="17"/>
  <c r="BH303" i="17"/>
  <c r="BG303" i="17"/>
  <c r="BF303" i="17"/>
  <c r="T303" i="17"/>
  <c r="R303" i="17"/>
  <c r="P303" i="17"/>
  <c r="BI302" i="17"/>
  <c r="BH302" i="17"/>
  <c r="BG302" i="17"/>
  <c r="BF302" i="17"/>
  <c r="T302" i="17"/>
  <c r="R302" i="17"/>
  <c r="P302" i="17"/>
  <c r="BI300" i="17"/>
  <c r="BH300" i="17"/>
  <c r="BG300" i="17"/>
  <c r="BF300" i="17"/>
  <c r="T300" i="17"/>
  <c r="R300" i="17"/>
  <c r="P300" i="17"/>
  <c r="BI298" i="17"/>
  <c r="BH298" i="17"/>
  <c r="BG298" i="17"/>
  <c r="BF298" i="17"/>
  <c r="T298" i="17"/>
  <c r="R298" i="17"/>
  <c r="P298" i="17"/>
  <c r="BI296" i="17"/>
  <c r="BH296" i="17"/>
  <c r="BG296" i="17"/>
  <c r="BF296" i="17"/>
  <c r="T296" i="17"/>
  <c r="R296" i="17"/>
  <c r="P296" i="17"/>
  <c r="BI294" i="17"/>
  <c r="BH294" i="17"/>
  <c r="BG294" i="17"/>
  <c r="BF294" i="17"/>
  <c r="T294" i="17"/>
  <c r="R294" i="17"/>
  <c r="P294" i="17"/>
  <c r="BI292" i="17"/>
  <c r="BH292" i="17"/>
  <c r="BG292" i="17"/>
  <c r="BF292" i="17"/>
  <c r="T292" i="17"/>
  <c r="R292" i="17"/>
  <c r="P292" i="17"/>
  <c r="BI290" i="17"/>
  <c r="BH290" i="17"/>
  <c r="BG290" i="17"/>
  <c r="BF290" i="17"/>
  <c r="T290" i="17"/>
  <c r="R290" i="17"/>
  <c r="P290" i="17"/>
  <c r="BI288" i="17"/>
  <c r="BH288" i="17"/>
  <c r="BG288" i="17"/>
  <c r="BF288" i="17"/>
  <c r="T288" i="17"/>
  <c r="R288" i="17"/>
  <c r="P288" i="17"/>
  <c r="BI286" i="17"/>
  <c r="BH286" i="17"/>
  <c r="BG286" i="17"/>
  <c r="BF286" i="17"/>
  <c r="T286" i="17"/>
  <c r="R286" i="17"/>
  <c r="P286" i="17"/>
  <c r="BI284" i="17"/>
  <c r="BH284" i="17"/>
  <c r="BG284" i="17"/>
  <c r="BF284" i="17"/>
  <c r="T284" i="17"/>
  <c r="R284" i="17"/>
  <c r="P284" i="17"/>
  <c r="BI282" i="17"/>
  <c r="BH282" i="17"/>
  <c r="BG282" i="17"/>
  <c r="BF282" i="17"/>
  <c r="T282" i="17"/>
  <c r="R282" i="17"/>
  <c r="P282" i="17"/>
  <c r="BI280" i="17"/>
  <c r="BH280" i="17"/>
  <c r="BG280" i="17"/>
  <c r="BF280" i="17"/>
  <c r="T280" i="17"/>
  <c r="R280" i="17"/>
  <c r="P280" i="17"/>
  <c r="BI277" i="17"/>
  <c r="BH277" i="17"/>
  <c r="BG277" i="17"/>
  <c r="BF277" i="17"/>
  <c r="T277" i="17"/>
  <c r="R277" i="17"/>
  <c r="P277" i="17"/>
  <c r="BI276" i="17"/>
  <c r="BH276" i="17"/>
  <c r="BG276" i="17"/>
  <c r="BF276" i="17"/>
  <c r="T276" i="17"/>
  <c r="R276" i="17"/>
  <c r="P276" i="17"/>
  <c r="BI274" i="17"/>
  <c r="BH274" i="17"/>
  <c r="BG274" i="17"/>
  <c r="BF274" i="17"/>
  <c r="T274" i="17"/>
  <c r="R274" i="17"/>
  <c r="P274" i="17"/>
  <c r="BI272" i="17"/>
  <c r="BH272" i="17"/>
  <c r="BG272" i="17"/>
  <c r="BF272" i="17"/>
  <c r="T272" i="17"/>
  <c r="R272" i="17"/>
  <c r="P272" i="17"/>
  <c r="BI269" i="17"/>
  <c r="BH269" i="17"/>
  <c r="BG269" i="17"/>
  <c r="BF269" i="17"/>
  <c r="T269" i="17"/>
  <c r="R269" i="17"/>
  <c r="P269" i="17"/>
  <c r="BI268" i="17"/>
  <c r="BH268" i="17"/>
  <c r="BG268" i="17"/>
  <c r="BF268" i="17"/>
  <c r="T268" i="17"/>
  <c r="R268" i="17"/>
  <c r="P268" i="17"/>
  <c r="BI267" i="17"/>
  <c r="BH267" i="17"/>
  <c r="BG267" i="17"/>
  <c r="BF267" i="17"/>
  <c r="T267" i="17"/>
  <c r="R267" i="17"/>
  <c r="P267" i="17"/>
  <c r="BI266" i="17"/>
  <c r="BH266" i="17"/>
  <c r="BG266" i="17"/>
  <c r="BF266" i="17"/>
  <c r="T266" i="17"/>
  <c r="R266" i="17"/>
  <c r="P266" i="17"/>
  <c r="BI265" i="17"/>
  <c r="BH265" i="17"/>
  <c r="BG265" i="17"/>
  <c r="BF265" i="17"/>
  <c r="T265" i="17"/>
  <c r="R265" i="17"/>
  <c r="P265" i="17"/>
  <c r="BI263" i="17"/>
  <c r="BH263" i="17"/>
  <c r="BG263" i="17"/>
  <c r="BF263" i="17"/>
  <c r="T263" i="17"/>
  <c r="R263" i="17"/>
  <c r="P263" i="17"/>
  <c r="BI262" i="17"/>
  <c r="BH262" i="17"/>
  <c r="BG262" i="17"/>
  <c r="BF262" i="17"/>
  <c r="T262" i="17"/>
  <c r="R262" i="17"/>
  <c r="P262" i="17"/>
  <c r="BI260" i="17"/>
  <c r="BH260" i="17"/>
  <c r="BG260" i="17"/>
  <c r="BF260" i="17"/>
  <c r="T260" i="17"/>
  <c r="R260" i="17"/>
  <c r="P260" i="17"/>
  <c r="BI259" i="17"/>
  <c r="BH259" i="17"/>
  <c r="BG259" i="17"/>
  <c r="BF259" i="17"/>
  <c r="T259" i="17"/>
  <c r="R259" i="17"/>
  <c r="P259" i="17"/>
  <c r="BI257" i="17"/>
  <c r="BH257" i="17"/>
  <c r="BG257" i="17"/>
  <c r="BF257" i="17"/>
  <c r="T257" i="17"/>
  <c r="R257" i="17"/>
  <c r="P257" i="17"/>
  <c r="BI256" i="17"/>
  <c r="BH256" i="17"/>
  <c r="BG256" i="17"/>
  <c r="BF256" i="17"/>
  <c r="T256" i="17"/>
  <c r="R256" i="17"/>
  <c r="P256" i="17"/>
  <c r="BI254" i="17"/>
  <c r="BH254" i="17"/>
  <c r="BG254" i="17"/>
  <c r="BF254" i="17"/>
  <c r="T254" i="17"/>
  <c r="R254" i="17"/>
  <c r="P254" i="17"/>
  <c r="BI253" i="17"/>
  <c r="BH253" i="17"/>
  <c r="BG253" i="17"/>
  <c r="BF253" i="17"/>
  <c r="T253" i="17"/>
  <c r="R253" i="17"/>
  <c r="P253" i="17"/>
  <c r="BI252" i="17"/>
  <c r="BH252" i="17"/>
  <c r="BG252" i="17"/>
  <c r="BF252" i="17"/>
  <c r="T252" i="17"/>
  <c r="R252" i="17"/>
  <c r="P252" i="17"/>
  <c r="BI250" i="17"/>
  <c r="BH250" i="17"/>
  <c r="BG250" i="17"/>
  <c r="BF250" i="17"/>
  <c r="T250" i="17"/>
  <c r="R250" i="17"/>
  <c r="P250" i="17"/>
  <c r="BI249" i="17"/>
  <c r="BH249" i="17"/>
  <c r="BG249" i="17"/>
  <c r="BF249" i="17"/>
  <c r="T249" i="17"/>
  <c r="R249" i="17"/>
  <c r="P249" i="17"/>
  <c r="BI247" i="17"/>
  <c r="BH247" i="17"/>
  <c r="BG247" i="17"/>
  <c r="BF247" i="17"/>
  <c r="T247" i="17"/>
  <c r="R247" i="17"/>
  <c r="P247" i="17"/>
  <c r="BI245" i="17"/>
  <c r="BH245" i="17"/>
  <c r="BG245" i="17"/>
  <c r="BF245" i="17"/>
  <c r="T245" i="17"/>
  <c r="R245" i="17"/>
  <c r="P245" i="17"/>
  <c r="BI243" i="17"/>
  <c r="BH243" i="17"/>
  <c r="BG243" i="17"/>
  <c r="BF243" i="17"/>
  <c r="T243" i="17"/>
  <c r="R243" i="17"/>
  <c r="P243" i="17"/>
  <c r="BI241" i="17"/>
  <c r="BH241" i="17"/>
  <c r="BG241" i="17"/>
  <c r="BF241" i="17"/>
  <c r="T241" i="17"/>
  <c r="R241" i="17"/>
  <c r="P241" i="17"/>
  <c r="BI239" i="17"/>
  <c r="BH239" i="17"/>
  <c r="BG239" i="17"/>
  <c r="BF239" i="17"/>
  <c r="T239" i="17"/>
  <c r="R239" i="17"/>
  <c r="P239" i="17"/>
  <c r="BI237" i="17"/>
  <c r="BH237" i="17"/>
  <c r="BG237" i="17"/>
  <c r="BF237" i="17"/>
  <c r="T237" i="17"/>
  <c r="R237" i="17"/>
  <c r="P237" i="17"/>
  <c r="BI236" i="17"/>
  <c r="BH236" i="17"/>
  <c r="BG236" i="17"/>
  <c r="BF236" i="17"/>
  <c r="T236" i="17"/>
  <c r="R236" i="17"/>
  <c r="P236" i="17"/>
  <c r="BI235" i="17"/>
  <c r="BH235" i="17"/>
  <c r="BG235" i="17"/>
  <c r="BF235" i="17"/>
  <c r="T235" i="17"/>
  <c r="R235" i="17"/>
  <c r="P235" i="17"/>
  <c r="BI233" i="17"/>
  <c r="BH233" i="17"/>
  <c r="BG233" i="17"/>
  <c r="BF233" i="17"/>
  <c r="T233" i="17"/>
  <c r="R233" i="17"/>
  <c r="P233" i="17"/>
  <c r="BI232" i="17"/>
  <c r="BH232" i="17"/>
  <c r="BG232" i="17"/>
  <c r="BF232" i="17"/>
  <c r="T232" i="17"/>
  <c r="R232" i="17"/>
  <c r="P232" i="17"/>
  <c r="BI231" i="17"/>
  <c r="BH231" i="17"/>
  <c r="BG231" i="17"/>
  <c r="BF231" i="17"/>
  <c r="T231" i="17"/>
  <c r="R231" i="17"/>
  <c r="P231" i="17"/>
  <c r="BI230" i="17"/>
  <c r="BH230" i="17"/>
  <c r="BG230" i="17"/>
  <c r="BF230" i="17"/>
  <c r="T230" i="17"/>
  <c r="R230" i="17"/>
  <c r="P230" i="17"/>
  <c r="BI229" i="17"/>
  <c r="BH229" i="17"/>
  <c r="BG229" i="17"/>
  <c r="BF229" i="17"/>
  <c r="T229" i="17"/>
  <c r="R229" i="17"/>
  <c r="P229" i="17"/>
  <c r="BI227" i="17"/>
  <c r="BH227" i="17"/>
  <c r="BG227" i="17"/>
  <c r="BF227" i="17"/>
  <c r="T227" i="17"/>
  <c r="R227" i="17"/>
  <c r="P227" i="17"/>
  <c r="BI226" i="17"/>
  <c r="BH226" i="17"/>
  <c r="BG226" i="17"/>
  <c r="BF226" i="17"/>
  <c r="T226" i="17"/>
  <c r="R226" i="17"/>
  <c r="P226" i="17"/>
  <c r="BI224" i="17"/>
  <c r="BH224" i="17"/>
  <c r="BG224" i="17"/>
  <c r="BF224" i="17"/>
  <c r="T224" i="17"/>
  <c r="R224" i="17"/>
  <c r="P224" i="17"/>
  <c r="BI223" i="17"/>
  <c r="BH223" i="17"/>
  <c r="BG223" i="17"/>
  <c r="BF223" i="17"/>
  <c r="T223" i="17"/>
  <c r="R223" i="17"/>
  <c r="P223" i="17"/>
  <c r="BI221" i="17"/>
  <c r="BH221" i="17"/>
  <c r="BG221" i="17"/>
  <c r="BF221" i="17"/>
  <c r="T221" i="17"/>
  <c r="R221" i="17"/>
  <c r="P221" i="17"/>
  <c r="BI220" i="17"/>
  <c r="BH220" i="17"/>
  <c r="BG220" i="17"/>
  <c r="BF220" i="17"/>
  <c r="T220" i="17"/>
  <c r="R220" i="17"/>
  <c r="P220" i="17"/>
  <c r="BI218" i="17"/>
  <c r="BH218" i="17"/>
  <c r="BG218" i="17"/>
  <c r="BF218" i="17"/>
  <c r="T218" i="17"/>
  <c r="R218" i="17"/>
  <c r="P218" i="17"/>
  <c r="BI217" i="17"/>
  <c r="BH217" i="17"/>
  <c r="BG217" i="17"/>
  <c r="BF217" i="17"/>
  <c r="T217" i="17"/>
  <c r="R217" i="17"/>
  <c r="P217" i="17"/>
  <c r="BI215" i="17"/>
  <c r="BH215" i="17"/>
  <c r="BG215" i="17"/>
  <c r="BF215" i="17"/>
  <c r="T215" i="17"/>
  <c r="R215" i="17"/>
  <c r="P215" i="17"/>
  <c r="BI214" i="17"/>
  <c r="BH214" i="17"/>
  <c r="BG214" i="17"/>
  <c r="BF214" i="17"/>
  <c r="T214" i="17"/>
  <c r="R214" i="17"/>
  <c r="P214" i="17"/>
  <c r="BI212" i="17"/>
  <c r="BH212" i="17"/>
  <c r="BG212" i="17"/>
  <c r="BF212" i="17"/>
  <c r="T212" i="17"/>
  <c r="R212" i="17"/>
  <c r="P212" i="17"/>
  <c r="BI211" i="17"/>
  <c r="BH211" i="17"/>
  <c r="BG211" i="17"/>
  <c r="BF211" i="17"/>
  <c r="T211" i="17"/>
  <c r="R211" i="17"/>
  <c r="P211" i="17"/>
  <c r="BI210" i="17"/>
  <c r="BH210" i="17"/>
  <c r="BG210" i="17"/>
  <c r="BF210" i="17"/>
  <c r="T210" i="17"/>
  <c r="R210" i="17"/>
  <c r="P210" i="17"/>
  <c r="BI208" i="17"/>
  <c r="BH208" i="17"/>
  <c r="BG208" i="17"/>
  <c r="BF208" i="17"/>
  <c r="T208" i="17"/>
  <c r="R208" i="17"/>
  <c r="P208" i="17"/>
  <c r="BI207" i="17"/>
  <c r="BH207" i="17"/>
  <c r="BG207" i="17"/>
  <c r="BF207" i="17"/>
  <c r="T207" i="17"/>
  <c r="R207" i="17"/>
  <c r="P207" i="17"/>
  <c r="BI205" i="17"/>
  <c r="BH205" i="17"/>
  <c r="BG205" i="17"/>
  <c r="BF205" i="17"/>
  <c r="T205" i="17"/>
  <c r="R205" i="17"/>
  <c r="P205" i="17"/>
  <c r="BI203" i="17"/>
  <c r="BH203" i="17"/>
  <c r="BG203" i="17"/>
  <c r="BF203" i="17"/>
  <c r="T203" i="17"/>
  <c r="R203" i="17"/>
  <c r="P203" i="17"/>
  <c r="BI202" i="17"/>
  <c r="BH202" i="17"/>
  <c r="BG202" i="17"/>
  <c r="BF202" i="17"/>
  <c r="T202" i="17"/>
  <c r="R202" i="17"/>
  <c r="P202" i="17"/>
  <c r="BI201" i="17"/>
  <c r="BH201" i="17"/>
  <c r="BG201" i="17"/>
  <c r="BF201" i="17"/>
  <c r="T201" i="17"/>
  <c r="R201" i="17"/>
  <c r="P201" i="17"/>
  <c r="BI200" i="17"/>
  <c r="BH200" i="17"/>
  <c r="BG200" i="17"/>
  <c r="BF200" i="17"/>
  <c r="T200" i="17"/>
  <c r="R200" i="17"/>
  <c r="P200" i="17"/>
  <c r="BI198" i="17"/>
  <c r="BH198" i="17"/>
  <c r="BG198" i="17"/>
  <c r="BF198" i="17"/>
  <c r="T198" i="17"/>
  <c r="R198" i="17"/>
  <c r="P198" i="17"/>
  <c r="BI196" i="17"/>
  <c r="BH196" i="17"/>
  <c r="BG196" i="17"/>
  <c r="BF196" i="17"/>
  <c r="T196" i="17"/>
  <c r="R196" i="17"/>
  <c r="P196" i="17"/>
  <c r="BI194" i="17"/>
  <c r="BH194" i="17"/>
  <c r="BG194" i="17"/>
  <c r="BF194" i="17"/>
  <c r="T194" i="17"/>
  <c r="R194" i="17"/>
  <c r="P194" i="17"/>
  <c r="BI192" i="17"/>
  <c r="BH192" i="17"/>
  <c r="BG192" i="17"/>
  <c r="BF192" i="17"/>
  <c r="T192" i="17"/>
  <c r="R192" i="17"/>
  <c r="P192" i="17"/>
  <c r="BI190" i="17"/>
  <c r="BH190" i="17"/>
  <c r="BG190" i="17"/>
  <c r="BF190" i="17"/>
  <c r="T190" i="17"/>
  <c r="R190" i="17"/>
  <c r="P190" i="17"/>
  <c r="BI188" i="17"/>
  <c r="BH188" i="17"/>
  <c r="BG188" i="17"/>
  <c r="BF188" i="17"/>
  <c r="T188" i="17"/>
  <c r="R188" i="17"/>
  <c r="P188" i="17"/>
  <c r="BI187" i="17"/>
  <c r="BH187" i="17"/>
  <c r="BG187" i="17"/>
  <c r="BF187" i="17"/>
  <c r="T187" i="17"/>
  <c r="R187" i="17"/>
  <c r="P187" i="17"/>
  <c r="BI185" i="17"/>
  <c r="BH185" i="17"/>
  <c r="BG185" i="17"/>
  <c r="BF185" i="17"/>
  <c r="T185" i="17"/>
  <c r="R185" i="17"/>
  <c r="P185" i="17"/>
  <c r="BI183" i="17"/>
  <c r="BH183" i="17"/>
  <c r="BG183" i="17"/>
  <c r="BF183" i="17"/>
  <c r="T183" i="17"/>
  <c r="R183" i="17"/>
  <c r="P183" i="17"/>
  <c r="BI181" i="17"/>
  <c r="BH181" i="17"/>
  <c r="BG181" i="17"/>
  <c r="BF181" i="17"/>
  <c r="T181" i="17"/>
  <c r="R181" i="17"/>
  <c r="P181" i="17"/>
  <c r="BI179" i="17"/>
  <c r="BH179" i="17"/>
  <c r="BG179" i="17"/>
  <c r="BF179" i="17"/>
  <c r="T179" i="17"/>
  <c r="R179" i="17"/>
  <c r="P179" i="17"/>
  <c r="BI178" i="17"/>
  <c r="BH178" i="17"/>
  <c r="BG178" i="17"/>
  <c r="BF178" i="17"/>
  <c r="T178" i="17"/>
  <c r="R178" i="17"/>
  <c r="P178" i="17"/>
  <c r="BI176" i="17"/>
  <c r="BH176" i="17"/>
  <c r="BG176" i="17"/>
  <c r="BF176" i="17"/>
  <c r="T176" i="17"/>
  <c r="R176" i="17"/>
  <c r="P176" i="17"/>
  <c r="BI175" i="17"/>
  <c r="BH175" i="17"/>
  <c r="BG175" i="17"/>
  <c r="BF175" i="17"/>
  <c r="T175" i="17"/>
  <c r="R175" i="17"/>
  <c r="P175" i="17"/>
  <c r="BI173" i="17"/>
  <c r="BH173" i="17"/>
  <c r="BG173" i="17"/>
  <c r="BF173" i="17"/>
  <c r="T173" i="17"/>
  <c r="R173" i="17"/>
  <c r="P173" i="17"/>
  <c r="BI172" i="17"/>
  <c r="BH172" i="17"/>
  <c r="BG172" i="17"/>
  <c r="BF172" i="17"/>
  <c r="T172" i="17"/>
  <c r="R172" i="17"/>
  <c r="P172" i="17"/>
  <c r="BI170" i="17"/>
  <c r="BH170" i="17"/>
  <c r="BG170" i="17"/>
  <c r="BF170" i="17"/>
  <c r="T170" i="17"/>
  <c r="R170" i="17"/>
  <c r="P170" i="17"/>
  <c r="BI169" i="17"/>
  <c r="BH169" i="17"/>
  <c r="BG169" i="17"/>
  <c r="BF169" i="17"/>
  <c r="T169" i="17"/>
  <c r="R169" i="17"/>
  <c r="P169" i="17"/>
  <c r="BI167" i="17"/>
  <c r="BH167" i="17"/>
  <c r="BG167" i="17"/>
  <c r="BF167" i="17"/>
  <c r="T167" i="17"/>
  <c r="R167" i="17"/>
  <c r="P167" i="17"/>
  <c r="BI166" i="17"/>
  <c r="BH166" i="17"/>
  <c r="BG166" i="17"/>
  <c r="BF166" i="17"/>
  <c r="T166" i="17"/>
  <c r="R166" i="17"/>
  <c r="P166" i="17"/>
  <c r="BI165" i="17"/>
  <c r="BH165" i="17"/>
  <c r="BG165" i="17"/>
  <c r="BF165" i="17"/>
  <c r="T165" i="17"/>
  <c r="R165" i="17"/>
  <c r="P165" i="17"/>
  <c r="BI163" i="17"/>
  <c r="BH163" i="17"/>
  <c r="BG163" i="17"/>
  <c r="BF163" i="17"/>
  <c r="T163" i="17"/>
  <c r="R163" i="17"/>
  <c r="P163" i="17"/>
  <c r="BI162" i="17"/>
  <c r="BH162" i="17"/>
  <c r="BG162" i="17"/>
  <c r="BF162" i="17"/>
  <c r="T162" i="17"/>
  <c r="R162" i="17"/>
  <c r="P162" i="17"/>
  <c r="BI160" i="17"/>
  <c r="BH160" i="17"/>
  <c r="BG160" i="17"/>
  <c r="BF160" i="17"/>
  <c r="T160" i="17"/>
  <c r="R160" i="17"/>
  <c r="P160" i="17"/>
  <c r="BI159" i="17"/>
  <c r="BH159" i="17"/>
  <c r="BG159" i="17"/>
  <c r="BF159" i="17"/>
  <c r="T159" i="17"/>
  <c r="R159" i="17"/>
  <c r="P159" i="17"/>
  <c r="BI157" i="17"/>
  <c r="BH157" i="17"/>
  <c r="BG157" i="17"/>
  <c r="BF157" i="17"/>
  <c r="T157" i="17"/>
  <c r="R157" i="17"/>
  <c r="P157" i="17"/>
  <c r="BI156" i="17"/>
  <c r="BH156" i="17"/>
  <c r="BG156" i="17"/>
  <c r="BF156" i="17"/>
  <c r="T156" i="17"/>
  <c r="R156" i="17"/>
  <c r="P156" i="17"/>
  <c r="BI154" i="17"/>
  <c r="BH154" i="17"/>
  <c r="BG154" i="17"/>
  <c r="BF154" i="17"/>
  <c r="T154" i="17"/>
  <c r="R154" i="17"/>
  <c r="P154" i="17"/>
  <c r="BI153" i="17"/>
  <c r="BH153" i="17"/>
  <c r="BG153" i="17"/>
  <c r="BF153" i="17"/>
  <c r="T153" i="17"/>
  <c r="R153" i="17"/>
  <c r="P153" i="17"/>
  <c r="BI151" i="17"/>
  <c r="BH151" i="17"/>
  <c r="BG151" i="17"/>
  <c r="BF151" i="17"/>
  <c r="T151" i="17"/>
  <c r="R151" i="17"/>
  <c r="P151" i="17"/>
  <c r="BI150" i="17"/>
  <c r="BH150" i="17"/>
  <c r="BG150" i="17"/>
  <c r="BF150" i="17"/>
  <c r="T150" i="17"/>
  <c r="R150" i="17"/>
  <c r="P150" i="17"/>
  <c r="BI147" i="17"/>
  <c r="BH147" i="17"/>
  <c r="BG147" i="17"/>
  <c r="BF147" i="17"/>
  <c r="T147" i="17"/>
  <c r="R147" i="17"/>
  <c r="P147" i="17"/>
  <c r="BI146" i="17"/>
  <c r="BH146" i="17"/>
  <c r="BG146" i="17"/>
  <c r="BF146" i="17"/>
  <c r="T146" i="17"/>
  <c r="R146" i="17"/>
  <c r="P146" i="17"/>
  <c r="BI139" i="17"/>
  <c r="BH139" i="17"/>
  <c r="BG139" i="17"/>
  <c r="BF139" i="17"/>
  <c r="T139" i="17"/>
  <c r="R139" i="17"/>
  <c r="P139" i="17"/>
  <c r="BI138" i="17"/>
  <c r="BH138" i="17"/>
  <c r="BG138" i="17"/>
  <c r="BF138" i="17"/>
  <c r="T138" i="17"/>
  <c r="R138" i="17"/>
  <c r="P138" i="17"/>
  <c r="BI136" i="17"/>
  <c r="BH136" i="17"/>
  <c r="BG136" i="17"/>
  <c r="BF136" i="17"/>
  <c r="T136" i="17"/>
  <c r="R136" i="17"/>
  <c r="P136" i="17"/>
  <c r="BI135" i="17"/>
  <c r="BH135" i="17"/>
  <c r="BG135" i="17"/>
  <c r="BF135" i="17"/>
  <c r="T135" i="17"/>
  <c r="R135" i="17"/>
  <c r="P135" i="17"/>
  <c r="BI133" i="17"/>
  <c r="BH133" i="17"/>
  <c r="BG133" i="17"/>
  <c r="BF133" i="17"/>
  <c r="T133" i="17"/>
  <c r="R133" i="17"/>
  <c r="P133" i="17"/>
  <c r="F124" i="17"/>
  <c r="E122" i="17"/>
  <c r="F91" i="17"/>
  <c r="E89" i="17"/>
  <c r="J26" i="17"/>
  <c r="E26" i="17"/>
  <c r="J127" i="17" s="1"/>
  <c r="J25" i="17"/>
  <c r="J23" i="17"/>
  <c r="E23" i="17"/>
  <c r="J126" i="17" s="1"/>
  <c r="J22" i="17"/>
  <c r="J20" i="17"/>
  <c r="E20" i="17"/>
  <c r="F127" i="17" s="1"/>
  <c r="J19" i="17"/>
  <c r="J17" i="17"/>
  <c r="E17" i="17"/>
  <c r="F93" i="17" s="1"/>
  <c r="J16" i="17"/>
  <c r="J14" i="17"/>
  <c r="J124" i="17"/>
  <c r="E7" i="17"/>
  <c r="E118" i="17"/>
  <c r="J39" i="16"/>
  <c r="J38" i="16"/>
  <c r="AY111" i="1" s="1"/>
  <c r="J37" i="16"/>
  <c r="AX111" i="1" s="1"/>
  <c r="BI173" i="16"/>
  <c r="BH173" i="16"/>
  <c r="BG173" i="16"/>
  <c r="BF173" i="16"/>
  <c r="T173" i="16"/>
  <c r="R173" i="16"/>
  <c r="P173" i="16"/>
  <c r="BI171" i="16"/>
  <c r="BH171" i="16"/>
  <c r="BG171" i="16"/>
  <c r="BF171" i="16"/>
  <c r="T171" i="16"/>
  <c r="R171" i="16"/>
  <c r="P171" i="16"/>
  <c r="BI169" i="16"/>
  <c r="BH169" i="16"/>
  <c r="BG169" i="16"/>
  <c r="BF169" i="16"/>
  <c r="T169" i="16"/>
  <c r="R169" i="16"/>
  <c r="P169" i="16"/>
  <c r="BI168" i="16"/>
  <c r="BH168" i="16"/>
  <c r="BG168" i="16"/>
  <c r="BF168" i="16"/>
  <c r="T168" i="16"/>
  <c r="R168" i="16"/>
  <c r="P168" i="16"/>
  <c r="BI167" i="16"/>
  <c r="BH167" i="16"/>
  <c r="BG167" i="16"/>
  <c r="BF167" i="16"/>
  <c r="T167" i="16"/>
  <c r="R167" i="16"/>
  <c r="P167" i="16"/>
  <c r="BI166" i="16"/>
  <c r="BH166" i="16"/>
  <c r="BG166" i="16"/>
  <c r="BF166" i="16"/>
  <c r="T166" i="16"/>
  <c r="R166" i="16"/>
  <c r="P166" i="16"/>
  <c r="BI164" i="16"/>
  <c r="BH164" i="16"/>
  <c r="BG164" i="16"/>
  <c r="BF164" i="16"/>
  <c r="T164" i="16"/>
  <c r="R164" i="16"/>
  <c r="P164" i="16"/>
  <c r="BI163" i="16"/>
  <c r="BH163" i="16"/>
  <c r="BG163" i="16"/>
  <c r="BF163" i="16"/>
  <c r="T163" i="16"/>
  <c r="R163" i="16"/>
  <c r="P163" i="16"/>
  <c r="BI162" i="16"/>
  <c r="BH162" i="16"/>
  <c r="BG162" i="16"/>
  <c r="BF162" i="16"/>
  <c r="T162" i="16"/>
  <c r="R162" i="16"/>
  <c r="P162" i="16"/>
  <c r="BI161" i="16"/>
  <c r="BH161" i="16"/>
  <c r="BG161" i="16"/>
  <c r="BF161" i="16"/>
  <c r="T161" i="16"/>
  <c r="R161" i="16"/>
  <c r="P161" i="16"/>
  <c r="BI160" i="16"/>
  <c r="BH160" i="16"/>
  <c r="BG160" i="16"/>
  <c r="BF160" i="16"/>
  <c r="T160" i="16"/>
  <c r="R160" i="16"/>
  <c r="P160" i="16"/>
  <c r="BI159" i="16"/>
  <c r="BH159" i="16"/>
  <c r="BG159" i="16"/>
  <c r="BF159" i="16"/>
  <c r="T159" i="16"/>
  <c r="R159" i="16"/>
  <c r="P159" i="16"/>
  <c r="BI158" i="16"/>
  <c r="BH158" i="16"/>
  <c r="BG158" i="16"/>
  <c r="BF158" i="16"/>
  <c r="T158" i="16"/>
  <c r="R158" i="16"/>
  <c r="P158" i="16"/>
  <c r="BI157" i="16"/>
  <c r="BH157" i="16"/>
  <c r="BG157" i="16"/>
  <c r="BF157" i="16"/>
  <c r="T157" i="16"/>
  <c r="R157" i="16"/>
  <c r="P157" i="16"/>
  <c r="BI156" i="16"/>
  <c r="BH156" i="16"/>
  <c r="BG156" i="16"/>
  <c r="BF156" i="16"/>
  <c r="T156" i="16"/>
  <c r="R156" i="16"/>
  <c r="P156" i="16"/>
  <c r="BI155" i="16"/>
  <c r="BH155" i="16"/>
  <c r="BG155" i="16"/>
  <c r="BF155" i="16"/>
  <c r="T155" i="16"/>
  <c r="R155" i="16"/>
  <c r="P155" i="16"/>
  <c r="BI152" i="16"/>
  <c r="BH152" i="16"/>
  <c r="BG152" i="16"/>
  <c r="BF152" i="16"/>
  <c r="T152" i="16"/>
  <c r="R152" i="16"/>
  <c r="P152" i="16"/>
  <c r="BI151" i="16"/>
  <c r="BH151" i="16"/>
  <c r="BG151" i="16"/>
  <c r="BF151" i="16"/>
  <c r="T151" i="16"/>
  <c r="R151" i="16"/>
  <c r="P151" i="16"/>
  <c r="BI149" i="16"/>
  <c r="BH149" i="16"/>
  <c r="BG149" i="16"/>
  <c r="BF149" i="16"/>
  <c r="T149" i="16"/>
  <c r="R149" i="16"/>
  <c r="P149" i="16"/>
  <c r="BI147" i="16"/>
  <c r="BH147" i="16"/>
  <c r="BG147" i="16"/>
  <c r="BF147" i="16"/>
  <c r="T147" i="16"/>
  <c r="R147" i="16"/>
  <c r="P147" i="16"/>
  <c r="BI145" i="16"/>
  <c r="BH145" i="16"/>
  <c r="BG145" i="16"/>
  <c r="BF145" i="16"/>
  <c r="T145" i="16"/>
  <c r="R145" i="16"/>
  <c r="P145" i="16"/>
  <c r="BI144" i="16"/>
  <c r="BH144" i="16"/>
  <c r="BG144" i="16"/>
  <c r="BF144" i="16"/>
  <c r="T144" i="16"/>
  <c r="R144" i="16"/>
  <c r="P144" i="16"/>
  <c r="BI142" i="16"/>
  <c r="BH142" i="16"/>
  <c r="BG142" i="16"/>
  <c r="BF142" i="16"/>
  <c r="T142" i="16"/>
  <c r="R142" i="16"/>
  <c r="P142" i="16"/>
  <c r="BI141" i="16"/>
  <c r="BH141" i="16"/>
  <c r="BG141" i="16"/>
  <c r="BF141" i="16"/>
  <c r="T141" i="16"/>
  <c r="R141" i="16"/>
  <c r="P141" i="16"/>
  <c r="BI138" i="16"/>
  <c r="BH138" i="16"/>
  <c r="BG138" i="16"/>
  <c r="BF138" i="16"/>
  <c r="T138" i="16"/>
  <c r="R138" i="16"/>
  <c r="P138" i="16"/>
  <c r="BI137" i="16"/>
  <c r="BH137" i="16"/>
  <c r="BG137" i="16"/>
  <c r="BF137" i="16"/>
  <c r="T137" i="16"/>
  <c r="R137" i="16"/>
  <c r="P137" i="16"/>
  <c r="BI136" i="16"/>
  <c r="BH136" i="16"/>
  <c r="BG136" i="16"/>
  <c r="BF136" i="16"/>
  <c r="T136" i="16"/>
  <c r="R136" i="16"/>
  <c r="P136" i="16"/>
  <c r="BI135" i="16"/>
  <c r="BH135" i="16"/>
  <c r="BG135" i="16"/>
  <c r="BF135" i="16"/>
  <c r="T135" i="16"/>
  <c r="R135" i="16"/>
  <c r="P135" i="16"/>
  <c r="BI133" i="16"/>
  <c r="BH133" i="16"/>
  <c r="BG133" i="16"/>
  <c r="BF133" i="16"/>
  <c r="T133" i="16"/>
  <c r="R133" i="16"/>
  <c r="P133" i="16"/>
  <c r="BI132" i="16"/>
  <c r="BH132" i="16"/>
  <c r="BG132" i="16"/>
  <c r="BF132" i="16"/>
  <c r="T132" i="16"/>
  <c r="R132" i="16"/>
  <c r="P132" i="16"/>
  <c r="BI131" i="16"/>
  <c r="BH131" i="16"/>
  <c r="BG131" i="16"/>
  <c r="BF131" i="16"/>
  <c r="T131" i="16"/>
  <c r="R131" i="16"/>
  <c r="P131" i="16"/>
  <c r="BI130" i="16"/>
  <c r="BH130" i="16"/>
  <c r="BG130" i="16"/>
  <c r="BF130" i="16"/>
  <c r="T130" i="16"/>
  <c r="R130" i="16"/>
  <c r="P130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7" i="16"/>
  <c r="BH127" i="16"/>
  <c r="BG127" i="16"/>
  <c r="BF127" i="16"/>
  <c r="T127" i="16"/>
  <c r="R127" i="16"/>
  <c r="P127" i="16"/>
  <c r="J121" i="16"/>
  <c r="J120" i="16"/>
  <c r="F120" i="16"/>
  <c r="F118" i="16"/>
  <c r="E116" i="16"/>
  <c r="J94" i="16"/>
  <c r="J93" i="16"/>
  <c r="F93" i="16"/>
  <c r="F91" i="16"/>
  <c r="E89" i="16"/>
  <c r="J20" i="16"/>
  <c r="E20" i="16"/>
  <c r="F121" i="16" s="1"/>
  <c r="J19" i="16"/>
  <c r="J14" i="16"/>
  <c r="J118" i="16"/>
  <c r="E7" i="16"/>
  <c r="E112" i="16"/>
  <c r="J39" i="15"/>
  <c r="J38" i="15"/>
  <c r="AY110" i="1" s="1"/>
  <c r="J37" i="15"/>
  <c r="AX110" i="1" s="1"/>
  <c r="BI260" i="15"/>
  <c r="BH260" i="15"/>
  <c r="BG260" i="15"/>
  <c r="BF260" i="15"/>
  <c r="T260" i="15"/>
  <c r="R260" i="15"/>
  <c r="P260" i="15"/>
  <c r="BI259" i="15"/>
  <c r="BH259" i="15"/>
  <c r="BG259" i="15"/>
  <c r="BF259" i="15"/>
  <c r="T259" i="15"/>
  <c r="R259" i="15"/>
  <c r="P259" i="15"/>
  <c r="BI258" i="15"/>
  <c r="BH258" i="15"/>
  <c r="BG258" i="15"/>
  <c r="BF258" i="15"/>
  <c r="T258" i="15"/>
  <c r="R258" i="15"/>
  <c r="P258" i="15"/>
  <c r="BI257" i="15"/>
  <c r="BH257" i="15"/>
  <c r="BG257" i="15"/>
  <c r="BF257" i="15"/>
  <c r="T257" i="15"/>
  <c r="R257" i="15"/>
  <c r="P257" i="15"/>
  <c r="BI254" i="15"/>
  <c r="BH254" i="15"/>
  <c r="BG254" i="15"/>
  <c r="BF254" i="15"/>
  <c r="T254" i="15"/>
  <c r="T253" i="15" s="1"/>
  <c r="R254" i="15"/>
  <c r="R253" i="15" s="1"/>
  <c r="P254" i="15"/>
  <c r="P253" i="15" s="1"/>
  <c r="BI252" i="15"/>
  <c r="BH252" i="15"/>
  <c r="BG252" i="15"/>
  <c r="BF252" i="15"/>
  <c r="T252" i="15"/>
  <c r="R252" i="15"/>
  <c r="P252" i="15"/>
  <c r="BI251" i="15"/>
  <c r="BH251" i="15"/>
  <c r="BG251" i="15"/>
  <c r="BF251" i="15"/>
  <c r="T251" i="15"/>
  <c r="R251" i="15"/>
  <c r="P251" i="15"/>
  <c r="BI250" i="15"/>
  <c r="BH250" i="15"/>
  <c r="BG250" i="15"/>
  <c r="BF250" i="15"/>
  <c r="T250" i="15"/>
  <c r="R250" i="15"/>
  <c r="P250" i="15"/>
  <c r="BI249" i="15"/>
  <c r="BH249" i="15"/>
  <c r="BG249" i="15"/>
  <c r="BF249" i="15"/>
  <c r="T249" i="15"/>
  <c r="R249" i="15"/>
  <c r="P249" i="15"/>
  <c r="BI248" i="15"/>
  <c r="BH248" i="15"/>
  <c r="BG248" i="15"/>
  <c r="BF248" i="15"/>
  <c r="T248" i="15"/>
  <c r="R248" i="15"/>
  <c r="P248" i="15"/>
  <c r="BI247" i="15"/>
  <c r="BH247" i="15"/>
  <c r="BG247" i="15"/>
  <c r="BF247" i="15"/>
  <c r="T247" i="15"/>
  <c r="R247" i="15"/>
  <c r="P247" i="15"/>
  <c r="BI246" i="15"/>
  <c r="BH246" i="15"/>
  <c r="BG246" i="15"/>
  <c r="BF246" i="15"/>
  <c r="T246" i="15"/>
  <c r="R246" i="15"/>
  <c r="P246" i="15"/>
  <c r="BI245" i="15"/>
  <c r="BH245" i="15"/>
  <c r="BG245" i="15"/>
  <c r="BF245" i="15"/>
  <c r="T245" i="15"/>
  <c r="R245" i="15"/>
  <c r="P245" i="15"/>
  <c r="BI244" i="15"/>
  <c r="BH244" i="15"/>
  <c r="BG244" i="15"/>
  <c r="BF244" i="15"/>
  <c r="T244" i="15"/>
  <c r="R244" i="15"/>
  <c r="P244" i="15"/>
  <c r="BI243" i="15"/>
  <c r="BH243" i="15"/>
  <c r="BG243" i="15"/>
  <c r="BF243" i="15"/>
  <c r="T243" i="15"/>
  <c r="R243" i="15"/>
  <c r="P243" i="15"/>
  <c r="BI242" i="15"/>
  <c r="BH242" i="15"/>
  <c r="BG242" i="15"/>
  <c r="BF242" i="15"/>
  <c r="T242" i="15"/>
  <c r="R242" i="15"/>
  <c r="P242" i="15"/>
  <c r="BI241" i="15"/>
  <c r="BH241" i="15"/>
  <c r="BG241" i="15"/>
  <c r="BF241" i="15"/>
  <c r="T241" i="15"/>
  <c r="R241" i="15"/>
  <c r="P241" i="15"/>
  <c r="BI240" i="15"/>
  <c r="BH240" i="15"/>
  <c r="BG240" i="15"/>
  <c r="BF240" i="15"/>
  <c r="T240" i="15"/>
  <c r="R240" i="15"/>
  <c r="P240" i="15"/>
  <c r="BI237" i="15"/>
  <c r="BH237" i="15"/>
  <c r="BG237" i="15"/>
  <c r="BF237" i="15"/>
  <c r="T237" i="15"/>
  <c r="R237" i="15"/>
  <c r="P237" i="15"/>
  <c r="BI236" i="15"/>
  <c r="BH236" i="15"/>
  <c r="BG236" i="15"/>
  <c r="BF236" i="15"/>
  <c r="T236" i="15"/>
  <c r="R236" i="15"/>
  <c r="P236" i="15"/>
  <c r="BI235" i="15"/>
  <c r="BH235" i="15"/>
  <c r="BG235" i="15"/>
  <c r="BF235" i="15"/>
  <c r="T235" i="15"/>
  <c r="R235" i="15"/>
  <c r="P235" i="15"/>
  <c r="BI234" i="15"/>
  <c r="BH234" i="15"/>
  <c r="BG234" i="15"/>
  <c r="BF234" i="15"/>
  <c r="T234" i="15"/>
  <c r="R234" i="15"/>
  <c r="P234" i="15"/>
  <c r="BI233" i="15"/>
  <c r="BH233" i="15"/>
  <c r="BG233" i="15"/>
  <c r="BF233" i="15"/>
  <c r="T233" i="15"/>
  <c r="R233" i="15"/>
  <c r="P233" i="15"/>
  <c r="BI232" i="15"/>
  <c r="BH232" i="15"/>
  <c r="BG232" i="15"/>
  <c r="BF232" i="15"/>
  <c r="T232" i="15"/>
  <c r="R232" i="15"/>
  <c r="P232" i="15"/>
  <c r="BI231" i="15"/>
  <c r="BH231" i="15"/>
  <c r="BG231" i="15"/>
  <c r="BF231" i="15"/>
  <c r="T231" i="15"/>
  <c r="R231" i="15"/>
  <c r="P231" i="15"/>
  <c r="BI230" i="15"/>
  <c r="BH230" i="15"/>
  <c r="BG230" i="15"/>
  <c r="BF230" i="15"/>
  <c r="T230" i="15"/>
  <c r="R230" i="15"/>
  <c r="P230" i="15"/>
  <c r="BI229" i="15"/>
  <c r="BH229" i="15"/>
  <c r="BG229" i="15"/>
  <c r="BF229" i="15"/>
  <c r="T229" i="15"/>
  <c r="R229" i="15"/>
  <c r="P229" i="15"/>
  <c r="BI228" i="15"/>
  <c r="BH228" i="15"/>
  <c r="BG228" i="15"/>
  <c r="BF228" i="15"/>
  <c r="T228" i="15"/>
  <c r="R228" i="15"/>
  <c r="P228" i="15"/>
  <c r="BI227" i="15"/>
  <c r="BH227" i="15"/>
  <c r="BG227" i="15"/>
  <c r="BF227" i="15"/>
  <c r="T227" i="15"/>
  <c r="R227" i="15"/>
  <c r="P227" i="15"/>
  <c r="BI226" i="15"/>
  <c r="BH226" i="15"/>
  <c r="BG226" i="15"/>
  <c r="BF226" i="15"/>
  <c r="T226" i="15"/>
  <c r="R226" i="15"/>
  <c r="P226" i="15"/>
  <c r="BI222" i="15"/>
  <c r="BH222" i="15"/>
  <c r="BG222" i="15"/>
  <c r="BF222" i="15"/>
  <c r="T222" i="15"/>
  <c r="R222" i="15"/>
  <c r="P222" i="15"/>
  <c r="BI220" i="15"/>
  <c r="BH220" i="15"/>
  <c r="BG220" i="15"/>
  <c r="BF220" i="15"/>
  <c r="T220" i="15"/>
  <c r="R220" i="15"/>
  <c r="P220" i="15"/>
  <c r="BI219" i="15"/>
  <c r="BH219" i="15"/>
  <c r="BG219" i="15"/>
  <c r="BF219" i="15"/>
  <c r="T219" i="15"/>
  <c r="R219" i="15"/>
  <c r="P219" i="15"/>
  <c r="BI218" i="15"/>
  <c r="BH218" i="15"/>
  <c r="BG218" i="15"/>
  <c r="BF218" i="15"/>
  <c r="T218" i="15"/>
  <c r="R218" i="15"/>
  <c r="P218" i="15"/>
  <c r="BI217" i="15"/>
  <c r="BH217" i="15"/>
  <c r="BG217" i="15"/>
  <c r="BF217" i="15"/>
  <c r="T217" i="15"/>
  <c r="R217" i="15"/>
  <c r="P217" i="15"/>
  <c r="BI216" i="15"/>
  <c r="BH216" i="15"/>
  <c r="BG216" i="15"/>
  <c r="BF216" i="15"/>
  <c r="T216" i="15"/>
  <c r="R216" i="15"/>
  <c r="P216" i="15"/>
  <c r="BI215" i="15"/>
  <c r="BH215" i="15"/>
  <c r="BG215" i="15"/>
  <c r="BF215" i="15"/>
  <c r="T215" i="15"/>
  <c r="R215" i="15"/>
  <c r="P215" i="15"/>
  <c r="BI214" i="15"/>
  <c r="BH214" i="15"/>
  <c r="BG214" i="15"/>
  <c r="BF214" i="15"/>
  <c r="T214" i="15"/>
  <c r="R214" i="15"/>
  <c r="P214" i="15"/>
  <c r="BI213" i="15"/>
  <c r="BH213" i="15"/>
  <c r="BG213" i="15"/>
  <c r="BF213" i="15"/>
  <c r="T213" i="15"/>
  <c r="R213" i="15"/>
  <c r="P213" i="15"/>
  <c r="BI212" i="15"/>
  <c r="BH212" i="15"/>
  <c r="BG212" i="15"/>
  <c r="BF212" i="15"/>
  <c r="T212" i="15"/>
  <c r="R212" i="15"/>
  <c r="P212" i="15"/>
  <c r="BI211" i="15"/>
  <c r="BH211" i="15"/>
  <c r="BG211" i="15"/>
  <c r="BF211" i="15"/>
  <c r="T211" i="15"/>
  <c r="R211" i="15"/>
  <c r="P211" i="15"/>
  <c r="BI210" i="15"/>
  <c r="BH210" i="15"/>
  <c r="BG210" i="15"/>
  <c r="BF210" i="15"/>
  <c r="T210" i="15"/>
  <c r="R210" i="15"/>
  <c r="P210" i="15"/>
  <c r="BI208" i="15"/>
  <c r="BH208" i="15"/>
  <c r="BG208" i="15"/>
  <c r="BF208" i="15"/>
  <c r="T208" i="15"/>
  <c r="R208" i="15"/>
  <c r="P208" i="15"/>
  <c r="BI207" i="15"/>
  <c r="BH207" i="15"/>
  <c r="BG207" i="15"/>
  <c r="BF207" i="15"/>
  <c r="T207" i="15"/>
  <c r="R207" i="15"/>
  <c r="P207" i="15"/>
  <c r="BI205" i="15"/>
  <c r="BH205" i="15"/>
  <c r="BG205" i="15"/>
  <c r="BF205" i="15"/>
  <c r="T205" i="15"/>
  <c r="R205" i="15"/>
  <c r="P205" i="15"/>
  <c r="BI204" i="15"/>
  <c r="BH204" i="15"/>
  <c r="BG204" i="15"/>
  <c r="BF204" i="15"/>
  <c r="T204" i="15"/>
  <c r="R204" i="15"/>
  <c r="P204" i="15"/>
  <c r="BI203" i="15"/>
  <c r="BH203" i="15"/>
  <c r="BG203" i="15"/>
  <c r="BF203" i="15"/>
  <c r="T203" i="15"/>
  <c r="R203" i="15"/>
  <c r="P203" i="15"/>
  <c r="BI202" i="15"/>
  <c r="BH202" i="15"/>
  <c r="BG202" i="15"/>
  <c r="BF202" i="15"/>
  <c r="T202" i="15"/>
  <c r="R202" i="15"/>
  <c r="P202" i="15"/>
  <c r="BI201" i="15"/>
  <c r="BH201" i="15"/>
  <c r="BG201" i="15"/>
  <c r="BF201" i="15"/>
  <c r="T201" i="15"/>
  <c r="R201" i="15"/>
  <c r="P201" i="15"/>
  <c r="BI200" i="15"/>
  <c r="BH200" i="15"/>
  <c r="BG200" i="15"/>
  <c r="BF200" i="15"/>
  <c r="T200" i="15"/>
  <c r="R200" i="15"/>
  <c r="P200" i="15"/>
  <c r="BI199" i="15"/>
  <c r="BH199" i="15"/>
  <c r="BG199" i="15"/>
  <c r="BF199" i="15"/>
  <c r="T199" i="15"/>
  <c r="R199" i="15"/>
  <c r="P199" i="15"/>
  <c r="BI198" i="15"/>
  <c r="BH198" i="15"/>
  <c r="BG198" i="15"/>
  <c r="BF198" i="15"/>
  <c r="T198" i="15"/>
  <c r="R198" i="15"/>
  <c r="P198" i="15"/>
  <c r="BI196" i="15"/>
  <c r="BH196" i="15"/>
  <c r="BG196" i="15"/>
  <c r="BF196" i="15"/>
  <c r="T196" i="15"/>
  <c r="R196" i="15"/>
  <c r="P196" i="15"/>
  <c r="BI192" i="15"/>
  <c r="BH192" i="15"/>
  <c r="BG192" i="15"/>
  <c r="BF192" i="15"/>
  <c r="T192" i="15"/>
  <c r="R192" i="15"/>
  <c r="P192" i="15"/>
  <c r="BI188" i="15"/>
  <c r="BH188" i="15"/>
  <c r="BG188" i="15"/>
  <c r="BF188" i="15"/>
  <c r="T188" i="15"/>
  <c r="R188" i="15"/>
  <c r="P188" i="15"/>
  <c r="BI186" i="15"/>
  <c r="BH186" i="15"/>
  <c r="BG186" i="15"/>
  <c r="BF186" i="15"/>
  <c r="T186" i="15"/>
  <c r="R186" i="15"/>
  <c r="P186" i="15"/>
  <c r="BI183" i="15"/>
  <c r="BH183" i="15"/>
  <c r="BG183" i="15"/>
  <c r="BF183" i="15"/>
  <c r="T183" i="15"/>
  <c r="R183" i="15"/>
  <c r="P183" i="15"/>
  <c r="BI182" i="15"/>
  <c r="BH182" i="15"/>
  <c r="BG182" i="15"/>
  <c r="BF182" i="15"/>
  <c r="T182" i="15"/>
  <c r="R182" i="15"/>
  <c r="P182" i="15"/>
  <c r="BI181" i="15"/>
  <c r="BH181" i="15"/>
  <c r="BG181" i="15"/>
  <c r="BF181" i="15"/>
  <c r="T181" i="15"/>
  <c r="R181" i="15"/>
  <c r="P181" i="15"/>
  <c r="BI179" i="15"/>
  <c r="BH179" i="15"/>
  <c r="BG179" i="15"/>
  <c r="BF179" i="15"/>
  <c r="T179" i="15"/>
  <c r="R179" i="15"/>
  <c r="P179" i="15"/>
  <c r="BI178" i="15"/>
  <c r="BH178" i="15"/>
  <c r="BG178" i="15"/>
  <c r="BF178" i="15"/>
  <c r="T178" i="15"/>
  <c r="R178" i="15"/>
  <c r="P178" i="15"/>
  <c r="BI177" i="15"/>
  <c r="BH177" i="15"/>
  <c r="BG177" i="15"/>
  <c r="BF177" i="15"/>
  <c r="T177" i="15"/>
  <c r="R177" i="15"/>
  <c r="P177" i="15"/>
  <c r="BI175" i="15"/>
  <c r="BH175" i="15"/>
  <c r="BG175" i="15"/>
  <c r="BF175" i="15"/>
  <c r="T175" i="15"/>
  <c r="R175" i="15"/>
  <c r="P175" i="15"/>
  <c r="BI173" i="15"/>
  <c r="BH173" i="15"/>
  <c r="BG173" i="15"/>
  <c r="BF173" i="15"/>
  <c r="T173" i="15"/>
  <c r="R173" i="15"/>
  <c r="P173" i="15"/>
  <c r="BI163" i="15"/>
  <c r="BH163" i="15"/>
  <c r="BG163" i="15"/>
  <c r="BF163" i="15"/>
  <c r="T163" i="15"/>
  <c r="R163" i="15"/>
  <c r="P163" i="15"/>
  <c r="BI162" i="15"/>
  <c r="BH162" i="15"/>
  <c r="BG162" i="15"/>
  <c r="BF162" i="15"/>
  <c r="T162" i="15"/>
  <c r="R162" i="15"/>
  <c r="P162" i="15"/>
  <c r="BI160" i="15"/>
  <c r="BH160" i="15"/>
  <c r="BG160" i="15"/>
  <c r="BF160" i="15"/>
  <c r="T160" i="15"/>
  <c r="R160" i="15"/>
  <c r="P160" i="15"/>
  <c r="BI159" i="15"/>
  <c r="BH159" i="15"/>
  <c r="BG159" i="15"/>
  <c r="BF159" i="15"/>
  <c r="T159" i="15"/>
  <c r="R159" i="15"/>
  <c r="P159" i="15"/>
  <c r="BI157" i="15"/>
  <c r="BH157" i="15"/>
  <c r="BG157" i="15"/>
  <c r="BF157" i="15"/>
  <c r="T157" i="15"/>
  <c r="R157" i="15"/>
  <c r="P157" i="15"/>
  <c r="BI151" i="15"/>
  <c r="BH151" i="15"/>
  <c r="BG151" i="15"/>
  <c r="BF151" i="15"/>
  <c r="T151" i="15"/>
  <c r="R151" i="15"/>
  <c r="P151" i="15"/>
  <c r="BI150" i="15"/>
  <c r="BH150" i="15"/>
  <c r="BG150" i="15"/>
  <c r="BF150" i="15"/>
  <c r="T150" i="15"/>
  <c r="R150" i="15"/>
  <c r="P150" i="15"/>
  <c r="BI148" i="15"/>
  <c r="BH148" i="15"/>
  <c r="BG148" i="15"/>
  <c r="BF148" i="15"/>
  <c r="T148" i="15"/>
  <c r="R148" i="15"/>
  <c r="P148" i="15"/>
  <c r="BI146" i="15"/>
  <c r="BH146" i="15"/>
  <c r="BG146" i="15"/>
  <c r="BF146" i="15"/>
  <c r="T146" i="15"/>
  <c r="R146" i="15"/>
  <c r="P146" i="15"/>
  <c r="BI144" i="15"/>
  <c r="BH144" i="15"/>
  <c r="BG144" i="15"/>
  <c r="BF144" i="15"/>
  <c r="T144" i="15"/>
  <c r="R144" i="15"/>
  <c r="P144" i="15"/>
  <c r="BI142" i="15"/>
  <c r="BH142" i="15"/>
  <c r="BG142" i="15"/>
  <c r="BF142" i="15"/>
  <c r="T142" i="15"/>
  <c r="R142" i="15"/>
  <c r="P142" i="15"/>
  <c r="BI140" i="15"/>
  <c r="BH140" i="15"/>
  <c r="BG140" i="15"/>
  <c r="BF140" i="15"/>
  <c r="T140" i="15"/>
  <c r="R140" i="15"/>
  <c r="P140" i="15"/>
  <c r="BI138" i="15"/>
  <c r="BH138" i="15"/>
  <c r="BG138" i="15"/>
  <c r="BF138" i="15"/>
  <c r="T138" i="15"/>
  <c r="R138" i="15"/>
  <c r="P138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J124" i="15"/>
  <c r="J123" i="15"/>
  <c r="F123" i="15"/>
  <c r="F121" i="15"/>
  <c r="E119" i="15"/>
  <c r="J94" i="15"/>
  <c r="J93" i="15"/>
  <c r="F93" i="15"/>
  <c r="F91" i="15"/>
  <c r="E89" i="15"/>
  <c r="J20" i="15"/>
  <c r="E20" i="15"/>
  <c r="F94" i="15" s="1"/>
  <c r="J19" i="15"/>
  <c r="J14" i="15"/>
  <c r="J121" i="15" s="1"/>
  <c r="E7" i="15"/>
  <c r="E115" i="15" s="1"/>
  <c r="J37" i="14"/>
  <c r="J36" i="14"/>
  <c r="AY108" i="1" s="1"/>
  <c r="J35" i="14"/>
  <c r="AX108" i="1" s="1"/>
  <c r="BI206" i="14"/>
  <c r="BH206" i="14"/>
  <c r="BG206" i="14"/>
  <c r="BF206" i="14"/>
  <c r="T206" i="14"/>
  <c r="R206" i="14"/>
  <c r="P206" i="14"/>
  <c r="BI205" i="14"/>
  <c r="BH205" i="14"/>
  <c r="BG205" i="14"/>
  <c r="BF205" i="14"/>
  <c r="T205" i="14"/>
  <c r="R205" i="14"/>
  <c r="P205" i="14"/>
  <c r="BI204" i="14"/>
  <c r="BH204" i="14"/>
  <c r="BG204" i="14"/>
  <c r="BF204" i="14"/>
  <c r="T204" i="14"/>
  <c r="R204" i="14"/>
  <c r="P204" i="14"/>
  <c r="BI201" i="14"/>
  <c r="BH201" i="14"/>
  <c r="BG201" i="14"/>
  <c r="BF201" i="14"/>
  <c r="T201" i="14"/>
  <c r="R201" i="14"/>
  <c r="P201" i="14"/>
  <c r="BI200" i="14"/>
  <c r="BH200" i="14"/>
  <c r="BG200" i="14"/>
  <c r="BF200" i="14"/>
  <c r="T200" i="14"/>
  <c r="R200" i="14"/>
  <c r="P200" i="14"/>
  <c r="BI198" i="14"/>
  <c r="BH198" i="14"/>
  <c r="BG198" i="14"/>
  <c r="BF198" i="14"/>
  <c r="T198" i="14"/>
  <c r="T197" i="14"/>
  <c r="R198" i="14"/>
  <c r="R197" i="14" s="1"/>
  <c r="P198" i="14"/>
  <c r="P197" i="14"/>
  <c r="BI195" i="14"/>
  <c r="BH195" i="14"/>
  <c r="BG195" i="14"/>
  <c r="BF195" i="14"/>
  <c r="T195" i="14"/>
  <c r="T194" i="14" s="1"/>
  <c r="R195" i="14"/>
  <c r="R194" i="14"/>
  <c r="P195" i="14"/>
  <c r="P194" i="14"/>
  <c r="BI193" i="14"/>
  <c r="BH193" i="14"/>
  <c r="BG193" i="14"/>
  <c r="BF193" i="14"/>
  <c r="T193" i="14"/>
  <c r="R193" i="14"/>
  <c r="P193" i="14"/>
  <c r="BI192" i="14"/>
  <c r="BH192" i="14"/>
  <c r="BG192" i="14"/>
  <c r="BF192" i="14"/>
  <c r="T192" i="14"/>
  <c r="R192" i="14"/>
  <c r="P192" i="14"/>
  <c r="BI191" i="14"/>
  <c r="BH191" i="14"/>
  <c r="BG191" i="14"/>
  <c r="BF191" i="14"/>
  <c r="T191" i="14"/>
  <c r="R191" i="14"/>
  <c r="P191" i="14"/>
  <c r="BI190" i="14"/>
  <c r="BH190" i="14"/>
  <c r="BG190" i="14"/>
  <c r="BF190" i="14"/>
  <c r="T190" i="14"/>
  <c r="R190" i="14"/>
  <c r="P190" i="14"/>
  <c r="BI189" i="14"/>
  <c r="BH189" i="14"/>
  <c r="BG189" i="14"/>
  <c r="BF189" i="14"/>
  <c r="T189" i="14"/>
  <c r="R189" i="14"/>
  <c r="P189" i="14"/>
  <c r="BI188" i="14"/>
  <c r="BH188" i="14"/>
  <c r="BG188" i="14"/>
  <c r="BF188" i="14"/>
  <c r="T188" i="14"/>
  <c r="R188" i="14"/>
  <c r="P188" i="14"/>
  <c r="BI187" i="14"/>
  <c r="BH187" i="14"/>
  <c r="BG187" i="14"/>
  <c r="BF187" i="14"/>
  <c r="T187" i="14"/>
  <c r="R187" i="14"/>
  <c r="P187" i="14"/>
  <c r="BI185" i="14"/>
  <c r="BH185" i="14"/>
  <c r="BG185" i="14"/>
  <c r="BF185" i="14"/>
  <c r="T185" i="14"/>
  <c r="R185" i="14"/>
  <c r="P185" i="14"/>
  <c r="BI184" i="14"/>
  <c r="BH184" i="14"/>
  <c r="BG184" i="14"/>
  <c r="BF184" i="14"/>
  <c r="T184" i="14"/>
  <c r="R184" i="14"/>
  <c r="P184" i="14"/>
  <c r="BI183" i="14"/>
  <c r="BH183" i="14"/>
  <c r="BG183" i="14"/>
  <c r="BF183" i="14"/>
  <c r="T183" i="14"/>
  <c r="R183" i="14"/>
  <c r="P183" i="14"/>
  <c r="BI182" i="14"/>
  <c r="BH182" i="14"/>
  <c r="BG182" i="14"/>
  <c r="BF182" i="14"/>
  <c r="T182" i="14"/>
  <c r="R182" i="14"/>
  <c r="P182" i="14"/>
  <c r="BI181" i="14"/>
  <c r="BH181" i="14"/>
  <c r="BG181" i="14"/>
  <c r="BF181" i="14"/>
  <c r="T181" i="14"/>
  <c r="R181" i="14"/>
  <c r="P181" i="14"/>
  <c r="BI179" i="14"/>
  <c r="BH179" i="14"/>
  <c r="BG179" i="14"/>
  <c r="BF179" i="14"/>
  <c r="T179" i="14"/>
  <c r="R179" i="14"/>
  <c r="P179" i="14"/>
  <c r="BI178" i="14"/>
  <c r="BH178" i="14"/>
  <c r="BG178" i="14"/>
  <c r="BF178" i="14"/>
  <c r="T178" i="14"/>
  <c r="R178" i="14"/>
  <c r="P178" i="14"/>
  <c r="BI175" i="14"/>
  <c r="BH175" i="14"/>
  <c r="BG175" i="14"/>
  <c r="BF175" i="14"/>
  <c r="T175" i="14"/>
  <c r="T174" i="14"/>
  <c r="R175" i="14"/>
  <c r="R174" i="14" s="1"/>
  <c r="P175" i="14"/>
  <c r="P174" i="14" s="1"/>
  <c r="BI173" i="14"/>
  <c r="BH173" i="14"/>
  <c r="BG173" i="14"/>
  <c r="BF173" i="14"/>
  <c r="T173" i="14"/>
  <c r="R173" i="14"/>
  <c r="P173" i="14"/>
  <c r="BI172" i="14"/>
  <c r="BH172" i="14"/>
  <c r="BG172" i="14"/>
  <c r="BF172" i="14"/>
  <c r="T172" i="14"/>
  <c r="R172" i="14"/>
  <c r="P172" i="14"/>
  <c r="BI171" i="14"/>
  <c r="BH171" i="14"/>
  <c r="BG171" i="14"/>
  <c r="BF171" i="14"/>
  <c r="T171" i="14"/>
  <c r="R171" i="14"/>
  <c r="P171" i="14"/>
  <c r="BI170" i="14"/>
  <c r="BH170" i="14"/>
  <c r="BG170" i="14"/>
  <c r="BF170" i="14"/>
  <c r="T170" i="14"/>
  <c r="R170" i="14"/>
  <c r="P170" i="14"/>
  <c r="BI166" i="14"/>
  <c r="BH166" i="14"/>
  <c r="BG166" i="14"/>
  <c r="BF166" i="14"/>
  <c r="T166" i="14"/>
  <c r="R166" i="14"/>
  <c r="P166" i="14"/>
  <c r="BI164" i="14"/>
  <c r="BH164" i="14"/>
  <c r="BG164" i="14"/>
  <c r="BF164" i="14"/>
  <c r="T164" i="14"/>
  <c r="R164" i="14"/>
  <c r="P164" i="14"/>
  <c r="BI163" i="14"/>
  <c r="BH163" i="14"/>
  <c r="BG163" i="14"/>
  <c r="BF163" i="14"/>
  <c r="T163" i="14"/>
  <c r="R163" i="14"/>
  <c r="P163" i="14"/>
  <c r="BI162" i="14"/>
  <c r="BH162" i="14"/>
  <c r="BG162" i="14"/>
  <c r="BF162" i="14"/>
  <c r="T162" i="14"/>
  <c r="R162" i="14"/>
  <c r="P162" i="14"/>
  <c r="BI161" i="14"/>
  <c r="BH161" i="14"/>
  <c r="BG161" i="14"/>
  <c r="BF161" i="14"/>
  <c r="T161" i="14"/>
  <c r="R161" i="14"/>
  <c r="P161" i="14"/>
  <c r="BI160" i="14"/>
  <c r="BH160" i="14"/>
  <c r="BG160" i="14"/>
  <c r="BF160" i="14"/>
  <c r="T160" i="14"/>
  <c r="R160" i="14"/>
  <c r="P160" i="14"/>
  <c r="BI159" i="14"/>
  <c r="BH159" i="14"/>
  <c r="BG159" i="14"/>
  <c r="BF159" i="14"/>
  <c r="T159" i="14"/>
  <c r="R159" i="14"/>
  <c r="P159" i="14"/>
  <c r="BI158" i="14"/>
  <c r="BH158" i="14"/>
  <c r="BG158" i="14"/>
  <c r="BF158" i="14"/>
  <c r="T158" i="14"/>
  <c r="R158" i="14"/>
  <c r="P158" i="14"/>
  <c r="BI155" i="14"/>
  <c r="BH155" i="14"/>
  <c r="BG155" i="14"/>
  <c r="BF155" i="14"/>
  <c r="T155" i="14"/>
  <c r="R155" i="14"/>
  <c r="P155" i="14"/>
  <c r="BI154" i="14"/>
  <c r="BH154" i="14"/>
  <c r="BG154" i="14"/>
  <c r="BF154" i="14"/>
  <c r="T154" i="14"/>
  <c r="R154" i="14"/>
  <c r="P154" i="14"/>
  <c r="BI153" i="14"/>
  <c r="BH153" i="14"/>
  <c r="BG153" i="14"/>
  <c r="BF153" i="14"/>
  <c r="T153" i="14"/>
  <c r="R153" i="14"/>
  <c r="P153" i="14"/>
  <c r="BI151" i="14"/>
  <c r="BH151" i="14"/>
  <c r="BG151" i="14"/>
  <c r="BF151" i="14"/>
  <c r="T151" i="14"/>
  <c r="R151" i="14"/>
  <c r="P151" i="14"/>
  <c r="BI150" i="14"/>
  <c r="BH150" i="14"/>
  <c r="BG150" i="14"/>
  <c r="BF150" i="14"/>
  <c r="T150" i="14"/>
  <c r="R150" i="14"/>
  <c r="P150" i="14"/>
  <c r="BI149" i="14"/>
  <c r="BH149" i="14"/>
  <c r="BG149" i="14"/>
  <c r="BF149" i="14"/>
  <c r="T149" i="14"/>
  <c r="R149" i="14"/>
  <c r="P149" i="14"/>
  <c r="BI147" i="14"/>
  <c r="BH147" i="14"/>
  <c r="BG147" i="14"/>
  <c r="BF147" i="14"/>
  <c r="T147" i="14"/>
  <c r="R147" i="14"/>
  <c r="P147" i="14"/>
  <c r="BI145" i="14"/>
  <c r="BH145" i="14"/>
  <c r="BG145" i="14"/>
  <c r="BF145" i="14"/>
  <c r="T145" i="14"/>
  <c r="R145" i="14"/>
  <c r="P145" i="14"/>
  <c r="BI144" i="14"/>
  <c r="BH144" i="14"/>
  <c r="BG144" i="14"/>
  <c r="BF144" i="14"/>
  <c r="T144" i="14"/>
  <c r="R144" i="14"/>
  <c r="P144" i="14"/>
  <c r="BI143" i="14"/>
  <c r="BH143" i="14"/>
  <c r="BG143" i="14"/>
  <c r="BF143" i="14"/>
  <c r="T143" i="14"/>
  <c r="R143" i="14"/>
  <c r="P143" i="14"/>
  <c r="BI141" i="14"/>
  <c r="BH141" i="14"/>
  <c r="BG141" i="14"/>
  <c r="BF141" i="14"/>
  <c r="T141" i="14"/>
  <c r="R141" i="14"/>
  <c r="P141" i="14"/>
  <c r="BI140" i="14"/>
  <c r="BH140" i="14"/>
  <c r="BG140" i="14"/>
  <c r="BF140" i="14"/>
  <c r="T140" i="14"/>
  <c r="R140" i="14"/>
  <c r="P140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4" i="14"/>
  <c r="BH134" i="14"/>
  <c r="BG134" i="14"/>
  <c r="BF134" i="14"/>
  <c r="T134" i="14"/>
  <c r="R134" i="14"/>
  <c r="P134" i="14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J124" i="14"/>
  <c r="J123" i="14"/>
  <c r="F123" i="14"/>
  <c r="F121" i="14"/>
  <c r="E119" i="14"/>
  <c r="J92" i="14"/>
  <c r="J91" i="14"/>
  <c r="F91" i="14"/>
  <c r="F89" i="14"/>
  <c r="E87" i="14"/>
  <c r="J18" i="14"/>
  <c r="E18" i="14"/>
  <c r="F92" i="14" s="1"/>
  <c r="J17" i="14"/>
  <c r="J12" i="14"/>
  <c r="J121" i="14" s="1"/>
  <c r="E7" i="14"/>
  <c r="E117" i="14"/>
  <c r="J39" i="13"/>
  <c r="J38" i="13"/>
  <c r="AY107" i="1"/>
  <c r="J37" i="13"/>
  <c r="AX107" i="1" s="1"/>
  <c r="BI250" i="13"/>
  <c r="BH250" i="13"/>
  <c r="BG250" i="13"/>
  <c r="BF250" i="13"/>
  <c r="T250" i="13"/>
  <c r="R250" i="13"/>
  <c r="P250" i="13"/>
  <c r="BI249" i="13"/>
  <c r="BH249" i="13"/>
  <c r="BG249" i="13"/>
  <c r="BF249" i="13"/>
  <c r="T249" i="13"/>
  <c r="R249" i="13"/>
  <c r="P249" i="13"/>
  <c r="BI248" i="13"/>
  <c r="BH248" i="13"/>
  <c r="BG248" i="13"/>
  <c r="BF248" i="13"/>
  <c r="T248" i="13"/>
  <c r="R248" i="13"/>
  <c r="P248" i="13"/>
  <c r="BI245" i="13"/>
  <c r="BH245" i="13"/>
  <c r="BG245" i="13"/>
  <c r="BF245" i="13"/>
  <c r="T245" i="13"/>
  <c r="R245" i="13"/>
  <c r="P245" i="13"/>
  <c r="BI243" i="13"/>
  <c r="BH243" i="13"/>
  <c r="BG243" i="13"/>
  <c r="BF243" i="13"/>
  <c r="T243" i="13"/>
  <c r="R243" i="13"/>
  <c r="P243" i="13"/>
  <c r="BI242" i="13"/>
  <c r="BH242" i="13"/>
  <c r="BG242" i="13"/>
  <c r="BF242" i="13"/>
  <c r="T242" i="13"/>
  <c r="R242" i="13"/>
  <c r="P242" i="13"/>
  <c r="BI240" i="13"/>
  <c r="BH240" i="13"/>
  <c r="BG240" i="13"/>
  <c r="BF240" i="13"/>
  <c r="T240" i="13"/>
  <c r="R240" i="13"/>
  <c r="P240" i="13"/>
  <c r="BI239" i="13"/>
  <c r="BH239" i="13"/>
  <c r="BG239" i="13"/>
  <c r="BF239" i="13"/>
  <c r="T239" i="13"/>
  <c r="R239" i="13"/>
  <c r="P239" i="13"/>
  <c r="BI238" i="13"/>
  <c r="BH238" i="13"/>
  <c r="BG238" i="13"/>
  <c r="BF238" i="13"/>
  <c r="T238" i="13"/>
  <c r="R238" i="13"/>
  <c r="P238" i="13"/>
  <c r="BI235" i="13"/>
  <c r="BH235" i="13"/>
  <c r="BG235" i="13"/>
  <c r="BF235" i="13"/>
  <c r="T235" i="13"/>
  <c r="R235" i="13"/>
  <c r="P235" i="13"/>
  <c r="BI233" i="13"/>
  <c r="BH233" i="13"/>
  <c r="BG233" i="13"/>
  <c r="BF233" i="13"/>
  <c r="T233" i="13"/>
  <c r="R233" i="13"/>
  <c r="P233" i="13"/>
  <c r="BI229" i="13"/>
  <c r="BH229" i="13"/>
  <c r="BG229" i="13"/>
  <c r="BF229" i="13"/>
  <c r="T229" i="13"/>
  <c r="R229" i="13"/>
  <c r="P229" i="13"/>
  <c r="BI227" i="13"/>
  <c r="BH227" i="13"/>
  <c r="BG227" i="13"/>
  <c r="BF227" i="13"/>
  <c r="T227" i="13"/>
  <c r="R227" i="13"/>
  <c r="P227" i="13"/>
  <c r="BI223" i="13"/>
  <c r="BH223" i="13"/>
  <c r="BG223" i="13"/>
  <c r="BF223" i="13"/>
  <c r="T223" i="13"/>
  <c r="R223" i="13"/>
  <c r="P223" i="13"/>
  <c r="BI217" i="13"/>
  <c r="BH217" i="13"/>
  <c r="BG217" i="13"/>
  <c r="BF217" i="13"/>
  <c r="T217" i="13"/>
  <c r="R217" i="13"/>
  <c r="P217" i="13"/>
  <c r="BI210" i="13"/>
  <c r="BH210" i="13"/>
  <c r="BG210" i="13"/>
  <c r="BF210" i="13"/>
  <c r="T210" i="13"/>
  <c r="R210" i="13"/>
  <c r="P210" i="13"/>
  <c r="BI204" i="13"/>
  <c r="BH204" i="13"/>
  <c r="BG204" i="13"/>
  <c r="BF204" i="13"/>
  <c r="T204" i="13"/>
  <c r="R204" i="13"/>
  <c r="P204" i="13"/>
  <c r="BI197" i="13"/>
  <c r="BH197" i="13"/>
  <c r="BG197" i="13"/>
  <c r="BF197" i="13"/>
  <c r="T197" i="13"/>
  <c r="R197" i="13"/>
  <c r="P197" i="13"/>
  <c r="BI191" i="13"/>
  <c r="BH191" i="13"/>
  <c r="BG191" i="13"/>
  <c r="BF191" i="13"/>
  <c r="T191" i="13"/>
  <c r="R191" i="13"/>
  <c r="P191" i="13"/>
  <c r="BI184" i="13"/>
  <c r="BH184" i="13"/>
  <c r="BG184" i="13"/>
  <c r="BF184" i="13"/>
  <c r="T184" i="13"/>
  <c r="R184" i="13"/>
  <c r="P184" i="13"/>
  <c r="BI181" i="13"/>
  <c r="BH181" i="13"/>
  <c r="BG181" i="13"/>
  <c r="BF181" i="13"/>
  <c r="T181" i="13"/>
  <c r="R181" i="13"/>
  <c r="P181" i="13"/>
  <c r="BI172" i="13"/>
  <c r="BH172" i="13"/>
  <c r="BG172" i="13"/>
  <c r="BF172" i="13"/>
  <c r="T172" i="13"/>
  <c r="R172" i="13"/>
  <c r="P172" i="13"/>
  <c r="BI165" i="13"/>
  <c r="BH165" i="13"/>
  <c r="BG165" i="13"/>
  <c r="BF165" i="13"/>
  <c r="T165" i="13"/>
  <c r="R165" i="13"/>
  <c r="P165" i="13"/>
  <c r="BI159" i="13"/>
  <c r="BH159" i="13"/>
  <c r="BG159" i="13"/>
  <c r="BF159" i="13"/>
  <c r="T159" i="13"/>
  <c r="R159" i="13"/>
  <c r="P159" i="13"/>
  <c r="BI156" i="13"/>
  <c r="BH156" i="13"/>
  <c r="BG156" i="13"/>
  <c r="BF156" i="13"/>
  <c r="T156" i="13"/>
  <c r="R156" i="13"/>
  <c r="P156" i="13"/>
  <c r="BI150" i="13"/>
  <c r="BH150" i="13"/>
  <c r="BG150" i="13"/>
  <c r="BF150" i="13"/>
  <c r="T150" i="13"/>
  <c r="R150" i="13"/>
  <c r="P150" i="13"/>
  <c r="BI143" i="13"/>
  <c r="BH143" i="13"/>
  <c r="BG143" i="13"/>
  <c r="BF143" i="13"/>
  <c r="T143" i="13"/>
  <c r="R143" i="13"/>
  <c r="P143" i="13"/>
  <c r="BI137" i="13"/>
  <c r="BH137" i="13"/>
  <c r="BG137" i="13"/>
  <c r="BF137" i="13"/>
  <c r="T137" i="13"/>
  <c r="R137" i="13"/>
  <c r="P137" i="13"/>
  <c r="BI130" i="13"/>
  <c r="BH130" i="13"/>
  <c r="BG130" i="13"/>
  <c r="BF130" i="13"/>
  <c r="T130" i="13"/>
  <c r="T129" i="13"/>
  <c r="R130" i="13"/>
  <c r="R129" i="13" s="1"/>
  <c r="P130" i="13"/>
  <c r="P129" i="13"/>
  <c r="J124" i="13"/>
  <c r="J123" i="13"/>
  <c r="F123" i="13"/>
  <c r="F121" i="13"/>
  <c r="E119" i="13"/>
  <c r="J94" i="13"/>
  <c r="J93" i="13"/>
  <c r="F93" i="13"/>
  <c r="F91" i="13"/>
  <c r="E89" i="13"/>
  <c r="J20" i="13"/>
  <c r="E20" i="13"/>
  <c r="F124" i="13"/>
  <c r="J19" i="13"/>
  <c r="J14" i="13"/>
  <c r="J91" i="13" s="1"/>
  <c r="E7" i="13"/>
  <c r="E85" i="13" s="1"/>
  <c r="J39" i="12"/>
  <c r="J38" i="12"/>
  <c r="AY106" i="1"/>
  <c r="J37" i="12"/>
  <c r="AX106" i="1" s="1"/>
  <c r="BI231" i="12"/>
  <c r="BH231" i="12"/>
  <c r="BG231" i="12"/>
  <c r="BF231" i="12"/>
  <c r="T231" i="12"/>
  <c r="R231" i="12"/>
  <c r="P231" i="12"/>
  <c r="BI230" i="12"/>
  <c r="BH230" i="12"/>
  <c r="BG230" i="12"/>
  <c r="BF230" i="12"/>
  <c r="T230" i="12"/>
  <c r="R230" i="12"/>
  <c r="P230" i="12"/>
  <c r="BI226" i="12"/>
  <c r="BH226" i="12"/>
  <c r="BG226" i="12"/>
  <c r="BF226" i="12"/>
  <c r="T226" i="12"/>
  <c r="R226" i="12"/>
  <c r="P226" i="12"/>
  <c r="BI223" i="12"/>
  <c r="BH223" i="12"/>
  <c r="BG223" i="12"/>
  <c r="BF223" i="12"/>
  <c r="T223" i="12"/>
  <c r="R223" i="12"/>
  <c r="P223" i="12"/>
  <c r="BI220" i="12"/>
  <c r="BH220" i="12"/>
  <c r="BG220" i="12"/>
  <c r="BF220" i="12"/>
  <c r="T220" i="12"/>
  <c r="R220" i="12"/>
  <c r="P220" i="12"/>
  <c r="BI217" i="12"/>
  <c r="BH217" i="12"/>
  <c r="BG217" i="12"/>
  <c r="BF217" i="12"/>
  <c r="T217" i="12"/>
  <c r="R217" i="12"/>
  <c r="P217" i="12"/>
  <c r="BI214" i="12"/>
  <c r="BH214" i="12"/>
  <c r="BG214" i="12"/>
  <c r="BF214" i="12"/>
  <c r="T214" i="12"/>
  <c r="R214" i="12"/>
  <c r="P214" i="12"/>
  <c r="BI211" i="12"/>
  <c r="BH211" i="12"/>
  <c r="BG211" i="12"/>
  <c r="BF211" i="12"/>
  <c r="T211" i="12"/>
  <c r="R211" i="12"/>
  <c r="P211" i="12"/>
  <c r="BI208" i="12"/>
  <c r="BH208" i="12"/>
  <c r="BG208" i="12"/>
  <c r="BF208" i="12"/>
  <c r="T208" i="12"/>
  <c r="R208" i="12"/>
  <c r="P208" i="12"/>
  <c r="BI205" i="12"/>
  <c r="BH205" i="12"/>
  <c r="BG205" i="12"/>
  <c r="BF205" i="12"/>
  <c r="T205" i="12"/>
  <c r="R205" i="12"/>
  <c r="P205" i="12"/>
  <c r="BI202" i="12"/>
  <c r="BH202" i="12"/>
  <c r="BG202" i="12"/>
  <c r="BF202" i="12"/>
  <c r="T202" i="12"/>
  <c r="R202" i="12"/>
  <c r="P202" i="12"/>
  <c r="BI199" i="12"/>
  <c r="BH199" i="12"/>
  <c r="BG199" i="12"/>
  <c r="BF199" i="12"/>
  <c r="T199" i="12"/>
  <c r="R199" i="12"/>
  <c r="P199" i="12"/>
  <c r="BI196" i="12"/>
  <c r="BH196" i="12"/>
  <c r="BG196" i="12"/>
  <c r="BF196" i="12"/>
  <c r="T196" i="12"/>
  <c r="T195" i="12"/>
  <c r="R196" i="12"/>
  <c r="R195" i="12" s="1"/>
  <c r="P196" i="12"/>
  <c r="P195" i="12"/>
  <c r="BI194" i="12"/>
  <c r="BH194" i="12"/>
  <c r="BG194" i="12"/>
  <c r="BF194" i="12"/>
  <c r="T194" i="12"/>
  <c r="R194" i="12"/>
  <c r="P194" i="12"/>
  <c r="BI193" i="12"/>
  <c r="BH193" i="12"/>
  <c r="BG193" i="12"/>
  <c r="BF193" i="12"/>
  <c r="T193" i="12"/>
  <c r="R193" i="12"/>
  <c r="P193" i="12"/>
  <c r="BI191" i="12"/>
  <c r="BH191" i="12"/>
  <c r="BG191" i="12"/>
  <c r="BF191" i="12"/>
  <c r="T191" i="12"/>
  <c r="R191" i="12"/>
  <c r="P191" i="12"/>
  <c r="BI190" i="12"/>
  <c r="BH190" i="12"/>
  <c r="BG190" i="12"/>
  <c r="BF190" i="12"/>
  <c r="T190" i="12"/>
  <c r="R190" i="12"/>
  <c r="P190" i="12"/>
  <c r="BI187" i="12"/>
  <c r="BH187" i="12"/>
  <c r="BG187" i="12"/>
  <c r="BF187" i="12"/>
  <c r="T187" i="12"/>
  <c r="R187" i="12"/>
  <c r="P187" i="12"/>
  <c r="BI186" i="12"/>
  <c r="BH186" i="12"/>
  <c r="BG186" i="12"/>
  <c r="BF186" i="12"/>
  <c r="T186" i="12"/>
  <c r="R186" i="12"/>
  <c r="P186" i="12"/>
  <c r="BI185" i="12"/>
  <c r="BH185" i="12"/>
  <c r="BG185" i="12"/>
  <c r="BF185" i="12"/>
  <c r="T185" i="12"/>
  <c r="R185" i="12"/>
  <c r="P185" i="12"/>
  <c r="BI182" i="12"/>
  <c r="BH182" i="12"/>
  <c r="BG182" i="12"/>
  <c r="BF182" i="12"/>
  <c r="T182" i="12"/>
  <c r="R182" i="12"/>
  <c r="P182" i="12"/>
  <c r="BI179" i="12"/>
  <c r="BH179" i="12"/>
  <c r="BG179" i="12"/>
  <c r="BF179" i="12"/>
  <c r="T179" i="12"/>
  <c r="R179" i="12"/>
  <c r="P179" i="12"/>
  <c r="BI176" i="12"/>
  <c r="BH176" i="12"/>
  <c r="BG176" i="12"/>
  <c r="BF176" i="12"/>
  <c r="T176" i="12"/>
  <c r="R176" i="12"/>
  <c r="P176" i="12"/>
  <c r="BI172" i="12"/>
  <c r="BH172" i="12"/>
  <c r="BG172" i="12"/>
  <c r="BF172" i="12"/>
  <c r="T172" i="12"/>
  <c r="R172" i="12"/>
  <c r="P172" i="12"/>
  <c r="BI169" i="12"/>
  <c r="BH169" i="12"/>
  <c r="BG169" i="12"/>
  <c r="BF169" i="12"/>
  <c r="T169" i="12"/>
  <c r="R169" i="12"/>
  <c r="P169" i="12"/>
  <c r="BI165" i="12"/>
  <c r="BH165" i="12"/>
  <c r="BG165" i="12"/>
  <c r="BF165" i="12"/>
  <c r="T165" i="12"/>
  <c r="T164" i="12"/>
  <c r="R165" i="12"/>
  <c r="R164" i="12"/>
  <c r="P165" i="12"/>
  <c r="P164" i="12"/>
  <c r="BI163" i="12"/>
  <c r="BH163" i="12"/>
  <c r="BG163" i="12"/>
  <c r="BF163" i="12"/>
  <c r="T163" i="12"/>
  <c r="R163" i="12"/>
  <c r="P163" i="12"/>
  <c r="BI162" i="12"/>
  <c r="BH162" i="12"/>
  <c r="BG162" i="12"/>
  <c r="BF162" i="12"/>
  <c r="T162" i="12"/>
  <c r="R162" i="12"/>
  <c r="P162" i="12"/>
  <c r="BI159" i="12"/>
  <c r="BH159" i="12"/>
  <c r="BG159" i="12"/>
  <c r="BF159" i="12"/>
  <c r="T159" i="12"/>
  <c r="R159" i="12"/>
  <c r="P159" i="12"/>
  <c r="BI156" i="12"/>
  <c r="BH156" i="12"/>
  <c r="BG156" i="12"/>
  <c r="BF156" i="12"/>
  <c r="T156" i="12"/>
  <c r="R156" i="12"/>
  <c r="P156" i="12"/>
  <c r="BI153" i="12"/>
  <c r="BH153" i="12"/>
  <c r="BG153" i="12"/>
  <c r="BF153" i="12"/>
  <c r="T153" i="12"/>
  <c r="R153" i="12"/>
  <c r="P153" i="12"/>
  <c r="BI150" i="12"/>
  <c r="BH150" i="12"/>
  <c r="BG150" i="12"/>
  <c r="BF150" i="12"/>
  <c r="T150" i="12"/>
  <c r="R150" i="12"/>
  <c r="P150" i="12"/>
  <c r="BI145" i="12"/>
  <c r="BH145" i="12"/>
  <c r="BG145" i="12"/>
  <c r="BF145" i="12"/>
  <c r="T145" i="12"/>
  <c r="R145" i="12"/>
  <c r="P145" i="12"/>
  <c r="BI140" i="12"/>
  <c r="BH140" i="12"/>
  <c r="BG140" i="12"/>
  <c r="BF140" i="12"/>
  <c r="T140" i="12"/>
  <c r="R140" i="12"/>
  <c r="P140" i="12"/>
  <c r="BI135" i="12"/>
  <c r="BH135" i="12"/>
  <c r="BG135" i="12"/>
  <c r="BF135" i="12"/>
  <c r="T135" i="12"/>
  <c r="R135" i="12"/>
  <c r="P135" i="12"/>
  <c r="BI132" i="12"/>
  <c r="BH132" i="12"/>
  <c r="BG132" i="12"/>
  <c r="BF132" i="12"/>
  <c r="T132" i="12"/>
  <c r="R132" i="12"/>
  <c r="P132" i="12"/>
  <c r="J126" i="12"/>
  <c r="J125" i="12"/>
  <c r="F125" i="12"/>
  <c r="F123" i="12"/>
  <c r="E121" i="12"/>
  <c r="J94" i="12"/>
  <c r="J93" i="12"/>
  <c r="F93" i="12"/>
  <c r="F91" i="12"/>
  <c r="E89" i="12"/>
  <c r="J20" i="12"/>
  <c r="E20" i="12"/>
  <c r="F126" i="12" s="1"/>
  <c r="J19" i="12"/>
  <c r="J14" i="12"/>
  <c r="J91" i="12" s="1"/>
  <c r="E7" i="12"/>
  <c r="E85" i="12"/>
  <c r="J39" i="11"/>
  <c r="J38" i="11"/>
  <c r="AY105" i="1" s="1"/>
  <c r="J37" i="11"/>
  <c r="AX105" i="1" s="1"/>
  <c r="BI165" i="11"/>
  <c r="BH165" i="11"/>
  <c r="BG165" i="11"/>
  <c r="BF165" i="11"/>
  <c r="T165" i="11"/>
  <c r="T164" i="11" s="1"/>
  <c r="T163" i="11" s="1"/>
  <c r="R165" i="11"/>
  <c r="R164" i="11" s="1"/>
  <c r="R163" i="11" s="1"/>
  <c r="P165" i="11"/>
  <c r="P164" i="11" s="1"/>
  <c r="P163" i="11" s="1"/>
  <c r="BI162" i="11"/>
  <c r="BH162" i="11"/>
  <c r="BG162" i="11"/>
  <c r="BF162" i="11"/>
  <c r="T162" i="11"/>
  <c r="T161" i="11" s="1"/>
  <c r="R162" i="11"/>
  <c r="R161" i="11"/>
  <c r="P162" i="11"/>
  <c r="P161" i="11"/>
  <c r="BI159" i="11"/>
  <c r="BH159" i="11"/>
  <c r="BG159" i="11"/>
  <c r="BF159" i="11"/>
  <c r="T159" i="11"/>
  <c r="T158" i="11"/>
  <c r="T157" i="11" s="1"/>
  <c r="R159" i="11"/>
  <c r="R158" i="11" s="1"/>
  <c r="R157" i="11" s="1"/>
  <c r="P159" i="11"/>
  <c r="P158" i="11" s="1"/>
  <c r="P157" i="11" s="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7" i="11"/>
  <c r="BH147" i="11"/>
  <c r="BG147" i="11"/>
  <c r="BF147" i="11"/>
  <c r="T147" i="11"/>
  <c r="R147" i="11"/>
  <c r="P147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4" i="11"/>
  <c r="BH134" i="11"/>
  <c r="BG134" i="11"/>
  <c r="BF134" i="11"/>
  <c r="T134" i="11"/>
  <c r="R134" i="11"/>
  <c r="P134" i="11"/>
  <c r="BI131" i="11"/>
  <c r="BH131" i="11"/>
  <c r="BG131" i="11"/>
  <c r="BF131" i="11"/>
  <c r="T131" i="11"/>
  <c r="R131" i="11"/>
  <c r="P131" i="11"/>
  <c r="BI129" i="11"/>
  <c r="BH129" i="11"/>
  <c r="BG129" i="11"/>
  <c r="BF129" i="11"/>
  <c r="T129" i="11"/>
  <c r="R129" i="11"/>
  <c r="P129" i="11"/>
  <c r="J124" i="11"/>
  <c r="J123" i="11"/>
  <c r="F123" i="11"/>
  <c r="F121" i="11"/>
  <c r="E119" i="11"/>
  <c r="J94" i="11"/>
  <c r="J93" i="11"/>
  <c r="F93" i="11"/>
  <c r="F91" i="11"/>
  <c r="E89" i="11"/>
  <c r="J20" i="11"/>
  <c r="E20" i="11"/>
  <c r="F94" i="11" s="1"/>
  <c r="J19" i="11"/>
  <c r="J14" i="11"/>
  <c r="J91" i="11" s="1"/>
  <c r="E7" i="11"/>
  <c r="E115" i="11" s="1"/>
  <c r="J39" i="10"/>
  <c r="J38" i="10"/>
  <c r="AY104" i="1" s="1"/>
  <c r="J37" i="10"/>
  <c r="AX104" i="1" s="1"/>
  <c r="BI308" i="10"/>
  <c r="BH308" i="10"/>
  <c r="BG308" i="10"/>
  <c r="BF308" i="10"/>
  <c r="T308" i="10"/>
  <c r="R308" i="10"/>
  <c r="P308" i="10"/>
  <c r="BI307" i="10"/>
  <c r="BH307" i="10"/>
  <c r="BG307" i="10"/>
  <c r="BF307" i="10"/>
  <c r="T307" i="10"/>
  <c r="R307" i="10"/>
  <c r="P307" i="10"/>
  <c r="BI303" i="10"/>
  <c r="BH303" i="10"/>
  <c r="BG303" i="10"/>
  <c r="BF303" i="10"/>
  <c r="T303" i="10"/>
  <c r="R303" i="10"/>
  <c r="P303" i="10"/>
  <c r="BI300" i="10"/>
  <c r="BH300" i="10"/>
  <c r="BG300" i="10"/>
  <c r="BF300" i="10"/>
  <c r="T300" i="10"/>
  <c r="R300" i="10"/>
  <c r="P300" i="10"/>
  <c r="BI297" i="10"/>
  <c r="BH297" i="10"/>
  <c r="BG297" i="10"/>
  <c r="BF297" i="10"/>
  <c r="T297" i="10"/>
  <c r="R297" i="10"/>
  <c r="P297" i="10"/>
  <c r="BI294" i="10"/>
  <c r="BH294" i="10"/>
  <c r="BG294" i="10"/>
  <c r="BF294" i="10"/>
  <c r="T294" i="10"/>
  <c r="R294" i="10"/>
  <c r="P294" i="10"/>
  <c r="BI291" i="10"/>
  <c r="BH291" i="10"/>
  <c r="BG291" i="10"/>
  <c r="BF291" i="10"/>
  <c r="T291" i="10"/>
  <c r="R291" i="10"/>
  <c r="P291" i="10"/>
  <c r="BI288" i="10"/>
  <c r="BH288" i="10"/>
  <c r="BG288" i="10"/>
  <c r="BF288" i="10"/>
  <c r="T288" i="10"/>
  <c r="R288" i="10"/>
  <c r="P288" i="10"/>
  <c r="BI285" i="10"/>
  <c r="BH285" i="10"/>
  <c r="BG285" i="10"/>
  <c r="BF285" i="10"/>
  <c r="T285" i="10"/>
  <c r="R285" i="10"/>
  <c r="P285" i="10"/>
  <c r="BI282" i="10"/>
  <c r="BH282" i="10"/>
  <c r="BG282" i="10"/>
  <c r="BF282" i="10"/>
  <c r="T282" i="10"/>
  <c r="R282" i="10"/>
  <c r="P282" i="10"/>
  <c r="BI279" i="10"/>
  <c r="BH279" i="10"/>
  <c r="BG279" i="10"/>
  <c r="BF279" i="10"/>
  <c r="T279" i="10"/>
  <c r="R279" i="10"/>
  <c r="P279" i="10"/>
  <c r="BI276" i="10"/>
  <c r="BH276" i="10"/>
  <c r="BG276" i="10"/>
  <c r="BF276" i="10"/>
  <c r="T276" i="10"/>
  <c r="R276" i="10"/>
  <c r="P276" i="10"/>
  <c r="BI273" i="10"/>
  <c r="BH273" i="10"/>
  <c r="BG273" i="10"/>
  <c r="BF273" i="10"/>
  <c r="T273" i="10"/>
  <c r="T272" i="10"/>
  <c r="R273" i="10"/>
  <c r="R272" i="10" s="1"/>
  <c r="P273" i="10"/>
  <c r="P272" i="10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6" i="10"/>
  <c r="BH266" i="10"/>
  <c r="BG266" i="10"/>
  <c r="BF266" i="10"/>
  <c r="T266" i="10"/>
  <c r="R266" i="10"/>
  <c r="P266" i="10"/>
  <c r="BI263" i="10"/>
  <c r="BH263" i="10"/>
  <c r="BG263" i="10"/>
  <c r="BF263" i="10"/>
  <c r="T263" i="10"/>
  <c r="R263" i="10"/>
  <c r="P263" i="10"/>
  <c r="BI260" i="10"/>
  <c r="BH260" i="10"/>
  <c r="BG260" i="10"/>
  <c r="BF260" i="10"/>
  <c r="T260" i="10"/>
  <c r="R260" i="10"/>
  <c r="P260" i="10"/>
  <c r="BI257" i="10"/>
  <c r="BH257" i="10"/>
  <c r="BG257" i="10"/>
  <c r="BF257" i="10"/>
  <c r="T257" i="10"/>
  <c r="R257" i="10"/>
  <c r="P257" i="10"/>
  <c r="BI252" i="10"/>
  <c r="BH252" i="10"/>
  <c r="BG252" i="10"/>
  <c r="BF252" i="10"/>
  <c r="T252" i="10"/>
  <c r="R252" i="10"/>
  <c r="P252" i="10"/>
  <c r="BI251" i="10"/>
  <c r="BH251" i="10"/>
  <c r="BG251" i="10"/>
  <c r="BF251" i="10"/>
  <c r="T251" i="10"/>
  <c r="R251" i="10"/>
  <c r="P251" i="10"/>
  <c r="BI248" i="10"/>
  <c r="BH248" i="10"/>
  <c r="BG248" i="10"/>
  <c r="BF248" i="10"/>
  <c r="T248" i="10"/>
  <c r="R248" i="10"/>
  <c r="P248" i="10"/>
  <c r="BI245" i="10"/>
  <c r="BH245" i="10"/>
  <c r="BG245" i="10"/>
  <c r="BF245" i="10"/>
  <c r="T245" i="10"/>
  <c r="R245" i="10"/>
  <c r="P245" i="10"/>
  <c r="BI242" i="10"/>
  <c r="BH242" i="10"/>
  <c r="BG242" i="10"/>
  <c r="BF242" i="10"/>
  <c r="T242" i="10"/>
  <c r="R242" i="10"/>
  <c r="P242" i="10"/>
  <c r="BI238" i="10"/>
  <c r="BH238" i="10"/>
  <c r="BG238" i="10"/>
  <c r="BF238" i="10"/>
  <c r="T238" i="10"/>
  <c r="R238" i="10"/>
  <c r="P238" i="10"/>
  <c r="BI235" i="10"/>
  <c r="BH235" i="10"/>
  <c r="BG235" i="10"/>
  <c r="BF235" i="10"/>
  <c r="T235" i="10"/>
  <c r="R235" i="10"/>
  <c r="P235" i="10"/>
  <c r="BI232" i="10"/>
  <c r="BH232" i="10"/>
  <c r="BG232" i="10"/>
  <c r="BF232" i="10"/>
  <c r="T232" i="10"/>
  <c r="R232" i="10"/>
  <c r="P232" i="10"/>
  <c r="BI223" i="10"/>
  <c r="BH223" i="10"/>
  <c r="BG223" i="10"/>
  <c r="BF223" i="10"/>
  <c r="T223" i="10"/>
  <c r="R223" i="10"/>
  <c r="P223" i="10"/>
  <c r="BI219" i="10"/>
  <c r="BH219" i="10"/>
  <c r="BG219" i="10"/>
  <c r="BF219" i="10"/>
  <c r="T219" i="10"/>
  <c r="R219" i="10"/>
  <c r="P219" i="10"/>
  <c r="BI214" i="10"/>
  <c r="BH214" i="10"/>
  <c r="BG214" i="10"/>
  <c r="BF214" i="10"/>
  <c r="T214" i="10"/>
  <c r="R214" i="10"/>
  <c r="P214" i="10"/>
  <c r="BI211" i="10"/>
  <c r="BH211" i="10"/>
  <c r="BG211" i="10"/>
  <c r="BF211" i="10"/>
  <c r="T211" i="10"/>
  <c r="R211" i="10"/>
  <c r="P211" i="10"/>
  <c r="BI208" i="10"/>
  <c r="BH208" i="10"/>
  <c r="BG208" i="10"/>
  <c r="BF208" i="10"/>
  <c r="T208" i="10"/>
  <c r="R208" i="10"/>
  <c r="P208" i="10"/>
  <c r="BI205" i="10"/>
  <c r="BH205" i="10"/>
  <c r="BG205" i="10"/>
  <c r="BF205" i="10"/>
  <c r="T205" i="10"/>
  <c r="R205" i="10"/>
  <c r="P205" i="10"/>
  <c r="BI198" i="10"/>
  <c r="BH198" i="10"/>
  <c r="BG198" i="10"/>
  <c r="BF198" i="10"/>
  <c r="T198" i="10"/>
  <c r="R198" i="10"/>
  <c r="P198" i="10"/>
  <c r="BI194" i="10"/>
  <c r="BH194" i="10"/>
  <c r="BG194" i="10"/>
  <c r="BF194" i="10"/>
  <c r="T194" i="10"/>
  <c r="R194" i="10"/>
  <c r="P194" i="10"/>
  <c r="BI191" i="10"/>
  <c r="BH191" i="10"/>
  <c r="BG191" i="10"/>
  <c r="BF191" i="10"/>
  <c r="T191" i="10"/>
  <c r="R191" i="10"/>
  <c r="P191" i="10"/>
  <c r="BI187" i="10"/>
  <c r="BH187" i="10"/>
  <c r="BG187" i="10"/>
  <c r="BF187" i="10"/>
  <c r="T187" i="10"/>
  <c r="R187" i="10"/>
  <c r="P187" i="10"/>
  <c r="BI183" i="10"/>
  <c r="BH183" i="10"/>
  <c r="BG183" i="10"/>
  <c r="BF183" i="10"/>
  <c r="T183" i="10"/>
  <c r="R183" i="10"/>
  <c r="P183" i="10"/>
  <c r="BI179" i="10"/>
  <c r="BH179" i="10"/>
  <c r="BG179" i="10"/>
  <c r="BF179" i="10"/>
  <c r="T179" i="10"/>
  <c r="T178" i="10" s="1"/>
  <c r="R179" i="10"/>
  <c r="R178" i="10" s="1"/>
  <c r="P179" i="10"/>
  <c r="P178" i="10" s="1"/>
  <c r="BI177" i="10"/>
  <c r="BH177" i="10"/>
  <c r="BG177" i="10"/>
  <c r="BF177" i="10"/>
  <c r="T177" i="10"/>
  <c r="R177" i="10"/>
  <c r="P177" i="10"/>
  <c r="BI176" i="10"/>
  <c r="BH176" i="10"/>
  <c r="BG176" i="10"/>
  <c r="BF176" i="10"/>
  <c r="T176" i="10"/>
  <c r="R176" i="10"/>
  <c r="P176" i="10"/>
  <c r="BI173" i="10"/>
  <c r="BH173" i="10"/>
  <c r="BG173" i="10"/>
  <c r="BF173" i="10"/>
  <c r="T173" i="10"/>
  <c r="R173" i="10"/>
  <c r="P173" i="10"/>
  <c r="BI170" i="10"/>
  <c r="BH170" i="10"/>
  <c r="BG170" i="10"/>
  <c r="BF170" i="10"/>
  <c r="T170" i="10"/>
  <c r="R170" i="10"/>
  <c r="P170" i="10"/>
  <c r="BI167" i="10"/>
  <c r="BH167" i="10"/>
  <c r="BG167" i="10"/>
  <c r="BF167" i="10"/>
  <c r="T167" i="10"/>
  <c r="R167" i="10"/>
  <c r="P167" i="10"/>
  <c r="BI164" i="10"/>
  <c r="BH164" i="10"/>
  <c r="BG164" i="10"/>
  <c r="BF164" i="10"/>
  <c r="T164" i="10"/>
  <c r="R164" i="10"/>
  <c r="P164" i="10"/>
  <c r="BI161" i="10"/>
  <c r="BH161" i="10"/>
  <c r="BG161" i="10"/>
  <c r="BF161" i="10"/>
  <c r="T161" i="10"/>
  <c r="R161" i="10"/>
  <c r="P161" i="10"/>
  <c r="BI158" i="10"/>
  <c r="BH158" i="10"/>
  <c r="BG158" i="10"/>
  <c r="BF158" i="10"/>
  <c r="T158" i="10"/>
  <c r="R158" i="10"/>
  <c r="P158" i="10"/>
  <c r="BI153" i="10"/>
  <c r="BH153" i="10"/>
  <c r="BG153" i="10"/>
  <c r="BF153" i="10"/>
  <c r="T153" i="10"/>
  <c r="R153" i="10"/>
  <c r="P153" i="10"/>
  <c r="BI148" i="10"/>
  <c r="BH148" i="10"/>
  <c r="BG148" i="10"/>
  <c r="BF148" i="10"/>
  <c r="T148" i="10"/>
  <c r="R148" i="10"/>
  <c r="P148" i="10"/>
  <c r="BI145" i="10"/>
  <c r="BH145" i="10"/>
  <c r="BG145" i="10"/>
  <c r="BF145" i="10"/>
  <c r="T145" i="10"/>
  <c r="R145" i="10"/>
  <c r="P145" i="10"/>
  <c r="BI142" i="10"/>
  <c r="BH142" i="10"/>
  <c r="BG142" i="10"/>
  <c r="BF142" i="10"/>
  <c r="T142" i="10"/>
  <c r="R142" i="10"/>
  <c r="P142" i="10"/>
  <c r="BI139" i="10"/>
  <c r="BH139" i="10"/>
  <c r="BG139" i="10"/>
  <c r="BF139" i="10"/>
  <c r="T139" i="10"/>
  <c r="R139" i="10"/>
  <c r="P139" i="10"/>
  <c r="BI136" i="10"/>
  <c r="BH136" i="10"/>
  <c r="BG136" i="10"/>
  <c r="BF136" i="10"/>
  <c r="T136" i="10"/>
  <c r="R136" i="10"/>
  <c r="P136" i="10"/>
  <c r="BI133" i="10"/>
  <c r="BH133" i="10"/>
  <c r="BG133" i="10"/>
  <c r="BF133" i="10"/>
  <c r="T133" i="10"/>
  <c r="R133" i="10"/>
  <c r="P133" i="10"/>
  <c r="J127" i="10"/>
  <c r="J126" i="10"/>
  <c r="F126" i="10"/>
  <c r="F124" i="10"/>
  <c r="E122" i="10"/>
  <c r="J94" i="10"/>
  <c r="J93" i="10"/>
  <c r="F93" i="10"/>
  <c r="F91" i="10"/>
  <c r="E89" i="10"/>
  <c r="J20" i="10"/>
  <c r="E20" i="10"/>
  <c r="F127" i="10" s="1"/>
  <c r="J19" i="10"/>
  <c r="J14" i="10"/>
  <c r="J124" i="10" s="1"/>
  <c r="E7" i="10"/>
  <c r="E85" i="10"/>
  <c r="J201" i="9"/>
  <c r="J39" i="9"/>
  <c r="J38" i="9"/>
  <c r="AY103" i="1"/>
  <c r="J37" i="9"/>
  <c r="AX103" i="1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6" i="9"/>
  <c r="BH226" i="9"/>
  <c r="BG226" i="9"/>
  <c r="BF226" i="9"/>
  <c r="T226" i="9"/>
  <c r="R226" i="9"/>
  <c r="P226" i="9"/>
  <c r="BI223" i="9"/>
  <c r="BH223" i="9"/>
  <c r="BG223" i="9"/>
  <c r="BF223" i="9"/>
  <c r="T223" i="9"/>
  <c r="T222" i="9" s="1"/>
  <c r="R223" i="9"/>
  <c r="R222" i="9" s="1"/>
  <c r="P223" i="9"/>
  <c r="P222" i="9" s="1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3" i="9"/>
  <c r="BH203" i="9"/>
  <c r="BG203" i="9"/>
  <c r="BF203" i="9"/>
  <c r="T203" i="9"/>
  <c r="R203" i="9"/>
  <c r="P203" i="9"/>
  <c r="J105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4" i="9"/>
  <c r="BH184" i="9"/>
  <c r="BG184" i="9"/>
  <c r="BF184" i="9"/>
  <c r="T184" i="9"/>
  <c r="R184" i="9"/>
  <c r="P184" i="9"/>
  <c r="BI182" i="9"/>
  <c r="BH182" i="9"/>
  <c r="BG182" i="9"/>
  <c r="BF182" i="9"/>
  <c r="T182" i="9"/>
  <c r="R182" i="9"/>
  <c r="P182" i="9"/>
  <c r="BI180" i="9"/>
  <c r="BH180" i="9"/>
  <c r="BG180" i="9"/>
  <c r="BF180" i="9"/>
  <c r="T180" i="9"/>
  <c r="R180" i="9"/>
  <c r="P180" i="9"/>
  <c r="BI176" i="9"/>
  <c r="BH176" i="9"/>
  <c r="BG176" i="9"/>
  <c r="BF176" i="9"/>
  <c r="T176" i="9"/>
  <c r="R176" i="9"/>
  <c r="P176" i="9"/>
  <c r="BI172" i="9"/>
  <c r="BH172" i="9"/>
  <c r="BG172" i="9"/>
  <c r="BF172" i="9"/>
  <c r="T172" i="9"/>
  <c r="R172" i="9"/>
  <c r="P172" i="9"/>
  <c r="BI167" i="9"/>
  <c r="BH167" i="9"/>
  <c r="BG167" i="9"/>
  <c r="BF167" i="9"/>
  <c r="T167" i="9"/>
  <c r="R167" i="9"/>
  <c r="P167" i="9"/>
  <c r="BI164" i="9"/>
  <c r="BH164" i="9"/>
  <c r="BG164" i="9"/>
  <c r="BF164" i="9"/>
  <c r="T164" i="9"/>
  <c r="R164" i="9"/>
  <c r="P164" i="9"/>
  <c r="BI161" i="9"/>
  <c r="BH161" i="9"/>
  <c r="BG161" i="9"/>
  <c r="BF161" i="9"/>
  <c r="T161" i="9"/>
  <c r="R161" i="9"/>
  <c r="P161" i="9"/>
  <c r="BI158" i="9"/>
  <c r="BH158" i="9"/>
  <c r="BG158" i="9"/>
  <c r="BF158" i="9"/>
  <c r="T158" i="9"/>
  <c r="R158" i="9"/>
  <c r="P158" i="9"/>
  <c r="BI155" i="9"/>
  <c r="BH155" i="9"/>
  <c r="BG155" i="9"/>
  <c r="BF155" i="9"/>
  <c r="T155" i="9"/>
  <c r="R155" i="9"/>
  <c r="P155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3" i="9"/>
  <c r="BH143" i="9"/>
  <c r="BG143" i="9"/>
  <c r="BF143" i="9"/>
  <c r="T143" i="9"/>
  <c r="R143" i="9"/>
  <c r="P143" i="9"/>
  <c r="BI139" i="9"/>
  <c r="BH139" i="9"/>
  <c r="BG139" i="9"/>
  <c r="BF139" i="9"/>
  <c r="T139" i="9"/>
  <c r="R139" i="9"/>
  <c r="P139" i="9"/>
  <c r="BI135" i="9"/>
  <c r="BH135" i="9"/>
  <c r="BG135" i="9"/>
  <c r="BF135" i="9"/>
  <c r="T135" i="9"/>
  <c r="R135" i="9"/>
  <c r="P135" i="9"/>
  <c r="J129" i="9"/>
  <c r="J128" i="9"/>
  <c r="F128" i="9"/>
  <c r="F126" i="9"/>
  <c r="E124" i="9"/>
  <c r="J94" i="9"/>
  <c r="J93" i="9"/>
  <c r="F93" i="9"/>
  <c r="F91" i="9"/>
  <c r="E89" i="9"/>
  <c r="J20" i="9"/>
  <c r="E20" i="9"/>
  <c r="F129" i="9" s="1"/>
  <c r="J19" i="9"/>
  <c r="J14" i="9"/>
  <c r="J126" i="9" s="1"/>
  <c r="E7" i="9"/>
  <c r="E85" i="9"/>
  <c r="J39" i="8"/>
  <c r="J38" i="8"/>
  <c r="AY102" i="1" s="1"/>
  <c r="J37" i="8"/>
  <c r="AX102" i="1"/>
  <c r="BI130" i="8"/>
  <c r="BH130" i="8"/>
  <c r="BG130" i="8"/>
  <c r="BF130" i="8"/>
  <c r="T130" i="8"/>
  <c r="T129" i="8" s="1"/>
  <c r="R130" i="8"/>
  <c r="R129" i="8"/>
  <c r="P130" i="8"/>
  <c r="P129" i="8" s="1"/>
  <c r="BI126" i="8"/>
  <c r="BH126" i="8"/>
  <c r="BG126" i="8"/>
  <c r="BF126" i="8"/>
  <c r="T126" i="8"/>
  <c r="T125" i="8"/>
  <c r="T124" i="8" s="1"/>
  <c r="T123" i="8" s="1"/>
  <c r="R126" i="8"/>
  <c r="R125" i="8" s="1"/>
  <c r="R124" i="8" s="1"/>
  <c r="R123" i="8" s="1"/>
  <c r="P126" i="8"/>
  <c r="P125" i="8"/>
  <c r="P124" i="8" s="1"/>
  <c r="P123" i="8" s="1"/>
  <c r="AU102" i="1" s="1"/>
  <c r="J120" i="8"/>
  <c r="J119" i="8"/>
  <c r="F119" i="8"/>
  <c r="F117" i="8"/>
  <c r="E115" i="8"/>
  <c r="J94" i="8"/>
  <c r="J93" i="8"/>
  <c r="F93" i="8"/>
  <c r="F91" i="8"/>
  <c r="E89" i="8"/>
  <c r="J20" i="8"/>
  <c r="E20" i="8"/>
  <c r="F120" i="8"/>
  <c r="J19" i="8"/>
  <c r="J14" i="8"/>
  <c r="J117" i="8"/>
  <c r="E7" i="8"/>
  <c r="E85" i="8"/>
  <c r="J39" i="7"/>
  <c r="J38" i="7"/>
  <c r="AY101" i="1"/>
  <c r="J37" i="7"/>
  <c r="AX101" i="1" s="1"/>
  <c r="BI130" i="7"/>
  <c r="BH130" i="7"/>
  <c r="BG130" i="7"/>
  <c r="BF130" i="7"/>
  <c r="T130" i="7"/>
  <c r="T129" i="7"/>
  <c r="R130" i="7"/>
  <c r="R129" i="7"/>
  <c r="P130" i="7"/>
  <c r="P129" i="7" s="1"/>
  <c r="P124" i="7" s="1"/>
  <c r="P123" i="7" s="1"/>
  <c r="AU101" i="1" s="1"/>
  <c r="BI126" i="7"/>
  <c r="BH126" i="7"/>
  <c r="BG126" i="7"/>
  <c r="BF126" i="7"/>
  <c r="T126" i="7"/>
  <c r="T125" i="7"/>
  <c r="T124" i="7"/>
  <c r="T123" i="7" s="1"/>
  <c r="R126" i="7"/>
  <c r="R125" i="7" s="1"/>
  <c r="R124" i="7" s="1"/>
  <c r="R123" i="7" s="1"/>
  <c r="P126" i="7"/>
  <c r="P125" i="7"/>
  <c r="J120" i="7"/>
  <c r="J119" i="7"/>
  <c r="F119" i="7"/>
  <c r="F117" i="7"/>
  <c r="E115" i="7"/>
  <c r="J94" i="7"/>
  <c r="J93" i="7"/>
  <c r="F93" i="7"/>
  <c r="F91" i="7"/>
  <c r="E89" i="7"/>
  <c r="J20" i="7"/>
  <c r="E20" i="7"/>
  <c r="F94" i="7" s="1"/>
  <c r="J19" i="7"/>
  <c r="J14" i="7"/>
  <c r="J117" i="7"/>
  <c r="E7" i="7"/>
  <c r="E111" i="7"/>
  <c r="J39" i="6"/>
  <c r="J38" i="6"/>
  <c r="AY100" i="1" s="1"/>
  <c r="J37" i="6"/>
  <c r="AX100" i="1" s="1"/>
  <c r="BI300" i="6"/>
  <c r="BH300" i="6"/>
  <c r="BG300" i="6"/>
  <c r="BF300" i="6"/>
  <c r="T300" i="6"/>
  <c r="T299" i="6" s="1"/>
  <c r="R300" i="6"/>
  <c r="R299" i="6" s="1"/>
  <c r="P300" i="6"/>
  <c r="P299" i="6" s="1"/>
  <c r="BI298" i="6"/>
  <c r="BH298" i="6"/>
  <c r="BG298" i="6"/>
  <c r="BF298" i="6"/>
  <c r="T298" i="6"/>
  <c r="R298" i="6"/>
  <c r="P298" i="6"/>
  <c r="BI297" i="6"/>
  <c r="BH297" i="6"/>
  <c r="BG297" i="6"/>
  <c r="BF297" i="6"/>
  <c r="T297" i="6"/>
  <c r="R297" i="6"/>
  <c r="P297" i="6"/>
  <c r="BI295" i="6"/>
  <c r="BH295" i="6"/>
  <c r="BG295" i="6"/>
  <c r="BF295" i="6"/>
  <c r="T295" i="6"/>
  <c r="R295" i="6"/>
  <c r="P295" i="6"/>
  <c r="BI293" i="6"/>
  <c r="BH293" i="6"/>
  <c r="BG293" i="6"/>
  <c r="BF293" i="6"/>
  <c r="T293" i="6"/>
  <c r="R293" i="6"/>
  <c r="P293" i="6"/>
  <c r="BI291" i="6"/>
  <c r="BH291" i="6"/>
  <c r="BG291" i="6"/>
  <c r="BF291" i="6"/>
  <c r="T291" i="6"/>
  <c r="R291" i="6"/>
  <c r="P291" i="6"/>
  <c r="BI290" i="6"/>
  <c r="BH290" i="6"/>
  <c r="BG290" i="6"/>
  <c r="BF290" i="6"/>
  <c r="T290" i="6"/>
  <c r="R290" i="6"/>
  <c r="P290" i="6"/>
  <c r="BI288" i="6"/>
  <c r="BH288" i="6"/>
  <c r="BG288" i="6"/>
  <c r="BF288" i="6"/>
  <c r="T288" i="6"/>
  <c r="T287" i="6" s="1"/>
  <c r="R288" i="6"/>
  <c r="R287" i="6" s="1"/>
  <c r="P288" i="6"/>
  <c r="P287" i="6" s="1"/>
  <c r="BI286" i="6"/>
  <c r="BH286" i="6"/>
  <c r="BG286" i="6"/>
  <c r="BF286" i="6"/>
  <c r="T286" i="6"/>
  <c r="R286" i="6"/>
  <c r="P286" i="6"/>
  <c r="BI285" i="6"/>
  <c r="BH285" i="6"/>
  <c r="BG285" i="6"/>
  <c r="BF285" i="6"/>
  <c r="T285" i="6"/>
  <c r="R285" i="6"/>
  <c r="P285" i="6"/>
  <c r="BI284" i="6"/>
  <c r="BH284" i="6"/>
  <c r="BG284" i="6"/>
  <c r="BF284" i="6"/>
  <c r="T284" i="6"/>
  <c r="R284" i="6"/>
  <c r="P284" i="6"/>
  <c r="BI282" i="6"/>
  <c r="BH282" i="6"/>
  <c r="BG282" i="6"/>
  <c r="BF282" i="6"/>
  <c r="T282" i="6"/>
  <c r="R282" i="6"/>
  <c r="P282" i="6"/>
  <c r="BI280" i="6"/>
  <c r="BH280" i="6"/>
  <c r="BG280" i="6"/>
  <c r="BF280" i="6"/>
  <c r="T280" i="6"/>
  <c r="R280" i="6"/>
  <c r="P280" i="6"/>
  <c r="BI278" i="6"/>
  <c r="BH278" i="6"/>
  <c r="BG278" i="6"/>
  <c r="BF278" i="6"/>
  <c r="T278" i="6"/>
  <c r="R278" i="6"/>
  <c r="P278" i="6"/>
  <c r="BI276" i="6"/>
  <c r="BH276" i="6"/>
  <c r="BG276" i="6"/>
  <c r="BF276" i="6"/>
  <c r="T276" i="6"/>
  <c r="R276" i="6"/>
  <c r="P276" i="6"/>
  <c r="BI274" i="6"/>
  <c r="BH274" i="6"/>
  <c r="BG274" i="6"/>
  <c r="BF274" i="6"/>
  <c r="T274" i="6"/>
  <c r="R274" i="6"/>
  <c r="P274" i="6"/>
  <c r="BI272" i="6"/>
  <c r="BH272" i="6"/>
  <c r="BG272" i="6"/>
  <c r="BF272" i="6"/>
  <c r="T272" i="6"/>
  <c r="R272" i="6"/>
  <c r="P272" i="6"/>
  <c r="BI270" i="6"/>
  <c r="BH270" i="6"/>
  <c r="BG270" i="6"/>
  <c r="BF270" i="6"/>
  <c r="T270" i="6"/>
  <c r="R270" i="6"/>
  <c r="P270" i="6"/>
  <c r="BI268" i="6"/>
  <c r="BH268" i="6"/>
  <c r="BG268" i="6"/>
  <c r="BF268" i="6"/>
  <c r="T268" i="6"/>
  <c r="R268" i="6"/>
  <c r="P268" i="6"/>
  <c r="BI266" i="6"/>
  <c r="BH266" i="6"/>
  <c r="BG266" i="6"/>
  <c r="BF266" i="6"/>
  <c r="T266" i="6"/>
  <c r="R266" i="6"/>
  <c r="P266" i="6"/>
  <c r="BI265" i="6"/>
  <c r="BH265" i="6"/>
  <c r="BG265" i="6"/>
  <c r="BF265" i="6"/>
  <c r="T265" i="6"/>
  <c r="R265" i="6"/>
  <c r="P265" i="6"/>
  <c r="BI264" i="6"/>
  <c r="BH264" i="6"/>
  <c r="BG264" i="6"/>
  <c r="BF264" i="6"/>
  <c r="T264" i="6"/>
  <c r="R264" i="6"/>
  <c r="P264" i="6"/>
  <c r="BI263" i="6"/>
  <c r="BH263" i="6"/>
  <c r="BG263" i="6"/>
  <c r="BF263" i="6"/>
  <c r="T263" i="6"/>
  <c r="R263" i="6"/>
  <c r="P263" i="6"/>
  <c r="BI261" i="6"/>
  <c r="BH261" i="6"/>
  <c r="BG261" i="6"/>
  <c r="BF261" i="6"/>
  <c r="T261" i="6"/>
  <c r="R261" i="6"/>
  <c r="P261" i="6"/>
  <c r="BI260" i="6"/>
  <c r="BH260" i="6"/>
  <c r="BG260" i="6"/>
  <c r="BF260" i="6"/>
  <c r="T260" i="6"/>
  <c r="R260" i="6"/>
  <c r="P260" i="6"/>
  <c r="BI258" i="6"/>
  <c r="BH258" i="6"/>
  <c r="BG258" i="6"/>
  <c r="BF258" i="6"/>
  <c r="T258" i="6"/>
  <c r="R258" i="6"/>
  <c r="P258" i="6"/>
  <c r="BI256" i="6"/>
  <c r="BH256" i="6"/>
  <c r="BG256" i="6"/>
  <c r="BF256" i="6"/>
  <c r="T256" i="6"/>
  <c r="R256" i="6"/>
  <c r="P256" i="6"/>
  <c r="BI253" i="6"/>
  <c r="BH253" i="6"/>
  <c r="BG253" i="6"/>
  <c r="BF253" i="6"/>
  <c r="T253" i="6"/>
  <c r="T252" i="6" s="1"/>
  <c r="R253" i="6"/>
  <c r="R252" i="6"/>
  <c r="P253" i="6"/>
  <c r="P252" i="6"/>
  <c r="BI250" i="6"/>
  <c r="BH250" i="6"/>
  <c r="BG250" i="6"/>
  <c r="BF250" i="6"/>
  <c r="T250" i="6"/>
  <c r="R250" i="6"/>
  <c r="P250" i="6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6" i="6"/>
  <c r="BH246" i="6"/>
  <c r="BG246" i="6"/>
  <c r="BF246" i="6"/>
  <c r="T246" i="6"/>
  <c r="R246" i="6"/>
  <c r="P246" i="6"/>
  <c r="BI243" i="6"/>
  <c r="BH243" i="6"/>
  <c r="BG243" i="6"/>
  <c r="BF243" i="6"/>
  <c r="T243" i="6"/>
  <c r="R243" i="6"/>
  <c r="P243" i="6"/>
  <c r="BI240" i="6"/>
  <c r="BH240" i="6"/>
  <c r="BG240" i="6"/>
  <c r="BF240" i="6"/>
  <c r="T240" i="6"/>
  <c r="R240" i="6"/>
  <c r="P240" i="6"/>
  <c r="BI239" i="6"/>
  <c r="BH239" i="6"/>
  <c r="BG239" i="6"/>
  <c r="BF239" i="6"/>
  <c r="T239" i="6"/>
  <c r="R239" i="6"/>
  <c r="P239" i="6"/>
  <c r="BI236" i="6"/>
  <c r="BH236" i="6"/>
  <c r="BG236" i="6"/>
  <c r="BF236" i="6"/>
  <c r="T236" i="6"/>
  <c r="R236" i="6"/>
  <c r="P236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1" i="6"/>
  <c r="BH231" i="6"/>
  <c r="BG231" i="6"/>
  <c r="BF231" i="6"/>
  <c r="T231" i="6"/>
  <c r="R231" i="6"/>
  <c r="P231" i="6"/>
  <c r="BI230" i="6"/>
  <c r="BH230" i="6"/>
  <c r="BG230" i="6"/>
  <c r="BF230" i="6"/>
  <c r="T230" i="6"/>
  <c r="R230" i="6"/>
  <c r="P230" i="6"/>
  <c r="BI229" i="6"/>
  <c r="BH229" i="6"/>
  <c r="BG229" i="6"/>
  <c r="BF229" i="6"/>
  <c r="T229" i="6"/>
  <c r="R229" i="6"/>
  <c r="P229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2" i="6"/>
  <c r="BH222" i="6"/>
  <c r="BG222" i="6"/>
  <c r="BF222" i="6"/>
  <c r="T222" i="6"/>
  <c r="R222" i="6"/>
  <c r="P222" i="6"/>
  <c r="BI219" i="6"/>
  <c r="BH219" i="6"/>
  <c r="BG219" i="6"/>
  <c r="BF219" i="6"/>
  <c r="T219" i="6"/>
  <c r="R219" i="6"/>
  <c r="P219" i="6"/>
  <c r="BI216" i="6"/>
  <c r="BH216" i="6"/>
  <c r="BG216" i="6"/>
  <c r="BF216" i="6"/>
  <c r="T216" i="6"/>
  <c r="R216" i="6"/>
  <c r="P216" i="6"/>
  <c r="BI213" i="6"/>
  <c r="BH213" i="6"/>
  <c r="BG213" i="6"/>
  <c r="BF213" i="6"/>
  <c r="T213" i="6"/>
  <c r="R213" i="6"/>
  <c r="P213" i="6"/>
  <c r="BI210" i="6"/>
  <c r="BH210" i="6"/>
  <c r="BG210" i="6"/>
  <c r="BF210" i="6"/>
  <c r="T210" i="6"/>
  <c r="T209" i="6" s="1"/>
  <c r="R210" i="6"/>
  <c r="R209" i="6" s="1"/>
  <c r="P210" i="6"/>
  <c r="P209" i="6" s="1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7" i="6"/>
  <c r="BH187" i="6"/>
  <c r="BG187" i="6"/>
  <c r="BF187" i="6"/>
  <c r="T187" i="6"/>
  <c r="R187" i="6"/>
  <c r="P187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J132" i="6"/>
  <c r="J131" i="6"/>
  <c r="F131" i="6"/>
  <c r="F129" i="6"/>
  <c r="E127" i="6"/>
  <c r="J94" i="6"/>
  <c r="J93" i="6"/>
  <c r="F93" i="6"/>
  <c r="F91" i="6"/>
  <c r="E89" i="6"/>
  <c r="J20" i="6"/>
  <c r="E20" i="6"/>
  <c r="F132" i="6"/>
  <c r="J19" i="6"/>
  <c r="J14" i="6"/>
  <c r="J91" i="6" s="1"/>
  <c r="E7" i="6"/>
  <c r="E123" i="6" s="1"/>
  <c r="J39" i="5"/>
  <c r="J38" i="5"/>
  <c r="AY99" i="1"/>
  <c r="J37" i="5"/>
  <c r="AX99" i="1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J36" i="5" s="1"/>
  <c r="T129" i="5"/>
  <c r="R129" i="5"/>
  <c r="P129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J120" i="5"/>
  <c r="J119" i="5"/>
  <c r="F119" i="5"/>
  <c r="F117" i="5"/>
  <c r="E115" i="5"/>
  <c r="J94" i="5"/>
  <c r="J93" i="5"/>
  <c r="F93" i="5"/>
  <c r="F91" i="5"/>
  <c r="E89" i="5"/>
  <c r="J20" i="5"/>
  <c r="E20" i="5"/>
  <c r="F120" i="5"/>
  <c r="J19" i="5"/>
  <c r="J14" i="5"/>
  <c r="J117" i="5" s="1"/>
  <c r="E7" i="5"/>
  <c r="E111" i="5" s="1"/>
  <c r="J39" i="4"/>
  <c r="J38" i="4"/>
  <c r="AY98" i="1"/>
  <c r="J37" i="4"/>
  <c r="AX98" i="1"/>
  <c r="BI243" i="4"/>
  <c r="BH243" i="4"/>
  <c r="BG243" i="4"/>
  <c r="BF243" i="4"/>
  <c r="T243" i="4"/>
  <c r="T242" i="4"/>
  <c r="R243" i="4"/>
  <c r="R242" i="4"/>
  <c r="P243" i="4"/>
  <c r="P242" i="4"/>
  <c r="BI241" i="4"/>
  <c r="BH241" i="4"/>
  <c r="BG241" i="4"/>
  <c r="BF241" i="4"/>
  <c r="T241" i="4"/>
  <c r="R241" i="4"/>
  <c r="P241" i="4"/>
  <c r="BI238" i="4"/>
  <c r="BH238" i="4"/>
  <c r="BG238" i="4"/>
  <c r="BF238" i="4"/>
  <c r="T238" i="4"/>
  <c r="R238" i="4"/>
  <c r="P238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6" i="4"/>
  <c r="BH216" i="4"/>
  <c r="BG216" i="4"/>
  <c r="BF216" i="4"/>
  <c r="T216" i="4"/>
  <c r="R216" i="4"/>
  <c r="P216" i="4"/>
  <c r="BI212" i="4"/>
  <c r="BH212" i="4"/>
  <c r="BG212" i="4"/>
  <c r="BF212" i="4"/>
  <c r="T212" i="4"/>
  <c r="R212" i="4"/>
  <c r="P212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197" i="4"/>
  <c r="BH197" i="4"/>
  <c r="BG197" i="4"/>
  <c r="BF197" i="4"/>
  <c r="T197" i="4"/>
  <c r="R197" i="4"/>
  <c r="P197" i="4"/>
  <c r="BI193" i="4"/>
  <c r="BH193" i="4"/>
  <c r="BG193" i="4"/>
  <c r="BF193" i="4"/>
  <c r="T193" i="4"/>
  <c r="R193" i="4"/>
  <c r="P193" i="4"/>
  <c r="BI189" i="4"/>
  <c r="BH189" i="4"/>
  <c r="BG189" i="4"/>
  <c r="BF189" i="4"/>
  <c r="T189" i="4"/>
  <c r="R189" i="4"/>
  <c r="P189" i="4"/>
  <c r="BI176" i="4"/>
  <c r="BH176" i="4"/>
  <c r="BG176" i="4"/>
  <c r="BF176" i="4"/>
  <c r="T176" i="4"/>
  <c r="T175" i="4"/>
  <c r="R176" i="4"/>
  <c r="R175" i="4"/>
  <c r="P176" i="4"/>
  <c r="P175" i="4"/>
  <c r="BI172" i="4"/>
  <c r="BH172" i="4"/>
  <c r="BG172" i="4"/>
  <c r="BF172" i="4"/>
  <c r="T172" i="4"/>
  <c r="R172" i="4"/>
  <c r="P172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28" i="4"/>
  <c r="BH128" i="4"/>
  <c r="BG128" i="4"/>
  <c r="BF128" i="4"/>
  <c r="T128" i="4"/>
  <c r="R128" i="4"/>
  <c r="P128" i="4"/>
  <c r="J122" i="4"/>
  <c r="J121" i="4"/>
  <c r="F121" i="4"/>
  <c r="F119" i="4"/>
  <c r="E117" i="4"/>
  <c r="J94" i="4"/>
  <c r="J93" i="4"/>
  <c r="F93" i="4"/>
  <c r="F91" i="4"/>
  <c r="E89" i="4"/>
  <c r="J20" i="4"/>
  <c r="E20" i="4"/>
  <c r="F122" i="4"/>
  <c r="J19" i="4"/>
  <c r="J14" i="4"/>
  <c r="J119" i="4" s="1"/>
  <c r="E7" i="4"/>
  <c r="E113" i="4" s="1"/>
  <c r="J37" i="3"/>
  <c r="J36" i="3"/>
  <c r="AY97" i="1"/>
  <c r="J35" i="3"/>
  <c r="AX97" i="1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1" i="3"/>
  <c r="BH221" i="3"/>
  <c r="BG221" i="3"/>
  <c r="BF221" i="3"/>
  <c r="T221" i="3"/>
  <c r="R221" i="3"/>
  <c r="P221" i="3"/>
  <c r="BI218" i="3"/>
  <c r="BH218" i="3"/>
  <c r="BG218" i="3"/>
  <c r="BF218" i="3"/>
  <c r="T218" i="3"/>
  <c r="R218" i="3"/>
  <c r="P218" i="3"/>
  <c r="BI214" i="3"/>
  <c r="BH214" i="3"/>
  <c r="BG214" i="3"/>
  <c r="BF214" i="3"/>
  <c r="T214" i="3"/>
  <c r="R214" i="3"/>
  <c r="P214" i="3"/>
  <c r="BI210" i="3"/>
  <c r="BH210" i="3"/>
  <c r="BG210" i="3"/>
  <c r="BF210" i="3"/>
  <c r="T210" i="3"/>
  <c r="R210" i="3"/>
  <c r="P210" i="3"/>
  <c r="BI207" i="3"/>
  <c r="BH207" i="3"/>
  <c r="BG207" i="3"/>
  <c r="BF207" i="3"/>
  <c r="T207" i="3"/>
  <c r="T206" i="3"/>
  <c r="R207" i="3"/>
  <c r="R206" i="3"/>
  <c r="P207" i="3"/>
  <c r="P206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4" i="3"/>
  <c r="BH174" i="3"/>
  <c r="BG174" i="3"/>
  <c r="BF174" i="3"/>
  <c r="T174" i="3"/>
  <c r="T173" i="3" s="1"/>
  <c r="R174" i="3"/>
  <c r="R173" i="3" s="1"/>
  <c r="P174" i="3"/>
  <c r="P173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122" i="3" s="1"/>
  <c r="J17" i="3"/>
  <c r="J12" i="3"/>
  <c r="J89" i="3" s="1"/>
  <c r="E7" i="3"/>
  <c r="E115" i="3" s="1"/>
  <c r="J37" i="2"/>
  <c r="J36" i="2"/>
  <c r="AY95" i="1"/>
  <c r="J35" i="2"/>
  <c r="AX95" i="1"/>
  <c r="BI612" i="2"/>
  <c r="BH612" i="2"/>
  <c r="BG612" i="2"/>
  <c r="BF612" i="2"/>
  <c r="T612" i="2"/>
  <c r="R612" i="2"/>
  <c r="P612" i="2"/>
  <c r="BI611" i="2"/>
  <c r="BH611" i="2"/>
  <c r="BG611" i="2"/>
  <c r="BF611" i="2"/>
  <c r="T611" i="2"/>
  <c r="R611" i="2"/>
  <c r="P611" i="2"/>
  <c r="BI610" i="2"/>
  <c r="BH610" i="2"/>
  <c r="BG610" i="2"/>
  <c r="BF610" i="2"/>
  <c r="T610" i="2"/>
  <c r="R610" i="2"/>
  <c r="P610" i="2"/>
  <c r="BI604" i="2"/>
  <c r="BH604" i="2"/>
  <c r="BG604" i="2"/>
  <c r="BF604" i="2"/>
  <c r="T604" i="2"/>
  <c r="R604" i="2"/>
  <c r="P604" i="2"/>
  <c r="BI603" i="2"/>
  <c r="BH603" i="2"/>
  <c r="BG603" i="2"/>
  <c r="BF603" i="2"/>
  <c r="T603" i="2"/>
  <c r="R603" i="2"/>
  <c r="P603" i="2"/>
  <c r="BI598" i="2"/>
  <c r="BH598" i="2"/>
  <c r="BG598" i="2"/>
  <c r="BF598" i="2"/>
  <c r="T598" i="2"/>
  <c r="R598" i="2"/>
  <c r="P598" i="2"/>
  <c r="BI596" i="2"/>
  <c r="BH596" i="2"/>
  <c r="BG596" i="2"/>
  <c r="BF596" i="2"/>
  <c r="T596" i="2"/>
  <c r="R596" i="2"/>
  <c r="P596" i="2"/>
  <c r="BI595" i="2"/>
  <c r="BH595" i="2"/>
  <c r="BG595" i="2"/>
  <c r="BF595" i="2"/>
  <c r="T595" i="2"/>
  <c r="R595" i="2"/>
  <c r="P595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87" i="2"/>
  <c r="BH587" i="2"/>
  <c r="BG587" i="2"/>
  <c r="BF587" i="2"/>
  <c r="T587" i="2"/>
  <c r="R587" i="2"/>
  <c r="P587" i="2"/>
  <c r="BI583" i="2"/>
  <c r="BH583" i="2"/>
  <c r="BG583" i="2"/>
  <c r="BF583" i="2"/>
  <c r="T583" i="2"/>
  <c r="R583" i="2"/>
  <c r="P583" i="2"/>
  <c r="BI581" i="2"/>
  <c r="BH581" i="2"/>
  <c r="BG581" i="2"/>
  <c r="BF581" i="2"/>
  <c r="T581" i="2"/>
  <c r="R581" i="2"/>
  <c r="P581" i="2"/>
  <c r="BI580" i="2"/>
  <c r="BH580" i="2"/>
  <c r="BG580" i="2"/>
  <c r="BF580" i="2"/>
  <c r="T580" i="2"/>
  <c r="R580" i="2"/>
  <c r="P580" i="2"/>
  <c r="BI578" i="2"/>
  <c r="BH578" i="2"/>
  <c r="BG578" i="2"/>
  <c r="BF578" i="2"/>
  <c r="T578" i="2"/>
  <c r="R578" i="2"/>
  <c r="P578" i="2"/>
  <c r="BI577" i="2"/>
  <c r="BH577" i="2"/>
  <c r="BG577" i="2"/>
  <c r="BF577" i="2"/>
  <c r="T577" i="2"/>
  <c r="R577" i="2"/>
  <c r="P577" i="2"/>
  <c r="BI575" i="2"/>
  <c r="BH575" i="2"/>
  <c r="BG575" i="2"/>
  <c r="BF575" i="2"/>
  <c r="T575" i="2"/>
  <c r="R575" i="2"/>
  <c r="P575" i="2"/>
  <c r="BI573" i="2"/>
  <c r="BH573" i="2"/>
  <c r="BG573" i="2"/>
  <c r="BF573" i="2"/>
  <c r="T573" i="2"/>
  <c r="R573" i="2"/>
  <c r="P573" i="2"/>
  <c r="BI571" i="2"/>
  <c r="BH571" i="2"/>
  <c r="BG571" i="2"/>
  <c r="BF571" i="2"/>
  <c r="T571" i="2"/>
  <c r="R571" i="2"/>
  <c r="P571" i="2"/>
  <c r="BI569" i="2"/>
  <c r="BH569" i="2"/>
  <c r="BG569" i="2"/>
  <c r="BF569" i="2"/>
  <c r="T569" i="2"/>
  <c r="R569" i="2"/>
  <c r="P569" i="2"/>
  <c r="BI567" i="2"/>
  <c r="BH567" i="2"/>
  <c r="BG567" i="2"/>
  <c r="BF567" i="2"/>
  <c r="T567" i="2"/>
  <c r="R567" i="2"/>
  <c r="P567" i="2"/>
  <c r="BI566" i="2"/>
  <c r="BH566" i="2"/>
  <c r="BG566" i="2"/>
  <c r="BF566" i="2"/>
  <c r="T566" i="2"/>
  <c r="R566" i="2"/>
  <c r="P566" i="2"/>
  <c r="BI564" i="2"/>
  <c r="BH564" i="2"/>
  <c r="BG564" i="2"/>
  <c r="BF564" i="2"/>
  <c r="T564" i="2"/>
  <c r="R564" i="2"/>
  <c r="P564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9" i="2"/>
  <c r="BH559" i="2"/>
  <c r="BG559" i="2"/>
  <c r="BF559" i="2"/>
  <c r="T559" i="2"/>
  <c r="R559" i="2"/>
  <c r="P559" i="2"/>
  <c r="BI558" i="2"/>
  <c r="BH558" i="2"/>
  <c r="BG558" i="2"/>
  <c r="BF558" i="2"/>
  <c r="T558" i="2"/>
  <c r="R558" i="2"/>
  <c r="P558" i="2"/>
  <c r="BI557" i="2"/>
  <c r="BH557" i="2"/>
  <c r="BG557" i="2"/>
  <c r="BF557" i="2"/>
  <c r="T557" i="2"/>
  <c r="R557" i="2"/>
  <c r="P557" i="2"/>
  <c r="BI556" i="2"/>
  <c r="BH556" i="2"/>
  <c r="BG556" i="2"/>
  <c r="BF556" i="2"/>
  <c r="T556" i="2"/>
  <c r="R556" i="2"/>
  <c r="P556" i="2"/>
  <c r="BI554" i="2"/>
  <c r="BH554" i="2"/>
  <c r="BG554" i="2"/>
  <c r="BF554" i="2"/>
  <c r="T554" i="2"/>
  <c r="R554" i="2"/>
  <c r="P554" i="2"/>
  <c r="BI552" i="2"/>
  <c r="BH552" i="2"/>
  <c r="BG552" i="2"/>
  <c r="BF552" i="2"/>
  <c r="T552" i="2"/>
  <c r="R552" i="2"/>
  <c r="P552" i="2"/>
  <c r="BI550" i="2"/>
  <c r="BH550" i="2"/>
  <c r="BG550" i="2"/>
  <c r="BF550" i="2"/>
  <c r="T550" i="2"/>
  <c r="R550" i="2"/>
  <c r="P550" i="2"/>
  <c r="BI549" i="2"/>
  <c r="BH549" i="2"/>
  <c r="BG549" i="2"/>
  <c r="BF549" i="2"/>
  <c r="T549" i="2"/>
  <c r="R549" i="2"/>
  <c r="P549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42" i="2"/>
  <c r="BH542" i="2"/>
  <c r="BG542" i="2"/>
  <c r="BF542" i="2"/>
  <c r="T542" i="2"/>
  <c r="R542" i="2"/>
  <c r="P542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6" i="2"/>
  <c r="BH536" i="2"/>
  <c r="BG536" i="2"/>
  <c r="BF536" i="2"/>
  <c r="T536" i="2"/>
  <c r="R536" i="2"/>
  <c r="P536" i="2"/>
  <c r="BI535" i="2"/>
  <c r="BH535" i="2"/>
  <c r="BG535" i="2"/>
  <c r="BF535" i="2"/>
  <c r="T535" i="2"/>
  <c r="R535" i="2"/>
  <c r="P535" i="2"/>
  <c r="BI533" i="2"/>
  <c r="BH533" i="2"/>
  <c r="BG533" i="2"/>
  <c r="BF533" i="2"/>
  <c r="T533" i="2"/>
  <c r="R533" i="2"/>
  <c r="P533" i="2"/>
  <c r="BI529" i="2"/>
  <c r="BH529" i="2"/>
  <c r="BG529" i="2"/>
  <c r="BF529" i="2"/>
  <c r="T529" i="2"/>
  <c r="R529" i="2"/>
  <c r="P529" i="2"/>
  <c r="BI527" i="2"/>
  <c r="BH527" i="2"/>
  <c r="BG527" i="2"/>
  <c r="BF527" i="2"/>
  <c r="T527" i="2"/>
  <c r="R527" i="2"/>
  <c r="P527" i="2"/>
  <c r="BI525" i="2"/>
  <c r="BH525" i="2"/>
  <c r="BG525" i="2"/>
  <c r="BF525" i="2"/>
  <c r="T525" i="2"/>
  <c r="R525" i="2"/>
  <c r="P525" i="2"/>
  <c r="BI523" i="2"/>
  <c r="BH523" i="2"/>
  <c r="BG523" i="2"/>
  <c r="BF523" i="2"/>
  <c r="T523" i="2"/>
  <c r="R523" i="2"/>
  <c r="P523" i="2"/>
  <c r="BI521" i="2"/>
  <c r="BH521" i="2"/>
  <c r="BG521" i="2"/>
  <c r="BF521" i="2"/>
  <c r="T521" i="2"/>
  <c r="R521" i="2"/>
  <c r="P521" i="2"/>
  <c r="BI520" i="2"/>
  <c r="BH520" i="2"/>
  <c r="BG520" i="2"/>
  <c r="BF520" i="2"/>
  <c r="T520" i="2"/>
  <c r="R520" i="2"/>
  <c r="P520" i="2"/>
  <c r="BI519" i="2"/>
  <c r="BH519" i="2"/>
  <c r="BG519" i="2"/>
  <c r="BF519" i="2"/>
  <c r="T519" i="2"/>
  <c r="R519" i="2"/>
  <c r="P519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5" i="2"/>
  <c r="BH515" i="2"/>
  <c r="BG515" i="2"/>
  <c r="BF515" i="2"/>
  <c r="T515" i="2"/>
  <c r="R515" i="2"/>
  <c r="P515" i="2"/>
  <c r="BI514" i="2"/>
  <c r="BH514" i="2"/>
  <c r="BG514" i="2"/>
  <c r="BF514" i="2"/>
  <c r="T514" i="2"/>
  <c r="R514" i="2"/>
  <c r="P514" i="2"/>
  <c r="BI513" i="2"/>
  <c r="BH513" i="2"/>
  <c r="BG513" i="2"/>
  <c r="BF513" i="2"/>
  <c r="T513" i="2"/>
  <c r="R513" i="2"/>
  <c r="P513" i="2"/>
  <c r="BI511" i="2"/>
  <c r="BH511" i="2"/>
  <c r="BG511" i="2"/>
  <c r="BF511" i="2"/>
  <c r="T511" i="2"/>
  <c r="R511" i="2"/>
  <c r="P511" i="2"/>
  <c r="BI509" i="2"/>
  <c r="BH509" i="2"/>
  <c r="BG509" i="2"/>
  <c r="BF509" i="2"/>
  <c r="T509" i="2"/>
  <c r="R509" i="2"/>
  <c r="P509" i="2"/>
  <c r="BI508" i="2"/>
  <c r="BH508" i="2"/>
  <c r="BG508" i="2"/>
  <c r="BF508" i="2"/>
  <c r="T508" i="2"/>
  <c r="R508" i="2"/>
  <c r="P508" i="2"/>
  <c r="BI507" i="2"/>
  <c r="BH507" i="2"/>
  <c r="BG507" i="2"/>
  <c r="BF507" i="2"/>
  <c r="T507" i="2"/>
  <c r="R507" i="2"/>
  <c r="P507" i="2"/>
  <c r="BI505" i="2"/>
  <c r="BH505" i="2"/>
  <c r="BG505" i="2"/>
  <c r="BF505" i="2"/>
  <c r="T505" i="2"/>
  <c r="R505" i="2"/>
  <c r="P505" i="2"/>
  <c r="BI504" i="2"/>
  <c r="BH504" i="2"/>
  <c r="BG504" i="2"/>
  <c r="BF504" i="2"/>
  <c r="T504" i="2"/>
  <c r="R504" i="2"/>
  <c r="P504" i="2"/>
  <c r="BI502" i="2"/>
  <c r="BH502" i="2"/>
  <c r="BG502" i="2"/>
  <c r="BF502" i="2"/>
  <c r="T502" i="2"/>
  <c r="R502" i="2"/>
  <c r="P502" i="2"/>
  <c r="BI501" i="2"/>
  <c r="BH501" i="2"/>
  <c r="BG501" i="2"/>
  <c r="BF501" i="2"/>
  <c r="T501" i="2"/>
  <c r="R501" i="2"/>
  <c r="P501" i="2"/>
  <c r="BI500" i="2"/>
  <c r="BH500" i="2"/>
  <c r="BG500" i="2"/>
  <c r="BF500" i="2"/>
  <c r="T500" i="2"/>
  <c r="R500" i="2"/>
  <c r="P500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3" i="2"/>
  <c r="BH493" i="2"/>
  <c r="BG493" i="2"/>
  <c r="BF493" i="2"/>
  <c r="T493" i="2"/>
  <c r="R493" i="2"/>
  <c r="P493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4" i="2"/>
  <c r="BH484" i="2"/>
  <c r="BG484" i="2"/>
  <c r="BF484" i="2"/>
  <c r="T484" i="2"/>
  <c r="R484" i="2"/>
  <c r="P484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9" i="2"/>
  <c r="BH479" i="2"/>
  <c r="BG479" i="2"/>
  <c r="BF479" i="2"/>
  <c r="T479" i="2"/>
  <c r="R479" i="2"/>
  <c r="P479" i="2"/>
  <c r="BI478" i="2"/>
  <c r="BH478" i="2"/>
  <c r="BG478" i="2"/>
  <c r="BF478" i="2"/>
  <c r="T478" i="2"/>
  <c r="R478" i="2"/>
  <c r="P478" i="2"/>
  <c r="BI477" i="2"/>
  <c r="BH477" i="2"/>
  <c r="BG477" i="2"/>
  <c r="BF477" i="2"/>
  <c r="T477" i="2"/>
  <c r="R477" i="2"/>
  <c r="P477" i="2"/>
  <c r="BI476" i="2"/>
  <c r="BH476" i="2"/>
  <c r="BG476" i="2"/>
  <c r="BF476" i="2"/>
  <c r="T476" i="2"/>
  <c r="R476" i="2"/>
  <c r="P476" i="2"/>
  <c r="BI475" i="2"/>
  <c r="BH475" i="2"/>
  <c r="BG475" i="2"/>
  <c r="BF475" i="2"/>
  <c r="T475" i="2"/>
  <c r="R475" i="2"/>
  <c r="P475" i="2"/>
  <c r="BI474" i="2"/>
  <c r="BH474" i="2"/>
  <c r="BG474" i="2"/>
  <c r="BF474" i="2"/>
  <c r="T474" i="2"/>
  <c r="R474" i="2"/>
  <c r="P474" i="2"/>
  <c r="BI472" i="2"/>
  <c r="BH472" i="2"/>
  <c r="BG472" i="2"/>
  <c r="BF472" i="2"/>
  <c r="T472" i="2"/>
  <c r="R472" i="2"/>
  <c r="P472" i="2"/>
  <c r="BI471" i="2"/>
  <c r="BH471" i="2"/>
  <c r="BG471" i="2"/>
  <c r="BF471" i="2"/>
  <c r="T471" i="2"/>
  <c r="R471" i="2"/>
  <c r="P471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8" i="2"/>
  <c r="BH468" i="2"/>
  <c r="BG468" i="2"/>
  <c r="BF468" i="2"/>
  <c r="T468" i="2"/>
  <c r="R468" i="2"/>
  <c r="P468" i="2"/>
  <c r="BI467" i="2"/>
  <c r="BH467" i="2"/>
  <c r="BG467" i="2"/>
  <c r="BF467" i="2"/>
  <c r="T467" i="2"/>
  <c r="R467" i="2"/>
  <c r="P467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9" i="2"/>
  <c r="BH459" i="2"/>
  <c r="BG459" i="2"/>
  <c r="BF459" i="2"/>
  <c r="T459" i="2"/>
  <c r="R459" i="2"/>
  <c r="P459" i="2"/>
  <c r="BI458" i="2"/>
  <c r="BH458" i="2"/>
  <c r="BG458" i="2"/>
  <c r="BF458" i="2"/>
  <c r="T458" i="2"/>
  <c r="R458" i="2"/>
  <c r="P458" i="2"/>
  <c r="BI457" i="2"/>
  <c r="BH457" i="2"/>
  <c r="BG457" i="2"/>
  <c r="BF457" i="2"/>
  <c r="T457" i="2"/>
  <c r="R457" i="2"/>
  <c r="P457" i="2"/>
  <c r="BI456" i="2"/>
  <c r="BH456" i="2"/>
  <c r="BG456" i="2"/>
  <c r="BF456" i="2"/>
  <c r="T456" i="2"/>
  <c r="R456" i="2"/>
  <c r="P456" i="2"/>
  <c r="BI455" i="2"/>
  <c r="BH455" i="2"/>
  <c r="BG455" i="2"/>
  <c r="BF455" i="2"/>
  <c r="T455" i="2"/>
  <c r="R455" i="2"/>
  <c r="P455" i="2"/>
  <c r="BI454" i="2"/>
  <c r="BH454" i="2"/>
  <c r="BG454" i="2"/>
  <c r="BF454" i="2"/>
  <c r="T454" i="2"/>
  <c r="R454" i="2"/>
  <c r="P454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4" i="2"/>
  <c r="BH444" i="2"/>
  <c r="BG444" i="2"/>
  <c r="BF444" i="2"/>
  <c r="T444" i="2"/>
  <c r="R444" i="2"/>
  <c r="P444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33" i="2"/>
  <c r="BH433" i="2"/>
  <c r="BG433" i="2"/>
  <c r="BF433" i="2"/>
  <c r="T433" i="2"/>
  <c r="R433" i="2"/>
  <c r="P433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T397" i="2" s="1"/>
  <c r="R398" i="2"/>
  <c r="R397" i="2"/>
  <c r="P398" i="2"/>
  <c r="P397" i="2" s="1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T373" i="2" s="1"/>
  <c r="R374" i="2"/>
  <c r="R373" i="2" s="1"/>
  <c r="P374" i="2"/>
  <c r="P373" i="2" s="1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4" i="2"/>
  <c r="BH364" i="2"/>
  <c r="BG364" i="2"/>
  <c r="BF364" i="2"/>
  <c r="T364" i="2"/>
  <c r="R364" i="2"/>
  <c r="P364" i="2"/>
  <c r="BI360" i="2"/>
  <c r="BH360" i="2"/>
  <c r="BG360" i="2"/>
  <c r="BF360" i="2"/>
  <c r="T360" i="2"/>
  <c r="R360" i="2"/>
  <c r="P360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J138" i="2"/>
  <c r="J137" i="2"/>
  <c r="F137" i="2"/>
  <c r="F135" i="2"/>
  <c r="E133" i="2"/>
  <c r="J92" i="2"/>
  <c r="J91" i="2"/>
  <c r="F91" i="2"/>
  <c r="F89" i="2"/>
  <c r="E87" i="2"/>
  <c r="J18" i="2"/>
  <c r="E18" i="2"/>
  <c r="F138" i="2" s="1"/>
  <c r="J17" i="2"/>
  <c r="J12" i="2"/>
  <c r="J89" i="2"/>
  <c r="E7" i="2"/>
  <c r="E131" i="2" s="1"/>
  <c r="L90" i="1"/>
  <c r="AM90" i="1"/>
  <c r="AM89" i="1"/>
  <c r="L89" i="1"/>
  <c r="AM87" i="1"/>
  <c r="L87" i="1"/>
  <c r="L85" i="1"/>
  <c r="L84" i="1"/>
  <c r="J591" i="2"/>
  <c r="J587" i="2"/>
  <c r="J575" i="2"/>
  <c r="BK566" i="2"/>
  <c r="J558" i="2"/>
  <c r="J556" i="2"/>
  <c r="J535" i="2"/>
  <c r="BK525" i="2"/>
  <c r="J515" i="2"/>
  <c r="J497" i="2"/>
  <c r="J493" i="2"/>
  <c r="BK478" i="2"/>
  <c r="BK472" i="2"/>
  <c r="BK468" i="2"/>
  <c r="BK464" i="2"/>
  <c r="BK462" i="2"/>
  <c r="BK460" i="2"/>
  <c r="J456" i="2"/>
  <c r="J450" i="2"/>
  <c r="BK449" i="2"/>
  <c r="BK447" i="2"/>
  <c r="BK445" i="2"/>
  <c r="J443" i="2"/>
  <c r="J442" i="2"/>
  <c r="BK441" i="2"/>
  <c r="BK440" i="2"/>
  <c r="BK439" i="2"/>
  <c r="BK436" i="2"/>
  <c r="J430" i="2"/>
  <c r="J429" i="2"/>
  <c r="J428" i="2"/>
  <c r="BK423" i="2"/>
  <c r="J415" i="2"/>
  <c r="J409" i="2"/>
  <c r="BK405" i="2"/>
  <c r="J401" i="2"/>
  <c r="BK398" i="2"/>
  <c r="J396" i="2"/>
  <c r="BK389" i="2"/>
  <c r="J379" i="2"/>
  <c r="J377" i="2"/>
  <c r="J374" i="2"/>
  <c r="BK371" i="2"/>
  <c r="BK364" i="2"/>
  <c r="J353" i="2"/>
  <c r="BK350" i="2"/>
  <c r="BK348" i="2"/>
  <c r="BK328" i="2"/>
  <c r="BK322" i="2"/>
  <c r="J320" i="2"/>
  <c r="J311" i="2"/>
  <c r="BK303" i="2"/>
  <c r="BK300" i="2"/>
  <c r="J294" i="2"/>
  <c r="J290" i="2"/>
  <c r="J288" i="2"/>
  <c r="BK271" i="2"/>
  <c r="BK269" i="2"/>
  <c r="BK268" i="2"/>
  <c r="BK264" i="2"/>
  <c r="J242" i="2"/>
  <c r="BK240" i="2"/>
  <c r="BK238" i="2"/>
  <c r="J232" i="2"/>
  <c r="BK225" i="2"/>
  <c r="J214" i="2"/>
  <c r="BK212" i="2"/>
  <c r="J210" i="2"/>
  <c r="J191" i="2"/>
  <c r="J188" i="2"/>
  <c r="BK175" i="2"/>
  <c r="BK154" i="2"/>
  <c r="J145" i="2"/>
  <c r="J611" i="2"/>
  <c r="BK604" i="2"/>
  <c r="J603" i="2"/>
  <c r="J578" i="2"/>
  <c r="BK561" i="2"/>
  <c r="BK558" i="2"/>
  <c r="J525" i="2"/>
  <c r="BK520" i="2"/>
  <c r="J505" i="2"/>
  <c r="BK502" i="2"/>
  <c r="BK497" i="2"/>
  <c r="J494" i="2"/>
  <c r="BK484" i="2"/>
  <c r="BK479" i="2"/>
  <c r="J472" i="2"/>
  <c r="BK470" i="2"/>
  <c r="BK466" i="2"/>
  <c r="J459" i="2"/>
  <c r="J455" i="2"/>
  <c r="BK453" i="2"/>
  <c r="J437" i="2"/>
  <c r="BK433" i="2"/>
  <c r="BK429" i="2"/>
  <c r="BK427" i="2"/>
  <c r="J423" i="2"/>
  <c r="BK419" i="2"/>
  <c r="BK415" i="2"/>
  <c r="BK409" i="2"/>
  <c r="BK396" i="2"/>
  <c r="BK387" i="2"/>
  <c r="BK374" i="2"/>
  <c r="J364" i="2"/>
  <c r="BK359" i="2"/>
  <c r="J358" i="2"/>
  <c r="BK353" i="2"/>
  <c r="J348" i="2"/>
  <c r="BK344" i="2"/>
  <c r="BK338" i="2"/>
  <c r="BK320" i="2"/>
  <c r="BK315" i="2"/>
  <c r="J307" i="2"/>
  <c r="BK298" i="2"/>
  <c r="BK290" i="2"/>
  <c r="J284" i="2"/>
  <c r="BK260" i="2"/>
  <c r="BK256" i="2"/>
  <c r="J252" i="2"/>
  <c r="BK245" i="2"/>
  <c r="BK232" i="2"/>
  <c r="J225" i="2"/>
  <c r="J217" i="2"/>
  <c r="J175" i="2"/>
  <c r="BK171" i="2"/>
  <c r="J167" i="2"/>
  <c r="J162" i="2"/>
  <c r="BK145" i="2"/>
  <c r="J144" i="2"/>
  <c r="BK593" i="2"/>
  <c r="J583" i="2"/>
  <c r="BK577" i="2"/>
  <c r="J573" i="2"/>
  <c r="J566" i="2"/>
  <c r="J563" i="2"/>
  <c r="BK556" i="2"/>
  <c r="BK552" i="2"/>
  <c r="BK549" i="2"/>
  <c r="BK546" i="2"/>
  <c r="J542" i="2"/>
  <c r="BK536" i="2"/>
  <c r="J529" i="2"/>
  <c r="BK521" i="2"/>
  <c r="BK519" i="2"/>
  <c r="BK514" i="2"/>
  <c r="J508" i="2"/>
  <c r="BK505" i="2"/>
  <c r="BK501" i="2"/>
  <c r="J498" i="2"/>
  <c r="BK486" i="2"/>
  <c r="J482" i="2"/>
  <c r="J479" i="2"/>
  <c r="BK475" i="2"/>
  <c r="J468" i="2"/>
  <c r="J464" i="2"/>
  <c r="BK458" i="2"/>
  <c r="BK454" i="2"/>
  <c r="J451" i="2"/>
  <c r="J446" i="2"/>
  <c r="BK443" i="2"/>
  <c r="J436" i="2"/>
  <c r="J433" i="2"/>
  <c r="BK431" i="2"/>
  <c r="J427" i="2"/>
  <c r="J419" i="2"/>
  <c r="BK411" i="2"/>
  <c r="J405" i="2"/>
  <c r="J398" i="2"/>
  <c r="J393" i="2"/>
  <c r="J389" i="2"/>
  <c r="J384" i="2"/>
  <c r="J382" i="2"/>
  <c r="BK377" i="2"/>
  <c r="J359" i="2"/>
  <c r="BK340" i="2"/>
  <c r="BK330" i="2"/>
  <c r="J316" i="2"/>
  <c r="J303" i="2"/>
  <c r="BK284" i="2"/>
  <c r="BK262" i="2"/>
  <c r="J257" i="2"/>
  <c r="J248" i="2"/>
  <c r="BK230" i="2"/>
  <c r="BK217" i="2"/>
  <c r="BK189" i="2"/>
  <c r="BK188" i="2"/>
  <c r="J610" i="2"/>
  <c r="J604" i="2"/>
  <c r="BK598" i="2"/>
  <c r="J598" i="2"/>
  <c r="BK596" i="2"/>
  <c r="J596" i="2"/>
  <c r="BK595" i="2"/>
  <c r="J595" i="2"/>
  <c r="J593" i="2"/>
  <c r="BK583" i="2"/>
  <c r="J581" i="2"/>
  <c r="BK580" i="2"/>
  <c r="BK578" i="2"/>
  <c r="J577" i="2"/>
  <c r="BK571" i="2"/>
  <c r="BK569" i="2"/>
  <c r="J567" i="2"/>
  <c r="BK563" i="2"/>
  <c r="J559" i="2"/>
  <c r="J552" i="2"/>
  <c r="J549" i="2"/>
  <c r="J546" i="2"/>
  <c r="BK542" i="2"/>
  <c r="BK538" i="2"/>
  <c r="BK533" i="2"/>
  <c r="J519" i="2"/>
  <c r="J516" i="2"/>
  <c r="BK515" i="2"/>
  <c r="J511" i="2"/>
  <c r="BK508" i="2"/>
  <c r="BK507" i="2"/>
  <c r="J501" i="2"/>
  <c r="BK494" i="2"/>
  <c r="J480" i="2"/>
  <c r="BK477" i="2"/>
  <c r="J475" i="2"/>
  <c r="J470" i="2"/>
  <c r="J466" i="2"/>
  <c r="J461" i="2"/>
  <c r="BK456" i="2"/>
  <c r="BK450" i="2"/>
  <c r="BK446" i="2"/>
  <c r="J444" i="2"/>
  <c r="J441" i="2"/>
  <c r="BK435" i="2"/>
  <c r="J421" i="2"/>
  <c r="J411" i="2"/>
  <c r="J403" i="2"/>
  <c r="BK393" i="2"/>
  <c r="BK384" i="2"/>
  <c r="BK382" i="2"/>
  <c r="BK379" i="2"/>
  <c r="J360" i="2"/>
  <c r="BK346" i="2"/>
  <c r="J342" i="2"/>
  <c r="BK336" i="2"/>
  <c r="J330" i="2"/>
  <c r="J322" i="2"/>
  <c r="BK288" i="2"/>
  <c r="J268" i="2"/>
  <c r="J264" i="2"/>
  <c r="BK252" i="2"/>
  <c r="BK244" i="2"/>
  <c r="J238" i="2"/>
  <c r="BK220" i="2"/>
  <c r="J215" i="2"/>
  <c r="J212" i="2"/>
  <c r="BK192" i="2"/>
  <c r="J186" i="2"/>
  <c r="J171" i="2"/>
  <c r="J168" i="2"/>
  <c r="J160" i="2"/>
  <c r="AS109" i="1"/>
  <c r="J214" i="3"/>
  <c r="J203" i="3"/>
  <c r="J197" i="3"/>
  <c r="J191" i="3"/>
  <c r="J184" i="3"/>
  <c r="J168" i="3"/>
  <c r="BK150" i="3"/>
  <c r="BK139" i="3"/>
  <c r="BK130" i="3"/>
  <c r="BK239" i="3"/>
  <c r="J235" i="3"/>
  <c r="J225" i="3"/>
  <c r="J218" i="3"/>
  <c r="BK207" i="3"/>
  <c r="BK203" i="3"/>
  <c r="BK199" i="3"/>
  <c r="BK191" i="3"/>
  <c r="J188" i="3"/>
  <c r="BK178" i="3"/>
  <c r="BK165" i="3"/>
  <c r="BK159" i="3"/>
  <c r="BK145" i="3"/>
  <c r="BK136" i="3"/>
  <c r="J129" i="3"/>
  <c r="BK235" i="3"/>
  <c r="J228" i="3"/>
  <c r="J207" i="3"/>
  <c r="BK202" i="3"/>
  <c r="J194" i="3"/>
  <c r="J181" i="3"/>
  <c r="J156" i="3"/>
  <c r="J148" i="3"/>
  <c r="BK129" i="3"/>
  <c r="J198" i="3"/>
  <c r="BK162" i="3"/>
  <c r="BK156" i="3"/>
  <c r="J147" i="3"/>
  <c r="BK241" i="4"/>
  <c r="J230" i="4"/>
  <c r="J228" i="4"/>
  <c r="BK224" i="4"/>
  <c r="J221" i="4"/>
  <c r="J216" i="4"/>
  <c r="J206" i="4"/>
  <c r="BK189" i="4"/>
  <c r="J172" i="4"/>
  <c r="BK156" i="4"/>
  <c r="BK153" i="4"/>
  <c r="BK148" i="4"/>
  <c r="J140" i="4"/>
  <c r="J243" i="4"/>
  <c r="J235" i="4"/>
  <c r="BK231" i="4"/>
  <c r="BK228" i="4"/>
  <c r="J227" i="4"/>
  <c r="J223" i="4"/>
  <c r="BK216" i="4"/>
  <c r="J207" i="4"/>
  <c r="J197" i="4"/>
  <c r="BK160" i="4"/>
  <c r="J156" i="4"/>
  <c r="J153" i="4"/>
  <c r="J148" i="4"/>
  <c r="BK140" i="4"/>
  <c r="BK243" i="4"/>
  <c r="BK235" i="4"/>
  <c r="BK223" i="4"/>
  <c r="BK220" i="4"/>
  <c r="BK207" i="4"/>
  <c r="J189" i="4"/>
  <c r="BK172" i="4"/>
  <c r="BK136" i="5"/>
  <c r="BK127" i="5"/>
  <c r="BK134" i="5"/>
  <c r="BK130" i="5"/>
  <c r="J127" i="5"/>
  <c r="BK295" i="6"/>
  <c r="BK288" i="6"/>
  <c r="BK286" i="6"/>
  <c r="J276" i="6"/>
  <c r="BK260" i="6"/>
  <c r="J247" i="6"/>
  <c r="BK232" i="6"/>
  <c r="BK225" i="6"/>
  <c r="BK213" i="6"/>
  <c r="BK197" i="6"/>
  <c r="BK193" i="6"/>
  <c r="BK181" i="6"/>
  <c r="BK175" i="6"/>
  <c r="J170" i="6"/>
  <c r="J156" i="6"/>
  <c r="BK152" i="6"/>
  <c r="J144" i="6"/>
  <c r="J140" i="6"/>
  <c r="BK293" i="6"/>
  <c r="J288" i="6"/>
  <c r="J274" i="6"/>
  <c r="J270" i="6"/>
  <c r="J263" i="6"/>
  <c r="J260" i="6"/>
  <c r="J249" i="6"/>
  <c r="BK246" i="6"/>
  <c r="J239" i="6"/>
  <c r="BK229" i="6"/>
  <c r="J222" i="6"/>
  <c r="J206" i="6"/>
  <c r="BK200" i="6"/>
  <c r="J194" i="6"/>
  <c r="J187" i="6"/>
  <c r="J183" i="6"/>
  <c r="J167" i="6"/>
  <c r="BK156" i="6"/>
  <c r="BK153" i="6"/>
  <c r="BK150" i="6"/>
  <c r="BK298" i="6"/>
  <c r="J291" i="6"/>
  <c r="J285" i="6"/>
  <c r="BK284" i="6"/>
  <c r="BK278" i="6"/>
  <c r="BK272" i="6"/>
  <c r="J266" i="6"/>
  <c r="BK264" i="6"/>
  <c r="J256" i="6"/>
  <c r="BK250" i="6"/>
  <c r="BK240" i="6"/>
  <c r="J230" i="6"/>
  <c r="J225" i="6"/>
  <c r="J219" i="6"/>
  <c r="J200" i="6"/>
  <c r="J195" i="6"/>
  <c r="J191" i="6"/>
  <c r="BK184" i="6"/>
  <c r="J172" i="6"/>
  <c r="J168" i="6"/>
  <c r="BK142" i="6"/>
  <c r="BK300" i="6"/>
  <c r="J298" i="6"/>
  <c r="J293" i="6"/>
  <c r="J290" i="6"/>
  <c r="J284" i="6"/>
  <c r="J278" i="6"/>
  <c r="BK266" i="6"/>
  <c r="BK263" i="6"/>
  <c r="J253" i="6"/>
  <c r="BK243" i="6"/>
  <c r="BK236" i="6"/>
  <c r="J232" i="6"/>
  <c r="BK230" i="6"/>
  <c r="BK219" i="6"/>
  <c r="J213" i="6"/>
  <c r="J207" i="6"/>
  <c r="BK198" i="6"/>
  <c r="BK195" i="6"/>
  <c r="BK189" i="6"/>
  <c r="BK179" i="6"/>
  <c r="J175" i="6"/>
  <c r="BK171" i="6"/>
  <c r="J166" i="6"/>
  <c r="J126" i="7"/>
  <c r="BK130" i="7"/>
  <c r="J130" i="8"/>
  <c r="BK126" i="8"/>
  <c r="BK230" i="9"/>
  <c r="J215" i="9"/>
  <c r="J211" i="9"/>
  <c r="J206" i="9"/>
  <c r="J200" i="9"/>
  <c r="BK188" i="9"/>
  <c r="J182" i="9"/>
  <c r="BK167" i="9"/>
  <c r="J164" i="9"/>
  <c r="BK148" i="9"/>
  <c r="J145" i="9"/>
  <c r="J226" i="9"/>
  <c r="J220" i="9"/>
  <c r="J212" i="9"/>
  <c r="BK200" i="9"/>
  <c r="J198" i="9"/>
  <c r="BK191" i="9"/>
  <c r="J189" i="9"/>
  <c r="BK182" i="9"/>
  <c r="BK172" i="9"/>
  <c r="BK139" i="9"/>
  <c r="BK233" i="9"/>
  <c r="J230" i="9"/>
  <c r="BK226" i="9"/>
  <c r="BK221" i="9"/>
  <c r="BK216" i="9"/>
  <c r="BK210" i="9"/>
  <c r="BK206" i="9"/>
  <c r="BK199" i="9"/>
  <c r="BK190" i="9"/>
  <c r="J161" i="9"/>
  <c r="J148" i="9"/>
  <c r="BK229" i="9"/>
  <c r="BK220" i="9"/>
  <c r="BK211" i="9"/>
  <c r="BK195" i="9"/>
  <c r="J188" i="9"/>
  <c r="J180" i="9"/>
  <c r="J172" i="9"/>
  <c r="BK164" i="9"/>
  <c r="J155" i="9"/>
  <c r="BK145" i="9"/>
  <c r="J139" i="9"/>
  <c r="J294" i="10"/>
  <c r="J291" i="10"/>
  <c r="BK282" i="10"/>
  <c r="J273" i="10"/>
  <c r="BK257" i="10"/>
  <c r="BK251" i="10"/>
  <c r="BK232" i="10"/>
  <c r="J205" i="10"/>
  <c r="J183" i="10"/>
  <c r="J177" i="10"/>
  <c r="J167" i="10"/>
  <c r="BK161" i="10"/>
  <c r="BK139" i="10"/>
  <c r="J307" i="10"/>
  <c r="BK297" i="10"/>
  <c r="BK285" i="10"/>
  <c r="BK266" i="10"/>
  <c r="J257" i="10"/>
  <c r="BK248" i="10"/>
  <c r="J242" i="10"/>
  <c r="BK214" i="10"/>
  <c r="BK183" i="10"/>
  <c r="J161" i="10"/>
  <c r="BK153" i="10"/>
  <c r="J145" i="10"/>
  <c r="J139" i="10"/>
  <c r="BK308" i="10"/>
  <c r="BK307" i="10"/>
  <c r="BK300" i="10"/>
  <c r="BK291" i="10"/>
  <c r="J285" i="10"/>
  <c r="BK273" i="10"/>
  <c r="BK270" i="10"/>
  <c r="BK245" i="10"/>
  <c r="BK238" i="10"/>
  <c r="J232" i="10"/>
  <c r="J219" i="10"/>
  <c r="J211" i="10"/>
  <c r="BK198" i="10"/>
  <c r="BK191" i="10"/>
  <c r="BK177" i="10"/>
  <c r="BK173" i="10"/>
  <c r="J148" i="10"/>
  <c r="BK145" i="10"/>
  <c r="BK136" i="10"/>
  <c r="BK279" i="10"/>
  <c r="J266" i="10"/>
  <c r="J260" i="10"/>
  <c r="BK219" i="10"/>
  <c r="J208" i="10"/>
  <c r="J194" i="10"/>
  <c r="J173" i="10"/>
  <c r="J136" i="10"/>
  <c r="BK159" i="11"/>
  <c r="J148" i="11"/>
  <c r="J145" i="11"/>
  <c r="J142" i="11"/>
  <c r="BK137" i="11"/>
  <c r="J129" i="11"/>
  <c r="J154" i="11"/>
  <c r="BK134" i="11"/>
  <c r="BK162" i="11"/>
  <c r="J156" i="11"/>
  <c r="J147" i="11"/>
  <c r="J143" i="11"/>
  <c r="J137" i="11"/>
  <c r="J131" i="11"/>
  <c r="BK156" i="11"/>
  <c r="J149" i="11"/>
  <c r="J144" i="11"/>
  <c r="BK142" i="11"/>
  <c r="BK139" i="11"/>
  <c r="BK220" i="12"/>
  <c r="J208" i="12"/>
  <c r="BK196" i="12"/>
  <c r="BK187" i="12"/>
  <c r="J182" i="12"/>
  <c r="J176" i="12"/>
  <c r="J169" i="12"/>
  <c r="BK159" i="12"/>
  <c r="BK145" i="12"/>
  <c r="J132" i="12"/>
  <c r="BK230" i="12"/>
  <c r="J217" i="12"/>
  <c r="BK211" i="12"/>
  <c r="J202" i="12"/>
  <c r="BK193" i="12"/>
  <c r="J186" i="12"/>
  <c r="J179" i="12"/>
  <c r="J165" i="12"/>
  <c r="BK156" i="12"/>
  <c r="BK135" i="12"/>
  <c r="BK226" i="12"/>
  <c r="J211" i="12"/>
  <c r="J205" i="12"/>
  <c r="BK199" i="12"/>
  <c r="J193" i="12"/>
  <c r="BK186" i="12"/>
  <c r="BK163" i="12"/>
  <c r="BK153" i="12"/>
  <c r="BK231" i="12"/>
  <c r="J223" i="12"/>
  <c r="J196" i="12"/>
  <c r="BK185" i="12"/>
  <c r="BK165" i="12"/>
  <c r="J153" i="12"/>
  <c r="J145" i="12"/>
  <c r="BK250" i="13"/>
  <c r="BK239" i="13"/>
  <c r="J223" i="13"/>
  <c r="BK197" i="13"/>
  <c r="J181" i="13"/>
  <c r="BK165" i="13"/>
  <c r="BK156" i="13"/>
  <c r="J150" i="13"/>
  <c r="BK191" i="14"/>
  <c r="BK178" i="14"/>
  <c r="BK170" i="14"/>
  <c r="BK163" i="14"/>
  <c r="J161" i="14"/>
  <c r="J153" i="14"/>
  <c r="BK145" i="14"/>
  <c r="BK143" i="14"/>
  <c r="BK138" i="14"/>
  <c r="J134" i="14"/>
  <c r="J131" i="14"/>
  <c r="BK206" i="14"/>
  <c r="BK200" i="14"/>
  <c r="BK195" i="14"/>
  <c r="J189" i="14"/>
  <c r="J185" i="14"/>
  <c r="J178" i="14"/>
  <c r="J172" i="14"/>
  <c r="J163" i="14"/>
  <c r="BK155" i="14"/>
  <c r="BK151" i="14"/>
  <c r="BK149" i="14"/>
  <c r="BK141" i="14"/>
  <c r="J136" i="14"/>
  <c r="BK134" i="14"/>
  <c r="BK204" i="14"/>
  <c r="BK201" i="14"/>
  <c r="J198" i="14"/>
  <c r="J191" i="14"/>
  <c r="BK189" i="14"/>
  <c r="J184" i="14"/>
  <c r="BK182" i="14"/>
  <c r="BK179" i="14"/>
  <c r="J173" i="14"/>
  <c r="BK171" i="14"/>
  <c r="BK160" i="14"/>
  <c r="BK158" i="14"/>
  <c r="J151" i="14"/>
  <c r="J145" i="14"/>
  <c r="BK140" i="14"/>
  <c r="J206" i="14"/>
  <c r="BK193" i="14"/>
  <c r="BK188" i="14"/>
  <c r="BK185" i="14"/>
  <c r="BK181" i="14"/>
  <c r="J171" i="14"/>
  <c r="BK166" i="14"/>
  <c r="BK159" i="14"/>
  <c r="BK154" i="14"/>
  <c r="BK144" i="14"/>
  <c r="BK137" i="14"/>
  <c r="J135" i="14"/>
  <c r="J241" i="15"/>
  <c r="BK232" i="15"/>
  <c r="BK228" i="15"/>
  <c r="J226" i="15"/>
  <c r="BK220" i="15"/>
  <c r="J216" i="15"/>
  <c r="J211" i="15"/>
  <c r="BK205" i="15"/>
  <c r="BK201" i="15"/>
  <c r="J199" i="15"/>
  <c r="J188" i="15"/>
  <c r="J183" i="15"/>
  <c r="J178" i="15"/>
  <c r="J175" i="15"/>
  <c r="BK151" i="15"/>
  <c r="J140" i="15"/>
  <c r="J137" i="15"/>
  <c r="BK132" i="15"/>
  <c r="BK259" i="15"/>
  <c r="BK252" i="15"/>
  <c r="BK241" i="15"/>
  <c r="BK234" i="15"/>
  <c r="BK229" i="15"/>
  <c r="BK217" i="15"/>
  <c r="J210" i="15"/>
  <c r="J204" i="15"/>
  <c r="BK198" i="15"/>
  <c r="BK192" i="15"/>
  <c r="J181" i="15"/>
  <c r="J163" i="15"/>
  <c r="BK162" i="15"/>
  <c r="J157" i="15"/>
  <c r="BK142" i="15"/>
  <c r="BK137" i="15"/>
  <c r="J135" i="15"/>
  <c r="J254" i="15"/>
  <c r="J252" i="15"/>
  <c r="J250" i="15"/>
  <c r="J247" i="15"/>
  <c r="BK246" i="15"/>
  <c r="J235" i="15"/>
  <c r="J233" i="15"/>
  <c r="J230" i="15"/>
  <c r="J229" i="15"/>
  <c r="BK222" i="15"/>
  <c r="BK219" i="15"/>
  <c r="J215" i="15"/>
  <c r="BK213" i="15"/>
  <c r="BK211" i="15"/>
  <c r="J208" i="15"/>
  <c r="J205" i="15"/>
  <c r="BK202" i="15"/>
  <c r="BK199" i="15"/>
  <c r="BK188" i="15"/>
  <c r="BK178" i="15"/>
  <c r="BK173" i="15"/>
  <c r="J162" i="15"/>
  <c r="BK157" i="15"/>
  <c r="BK150" i="15"/>
  <c r="BK136" i="15"/>
  <c r="BK260" i="15"/>
  <c r="BK258" i="15"/>
  <c r="BK248" i="15"/>
  <c r="J244" i="15"/>
  <c r="BK242" i="15"/>
  <c r="BK237" i="15"/>
  <c r="BK235" i="15"/>
  <c r="J228" i="15"/>
  <c r="J219" i="15"/>
  <c r="BK215" i="15"/>
  <c r="BK208" i="15"/>
  <c r="J202" i="15"/>
  <c r="J182" i="15"/>
  <c r="BK179" i="15"/>
  <c r="BK159" i="15"/>
  <c r="BK148" i="15"/>
  <c r="BK144" i="15"/>
  <c r="BK138" i="15"/>
  <c r="J133" i="15"/>
  <c r="BK131" i="15"/>
  <c r="J171" i="16"/>
  <c r="BK164" i="16"/>
  <c r="J161" i="16"/>
  <c r="BK159" i="16"/>
  <c r="J149" i="16"/>
  <c r="BK142" i="16"/>
  <c r="BK136" i="16"/>
  <c r="BK132" i="16"/>
  <c r="J166" i="16"/>
  <c r="BK157" i="16"/>
  <c r="J152" i="16"/>
  <c r="BK147" i="16"/>
  <c r="J141" i="16"/>
  <c r="J137" i="16"/>
  <c r="BK133" i="16"/>
  <c r="J132" i="16"/>
  <c r="J129" i="16"/>
  <c r="BK173" i="16"/>
  <c r="J168" i="16"/>
  <c r="J164" i="16"/>
  <c r="BK162" i="16"/>
  <c r="BK158" i="16"/>
  <c r="J156" i="16"/>
  <c r="J151" i="16"/>
  <c r="J142" i="16"/>
  <c r="BK135" i="16"/>
  <c r="BK130" i="16"/>
  <c r="BK171" i="16"/>
  <c r="J167" i="16"/>
  <c r="J160" i="16"/>
  <c r="BK156" i="16"/>
  <c r="J147" i="16"/>
  <c r="J130" i="16"/>
  <c r="J128" i="16"/>
  <c r="BK320" i="17"/>
  <c r="BK317" i="17"/>
  <c r="BK313" i="17"/>
  <c r="J302" i="17"/>
  <c r="J298" i="17"/>
  <c r="BK294" i="17"/>
  <c r="J288" i="17"/>
  <c r="J284" i="17"/>
  <c r="J266" i="17"/>
  <c r="BK263" i="17"/>
  <c r="BK257" i="17"/>
  <c r="J254" i="17"/>
  <c r="BK253" i="17"/>
  <c r="BK249" i="17"/>
  <c r="BK241" i="17"/>
  <c r="J237" i="17"/>
  <c r="BK236" i="17"/>
  <c r="BK232" i="17"/>
  <c r="BK223" i="17"/>
  <c r="BK210" i="17"/>
  <c r="BK203" i="17"/>
  <c r="J194" i="17"/>
  <c r="BK183" i="17"/>
  <c r="J173" i="17"/>
  <c r="J172" i="17"/>
  <c r="J167" i="17"/>
  <c r="BK162" i="17"/>
  <c r="J153" i="17"/>
  <c r="BK139" i="17"/>
  <c r="J316" i="17"/>
  <c r="J304" i="17"/>
  <c r="J294" i="17"/>
  <c r="J290" i="17"/>
  <c r="BK286" i="17"/>
  <c r="J274" i="17"/>
  <c r="J263" i="17"/>
  <c r="J260" i="17"/>
  <c r="BK250" i="17"/>
  <c r="J247" i="17"/>
  <c r="J243" i="17"/>
  <c r="BK226" i="17"/>
  <c r="J223" i="17"/>
  <c r="J221" i="17"/>
  <c r="BK214" i="17"/>
  <c r="BK211" i="17"/>
  <c r="J205" i="17"/>
  <c r="J202" i="17"/>
  <c r="J190" i="17"/>
  <c r="BK187" i="17"/>
  <c r="BK179" i="17"/>
  <c r="BK172" i="17"/>
  <c r="J166" i="17"/>
  <c r="J162" i="17"/>
  <c r="BK157" i="17"/>
  <c r="BK154" i="17"/>
  <c r="BK151" i="17"/>
  <c r="J135" i="17"/>
  <c r="J313" i="17"/>
  <c r="BK307" i="17"/>
  <c r="BK298" i="17"/>
  <c r="BK282" i="17"/>
  <c r="J280" i="17"/>
  <c r="BK276" i="17"/>
  <c r="BK269" i="17"/>
  <c r="BK267" i="17"/>
  <c r="BK256" i="17"/>
  <c r="J252" i="17"/>
  <c r="BK247" i="17"/>
  <c r="BK231" i="17"/>
  <c r="BK229" i="17"/>
  <c r="J226" i="17"/>
  <c r="BK220" i="17"/>
  <c r="J217" i="17"/>
  <c r="J214" i="17"/>
  <c r="J210" i="17"/>
  <c r="BK202" i="17"/>
  <c r="BK196" i="17"/>
  <c r="BK192" i="17"/>
  <c r="J181" i="17"/>
  <c r="BK173" i="17"/>
  <c r="J163" i="17"/>
  <c r="BK159" i="17"/>
  <c r="J151" i="17"/>
  <c r="J147" i="17"/>
  <c r="BK136" i="17"/>
  <c r="J310" i="17"/>
  <c r="J307" i="17"/>
  <c r="BK304" i="17"/>
  <c r="J303" i="17"/>
  <c r="BK290" i="17"/>
  <c r="J282" i="17"/>
  <c r="BK272" i="17"/>
  <c r="J268" i="17"/>
  <c r="BK266" i="17"/>
  <c r="BK260" i="17"/>
  <c r="J257" i="17"/>
  <c r="BK237" i="17"/>
  <c r="BK233" i="17"/>
  <c r="J231" i="17"/>
  <c r="BK227" i="17"/>
  <c r="J218" i="17"/>
  <c r="J215" i="17"/>
  <c r="BK205" i="17"/>
  <c r="BK200" i="17"/>
  <c r="J192" i="17"/>
  <c r="BK188" i="17"/>
  <c r="J185" i="17"/>
  <c r="J179" i="17"/>
  <c r="BK175" i="17"/>
  <c r="BK166" i="17"/>
  <c r="J159" i="17"/>
  <c r="BK150" i="17"/>
  <c r="J139" i="17"/>
  <c r="BK133" i="17"/>
  <c r="J398" i="18"/>
  <c r="J374" i="18"/>
  <c r="BK366" i="18"/>
  <c r="BK363" i="18"/>
  <c r="BK355" i="18"/>
  <c r="J348" i="18"/>
  <c r="BK342" i="18"/>
  <c r="J339" i="18"/>
  <c r="J319" i="18"/>
  <c r="J310" i="18"/>
  <c r="BK297" i="18"/>
  <c r="BK288" i="18"/>
  <c r="J277" i="18"/>
  <c r="BK258" i="18"/>
  <c r="BK248" i="18"/>
  <c r="BK239" i="18"/>
  <c r="BK219" i="18"/>
  <c r="BK216" i="18"/>
  <c r="BK204" i="18"/>
  <c r="BK195" i="18"/>
  <c r="J396" i="18"/>
  <c r="BK387" i="18"/>
  <c r="J378" i="18"/>
  <c r="J369" i="18"/>
  <c r="J358" i="18"/>
  <c r="J332" i="18"/>
  <c r="BK322" i="18"/>
  <c r="J316" i="18"/>
  <c r="J306" i="18"/>
  <c r="BK294" i="18"/>
  <c r="J288" i="18"/>
  <c r="J265" i="18"/>
  <c r="J258" i="18"/>
  <c r="J236" i="18"/>
  <c r="J220" i="18"/>
  <c r="BK218" i="18"/>
  <c r="J186" i="18"/>
  <c r="J168" i="18"/>
  <c r="BK161" i="18"/>
  <c r="BK160" i="18"/>
  <c r="BK156" i="18"/>
  <c r="BK130" i="18"/>
  <c r="BK390" i="18"/>
  <c r="J387" i="18"/>
  <c r="BK378" i="18"/>
  <c r="BK365" i="18"/>
  <c r="J342" i="18"/>
  <c r="BK310" i="18"/>
  <c r="BK303" i="18"/>
  <c r="J281" i="18"/>
  <c r="J242" i="18"/>
  <c r="BK233" i="18"/>
  <c r="J217" i="18"/>
  <c r="J215" i="18"/>
  <c r="J204" i="18"/>
  <c r="BK192" i="18"/>
  <c r="BK183" i="18"/>
  <c r="BK141" i="18"/>
  <c r="J130" i="18"/>
  <c r="BK398" i="18"/>
  <c r="BK393" i="18"/>
  <c r="J381" i="18"/>
  <c r="J363" i="18"/>
  <c r="J362" i="18"/>
  <c r="BK348" i="18"/>
  <c r="BK332" i="18"/>
  <c r="J322" i="18"/>
  <c r="BK306" i="18"/>
  <c r="J262" i="18"/>
  <c r="J248" i="18"/>
  <c r="BK236" i="18"/>
  <c r="J222" i="18"/>
  <c r="J214" i="18"/>
  <c r="BK201" i="18"/>
  <c r="J192" i="18"/>
  <c r="BK186" i="18"/>
  <c r="BK168" i="18"/>
  <c r="J152" i="18"/>
  <c r="J133" i="18"/>
  <c r="BK162" i="19"/>
  <c r="BK161" i="19"/>
  <c r="J159" i="19"/>
  <c r="J156" i="19"/>
  <c r="BK155" i="19"/>
  <c r="BK145" i="19"/>
  <c r="BK141" i="19"/>
  <c r="J137" i="19"/>
  <c r="J130" i="19"/>
  <c r="BK126" i="19"/>
  <c r="J162" i="19"/>
  <c r="BK156" i="19"/>
  <c r="J149" i="19"/>
  <c r="J141" i="19"/>
  <c r="BK136" i="19"/>
  <c r="BK159" i="19"/>
  <c r="BK137" i="19"/>
  <c r="J135" i="19"/>
  <c r="J155" i="19"/>
  <c r="BK146" i="19"/>
  <c r="BK139" i="19"/>
  <c r="J127" i="19"/>
  <c r="BK612" i="2"/>
  <c r="J580" i="2"/>
  <c r="J569" i="2"/>
  <c r="BK567" i="2"/>
  <c r="J557" i="2"/>
  <c r="J538" i="2"/>
  <c r="J533" i="2"/>
  <c r="J523" i="2"/>
  <c r="J514" i="2"/>
  <c r="BK513" i="2"/>
  <c r="J509" i="2"/>
  <c r="J477" i="2"/>
  <c r="J471" i="2"/>
  <c r="BK467" i="2"/>
  <c r="J463" i="2"/>
  <c r="BK461" i="2"/>
  <c r="BK451" i="2"/>
  <c r="J448" i="2"/>
  <c r="BK437" i="2"/>
  <c r="J431" i="2"/>
  <c r="J387" i="2"/>
  <c r="J338" i="2"/>
  <c r="BK321" i="2"/>
  <c r="J286" i="2"/>
  <c r="J244" i="2"/>
  <c r="BK234" i="2"/>
  <c r="J230" i="2"/>
  <c r="J220" i="2"/>
  <c r="J211" i="2"/>
  <c r="J192" i="2"/>
  <c r="J189" i="2"/>
  <c r="BK186" i="2"/>
  <c r="BK166" i="2"/>
  <c r="BK152" i="2"/>
  <c r="J612" i="2"/>
  <c r="BK611" i="2"/>
  <c r="BK603" i="2"/>
  <c r="BK591" i="2"/>
  <c r="BK573" i="2"/>
  <c r="BK559" i="2"/>
  <c r="J527" i="2"/>
  <c r="J521" i="2"/>
  <c r="J504" i="2"/>
  <c r="J500" i="2"/>
  <c r="J496" i="2"/>
  <c r="BK493" i="2"/>
  <c r="J488" i="2"/>
  <c r="BK482" i="2"/>
  <c r="J478" i="2"/>
  <c r="BK476" i="2"/>
  <c r="BK471" i="2"/>
  <c r="J469" i="2"/>
  <c r="J465" i="2"/>
  <c r="BK463" i="2"/>
  <c r="J457" i="2"/>
  <c r="J454" i="2"/>
  <c r="J447" i="2"/>
  <c r="BK434" i="2"/>
  <c r="BK432" i="2"/>
  <c r="BK428" i="2"/>
  <c r="BK425" i="2"/>
  <c r="BK421" i="2"/>
  <c r="BK417" i="2"/>
  <c r="J413" i="2"/>
  <c r="BK401" i="2"/>
  <c r="BK385" i="2"/>
  <c r="J369" i="2"/>
  <c r="BK360" i="2"/>
  <c r="BK354" i="2"/>
  <c r="J350" i="2"/>
  <c r="J346" i="2"/>
  <c r="BK342" i="2"/>
  <c r="J334" i="2"/>
  <c r="BK316" i="2"/>
  <c r="BK311" i="2"/>
  <c r="J300" i="2"/>
  <c r="BK294" i="2"/>
  <c r="BK286" i="2"/>
  <c r="J274" i="2"/>
  <c r="BK257" i="2"/>
  <c r="BK248" i="2"/>
  <c r="J240" i="2"/>
  <c r="J234" i="2"/>
  <c r="J227" i="2"/>
  <c r="J222" i="2"/>
  <c r="BK211" i="2"/>
  <c r="J173" i="2"/>
  <c r="BK169" i="2"/>
  <c r="J166" i="2"/>
  <c r="J146" i="2"/>
  <c r="BK610" i="2"/>
  <c r="BK587" i="2"/>
  <c r="BK581" i="2"/>
  <c r="BK575" i="2"/>
  <c r="J571" i="2"/>
  <c r="J564" i="2"/>
  <c r="BK557" i="2"/>
  <c r="J554" i="2"/>
  <c r="BK550" i="2"/>
  <c r="J548" i="2"/>
  <c r="J543" i="2"/>
  <c r="J540" i="2"/>
  <c r="BK535" i="2"/>
  <c r="BK527" i="2"/>
  <c r="J520" i="2"/>
  <c r="BK518" i="2"/>
  <c r="BK516" i="2"/>
  <c r="BK511" i="2"/>
  <c r="J507" i="2"/>
  <c r="BK504" i="2"/>
  <c r="BK500" i="2"/>
  <c r="BK496" i="2"/>
  <c r="J484" i="2"/>
  <c r="BK480" i="2"/>
  <c r="J474" i="2"/>
  <c r="BK469" i="2"/>
  <c r="BK465" i="2"/>
  <c r="BK459" i="2"/>
  <c r="BK457" i="2"/>
  <c r="J453" i="2"/>
  <c r="BK448" i="2"/>
  <c r="BK444" i="2"/>
  <c r="BK442" i="2"/>
  <c r="J435" i="2"/>
  <c r="J432" i="2"/>
  <c r="BK430" i="2"/>
  <c r="J425" i="2"/>
  <c r="J417" i="2"/>
  <c r="BK407" i="2"/>
  <c r="BK403" i="2"/>
  <c r="BK394" i="2"/>
  <c r="J392" i="2"/>
  <c r="J385" i="2"/>
  <c r="BK383" i="2"/>
  <c r="BK381" i="2"/>
  <c r="BK369" i="2"/>
  <c r="BK358" i="2"/>
  <c r="J336" i="2"/>
  <c r="J321" i="2"/>
  <c r="BK307" i="2"/>
  <c r="J298" i="2"/>
  <c r="J271" i="2"/>
  <c r="J260" i="2"/>
  <c r="J256" i="2"/>
  <c r="J245" i="2"/>
  <c r="BK218" i="2"/>
  <c r="BK215" i="2"/>
  <c r="BK168" i="2"/>
  <c r="BK167" i="2"/>
  <c r="BK160" i="2"/>
  <c r="J154" i="2"/>
  <c r="J152" i="2"/>
  <c r="AS96" i="1"/>
  <c r="BK564" i="2"/>
  <c r="J561" i="2"/>
  <c r="BK554" i="2"/>
  <c r="J550" i="2"/>
  <c r="BK548" i="2"/>
  <c r="BK543" i="2"/>
  <c r="BK540" i="2"/>
  <c r="J536" i="2"/>
  <c r="BK529" i="2"/>
  <c r="BK523" i="2"/>
  <c r="J518" i="2"/>
  <c r="J513" i="2"/>
  <c r="BK509" i="2"/>
  <c r="J502" i="2"/>
  <c r="BK498" i="2"/>
  <c r="BK488" i="2"/>
  <c r="J486" i="2"/>
  <c r="J476" i="2"/>
  <c r="BK474" i="2"/>
  <c r="J467" i="2"/>
  <c r="J462" i="2"/>
  <c r="J460" i="2"/>
  <c r="J458" i="2"/>
  <c r="BK455" i="2"/>
  <c r="J449" i="2"/>
  <c r="J445" i="2"/>
  <c r="J440" i="2"/>
  <c r="J439" i="2"/>
  <c r="J434" i="2"/>
  <c r="BK413" i="2"/>
  <c r="J407" i="2"/>
  <c r="J394" i="2"/>
  <c r="BK392" i="2"/>
  <c r="J383" i="2"/>
  <c r="J381" i="2"/>
  <c r="J371" i="2"/>
  <c r="J354" i="2"/>
  <c r="J344" i="2"/>
  <c r="J340" i="2"/>
  <c r="BK334" i="2"/>
  <c r="J328" i="2"/>
  <c r="J315" i="2"/>
  <c r="BK274" i="2"/>
  <c r="J269" i="2"/>
  <c r="J262" i="2"/>
  <c r="BK242" i="2"/>
  <c r="BK227" i="2"/>
  <c r="BK222" i="2"/>
  <c r="J218" i="2"/>
  <c r="BK214" i="2"/>
  <c r="BK210" i="2"/>
  <c r="BK191" i="2"/>
  <c r="BK173" i="2"/>
  <c r="J169" i="2"/>
  <c r="BK162" i="2"/>
  <c r="BK146" i="2"/>
  <c r="BK144" i="2"/>
  <c r="BK238" i="3"/>
  <c r="BK228" i="3"/>
  <c r="BK225" i="3"/>
  <c r="BK221" i="3"/>
  <c r="BK218" i="3"/>
  <c r="J210" i="3"/>
  <c r="J199" i="3"/>
  <c r="BK194" i="3"/>
  <c r="BK188" i="3"/>
  <c r="BK174" i="3"/>
  <c r="J165" i="3"/>
  <c r="J145" i="3"/>
  <c r="J136" i="3"/>
  <c r="BK128" i="3"/>
  <c r="J238" i="3"/>
  <c r="BK232" i="3"/>
  <c r="J221" i="3"/>
  <c r="BK210" i="3"/>
  <c r="BK205" i="3"/>
  <c r="J202" i="3"/>
  <c r="BK198" i="3"/>
  <c r="BK181" i="3"/>
  <c r="J174" i="3"/>
  <c r="J162" i="3"/>
  <c r="BK147" i="3"/>
  <c r="J139" i="3"/>
  <c r="J130" i="3"/>
  <c r="J128" i="3"/>
  <c r="J232" i="3"/>
  <c r="BK214" i="3"/>
  <c r="J205" i="3"/>
  <c r="BK197" i="3"/>
  <c r="BK184" i="3"/>
  <c r="J178" i="3"/>
  <c r="J150" i="3"/>
  <c r="J133" i="3"/>
  <c r="J239" i="3"/>
  <c r="BK168" i="3"/>
  <c r="J159" i="3"/>
  <c r="BK148" i="3"/>
  <c r="BK133" i="3"/>
  <c r="J238" i="4"/>
  <c r="J234" i="4"/>
  <c r="J229" i="4"/>
  <c r="BK227" i="4"/>
  <c r="J222" i="4"/>
  <c r="J220" i="4"/>
  <c r="BK208" i="4"/>
  <c r="J193" i="4"/>
  <c r="J176" i="4"/>
  <c r="J157" i="4"/>
  <c r="BK154" i="4"/>
  <c r="BK151" i="4"/>
  <c r="BK144" i="4"/>
  <c r="BK128" i="4"/>
  <c r="J241" i="4"/>
  <c r="BK234" i="4"/>
  <c r="BK230" i="4"/>
  <c r="BK229" i="4"/>
  <c r="J224" i="4"/>
  <c r="BK221" i="4"/>
  <c r="BK212" i="4"/>
  <c r="J208" i="4"/>
  <c r="BK206" i="4"/>
  <c r="BK193" i="4"/>
  <c r="BK157" i="4"/>
  <c r="J154" i="4"/>
  <c r="J151" i="4"/>
  <c r="J144" i="4"/>
  <c r="J128" i="4"/>
  <c r="BK238" i="4"/>
  <c r="J231" i="4"/>
  <c r="BK222" i="4"/>
  <c r="J212" i="4"/>
  <c r="BK197" i="4"/>
  <c r="BK176" i="4"/>
  <c r="J160" i="4"/>
  <c r="J132" i="5"/>
  <c r="BK138" i="5"/>
  <c r="J131" i="5"/>
  <c r="J129" i="5"/>
  <c r="BK126" i="5"/>
  <c r="J138" i="5"/>
  <c r="J136" i="5"/>
  <c r="J134" i="5"/>
  <c r="BK132" i="5"/>
  <c r="BK131" i="5"/>
  <c r="J130" i="5"/>
  <c r="BK129" i="5"/>
  <c r="J126" i="5"/>
  <c r="BK290" i="6"/>
  <c r="BK282" i="6"/>
  <c r="J264" i="6"/>
  <c r="BK256" i="6"/>
  <c r="J246" i="6"/>
  <c r="BK233" i="6"/>
  <c r="J226" i="6"/>
  <c r="BK216" i="6"/>
  <c r="BK210" i="6"/>
  <c r="BK196" i="6"/>
  <c r="BK187" i="6"/>
  <c r="J179" i="6"/>
  <c r="J171" i="6"/>
  <c r="BK168" i="6"/>
  <c r="J155" i="6"/>
  <c r="J150" i="6"/>
  <c r="J142" i="6"/>
  <c r="J138" i="6"/>
  <c r="BK291" i="6"/>
  <c r="BK276" i="6"/>
  <c r="J272" i="6"/>
  <c r="BK265" i="6"/>
  <c r="BK261" i="6"/>
  <c r="BK258" i="6"/>
  <c r="BK247" i="6"/>
  <c r="J243" i="6"/>
  <c r="J236" i="6"/>
  <c r="J231" i="6"/>
  <c r="BK207" i="6"/>
  <c r="BK202" i="6"/>
  <c r="J198" i="6"/>
  <c r="BK191" i="6"/>
  <c r="J184" i="6"/>
  <c r="BK177" i="6"/>
  <c r="BK166" i="6"/>
  <c r="BK155" i="6"/>
  <c r="J152" i="6"/>
  <c r="BK138" i="6"/>
  <c r="BK297" i="6"/>
  <c r="J295" i="6"/>
  <c r="J286" i="6"/>
  <c r="J282" i="6"/>
  <c r="J280" i="6"/>
  <c r="BK274" i="6"/>
  <c r="BK270" i="6"/>
  <c r="J268" i="6"/>
  <c r="J258" i="6"/>
  <c r="BK253" i="6"/>
  <c r="BK249" i="6"/>
  <c r="BK239" i="6"/>
  <c r="BK226" i="6"/>
  <c r="BK222" i="6"/>
  <c r="J202" i="6"/>
  <c r="J196" i="6"/>
  <c r="BK194" i="6"/>
  <c r="J189" i="6"/>
  <c r="BK183" i="6"/>
  <c r="BK170" i="6"/>
  <c r="J153" i="6"/>
  <c r="BK140" i="6"/>
  <c r="J300" i="6"/>
  <c r="J297" i="6"/>
  <c r="BK285" i="6"/>
  <c r="BK280" i="6"/>
  <c r="BK268" i="6"/>
  <c r="J265" i="6"/>
  <c r="J261" i="6"/>
  <c r="J250" i="6"/>
  <c r="J240" i="6"/>
  <c r="J233" i="6"/>
  <c r="BK231" i="6"/>
  <c r="J229" i="6"/>
  <c r="J216" i="6"/>
  <c r="J210" i="6"/>
  <c r="BK206" i="6"/>
  <c r="J197" i="6"/>
  <c r="J193" i="6"/>
  <c r="J181" i="6"/>
  <c r="J177" i="6"/>
  <c r="BK172" i="6"/>
  <c r="BK167" i="6"/>
  <c r="BK144" i="6"/>
  <c r="J130" i="7"/>
  <c r="BK126" i="7"/>
  <c r="J126" i="8"/>
  <c r="BK130" i="8"/>
  <c r="J233" i="9"/>
  <c r="BK212" i="9"/>
  <c r="J210" i="9"/>
  <c r="BK203" i="9"/>
  <c r="J195" i="9"/>
  <c r="BK194" i="9"/>
  <c r="J184" i="9"/>
  <c r="BK180" i="9"/>
  <c r="BK161" i="9"/>
  <c r="BK155" i="9"/>
  <c r="BK149" i="9"/>
  <c r="J146" i="9"/>
  <c r="J143" i="9"/>
  <c r="J221" i="9"/>
  <c r="J216" i="9"/>
  <c r="BK207" i="9"/>
  <c r="J199" i="9"/>
  <c r="J194" i="9"/>
  <c r="J190" i="9"/>
  <c r="BK187" i="9"/>
  <c r="J176" i="9"/>
  <c r="BK146" i="9"/>
  <c r="J135" i="9"/>
  <c r="BK232" i="9"/>
  <c r="J229" i="9"/>
  <c r="J223" i="9"/>
  <c r="BK219" i="9"/>
  <c r="BK215" i="9"/>
  <c r="J207" i="9"/>
  <c r="J203" i="9"/>
  <c r="J191" i="9"/>
  <c r="BK184" i="9"/>
  <c r="J158" i="9"/>
  <c r="J232" i="9"/>
  <c r="BK223" i="9"/>
  <c r="J219" i="9"/>
  <c r="BK198" i="9"/>
  <c r="BK189" i="9"/>
  <c r="J187" i="9"/>
  <c r="BK176" i="9"/>
  <c r="J167" i="9"/>
  <c r="BK158" i="9"/>
  <c r="J149" i="9"/>
  <c r="BK143" i="9"/>
  <c r="BK135" i="9"/>
  <c r="J300" i="10"/>
  <c r="BK288" i="10"/>
  <c r="BK276" i="10"/>
  <c r="BK260" i="10"/>
  <c r="J252" i="10"/>
  <c r="J248" i="10"/>
  <c r="BK208" i="10"/>
  <c r="BK187" i="10"/>
  <c r="J179" i="10"/>
  <c r="J170" i="10"/>
  <c r="J164" i="10"/>
  <c r="BK158" i="10"/>
  <c r="J308" i="10"/>
  <c r="J303" i="10"/>
  <c r="BK294" i="10"/>
  <c r="J276" i="10"/>
  <c r="J270" i="10"/>
  <c r="J263" i="10"/>
  <c r="BK252" i="10"/>
  <c r="J245" i="10"/>
  <c r="J238" i="10"/>
  <c r="J191" i="10"/>
  <c r="BK179" i="10"/>
  <c r="BK164" i="10"/>
  <c r="J158" i="10"/>
  <c r="BK148" i="10"/>
  <c r="J142" i="10"/>
  <c r="J133" i="10"/>
  <c r="BK303" i="10"/>
  <c r="J297" i="10"/>
  <c r="J288" i="10"/>
  <c r="J279" i="10"/>
  <c r="BK271" i="10"/>
  <c r="J251" i="10"/>
  <c r="BK242" i="10"/>
  <c r="J235" i="10"/>
  <c r="J223" i="10"/>
  <c r="J214" i="10"/>
  <c r="BK205" i="10"/>
  <c r="BK194" i="10"/>
  <c r="J187" i="10"/>
  <c r="J176" i="10"/>
  <c r="BK170" i="10"/>
  <c r="BK167" i="10"/>
  <c r="BK142" i="10"/>
  <c r="BK133" i="10"/>
  <c r="J282" i="10"/>
  <c r="J271" i="10"/>
  <c r="BK263" i="10"/>
  <c r="BK235" i="10"/>
  <c r="BK223" i="10"/>
  <c r="BK211" i="10"/>
  <c r="J198" i="10"/>
  <c r="BK176" i="10"/>
  <c r="J153" i="10"/>
  <c r="J162" i="11"/>
  <c r="BK149" i="11"/>
  <c r="BK147" i="11"/>
  <c r="BK144" i="11"/>
  <c r="J139" i="11"/>
  <c r="BK131" i="11"/>
  <c r="BK165" i="11"/>
  <c r="BK152" i="11"/>
  <c r="J165" i="11"/>
  <c r="J159" i="11"/>
  <c r="BK154" i="11"/>
  <c r="BK145" i="11"/>
  <c r="J140" i="11"/>
  <c r="J134" i="11"/>
  <c r="BK129" i="11"/>
  <c r="J152" i="11"/>
  <c r="BK148" i="11"/>
  <c r="BK143" i="11"/>
  <c r="BK140" i="11"/>
  <c r="BK223" i="12"/>
  <c r="BK214" i="12"/>
  <c r="J199" i="12"/>
  <c r="J190" i="12"/>
  <c r="J185" i="12"/>
  <c r="BK179" i="12"/>
  <c r="BK172" i="12"/>
  <c r="J162" i="12"/>
  <c r="J156" i="12"/>
  <c r="J135" i="12"/>
  <c r="J231" i="12"/>
  <c r="J226" i="12"/>
  <c r="J214" i="12"/>
  <c r="BK205" i="12"/>
  <c r="BK194" i="12"/>
  <c r="BK190" i="12"/>
  <c r="J187" i="12"/>
  <c r="BK182" i="12"/>
  <c r="BK169" i="12"/>
  <c r="J159" i="12"/>
  <c r="J150" i="12"/>
  <c r="BK132" i="12"/>
  <c r="J220" i="12"/>
  <c r="BK208" i="12"/>
  <c r="BK202" i="12"/>
  <c r="J194" i="12"/>
  <c r="BK191" i="12"/>
  <c r="BK176" i="12"/>
  <c r="BK162" i="12"/>
  <c r="BK140" i="12"/>
  <c r="J230" i="12"/>
  <c r="BK217" i="12"/>
  <c r="J191" i="12"/>
  <c r="J172" i="12"/>
  <c r="J163" i="12"/>
  <c r="BK150" i="12"/>
  <c r="J140" i="12"/>
  <c r="J249" i="13"/>
  <c r="BK240" i="13"/>
  <c r="BK238" i="13"/>
  <c r="J217" i="13"/>
  <c r="BK191" i="13"/>
  <c r="J172" i="13"/>
  <c r="BK130" i="13"/>
  <c r="J245" i="13"/>
  <c r="BK243" i="13"/>
  <c r="J242" i="13"/>
  <c r="J240" i="13"/>
  <c r="J239" i="13"/>
  <c r="J235" i="13"/>
  <c r="J233" i="13"/>
  <c r="BK229" i="13"/>
  <c r="J210" i="13"/>
  <c r="BK204" i="13"/>
  <c r="J197" i="13"/>
  <c r="BK184" i="13"/>
  <c r="BK172" i="13"/>
  <c r="J165" i="13"/>
  <c r="BK150" i="13"/>
  <c r="J143" i="13"/>
  <c r="J137" i="13"/>
  <c r="BK248" i="13"/>
  <c r="J243" i="13"/>
  <c r="J238" i="13"/>
  <c r="BK233" i="13"/>
  <c r="J229" i="13"/>
  <c r="J227" i="13"/>
  <c r="BK210" i="13"/>
  <c r="J184" i="13"/>
  <c r="J159" i="13"/>
  <c r="J156" i="13"/>
  <c r="BK137" i="13"/>
  <c r="J250" i="13"/>
  <c r="BK249" i="13"/>
  <c r="J248" i="13"/>
  <c r="BK245" i="13"/>
  <c r="BK242" i="13"/>
  <c r="BK235" i="13"/>
  <c r="BK227" i="13"/>
  <c r="BK223" i="13"/>
  <c r="BK217" i="13"/>
  <c r="J204" i="13"/>
  <c r="J191" i="13"/>
  <c r="BK181" i="13"/>
  <c r="BK159" i="13"/>
  <c r="BK143" i="13"/>
  <c r="J130" i="13"/>
  <c r="J201" i="14"/>
  <c r="J195" i="14"/>
  <c r="J192" i="14"/>
  <c r="J183" i="14"/>
  <c r="J175" i="14"/>
  <c r="J166" i="14"/>
  <c r="J162" i="14"/>
  <c r="J154" i="14"/>
  <c r="BK147" i="14"/>
  <c r="J144" i="14"/>
  <c r="J141" i="14"/>
  <c r="J137" i="14"/>
  <c r="J132" i="14"/>
  <c r="BK130" i="14"/>
  <c r="J204" i="14"/>
  <c r="BK198" i="14"/>
  <c r="J190" i="14"/>
  <c r="BK187" i="14"/>
  <c r="BK184" i="14"/>
  <c r="BK173" i="14"/>
  <c r="J164" i="14"/>
  <c r="J160" i="14"/>
  <c r="BK153" i="14"/>
  <c r="J150" i="14"/>
  <c r="J147" i="14"/>
  <c r="J140" i="14"/>
  <c r="BK135" i="14"/>
  <c r="BK131" i="14"/>
  <c r="BK205" i="14"/>
  <c r="J200" i="14"/>
  <c r="J193" i="14"/>
  <c r="BK190" i="14"/>
  <c r="J188" i="14"/>
  <c r="BK183" i="14"/>
  <c r="J181" i="14"/>
  <c r="BK175" i="14"/>
  <c r="BK172" i="14"/>
  <c r="BK162" i="14"/>
  <c r="BK161" i="14"/>
  <c r="J159" i="14"/>
  <c r="J155" i="14"/>
  <c r="BK150" i="14"/>
  <c r="J143" i="14"/>
  <c r="BK132" i="14"/>
  <c r="J205" i="14"/>
  <c r="BK192" i="14"/>
  <c r="J187" i="14"/>
  <c r="J182" i="14"/>
  <c r="J179" i="14"/>
  <c r="J170" i="14"/>
  <c r="BK164" i="14"/>
  <c r="J158" i="14"/>
  <c r="J149" i="14"/>
  <c r="J138" i="14"/>
  <c r="BK136" i="14"/>
  <c r="J130" i="14"/>
  <c r="J257" i="15"/>
  <c r="BK254" i="15"/>
  <c r="BK250" i="15"/>
  <c r="J249" i="15"/>
  <c r="J246" i="15"/>
  <c r="BK245" i="15"/>
  <c r="BK244" i="15"/>
  <c r="BK243" i="15"/>
  <c r="J242" i="15"/>
  <c r="J240" i="15"/>
  <c r="BK233" i="15"/>
  <c r="J231" i="15"/>
  <c r="J222" i="15"/>
  <c r="J218" i="15"/>
  <c r="J213" i="15"/>
  <c r="J207" i="15"/>
  <c r="J203" i="15"/>
  <c r="BK200" i="15"/>
  <c r="BK196" i="15"/>
  <c r="J186" i="15"/>
  <c r="J179" i="15"/>
  <c r="BK177" i="15"/>
  <c r="J159" i="15"/>
  <c r="J144" i="15"/>
  <c r="J138" i="15"/>
  <c r="BK133" i="15"/>
  <c r="BK130" i="15"/>
  <c r="J258" i="15"/>
  <c r="J251" i="15"/>
  <c r="J237" i="15"/>
  <c r="BK230" i="15"/>
  <c r="BK226" i="15"/>
  <c r="BK216" i="15"/>
  <c r="BK212" i="15"/>
  <c r="J201" i="15"/>
  <c r="J196" i="15"/>
  <c r="BK186" i="15"/>
  <c r="BK183" i="15"/>
  <c r="J173" i="15"/>
  <c r="BK160" i="15"/>
  <c r="J146" i="15"/>
  <c r="BK140" i="15"/>
  <c r="J136" i="15"/>
  <c r="J130" i="15"/>
  <c r="J259" i="15"/>
  <c r="BK251" i="15"/>
  <c r="BK249" i="15"/>
  <c r="J248" i="15"/>
  <c r="J245" i="15"/>
  <c r="J236" i="15"/>
  <c r="J234" i="15"/>
  <c r="J232" i="15"/>
  <c r="BK227" i="15"/>
  <c r="J220" i="15"/>
  <c r="BK218" i="15"/>
  <c r="J214" i="15"/>
  <c r="J212" i="15"/>
  <c r="BK210" i="15"/>
  <c r="BK207" i="15"/>
  <c r="BK203" i="15"/>
  <c r="J200" i="15"/>
  <c r="J198" i="15"/>
  <c r="BK182" i="15"/>
  <c r="BK175" i="15"/>
  <c r="BK163" i="15"/>
  <c r="J160" i="15"/>
  <c r="J151" i="15"/>
  <c r="J148" i="15"/>
  <c r="J131" i="15"/>
  <c r="J260" i="15"/>
  <c r="BK257" i="15"/>
  <c r="BK247" i="15"/>
  <c r="J243" i="15"/>
  <c r="BK240" i="15"/>
  <c r="BK236" i="15"/>
  <c r="BK231" i="15"/>
  <c r="J227" i="15"/>
  <c r="J217" i="15"/>
  <c r="BK214" i="15"/>
  <c r="BK204" i="15"/>
  <c r="J192" i="15"/>
  <c r="BK181" i="15"/>
  <c r="J177" i="15"/>
  <c r="J150" i="15"/>
  <c r="BK146" i="15"/>
  <c r="J142" i="15"/>
  <c r="BK135" i="15"/>
  <c r="J132" i="15"/>
  <c r="J173" i="16"/>
  <c r="BK166" i="16"/>
  <c r="BK163" i="16"/>
  <c r="BK160" i="16"/>
  <c r="BK152" i="16"/>
  <c r="J144" i="16"/>
  <c r="J138" i="16"/>
  <c r="J133" i="16"/>
  <c r="BK168" i="16"/>
  <c r="J159" i="16"/>
  <c r="BK155" i="16"/>
  <c r="BK149" i="16"/>
  <c r="J145" i="16"/>
  <c r="BK138" i="16"/>
  <c r="J136" i="16"/>
  <c r="J135" i="16"/>
  <c r="BK131" i="16"/>
  <c r="BK128" i="16"/>
  <c r="BK169" i="16"/>
  <c r="BK167" i="16"/>
  <c r="J163" i="16"/>
  <c r="BK161" i="16"/>
  <c r="J157" i="16"/>
  <c r="J155" i="16"/>
  <c r="BK145" i="16"/>
  <c r="BK144" i="16"/>
  <c r="BK141" i="16"/>
  <c r="J131" i="16"/>
  <c r="BK127" i="16"/>
  <c r="J169" i="16"/>
  <c r="J162" i="16"/>
  <c r="J158" i="16"/>
  <c r="BK151" i="16"/>
  <c r="BK137" i="16"/>
  <c r="BK129" i="16"/>
  <c r="J127" i="16"/>
  <c r="J320" i="17"/>
  <c r="BK316" i="17"/>
  <c r="J306" i="17"/>
  <c r="BK300" i="17"/>
  <c r="BK296" i="17"/>
  <c r="J292" i="17"/>
  <c r="J286" i="17"/>
  <c r="J277" i="17"/>
  <c r="BK265" i="17"/>
  <c r="BK259" i="17"/>
  <c r="J256" i="17"/>
  <c r="BK252" i="17"/>
  <c r="BK243" i="17"/>
  <c r="BK239" i="17"/>
  <c r="BK235" i="17"/>
  <c r="J233" i="17"/>
  <c r="J229" i="17"/>
  <c r="J211" i="17"/>
  <c r="BK208" i="17"/>
  <c r="J198" i="17"/>
  <c r="BK181" i="17"/>
  <c r="J176" i="17"/>
  <c r="BK169" i="17"/>
  <c r="BK165" i="17"/>
  <c r="J160" i="17"/>
  <c r="BK146" i="17"/>
  <c r="BK138" i="17"/>
  <c r="BK310" i="17"/>
  <c r="J300" i="17"/>
  <c r="BK292" i="17"/>
  <c r="BK288" i="17"/>
  <c r="J276" i="17"/>
  <c r="J272" i="17"/>
  <c r="J262" i="17"/>
  <c r="J253" i="17"/>
  <c r="J249" i="17"/>
  <c r="J245" i="17"/>
  <c r="J239" i="17"/>
  <c r="J236" i="17"/>
  <c r="BK224" i="17"/>
  <c r="J220" i="17"/>
  <c r="BK212" i="17"/>
  <c r="BK207" i="17"/>
  <c r="J203" i="17"/>
  <c r="J201" i="17"/>
  <c r="J188" i="17"/>
  <c r="BK185" i="17"/>
  <c r="BK176" i="17"/>
  <c r="J175" i="17"/>
  <c r="BK167" i="17"/>
  <c r="BK163" i="17"/>
  <c r="BK160" i="17"/>
  <c r="J156" i="17"/>
  <c r="BK153" i="17"/>
  <c r="J138" i="17"/>
  <c r="J136" i="17"/>
  <c r="J133" i="17"/>
  <c r="BK309" i="17"/>
  <c r="BK303" i="17"/>
  <c r="J296" i="17"/>
  <c r="BK277" i="17"/>
  <c r="BK274" i="17"/>
  <c r="BK268" i="17"/>
  <c r="J265" i="17"/>
  <c r="BK254" i="17"/>
  <c r="J250" i="17"/>
  <c r="BK245" i="17"/>
  <c r="BK230" i="17"/>
  <c r="J227" i="17"/>
  <c r="BK221" i="17"/>
  <c r="BK218" i="17"/>
  <c r="BK215" i="17"/>
  <c r="J212" i="17"/>
  <c r="J207" i="17"/>
  <c r="J200" i="17"/>
  <c r="BK194" i="17"/>
  <c r="J183" i="17"/>
  <c r="J178" i="17"/>
  <c r="BK170" i="17"/>
  <c r="J157" i="17"/>
  <c r="BK156" i="17"/>
  <c r="J150" i="17"/>
  <c r="J146" i="17"/>
  <c r="J317" i="17"/>
  <c r="J309" i="17"/>
  <c r="BK306" i="17"/>
  <c r="BK302" i="17"/>
  <c r="BK284" i="17"/>
  <c r="BK280" i="17"/>
  <c r="J269" i="17"/>
  <c r="J267" i="17"/>
  <c r="BK262" i="17"/>
  <c r="J259" i="17"/>
  <c r="J241" i="17"/>
  <c r="J235" i="17"/>
  <c r="J232" i="17"/>
  <c r="J230" i="17"/>
  <c r="J224" i="17"/>
  <c r="BK217" i="17"/>
  <c r="J208" i="17"/>
  <c r="BK201" i="17"/>
  <c r="BK198" i="17"/>
  <c r="J196" i="17"/>
  <c r="BK190" i="17"/>
  <c r="J187" i="17"/>
  <c r="BK178" i="17"/>
  <c r="J170" i="17"/>
  <c r="J169" i="17"/>
  <c r="J165" i="17"/>
  <c r="J154" i="17"/>
  <c r="BK147" i="17"/>
  <c r="BK135" i="17"/>
  <c r="J390" i="18"/>
  <c r="J371" i="18"/>
  <c r="BK369" i="18"/>
  <c r="J365" i="18"/>
  <c r="BK362" i="18"/>
  <c r="J353" i="18"/>
  <c r="BK345" i="18"/>
  <c r="BK336" i="18"/>
  <c r="BK316" i="18"/>
  <c r="BK307" i="18"/>
  <c r="BK291" i="18"/>
  <c r="BK281" i="18"/>
  <c r="BK265" i="18"/>
  <c r="BK254" i="18"/>
  <c r="BK242" i="18"/>
  <c r="BK220" i="18"/>
  <c r="BK217" i="18"/>
  <c r="BK214" i="18"/>
  <c r="BK198" i="18"/>
  <c r="J160" i="18"/>
  <c r="BK394" i="18"/>
  <c r="J384" i="18"/>
  <c r="BK374" i="18"/>
  <c r="J364" i="18"/>
  <c r="J336" i="18"/>
  <c r="BK329" i="18"/>
  <c r="BK319" i="18"/>
  <c r="BK313" i="18"/>
  <c r="J297" i="18"/>
  <c r="J291" i="18"/>
  <c r="BK277" i="18"/>
  <c r="BK262" i="18"/>
  <c r="J251" i="18"/>
  <c r="BK222" i="18"/>
  <c r="J219" i="18"/>
  <c r="J195" i="18"/>
  <c r="BK152" i="18"/>
  <c r="BK396" i="18"/>
  <c r="J393" i="18"/>
  <c r="BK381" i="18"/>
  <c r="BK371" i="18"/>
  <c r="J355" i="18"/>
  <c r="BK339" i="18"/>
  <c r="J307" i="18"/>
  <c r="J294" i="18"/>
  <c r="BK251" i="18"/>
  <c r="BK245" i="18"/>
  <c r="J239" i="18"/>
  <c r="J218" i="18"/>
  <c r="J216" i="18"/>
  <c r="BK207" i="18"/>
  <c r="J201" i="18"/>
  <c r="J189" i="18"/>
  <c r="J156" i="18"/>
  <c r="BK133" i="18"/>
  <c r="BK401" i="18"/>
  <c r="J401" i="18"/>
  <c r="BK399" i="18"/>
  <c r="J399" i="18"/>
  <c r="J394" i="18"/>
  <c r="BK384" i="18"/>
  <c r="J366" i="18"/>
  <c r="BK364" i="18"/>
  <c r="BK358" i="18"/>
  <c r="BK353" i="18"/>
  <c r="J345" i="18"/>
  <c r="J329" i="18"/>
  <c r="J313" i="18"/>
  <c r="J303" i="18"/>
  <c r="J254" i="18"/>
  <c r="J245" i="18"/>
  <c r="J233" i="18"/>
  <c r="BK215" i="18"/>
  <c r="J207" i="18"/>
  <c r="J198" i="18"/>
  <c r="BK189" i="18"/>
  <c r="J183" i="18"/>
  <c r="J161" i="18"/>
  <c r="J141" i="18"/>
  <c r="BK152" i="19"/>
  <c r="BK142" i="19"/>
  <c r="J139" i="19"/>
  <c r="BK135" i="19"/>
  <c r="BK127" i="19"/>
  <c r="J125" i="19"/>
  <c r="J161" i="19"/>
  <c r="J152" i="19"/>
  <c r="J142" i="19"/>
  <c r="BK138" i="19"/>
  <c r="BK130" i="19"/>
  <c r="J126" i="19"/>
  <c r="J146" i="19"/>
  <c r="J136" i="19"/>
  <c r="BK125" i="19"/>
  <c r="BK149" i="19"/>
  <c r="J145" i="19"/>
  <c r="J138" i="19"/>
  <c r="BK143" i="2" l="1"/>
  <c r="J143" i="2" s="1"/>
  <c r="J98" i="2" s="1"/>
  <c r="T143" i="2"/>
  <c r="P229" i="2"/>
  <c r="T229" i="2"/>
  <c r="P273" i="2"/>
  <c r="T273" i="2"/>
  <c r="P302" i="2"/>
  <c r="R302" i="2"/>
  <c r="BK352" i="2"/>
  <c r="J352" i="2"/>
  <c r="J102" i="2"/>
  <c r="T352" i="2"/>
  <c r="P376" i="2"/>
  <c r="T376" i="2"/>
  <c r="P391" i="2"/>
  <c r="R391" i="2"/>
  <c r="P400" i="2"/>
  <c r="T400" i="2"/>
  <c r="P410" i="2"/>
  <c r="T410" i="2"/>
  <c r="P426" i="2"/>
  <c r="T426" i="2"/>
  <c r="P438" i="2"/>
  <c r="R438" i="2"/>
  <c r="BK452" i="2"/>
  <c r="J452" i="2" s="1"/>
  <c r="J112" i="2" s="1"/>
  <c r="T452" i="2"/>
  <c r="P473" i="2"/>
  <c r="T473" i="2"/>
  <c r="P481" i="2"/>
  <c r="T481" i="2"/>
  <c r="P510" i="2"/>
  <c r="R510" i="2"/>
  <c r="BK522" i="2"/>
  <c r="J522" i="2" s="1"/>
  <c r="J116" i="2" s="1"/>
  <c r="R522" i="2"/>
  <c r="BK528" i="2"/>
  <c r="J528" i="2" s="1"/>
  <c r="J117" i="2" s="1"/>
  <c r="T528" i="2"/>
  <c r="P553" i="2"/>
  <c r="R553" i="2"/>
  <c r="BK574" i="2"/>
  <c r="J574" i="2"/>
  <c r="J119" i="2" s="1"/>
  <c r="R574" i="2"/>
  <c r="BK582" i="2"/>
  <c r="J582" i="2" s="1"/>
  <c r="J120" i="2" s="1"/>
  <c r="T582" i="2"/>
  <c r="P597" i="2"/>
  <c r="R597" i="2"/>
  <c r="P127" i="3"/>
  <c r="R127" i="3"/>
  <c r="BK177" i="3"/>
  <c r="J177" i="3"/>
  <c r="J100" i="3"/>
  <c r="T177" i="3"/>
  <c r="P187" i="3"/>
  <c r="T187" i="3"/>
  <c r="P201" i="3"/>
  <c r="R201" i="3"/>
  <c r="BK209" i="3"/>
  <c r="J209" i="3" s="1"/>
  <c r="J105" i="3" s="1"/>
  <c r="R209" i="3"/>
  <c r="R208" i="3" s="1"/>
  <c r="BK127" i="4"/>
  <c r="J127" i="4" s="1"/>
  <c r="J100" i="4" s="1"/>
  <c r="R127" i="4"/>
  <c r="BK188" i="4"/>
  <c r="J188" i="4" s="1"/>
  <c r="J102" i="4" s="1"/>
  <c r="T188" i="4"/>
  <c r="P125" i="5"/>
  <c r="T125" i="5"/>
  <c r="P133" i="5"/>
  <c r="T133" i="5"/>
  <c r="BK137" i="6"/>
  <c r="J137" i="6" s="1"/>
  <c r="J100" i="6" s="1"/>
  <c r="T137" i="6"/>
  <c r="P174" i="6"/>
  <c r="R174" i="6"/>
  <c r="BK192" i="6"/>
  <c r="J192" i="6" s="1"/>
  <c r="J102" i="6" s="1"/>
  <c r="R192" i="6"/>
  <c r="BK212" i="6"/>
  <c r="J212" i="6"/>
  <c r="J104" i="6"/>
  <c r="T212" i="6"/>
  <c r="P248" i="6"/>
  <c r="T248" i="6"/>
  <c r="P255" i="6"/>
  <c r="T255" i="6"/>
  <c r="BK283" i="6"/>
  <c r="J283" i="6"/>
  <c r="J109" i="6"/>
  <c r="R283" i="6"/>
  <c r="BK289" i="6"/>
  <c r="J289" i="6" s="1"/>
  <c r="J111" i="6" s="1"/>
  <c r="T289" i="6"/>
  <c r="P292" i="6"/>
  <c r="T292" i="6"/>
  <c r="BK134" i="9"/>
  <c r="J134" i="9" s="1"/>
  <c r="J100" i="9" s="1"/>
  <c r="T134" i="9"/>
  <c r="P154" i="9"/>
  <c r="T154" i="9"/>
  <c r="P171" i="9"/>
  <c r="T171" i="9"/>
  <c r="P181" i="9"/>
  <c r="T181" i="9"/>
  <c r="P186" i="9"/>
  <c r="R186" i="9"/>
  <c r="P202" i="9"/>
  <c r="R202" i="9"/>
  <c r="P225" i="9"/>
  <c r="T225" i="9"/>
  <c r="P231" i="9"/>
  <c r="R231" i="9"/>
  <c r="BK132" i="10"/>
  <c r="J132" i="10" s="1"/>
  <c r="J100" i="10" s="1"/>
  <c r="T132" i="10"/>
  <c r="P182" i="10"/>
  <c r="T182" i="10"/>
  <c r="P190" i="10"/>
  <c r="T190" i="10"/>
  <c r="P197" i="10"/>
  <c r="R197" i="10"/>
  <c r="BK269" i="10"/>
  <c r="J269" i="10" s="1"/>
  <c r="J105" i="10" s="1"/>
  <c r="R269" i="10"/>
  <c r="P275" i="10"/>
  <c r="P274" i="10" s="1"/>
  <c r="R275" i="10"/>
  <c r="R274" i="10" s="1"/>
  <c r="P128" i="11"/>
  <c r="R128" i="11"/>
  <c r="R127" i="11" s="1"/>
  <c r="BK151" i="11"/>
  <c r="J151" i="11"/>
  <c r="J100" i="11" s="1"/>
  <c r="R151" i="11"/>
  <c r="BK131" i="12"/>
  <c r="J131" i="12" s="1"/>
  <c r="J100" i="12" s="1"/>
  <c r="T131" i="12"/>
  <c r="P168" i="12"/>
  <c r="T168" i="12"/>
  <c r="P175" i="12"/>
  <c r="T175" i="12"/>
  <c r="P192" i="12"/>
  <c r="T192" i="12"/>
  <c r="BK198" i="12"/>
  <c r="J198" i="12" s="1"/>
  <c r="J107" i="12" s="1"/>
  <c r="T198" i="12"/>
  <c r="T197" i="12" s="1"/>
  <c r="P136" i="13"/>
  <c r="P128" i="13" s="1"/>
  <c r="T136" i="13"/>
  <c r="T128" i="13" s="1"/>
  <c r="T127" i="13" s="1"/>
  <c r="P158" i="13"/>
  <c r="R158" i="13"/>
  <c r="P180" i="13"/>
  <c r="R180" i="13"/>
  <c r="R179" i="13" s="1"/>
  <c r="BK234" i="13"/>
  <c r="J234" i="13" s="1"/>
  <c r="J105" i="13" s="1"/>
  <c r="R234" i="13"/>
  <c r="BK129" i="14"/>
  <c r="J129" i="14" s="1"/>
  <c r="J98" i="14" s="1"/>
  <c r="R129" i="14"/>
  <c r="BK157" i="14"/>
  <c r="J157" i="14" s="1"/>
  <c r="J99" i="14" s="1"/>
  <c r="T157" i="14"/>
  <c r="BK177" i="14"/>
  <c r="J177" i="14" s="1"/>
  <c r="J101" i="14" s="1"/>
  <c r="T177" i="14"/>
  <c r="P199" i="14"/>
  <c r="P196" i="14" s="1"/>
  <c r="T199" i="14"/>
  <c r="T196" i="14"/>
  <c r="P203" i="14"/>
  <c r="P202" i="14" s="1"/>
  <c r="T203" i="14"/>
  <c r="T202" i="14" s="1"/>
  <c r="P129" i="15"/>
  <c r="T129" i="15"/>
  <c r="P185" i="15"/>
  <c r="T185" i="15"/>
  <c r="P197" i="15"/>
  <c r="R197" i="15"/>
  <c r="BK256" i="15"/>
  <c r="J256" i="15" s="1"/>
  <c r="J105" i="15" s="1"/>
  <c r="T256" i="15"/>
  <c r="T255" i="15" s="1"/>
  <c r="BK126" i="16"/>
  <c r="J126" i="16"/>
  <c r="J100" i="16" s="1"/>
  <c r="R126" i="16"/>
  <c r="BK140" i="16"/>
  <c r="J140" i="16" s="1"/>
  <c r="J101" i="16" s="1"/>
  <c r="R140" i="16"/>
  <c r="BK170" i="16"/>
  <c r="J170" i="16"/>
  <c r="J102" i="16" s="1"/>
  <c r="R170" i="16"/>
  <c r="P132" i="17"/>
  <c r="P131" i="17" s="1"/>
  <c r="P271" i="17"/>
  <c r="P275" i="17"/>
  <c r="BK279" i="17"/>
  <c r="J279" i="17"/>
  <c r="J104" i="17" s="1"/>
  <c r="BK315" i="17"/>
  <c r="J315" i="17" s="1"/>
  <c r="J106" i="17" s="1"/>
  <c r="R129" i="18"/>
  <c r="P213" i="18"/>
  <c r="P221" i="18"/>
  <c r="P205" i="18" s="1"/>
  <c r="P257" i="18"/>
  <c r="P370" i="18"/>
  <c r="BK395" i="18"/>
  <c r="J395" i="18" s="1"/>
  <c r="J107" i="18" s="1"/>
  <c r="BK124" i="19"/>
  <c r="R132" i="17"/>
  <c r="R271" i="17"/>
  <c r="R131" i="17" s="1"/>
  <c r="R275" i="17"/>
  <c r="T279" i="17"/>
  <c r="T278" i="17" s="1"/>
  <c r="P315" i="17"/>
  <c r="BK129" i="18"/>
  <c r="J129" i="18"/>
  <c r="J97" i="18" s="1"/>
  <c r="R213" i="18"/>
  <c r="R205" i="18"/>
  <c r="R221" i="18"/>
  <c r="T257" i="18"/>
  <c r="T370" i="18"/>
  <c r="P395" i="18"/>
  <c r="P380" i="18"/>
  <c r="P379" i="18" s="1"/>
  <c r="P124" i="19"/>
  <c r="T132" i="17"/>
  <c r="T131" i="17" s="1"/>
  <c r="T271" i="17"/>
  <c r="T275" i="17"/>
  <c r="R279" i="17"/>
  <c r="R278" i="17"/>
  <c r="R315" i="17"/>
  <c r="T129" i="18"/>
  <c r="T213" i="18"/>
  <c r="T205" i="18" s="1"/>
  <c r="T221" i="18"/>
  <c r="BK257" i="18"/>
  <c r="J257" i="18" s="1"/>
  <c r="J102" i="18" s="1"/>
  <c r="BK370" i="18"/>
  <c r="J370" i="18"/>
  <c r="J103" i="18"/>
  <c r="T395" i="18"/>
  <c r="T380" i="18" s="1"/>
  <c r="T379" i="18" s="1"/>
  <c r="R124" i="19"/>
  <c r="R134" i="19"/>
  <c r="R133" i="19" s="1"/>
  <c r="P143" i="2"/>
  <c r="R143" i="2"/>
  <c r="BK229" i="2"/>
  <c r="J229" i="2" s="1"/>
  <c r="J99" i="2" s="1"/>
  <c r="R229" i="2"/>
  <c r="BK273" i="2"/>
  <c r="J273" i="2" s="1"/>
  <c r="J100" i="2" s="1"/>
  <c r="R273" i="2"/>
  <c r="BK302" i="2"/>
  <c r="J302" i="2" s="1"/>
  <c r="J101" i="2" s="1"/>
  <c r="T302" i="2"/>
  <c r="P352" i="2"/>
  <c r="R352" i="2"/>
  <c r="BK376" i="2"/>
  <c r="J376" i="2"/>
  <c r="J104" i="2" s="1"/>
  <c r="R376" i="2"/>
  <c r="BK391" i="2"/>
  <c r="J391" i="2" s="1"/>
  <c r="J105" i="2" s="1"/>
  <c r="T391" i="2"/>
  <c r="BK400" i="2"/>
  <c r="J400" i="2"/>
  <c r="J108" i="2" s="1"/>
  <c r="R400" i="2"/>
  <c r="BK410" i="2"/>
  <c r="J410" i="2" s="1"/>
  <c r="J109" i="2" s="1"/>
  <c r="R410" i="2"/>
  <c r="BK426" i="2"/>
  <c r="J426" i="2"/>
  <c r="J110" i="2" s="1"/>
  <c r="R426" i="2"/>
  <c r="BK438" i="2"/>
  <c r="J438" i="2" s="1"/>
  <c r="J111" i="2" s="1"/>
  <c r="T438" i="2"/>
  <c r="P452" i="2"/>
  <c r="R452" i="2"/>
  <c r="BK473" i="2"/>
  <c r="J473" i="2" s="1"/>
  <c r="J113" i="2" s="1"/>
  <c r="R473" i="2"/>
  <c r="BK481" i="2"/>
  <c r="J481" i="2" s="1"/>
  <c r="J114" i="2" s="1"/>
  <c r="R481" i="2"/>
  <c r="BK510" i="2"/>
  <c r="J510" i="2" s="1"/>
  <c r="J115" i="2" s="1"/>
  <c r="T510" i="2"/>
  <c r="P522" i="2"/>
  <c r="T522" i="2"/>
  <c r="P528" i="2"/>
  <c r="R528" i="2"/>
  <c r="BK553" i="2"/>
  <c r="J553" i="2" s="1"/>
  <c r="J118" i="2" s="1"/>
  <c r="T553" i="2"/>
  <c r="P574" i="2"/>
  <c r="T574" i="2"/>
  <c r="P582" i="2"/>
  <c r="R582" i="2"/>
  <c r="BK597" i="2"/>
  <c r="J597" i="2" s="1"/>
  <c r="J121" i="2" s="1"/>
  <c r="T597" i="2"/>
  <c r="BK127" i="3"/>
  <c r="J127" i="3" s="1"/>
  <c r="J98" i="3" s="1"/>
  <c r="T127" i="3"/>
  <c r="T126" i="3" s="1"/>
  <c r="P177" i="3"/>
  <c r="R177" i="3"/>
  <c r="BK187" i="3"/>
  <c r="J187" i="3"/>
  <c r="J101" i="3" s="1"/>
  <c r="R187" i="3"/>
  <c r="BK201" i="3"/>
  <c r="J201" i="3" s="1"/>
  <c r="J102" i="3" s="1"/>
  <c r="T201" i="3"/>
  <c r="P209" i="3"/>
  <c r="P208" i="3"/>
  <c r="T209" i="3"/>
  <c r="T208" i="3"/>
  <c r="P127" i="4"/>
  <c r="T127" i="4"/>
  <c r="T126" i="4" s="1"/>
  <c r="T125" i="4" s="1"/>
  <c r="P188" i="4"/>
  <c r="R188" i="4"/>
  <c r="BK125" i="5"/>
  <c r="J125" i="5"/>
  <c r="J100" i="5"/>
  <c r="R125" i="5"/>
  <c r="BK133" i="5"/>
  <c r="J133" i="5"/>
  <c r="J101" i="5" s="1"/>
  <c r="R133" i="5"/>
  <c r="P137" i="6"/>
  <c r="R137" i="6"/>
  <c r="BK174" i="6"/>
  <c r="J174" i="6" s="1"/>
  <c r="J101" i="6" s="1"/>
  <c r="T174" i="6"/>
  <c r="P192" i="6"/>
  <c r="T192" i="6"/>
  <c r="P212" i="6"/>
  <c r="R212" i="6"/>
  <c r="BK248" i="6"/>
  <c r="J248" i="6" s="1"/>
  <c r="J105" i="6" s="1"/>
  <c r="R248" i="6"/>
  <c r="BK255" i="6"/>
  <c r="J255" i="6"/>
  <c r="J108" i="6" s="1"/>
  <c r="R255" i="6"/>
  <c r="R254" i="6"/>
  <c r="P283" i="6"/>
  <c r="T283" i="6"/>
  <c r="P289" i="6"/>
  <c r="R289" i="6"/>
  <c r="BK292" i="6"/>
  <c r="J292" i="6" s="1"/>
  <c r="J112" i="6" s="1"/>
  <c r="R292" i="6"/>
  <c r="P134" i="9"/>
  <c r="P133" i="9" s="1"/>
  <c r="R134" i="9"/>
  <c r="BK154" i="9"/>
  <c r="J154" i="9"/>
  <c r="J101" i="9" s="1"/>
  <c r="R154" i="9"/>
  <c r="BK171" i="9"/>
  <c r="J171" i="9" s="1"/>
  <c r="J102" i="9" s="1"/>
  <c r="R171" i="9"/>
  <c r="BK181" i="9"/>
  <c r="J181" i="9"/>
  <c r="J103" i="9" s="1"/>
  <c r="R181" i="9"/>
  <c r="BK186" i="9"/>
  <c r="J186" i="9" s="1"/>
  <c r="J104" i="9" s="1"/>
  <c r="T186" i="9"/>
  <c r="BK202" i="9"/>
  <c r="J202" i="9"/>
  <c r="J106" i="9" s="1"/>
  <c r="T202" i="9"/>
  <c r="BK225" i="9"/>
  <c r="J225" i="9" s="1"/>
  <c r="J109" i="9" s="1"/>
  <c r="R225" i="9"/>
  <c r="R224" i="9"/>
  <c r="BK231" i="9"/>
  <c r="J231" i="9" s="1"/>
  <c r="J110" i="9" s="1"/>
  <c r="T231" i="9"/>
  <c r="P132" i="10"/>
  <c r="R132" i="10"/>
  <c r="BK182" i="10"/>
  <c r="J182" i="10" s="1"/>
  <c r="J102" i="10" s="1"/>
  <c r="R182" i="10"/>
  <c r="R131" i="10" s="1"/>
  <c r="R130" i="10" s="1"/>
  <c r="BK190" i="10"/>
  <c r="J190" i="10" s="1"/>
  <c r="J103" i="10" s="1"/>
  <c r="R190" i="10"/>
  <c r="BK197" i="10"/>
  <c r="J197" i="10" s="1"/>
  <c r="J104" i="10" s="1"/>
  <c r="T197" i="10"/>
  <c r="P269" i="10"/>
  <c r="T269" i="10"/>
  <c r="BK275" i="10"/>
  <c r="J275" i="10" s="1"/>
  <c r="J108" i="10" s="1"/>
  <c r="T275" i="10"/>
  <c r="T274" i="10"/>
  <c r="BK128" i="11"/>
  <c r="J128" i="11" s="1"/>
  <c r="J99" i="11" s="1"/>
  <c r="T128" i="11"/>
  <c r="P151" i="11"/>
  <c r="T151" i="11"/>
  <c r="P131" i="12"/>
  <c r="P130" i="12"/>
  <c r="R131" i="12"/>
  <c r="BK168" i="12"/>
  <c r="J168" i="12" s="1"/>
  <c r="J102" i="12" s="1"/>
  <c r="R168" i="12"/>
  <c r="BK175" i="12"/>
  <c r="J175" i="12" s="1"/>
  <c r="J103" i="12" s="1"/>
  <c r="R175" i="12"/>
  <c r="BK192" i="12"/>
  <c r="J192" i="12" s="1"/>
  <c r="J104" i="12" s="1"/>
  <c r="R192" i="12"/>
  <c r="P198" i="12"/>
  <c r="P197" i="12" s="1"/>
  <c r="R198" i="12"/>
  <c r="R197" i="12"/>
  <c r="BK136" i="13"/>
  <c r="J136" i="13" s="1"/>
  <c r="J101" i="13" s="1"/>
  <c r="R136" i="13"/>
  <c r="R128" i="13"/>
  <c r="BK158" i="13"/>
  <c r="J158" i="13"/>
  <c r="J102" i="13" s="1"/>
  <c r="T158" i="13"/>
  <c r="BK180" i="13"/>
  <c r="J180" i="13" s="1"/>
  <c r="J104" i="13" s="1"/>
  <c r="T180" i="13"/>
  <c r="T179" i="13"/>
  <c r="P234" i="13"/>
  <c r="T234" i="13"/>
  <c r="P129" i="14"/>
  <c r="T129" i="14"/>
  <c r="T128" i="14" s="1"/>
  <c r="P157" i="14"/>
  <c r="R157" i="14"/>
  <c r="P177" i="14"/>
  <c r="R177" i="14"/>
  <c r="BK199" i="14"/>
  <c r="J199" i="14" s="1"/>
  <c r="J105" i="14" s="1"/>
  <c r="R199" i="14"/>
  <c r="R196" i="14"/>
  <c r="BK203" i="14"/>
  <c r="J203" i="14"/>
  <c r="J107" i="14"/>
  <c r="R203" i="14"/>
  <c r="R202" i="14" s="1"/>
  <c r="BK129" i="15"/>
  <c r="J129" i="15" s="1"/>
  <c r="J100" i="15" s="1"/>
  <c r="R129" i="15"/>
  <c r="R128" i="15"/>
  <c r="BK185" i="15"/>
  <c r="J185" i="15" s="1"/>
  <c r="J101" i="15" s="1"/>
  <c r="R185" i="15"/>
  <c r="BK197" i="15"/>
  <c r="J197" i="15"/>
  <c r="J102" i="15" s="1"/>
  <c r="T197" i="15"/>
  <c r="P256" i="15"/>
  <c r="P255" i="15" s="1"/>
  <c r="R256" i="15"/>
  <c r="R255" i="15"/>
  <c r="P126" i="16"/>
  <c r="T126" i="16"/>
  <c r="P140" i="16"/>
  <c r="T140" i="16"/>
  <c r="P170" i="16"/>
  <c r="T170" i="16"/>
  <c r="BK132" i="17"/>
  <c r="J132" i="17"/>
  <c r="J100" i="17" s="1"/>
  <c r="BK271" i="17"/>
  <c r="J271" i="17" s="1"/>
  <c r="J101" i="17" s="1"/>
  <c r="BK275" i="17"/>
  <c r="J275" i="17" s="1"/>
  <c r="J102" i="17" s="1"/>
  <c r="P279" i="17"/>
  <c r="P278" i="17" s="1"/>
  <c r="T315" i="17"/>
  <c r="P129" i="18"/>
  <c r="BK213" i="18"/>
  <c r="J213" i="18"/>
  <c r="J100" i="18" s="1"/>
  <c r="BK221" i="18"/>
  <c r="J221" i="18"/>
  <c r="J101" i="18" s="1"/>
  <c r="R257" i="18"/>
  <c r="R370" i="18"/>
  <c r="R395" i="18"/>
  <c r="R380" i="18"/>
  <c r="R379" i="18" s="1"/>
  <c r="T124" i="19"/>
  <c r="BK134" i="19"/>
  <c r="BK133" i="19" s="1"/>
  <c r="J133" i="19" s="1"/>
  <c r="J98" i="19" s="1"/>
  <c r="P134" i="19"/>
  <c r="P133" i="19"/>
  <c r="T134" i="19"/>
  <c r="T133" i="19" s="1"/>
  <c r="BK154" i="19"/>
  <c r="J154" i="19" s="1"/>
  <c r="J101" i="19" s="1"/>
  <c r="P154" i="19"/>
  <c r="R154" i="19"/>
  <c r="T154" i="19"/>
  <c r="BK160" i="19"/>
  <c r="J160" i="19" s="1"/>
  <c r="J103" i="19" s="1"/>
  <c r="P160" i="19"/>
  <c r="P140" i="19" s="1"/>
  <c r="R160" i="19"/>
  <c r="R140" i="19" s="1"/>
  <c r="T160" i="19"/>
  <c r="T140" i="19" s="1"/>
  <c r="BK173" i="3"/>
  <c r="J173" i="3"/>
  <c r="J99" i="3" s="1"/>
  <c r="BK206" i="3"/>
  <c r="J206" i="3" s="1"/>
  <c r="J103" i="3" s="1"/>
  <c r="BK175" i="4"/>
  <c r="J175" i="4" s="1"/>
  <c r="J101" i="4" s="1"/>
  <c r="BK209" i="6"/>
  <c r="J209" i="6" s="1"/>
  <c r="J103" i="6" s="1"/>
  <c r="BK222" i="9"/>
  <c r="J222" i="9"/>
  <c r="J107" i="9"/>
  <c r="BK272" i="10"/>
  <c r="J272" i="10" s="1"/>
  <c r="J106" i="10" s="1"/>
  <c r="BK161" i="11"/>
  <c r="J161" i="11"/>
  <c r="J103" i="11" s="1"/>
  <c r="BK197" i="14"/>
  <c r="J197" i="14"/>
  <c r="J104" i="14" s="1"/>
  <c r="BK253" i="15"/>
  <c r="J253" i="15"/>
  <c r="J103" i="15" s="1"/>
  <c r="BK312" i="17"/>
  <c r="J312" i="17" s="1"/>
  <c r="J105" i="17" s="1"/>
  <c r="BK377" i="18"/>
  <c r="J377" i="18" s="1"/>
  <c r="J104" i="18" s="1"/>
  <c r="BK400" i="18"/>
  <c r="J400" i="18" s="1"/>
  <c r="J108" i="18" s="1"/>
  <c r="BK319" i="17"/>
  <c r="J319" i="17"/>
  <c r="J108" i="17"/>
  <c r="BK380" i="18"/>
  <c r="J380" i="18" s="1"/>
  <c r="J106" i="18" s="1"/>
  <c r="BK373" i="2"/>
  <c r="J373" i="2"/>
  <c r="J103" i="2" s="1"/>
  <c r="BK397" i="2"/>
  <c r="J397" i="2"/>
  <c r="J106" i="2" s="1"/>
  <c r="BK242" i="4"/>
  <c r="J242" i="4"/>
  <c r="J103" i="4"/>
  <c r="BK252" i="6"/>
  <c r="J252" i="6" s="1"/>
  <c r="J106" i="6" s="1"/>
  <c r="BK287" i="6"/>
  <c r="J287" i="6" s="1"/>
  <c r="J110" i="6" s="1"/>
  <c r="BK299" i="6"/>
  <c r="J299" i="6"/>
  <c r="J113" i="6"/>
  <c r="BK125" i="7"/>
  <c r="J125" i="7"/>
  <c r="J100" i="7"/>
  <c r="BK129" i="7"/>
  <c r="J129" i="7" s="1"/>
  <c r="J101" i="7" s="1"/>
  <c r="BK125" i="8"/>
  <c r="J125" i="8"/>
  <c r="J100" i="8" s="1"/>
  <c r="BK129" i="8"/>
  <c r="J129" i="8"/>
  <c r="J101" i="8" s="1"/>
  <c r="BK178" i="10"/>
  <c r="J178" i="10"/>
  <c r="J101" i="10"/>
  <c r="BK158" i="11"/>
  <c r="J158" i="11" s="1"/>
  <c r="J102" i="11" s="1"/>
  <c r="BK164" i="11"/>
  <c r="J164" i="11" s="1"/>
  <c r="J105" i="11" s="1"/>
  <c r="BK164" i="12"/>
  <c r="J164" i="12"/>
  <c r="J101" i="12"/>
  <c r="BK195" i="12"/>
  <c r="J195" i="12"/>
  <c r="J105" i="12"/>
  <c r="BK129" i="13"/>
  <c r="J129" i="13" s="1"/>
  <c r="J100" i="13" s="1"/>
  <c r="BK174" i="14"/>
  <c r="J174" i="14"/>
  <c r="J100" i="14" s="1"/>
  <c r="BK194" i="14"/>
  <c r="J194" i="14"/>
  <c r="J102" i="14" s="1"/>
  <c r="BK206" i="18"/>
  <c r="J206" i="18"/>
  <c r="J99" i="18" s="1"/>
  <c r="BK158" i="19"/>
  <c r="J158" i="19" s="1"/>
  <c r="J102" i="19" s="1"/>
  <c r="BE125" i="19"/>
  <c r="BE130" i="19"/>
  <c r="BE135" i="19"/>
  <c r="BE137" i="19"/>
  <c r="BE141" i="19"/>
  <c r="BE156" i="19"/>
  <c r="J89" i="19"/>
  <c r="E113" i="19"/>
  <c r="F120" i="19"/>
  <c r="BE126" i="19"/>
  <c r="BE136" i="19"/>
  <c r="BE138" i="19"/>
  <c r="BE139" i="19"/>
  <c r="BE142" i="19"/>
  <c r="BE149" i="19"/>
  <c r="BE155" i="19"/>
  <c r="BE161" i="19"/>
  <c r="BE162" i="19"/>
  <c r="BE127" i="19"/>
  <c r="BE145" i="19"/>
  <c r="BE152" i="19"/>
  <c r="BE159" i="19"/>
  <c r="BE146" i="19"/>
  <c r="BE192" i="18"/>
  <c r="BE204" i="18"/>
  <c r="BE216" i="18"/>
  <c r="BE218" i="18"/>
  <c r="BE219" i="18"/>
  <c r="BE220" i="18"/>
  <c r="BE239" i="18"/>
  <c r="BE265" i="18"/>
  <c r="BE277" i="18"/>
  <c r="BE291" i="18"/>
  <c r="BE306" i="18"/>
  <c r="BE316" i="18"/>
  <c r="BE319" i="18"/>
  <c r="BE339" i="18"/>
  <c r="BE364" i="18"/>
  <c r="BE365" i="18"/>
  <c r="BE387" i="18"/>
  <c r="BE396" i="18"/>
  <c r="BE399" i="18"/>
  <c r="BE401" i="18"/>
  <c r="BE183" i="18"/>
  <c r="BE186" i="18"/>
  <c r="BE198" i="18"/>
  <c r="BE254" i="18"/>
  <c r="BE258" i="18"/>
  <c r="BE262" i="18"/>
  <c r="BE288" i="18"/>
  <c r="BE307" i="18"/>
  <c r="BE336" i="18"/>
  <c r="BE353" i="18"/>
  <c r="BE355" i="18"/>
  <c r="BE358" i="18"/>
  <c r="BE363" i="18"/>
  <c r="BE366" i="18"/>
  <c r="BE374" i="18"/>
  <c r="BE384" i="18"/>
  <c r="BE393" i="18"/>
  <c r="E85" i="18"/>
  <c r="J89" i="18"/>
  <c r="F92" i="18"/>
  <c r="BE168" i="18"/>
  <c r="BE189" i="18"/>
  <c r="BE195" i="18"/>
  <c r="BE201" i="18"/>
  <c r="BE207" i="18"/>
  <c r="BE214" i="18"/>
  <c r="BE215" i="18"/>
  <c r="BE217" i="18"/>
  <c r="BE233" i="18"/>
  <c r="BE236" i="18"/>
  <c r="BE242" i="18"/>
  <c r="BE245" i="18"/>
  <c r="BE248" i="18"/>
  <c r="BE281" i="18"/>
  <c r="BE297" i="18"/>
  <c r="BE322" i="18"/>
  <c r="BE329" i="18"/>
  <c r="BE342" i="18"/>
  <c r="BE345" i="18"/>
  <c r="BE348" i="18"/>
  <c r="BE362" i="18"/>
  <c r="BE369" i="18"/>
  <c r="BE371" i="18"/>
  <c r="BE398" i="18"/>
  <c r="BE130" i="18"/>
  <c r="BE133" i="18"/>
  <c r="BE141" i="18"/>
  <c r="BE152" i="18"/>
  <c r="BE156" i="18"/>
  <c r="BE160" i="18"/>
  <c r="BE161" i="18"/>
  <c r="BE222" i="18"/>
  <c r="BE251" i="18"/>
  <c r="BE294" i="18"/>
  <c r="BE303" i="18"/>
  <c r="BE310" i="18"/>
  <c r="BE313" i="18"/>
  <c r="BE332" i="18"/>
  <c r="BE378" i="18"/>
  <c r="BE381" i="18"/>
  <c r="BE390" i="18"/>
  <c r="BE394" i="18"/>
  <c r="BK125" i="16"/>
  <c r="J125" i="16"/>
  <c r="J99" i="16" s="1"/>
  <c r="F94" i="17"/>
  <c r="BE136" i="17"/>
  <c r="BE151" i="17"/>
  <c r="BE154" i="17"/>
  <c r="BE157" i="17"/>
  <c r="BE162" i="17"/>
  <c r="BE163" i="17"/>
  <c r="BE170" i="17"/>
  <c r="BE172" i="17"/>
  <c r="BE176" i="17"/>
  <c r="BE179" i="17"/>
  <c r="BE181" i="17"/>
  <c r="BE203" i="17"/>
  <c r="BE207" i="17"/>
  <c r="BE210" i="17"/>
  <c r="BE211" i="17"/>
  <c r="BE212" i="17"/>
  <c r="BE220" i="17"/>
  <c r="BE221" i="17"/>
  <c r="BE239" i="17"/>
  <c r="BE243" i="17"/>
  <c r="BE247" i="17"/>
  <c r="BE252" i="17"/>
  <c r="BE253" i="17"/>
  <c r="BE254" i="17"/>
  <c r="BE263" i="17"/>
  <c r="BE276" i="17"/>
  <c r="BE277" i="17"/>
  <c r="BE286" i="17"/>
  <c r="BE292" i="17"/>
  <c r="BE294" i="17"/>
  <c r="BE298" i="17"/>
  <c r="BE310" i="17"/>
  <c r="BE313" i="17"/>
  <c r="J91" i="17"/>
  <c r="J94" i="17"/>
  <c r="F126" i="17"/>
  <c r="BE133" i="17"/>
  <c r="BE138" i="17"/>
  <c r="BE153" i="17"/>
  <c r="BE160" i="17"/>
  <c r="BE165" i="17"/>
  <c r="BE166" i="17"/>
  <c r="BE167" i="17"/>
  <c r="BE175" i="17"/>
  <c r="BE185" i="17"/>
  <c r="BE200" i="17"/>
  <c r="BE205" i="17"/>
  <c r="BE208" i="17"/>
  <c r="BE223" i="17"/>
  <c r="BE232" i="17"/>
  <c r="BE235" i="17"/>
  <c r="BE236" i="17"/>
  <c r="BE241" i="17"/>
  <c r="BE249" i="17"/>
  <c r="BE257" i="17"/>
  <c r="BE262" i="17"/>
  <c r="BE284" i="17"/>
  <c r="BE288" i="17"/>
  <c r="BE290" i="17"/>
  <c r="BE300" i="17"/>
  <c r="BE302" i="17"/>
  <c r="BE303" i="17"/>
  <c r="BE304" i="17"/>
  <c r="BE316" i="17"/>
  <c r="J93" i="17"/>
  <c r="BE139" i="17"/>
  <c r="BE146" i="17"/>
  <c r="BE150" i="17"/>
  <c r="BE159" i="17"/>
  <c r="BE169" i="17"/>
  <c r="BE173" i="17"/>
  <c r="BE192" i="17"/>
  <c r="BE196" i="17"/>
  <c r="BE198" i="17"/>
  <c r="BE215" i="17"/>
  <c r="BE227" i="17"/>
  <c r="BE231" i="17"/>
  <c r="BE233" i="17"/>
  <c r="BE237" i="17"/>
  <c r="BE256" i="17"/>
  <c r="BE259" i="17"/>
  <c r="BE265" i="17"/>
  <c r="BE266" i="17"/>
  <c r="BE268" i="17"/>
  <c r="BE282" i="17"/>
  <c r="BE296" i="17"/>
  <c r="BE309" i="17"/>
  <c r="E85" i="17"/>
  <c r="BE135" i="17"/>
  <c r="BE147" i="17"/>
  <c r="BE156" i="17"/>
  <c r="BE178" i="17"/>
  <c r="BE183" i="17"/>
  <c r="BE187" i="17"/>
  <c r="BE188" i="17"/>
  <c r="BE190" i="17"/>
  <c r="BE194" i="17"/>
  <c r="BE201" i="17"/>
  <c r="BE202" i="17"/>
  <c r="BE214" i="17"/>
  <c r="BE217" i="17"/>
  <c r="BE218" i="17"/>
  <c r="BE224" i="17"/>
  <c r="BE226" i="17"/>
  <c r="BE229" i="17"/>
  <c r="BE230" i="17"/>
  <c r="BE245" i="17"/>
  <c r="BE250" i="17"/>
  <c r="BE260" i="17"/>
  <c r="BE267" i="17"/>
  <c r="BE269" i="17"/>
  <c r="BE272" i="17"/>
  <c r="BE274" i="17"/>
  <c r="BE280" i="17"/>
  <c r="BE306" i="17"/>
  <c r="BE307" i="17"/>
  <c r="BE317" i="17"/>
  <c r="BE320" i="17"/>
  <c r="BE131" i="16"/>
  <c r="BE133" i="16"/>
  <c r="BE137" i="16"/>
  <c r="BE138" i="16"/>
  <c r="BE141" i="16"/>
  <c r="BE142" i="16"/>
  <c r="BE147" i="16"/>
  <c r="BE155" i="16"/>
  <c r="BE158" i="16"/>
  <c r="BE161" i="16"/>
  <c r="BE163" i="16"/>
  <c r="BE164" i="16"/>
  <c r="BE136" i="16"/>
  <c r="BE151" i="16"/>
  <c r="BE159" i="16"/>
  <c r="BE166" i="16"/>
  <c r="BE169" i="16"/>
  <c r="BE171" i="16"/>
  <c r="E85" i="16"/>
  <c r="BE130" i="16"/>
  <c r="BE160" i="16"/>
  <c r="BE162" i="16"/>
  <c r="J91" i="16"/>
  <c r="F94" i="16"/>
  <c r="BE127" i="16"/>
  <c r="BE128" i="16"/>
  <c r="BE129" i="16"/>
  <c r="BE132" i="16"/>
  <c r="BE135" i="16"/>
  <c r="BE144" i="16"/>
  <c r="BE145" i="16"/>
  <c r="BE149" i="16"/>
  <c r="BE152" i="16"/>
  <c r="BE156" i="16"/>
  <c r="BE157" i="16"/>
  <c r="BE167" i="16"/>
  <c r="BE168" i="16"/>
  <c r="BE173" i="16"/>
  <c r="BK128" i="14"/>
  <c r="J128" i="14"/>
  <c r="J97" i="14" s="1"/>
  <c r="BE131" i="15"/>
  <c r="BE136" i="15"/>
  <c r="BE137" i="15"/>
  <c r="BE151" i="15"/>
  <c r="BE160" i="15"/>
  <c r="BE162" i="15"/>
  <c r="BE163" i="15"/>
  <c r="BE173" i="15"/>
  <c r="BE177" i="15"/>
  <c r="BE182" i="15"/>
  <c r="BE186" i="15"/>
  <c r="BE192" i="15"/>
  <c r="BE196" i="15"/>
  <c r="BE198" i="15"/>
  <c r="BE200" i="15"/>
  <c r="BE205" i="15"/>
  <c r="BE210" i="15"/>
  <c r="BE212" i="15"/>
  <c r="BE220" i="15"/>
  <c r="BE229" i="15"/>
  <c r="BE233" i="15"/>
  <c r="BE244" i="15"/>
  <c r="BE250" i="15"/>
  <c r="BE259" i="15"/>
  <c r="BE260" i="15"/>
  <c r="E85" i="15"/>
  <c r="BE133" i="15"/>
  <c r="BE140" i="15"/>
  <c r="BE157" i="15"/>
  <c r="BE159" i="15"/>
  <c r="BE179" i="15"/>
  <c r="BE183" i="15"/>
  <c r="BE216" i="15"/>
  <c r="BE228" i="15"/>
  <c r="BE230" i="15"/>
  <c r="BE240" i="15"/>
  <c r="BE241" i="15"/>
  <c r="BE242" i="15"/>
  <c r="BE243" i="15"/>
  <c r="BE257" i="15"/>
  <c r="F124" i="15"/>
  <c r="BE130" i="15"/>
  <c r="BE132" i="15"/>
  <c r="BE142" i="15"/>
  <c r="BE150" i="15"/>
  <c r="BE175" i="15"/>
  <c r="BE178" i="15"/>
  <c r="BE181" i="15"/>
  <c r="BE188" i="15"/>
  <c r="BE199" i="15"/>
  <c r="BE201" i="15"/>
  <c r="BE204" i="15"/>
  <c r="BE207" i="15"/>
  <c r="BE211" i="15"/>
  <c r="BE213" i="15"/>
  <c r="BE214" i="15"/>
  <c r="BE219" i="15"/>
  <c r="BE226" i="15"/>
  <c r="BE227" i="15"/>
  <c r="BE231" i="15"/>
  <c r="BE232" i="15"/>
  <c r="BE235" i="15"/>
  <c r="BE245" i="15"/>
  <c r="BE246" i="15"/>
  <c r="BE247" i="15"/>
  <c r="BE251" i="15"/>
  <c r="BE254" i="15"/>
  <c r="J91" i="15"/>
  <c r="BE135" i="15"/>
  <c r="BE138" i="15"/>
  <c r="BE144" i="15"/>
  <c r="BE146" i="15"/>
  <c r="BE148" i="15"/>
  <c r="BE202" i="15"/>
  <c r="BE203" i="15"/>
  <c r="BE208" i="15"/>
  <c r="BE215" i="15"/>
  <c r="BE217" i="15"/>
  <c r="BE218" i="15"/>
  <c r="BE222" i="15"/>
  <c r="BE234" i="15"/>
  <c r="BE236" i="15"/>
  <c r="BE237" i="15"/>
  <c r="BE248" i="15"/>
  <c r="BE249" i="15"/>
  <c r="BE252" i="15"/>
  <c r="BE258" i="15"/>
  <c r="J89" i="14"/>
  <c r="BE131" i="14"/>
  <c r="BE132" i="14"/>
  <c r="BE141" i="14"/>
  <c r="BE154" i="14"/>
  <c r="BE160" i="14"/>
  <c r="BE162" i="14"/>
  <c r="BE172" i="14"/>
  <c r="BE173" i="14"/>
  <c r="BE175" i="14"/>
  <c r="BE183" i="14"/>
  <c r="BE190" i="14"/>
  <c r="BE195" i="14"/>
  <c r="BE198" i="14"/>
  <c r="BE201" i="14"/>
  <c r="BE206" i="14"/>
  <c r="E85" i="14"/>
  <c r="F124" i="14"/>
  <c r="BE130" i="14"/>
  <c r="BE138" i="14"/>
  <c r="BE140" i="14"/>
  <c r="BE147" i="14"/>
  <c r="BE151" i="14"/>
  <c r="BE153" i="14"/>
  <c r="BE166" i="14"/>
  <c r="BE185" i="14"/>
  <c r="BE137" i="14"/>
  <c r="BE143" i="14"/>
  <c r="BE144" i="14"/>
  <c r="BE145" i="14"/>
  <c r="BE161" i="14"/>
  <c r="BE163" i="14"/>
  <c r="BE164" i="14"/>
  <c r="BE170" i="14"/>
  <c r="BE179" i="14"/>
  <c r="BE181" i="14"/>
  <c r="BE182" i="14"/>
  <c r="BE188" i="14"/>
  <c r="BE191" i="14"/>
  <c r="BE134" i="14"/>
  <c r="BE135" i="14"/>
  <c r="BE136" i="14"/>
  <c r="BE149" i="14"/>
  <c r="BE150" i="14"/>
  <c r="BE155" i="14"/>
  <c r="BE158" i="14"/>
  <c r="BE159" i="14"/>
  <c r="BE171" i="14"/>
  <c r="BE178" i="14"/>
  <c r="BE184" i="14"/>
  <c r="BE187" i="14"/>
  <c r="BE189" i="14"/>
  <c r="BE192" i="14"/>
  <c r="BE193" i="14"/>
  <c r="BE200" i="14"/>
  <c r="BE204" i="14"/>
  <c r="BE205" i="14"/>
  <c r="F94" i="13"/>
  <c r="E115" i="13"/>
  <c r="J121" i="13"/>
  <c r="BE150" i="13"/>
  <c r="BE165" i="13"/>
  <c r="BE184" i="13"/>
  <c r="BE191" i="13"/>
  <c r="BE233" i="13"/>
  <c r="BE130" i="13"/>
  <c r="BE143" i="13"/>
  <c r="BE172" i="13"/>
  <c r="BE197" i="13"/>
  <c r="BE217" i="13"/>
  <c r="BE235" i="13"/>
  <c r="BE239" i="13"/>
  <c r="BE240" i="13"/>
  <c r="BE243" i="13"/>
  <c r="BE249" i="13"/>
  <c r="BE156" i="13"/>
  <c r="BE223" i="13"/>
  <c r="BE238" i="13"/>
  <c r="BE245" i="13"/>
  <c r="BE248" i="13"/>
  <c r="BE250" i="13"/>
  <c r="BE137" i="13"/>
  <c r="BE159" i="13"/>
  <c r="BE181" i="13"/>
  <c r="BE204" i="13"/>
  <c r="BE210" i="13"/>
  <c r="BE227" i="13"/>
  <c r="BE229" i="13"/>
  <c r="BE242" i="13"/>
  <c r="E117" i="12"/>
  <c r="BE159" i="12"/>
  <c r="BE169" i="12"/>
  <c r="BE179" i="12"/>
  <c r="BE186" i="12"/>
  <c r="BE190" i="12"/>
  <c r="BE193" i="12"/>
  <c r="BE199" i="12"/>
  <c r="BE202" i="12"/>
  <c r="BE211" i="12"/>
  <c r="BE132" i="12"/>
  <c r="BE145" i="12"/>
  <c r="BE165" i="12"/>
  <c r="BE182" i="12"/>
  <c r="BE187" i="12"/>
  <c r="BE214" i="12"/>
  <c r="F94" i="12"/>
  <c r="J123" i="12"/>
  <c r="BE140" i="12"/>
  <c r="BE150" i="12"/>
  <c r="BE172" i="12"/>
  <c r="BE191" i="12"/>
  <c r="BE196" i="12"/>
  <c r="BE208" i="12"/>
  <c r="BE217" i="12"/>
  <c r="BE220" i="12"/>
  <c r="BE230" i="12"/>
  <c r="BE231" i="12"/>
  <c r="BE135" i="12"/>
  <c r="BE153" i="12"/>
  <c r="BE156" i="12"/>
  <c r="BE162" i="12"/>
  <c r="BE163" i="12"/>
  <c r="BE176" i="12"/>
  <c r="BE185" i="12"/>
  <c r="BE194" i="12"/>
  <c r="BE205" i="12"/>
  <c r="BE223" i="12"/>
  <c r="BE226" i="12"/>
  <c r="J121" i="11"/>
  <c r="F124" i="11"/>
  <c r="BE129" i="11"/>
  <c r="BE134" i="11"/>
  <c r="BE144" i="11"/>
  <c r="BE154" i="11"/>
  <c r="BE162" i="11"/>
  <c r="BE147" i="11"/>
  <c r="BE148" i="11"/>
  <c r="BE149" i="11"/>
  <c r="BE152" i="11"/>
  <c r="BE165" i="11"/>
  <c r="E85" i="11"/>
  <c r="BE137" i="11"/>
  <c r="BE140" i="11"/>
  <c r="BE142" i="11"/>
  <c r="BE145" i="11"/>
  <c r="BE159" i="11"/>
  <c r="BE131" i="11"/>
  <c r="BE139" i="11"/>
  <c r="BE143" i="11"/>
  <c r="BE156" i="11"/>
  <c r="J91" i="10"/>
  <c r="E118" i="10"/>
  <c r="BE136" i="10"/>
  <c r="BE139" i="10"/>
  <c r="BE161" i="10"/>
  <c r="BE164" i="10"/>
  <c r="BE167" i="10"/>
  <c r="BE179" i="10"/>
  <c r="BE187" i="10"/>
  <c r="BE198" i="10"/>
  <c r="BE205" i="10"/>
  <c r="BE211" i="10"/>
  <c r="BE232" i="10"/>
  <c r="BE235" i="10"/>
  <c r="BE245" i="10"/>
  <c r="BE257" i="10"/>
  <c r="F94" i="10"/>
  <c r="BE148" i="10"/>
  <c r="BE158" i="10"/>
  <c r="BE183" i="10"/>
  <c r="BE248" i="10"/>
  <c r="BE252" i="10"/>
  <c r="BE260" i="10"/>
  <c r="BE266" i="10"/>
  <c r="BE279" i="10"/>
  <c r="BE285" i="10"/>
  <c r="BE288" i="10"/>
  <c r="BE297" i="10"/>
  <c r="BE145" i="10"/>
  <c r="BE170" i="10"/>
  <c r="BE173" i="10"/>
  <c r="BE176" i="10"/>
  <c r="BE177" i="10"/>
  <c r="BE191" i="10"/>
  <c r="BE208" i="10"/>
  <c r="BE223" i="10"/>
  <c r="BE251" i="10"/>
  <c r="BE271" i="10"/>
  <c r="BE273" i="10"/>
  <c r="BE276" i="10"/>
  <c r="BE282" i="10"/>
  <c r="BE291" i="10"/>
  <c r="BE294" i="10"/>
  <c r="BE300" i="10"/>
  <c r="BE303" i="10"/>
  <c r="BE307" i="10"/>
  <c r="BE308" i="10"/>
  <c r="BE133" i="10"/>
  <c r="BE142" i="10"/>
  <c r="BE153" i="10"/>
  <c r="BE194" i="10"/>
  <c r="BE214" i="10"/>
  <c r="BE219" i="10"/>
  <c r="BE238" i="10"/>
  <c r="BE242" i="10"/>
  <c r="BE263" i="10"/>
  <c r="BE270" i="10"/>
  <c r="E120" i="9"/>
  <c r="BE146" i="9"/>
  <c r="BE180" i="9"/>
  <c r="BE184" i="9"/>
  <c r="BE199" i="9"/>
  <c r="BE207" i="9"/>
  <c r="BE212" i="9"/>
  <c r="J91" i="9"/>
  <c r="F94" i="9"/>
  <c r="BE139" i="9"/>
  <c r="BE143" i="9"/>
  <c r="BE145" i="9"/>
  <c r="BE148" i="9"/>
  <c r="BE164" i="9"/>
  <c r="BE167" i="9"/>
  <c r="BE172" i="9"/>
  <c r="BE176" i="9"/>
  <c r="BE187" i="9"/>
  <c r="BE189" i="9"/>
  <c r="BE191" i="9"/>
  <c r="BE195" i="9"/>
  <c r="BE211" i="9"/>
  <c r="BE230" i="9"/>
  <c r="BE232" i="9"/>
  <c r="BE233" i="9"/>
  <c r="BE149" i="9"/>
  <c r="BE155" i="9"/>
  <c r="BE158" i="9"/>
  <c r="BE161" i="9"/>
  <c r="BE188" i="9"/>
  <c r="BE194" i="9"/>
  <c r="BE203" i="9"/>
  <c r="BE210" i="9"/>
  <c r="BE229" i="9"/>
  <c r="BE135" i="9"/>
  <c r="BE182" i="9"/>
  <c r="BE190" i="9"/>
  <c r="BE198" i="9"/>
  <c r="BE200" i="9"/>
  <c r="BE206" i="9"/>
  <c r="BE215" i="9"/>
  <c r="BE216" i="9"/>
  <c r="BE219" i="9"/>
  <c r="BE220" i="9"/>
  <c r="BE221" i="9"/>
  <c r="BE223" i="9"/>
  <c r="BE226" i="9"/>
  <c r="F94" i="8"/>
  <c r="E111" i="8"/>
  <c r="J91" i="8"/>
  <c r="BE126" i="8"/>
  <c r="BE130" i="8"/>
  <c r="F120" i="7"/>
  <c r="BE130" i="7"/>
  <c r="E85" i="7"/>
  <c r="J91" i="7"/>
  <c r="BE126" i="7"/>
  <c r="E85" i="6"/>
  <c r="F94" i="6"/>
  <c r="BE138" i="6"/>
  <c r="BE140" i="6"/>
  <c r="BE152" i="6"/>
  <c r="BE153" i="6"/>
  <c r="BE168" i="6"/>
  <c r="BE181" i="6"/>
  <c r="BE184" i="6"/>
  <c r="BE191" i="6"/>
  <c r="BE193" i="6"/>
  <c r="BE222" i="6"/>
  <c r="BE225" i="6"/>
  <c r="BE246" i="6"/>
  <c r="BE256" i="6"/>
  <c r="BE258" i="6"/>
  <c r="BE268" i="6"/>
  <c r="BE282" i="6"/>
  <c r="BE286" i="6"/>
  <c r="BE288" i="6"/>
  <c r="BE290" i="6"/>
  <c r="BE291" i="6"/>
  <c r="BE293" i="6"/>
  <c r="BE295" i="6"/>
  <c r="BE297" i="6"/>
  <c r="BE300" i="6"/>
  <c r="BE142" i="6"/>
  <c r="BE150" i="6"/>
  <c r="BE155" i="6"/>
  <c r="BE156" i="6"/>
  <c r="BE166" i="6"/>
  <c r="BE167" i="6"/>
  <c r="BE171" i="6"/>
  <c r="BE175" i="6"/>
  <c r="BE179" i="6"/>
  <c r="BE196" i="6"/>
  <c r="BE207" i="6"/>
  <c r="BE213" i="6"/>
  <c r="BE233" i="6"/>
  <c r="BE260" i="6"/>
  <c r="BE263" i="6"/>
  <c r="BE264" i="6"/>
  <c r="BE276" i="6"/>
  <c r="J129" i="6"/>
  <c r="BE144" i="6"/>
  <c r="BE170" i="6"/>
  <c r="BE187" i="6"/>
  <c r="BE195" i="6"/>
  <c r="BE197" i="6"/>
  <c r="BE210" i="6"/>
  <c r="BE216" i="6"/>
  <c r="BE231" i="6"/>
  <c r="BE232" i="6"/>
  <c r="BE240" i="6"/>
  <c r="BE250" i="6"/>
  <c r="BE274" i="6"/>
  <c r="BE280" i="6"/>
  <c r="BE285" i="6"/>
  <c r="BE172" i="6"/>
  <c r="BE177" i="6"/>
  <c r="BE183" i="6"/>
  <c r="BE189" i="6"/>
  <c r="BE194" i="6"/>
  <c r="BE198" i="6"/>
  <c r="BE200" i="6"/>
  <c r="BE202" i="6"/>
  <c r="BE206" i="6"/>
  <c r="BE219" i="6"/>
  <c r="BE226" i="6"/>
  <c r="BE229" i="6"/>
  <c r="BE230" i="6"/>
  <c r="BE236" i="6"/>
  <c r="BE239" i="6"/>
  <c r="BE243" i="6"/>
  <c r="BE247" i="6"/>
  <c r="BE249" i="6"/>
  <c r="BE253" i="6"/>
  <c r="BE261" i="6"/>
  <c r="BE265" i="6"/>
  <c r="BE266" i="6"/>
  <c r="BE270" i="6"/>
  <c r="BE272" i="6"/>
  <c r="BE278" i="6"/>
  <c r="BE284" i="6"/>
  <c r="BE298" i="6"/>
  <c r="J91" i="5"/>
  <c r="F94" i="5"/>
  <c r="BE127" i="5"/>
  <c r="BE130" i="5"/>
  <c r="E85" i="5"/>
  <c r="BE129" i="5"/>
  <c r="BE136" i="5"/>
  <c r="BE138" i="5"/>
  <c r="AW99" i="1"/>
  <c r="BE126" i="5"/>
  <c r="BE131" i="5"/>
  <c r="BE132" i="5"/>
  <c r="BE134" i="5"/>
  <c r="E85" i="4"/>
  <c r="BE176" i="4"/>
  <c r="BE193" i="4"/>
  <c r="BE206" i="4"/>
  <c r="BE208" i="4"/>
  <c r="BE216" i="4"/>
  <c r="BE221" i="4"/>
  <c r="BE231" i="4"/>
  <c r="BE234" i="4"/>
  <c r="BE241" i="4"/>
  <c r="BK208" i="3"/>
  <c r="J208" i="3"/>
  <c r="J104" i="3" s="1"/>
  <c r="J91" i="4"/>
  <c r="F94" i="4"/>
  <c r="BE128" i="4"/>
  <c r="BE140" i="4"/>
  <c r="BE156" i="4"/>
  <c r="BE160" i="4"/>
  <c r="BE172" i="4"/>
  <c r="BE189" i="4"/>
  <c r="BE197" i="4"/>
  <c r="BE212" i="4"/>
  <c r="BE220" i="4"/>
  <c r="BE222" i="4"/>
  <c r="BE227" i="4"/>
  <c r="BE229" i="4"/>
  <c r="BE230" i="4"/>
  <c r="BE243" i="4"/>
  <c r="BE144" i="4"/>
  <c r="BE148" i="4"/>
  <c r="BE151" i="4"/>
  <c r="BE153" i="4"/>
  <c r="BE154" i="4"/>
  <c r="BE157" i="4"/>
  <c r="BE207" i="4"/>
  <c r="BE223" i="4"/>
  <c r="BE224" i="4"/>
  <c r="BE228" i="4"/>
  <c r="BE235" i="4"/>
  <c r="BE238" i="4"/>
  <c r="F92" i="3"/>
  <c r="J119" i="3"/>
  <c r="BE129" i="3"/>
  <c r="BE174" i="3"/>
  <c r="BE184" i="3"/>
  <c r="BE194" i="3"/>
  <c r="BE202" i="3"/>
  <c r="BE239" i="3"/>
  <c r="BE133" i="3"/>
  <c r="BE136" i="3"/>
  <c r="BE139" i="3"/>
  <c r="BE147" i="3"/>
  <c r="BE162" i="3"/>
  <c r="BE165" i="3"/>
  <c r="BE168" i="3"/>
  <c r="BE181" i="3"/>
  <c r="BE188" i="3"/>
  <c r="BE198" i="3"/>
  <c r="BE199" i="3"/>
  <c r="BE210" i="3"/>
  <c r="BE218" i="3"/>
  <c r="BE225" i="3"/>
  <c r="BE238" i="3"/>
  <c r="E85" i="3"/>
  <c r="BE130" i="3"/>
  <c r="BE148" i="3"/>
  <c r="BE150" i="3"/>
  <c r="BE156" i="3"/>
  <c r="BE191" i="3"/>
  <c r="BE197" i="3"/>
  <c r="BE207" i="3"/>
  <c r="BE228" i="3"/>
  <c r="BE128" i="3"/>
  <c r="BE145" i="3"/>
  <c r="BE159" i="3"/>
  <c r="BE178" i="3"/>
  <c r="BE203" i="3"/>
  <c r="BE205" i="3"/>
  <c r="BE214" i="3"/>
  <c r="BE221" i="3"/>
  <c r="BE232" i="3"/>
  <c r="BE235" i="3"/>
  <c r="F92" i="2"/>
  <c r="J135" i="2"/>
  <c r="BE152" i="2"/>
  <c r="BE166" i="2"/>
  <c r="BE188" i="2"/>
  <c r="BE217" i="2"/>
  <c r="BE225" i="2"/>
  <c r="BE230" i="2"/>
  <c r="BE240" i="2"/>
  <c r="BE245" i="2"/>
  <c r="BE256" i="2"/>
  <c r="BE257" i="2"/>
  <c r="BE271" i="2"/>
  <c r="BE284" i="2"/>
  <c r="BE290" i="2"/>
  <c r="BE316" i="2"/>
  <c r="BE320" i="2"/>
  <c r="BE321" i="2"/>
  <c r="BE348" i="2"/>
  <c r="BE358" i="2"/>
  <c r="BE359" i="2"/>
  <c r="BE364" i="2"/>
  <c r="BE387" i="2"/>
  <c r="BE401" i="2"/>
  <c r="BE405" i="2"/>
  <c r="BE415" i="2"/>
  <c r="BE423" i="2"/>
  <c r="BE425" i="2"/>
  <c r="BE428" i="2"/>
  <c r="BE431" i="2"/>
  <c r="BE433" i="2"/>
  <c r="BE442" i="2"/>
  <c r="BE447" i="2"/>
  <c r="BE451" i="2"/>
  <c r="BE453" i="2"/>
  <c r="BE459" i="2"/>
  <c r="BE463" i="2"/>
  <c r="BE468" i="2"/>
  <c r="BE472" i="2"/>
  <c r="BE478" i="2"/>
  <c r="BE493" i="2"/>
  <c r="BE496" i="2"/>
  <c r="BE497" i="2"/>
  <c r="BE500" i="2"/>
  <c r="BE504" i="2"/>
  <c r="BE514" i="2"/>
  <c r="BE520" i="2"/>
  <c r="BE525" i="2"/>
  <c r="BE535" i="2"/>
  <c r="BE542" i="2"/>
  <c r="BE546" i="2"/>
  <c r="BE557" i="2"/>
  <c r="BE573" i="2"/>
  <c r="BE583" i="2"/>
  <c r="BE591" i="2"/>
  <c r="BE593" i="2"/>
  <c r="BE595" i="2"/>
  <c r="BE596" i="2"/>
  <c r="BE603" i="2"/>
  <c r="BE144" i="2"/>
  <c r="BE145" i="2"/>
  <c r="BE162" i="2"/>
  <c r="BE169" i="2"/>
  <c r="BE173" i="2"/>
  <c r="BE175" i="2"/>
  <c r="BE192" i="2"/>
  <c r="BE210" i="2"/>
  <c r="BE211" i="2"/>
  <c r="BE214" i="2"/>
  <c r="BE220" i="2"/>
  <c r="BE222" i="2"/>
  <c r="BE227" i="2"/>
  <c r="BE232" i="2"/>
  <c r="BE234" i="2"/>
  <c r="BE238" i="2"/>
  <c r="BE264" i="2"/>
  <c r="BE286" i="2"/>
  <c r="BE288" i="2"/>
  <c r="BE294" i="2"/>
  <c r="BE303" i="2"/>
  <c r="BE311" i="2"/>
  <c r="BE336" i="2"/>
  <c r="BE346" i="2"/>
  <c r="BE350" i="2"/>
  <c r="BE353" i="2"/>
  <c r="BE360" i="2"/>
  <c r="BE371" i="2"/>
  <c r="BE374" i="2"/>
  <c r="BE379" i="2"/>
  <c r="BE385" i="2"/>
  <c r="BE396" i="2"/>
  <c r="BE409" i="2"/>
  <c r="BE413" i="2"/>
  <c r="BE421" i="2"/>
  <c r="BE429" i="2"/>
  <c r="BE437" i="2"/>
  <c r="BE439" i="2"/>
  <c r="BE445" i="2"/>
  <c r="BE449" i="2"/>
  <c r="BE455" i="2"/>
  <c r="BE460" i="2"/>
  <c r="BE461" i="2"/>
  <c r="BE462" i="2"/>
  <c r="BE466" i="2"/>
  <c r="BE470" i="2"/>
  <c r="BE471" i="2"/>
  <c r="BE476" i="2"/>
  <c r="BE488" i="2"/>
  <c r="BE523" i="2"/>
  <c r="BE529" i="2"/>
  <c r="BE533" i="2"/>
  <c r="BE538" i="2"/>
  <c r="BE540" i="2"/>
  <c r="BE543" i="2"/>
  <c r="BE548" i="2"/>
  <c r="BE549" i="2"/>
  <c r="BE550" i="2"/>
  <c r="BE552" i="2"/>
  <c r="BE554" i="2"/>
  <c r="BE558" i="2"/>
  <c r="BE559" i="2"/>
  <c r="BE567" i="2"/>
  <c r="BE578" i="2"/>
  <c r="BE598" i="2"/>
  <c r="E85" i="2"/>
  <c r="BE154" i="2"/>
  <c r="BE186" i="2"/>
  <c r="BE189" i="2"/>
  <c r="BE191" i="2"/>
  <c r="BE212" i="2"/>
  <c r="BE218" i="2"/>
  <c r="BE242" i="2"/>
  <c r="BE262" i="2"/>
  <c r="BE268" i="2"/>
  <c r="BE269" i="2"/>
  <c r="BE300" i="2"/>
  <c r="BE307" i="2"/>
  <c r="BE322" i="2"/>
  <c r="BE328" i="2"/>
  <c r="BE338" i="2"/>
  <c r="BE377" i="2"/>
  <c r="BE382" i="2"/>
  <c r="BE383" i="2"/>
  <c r="BE389" i="2"/>
  <c r="BE393" i="2"/>
  <c r="BE394" i="2"/>
  <c r="BE398" i="2"/>
  <c r="BE403" i="2"/>
  <c r="BE430" i="2"/>
  <c r="BE435" i="2"/>
  <c r="BE436" i="2"/>
  <c r="BE440" i="2"/>
  <c r="BE441" i="2"/>
  <c r="BE443" i="2"/>
  <c r="BE448" i="2"/>
  <c r="BE450" i="2"/>
  <c r="BE456" i="2"/>
  <c r="BE464" i="2"/>
  <c r="BE467" i="2"/>
  <c r="BE474" i="2"/>
  <c r="BE477" i="2"/>
  <c r="BE480" i="2"/>
  <c r="BE498" i="2"/>
  <c r="BE507" i="2"/>
  <c r="BE509" i="2"/>
  <c r="BE511" i="2"/>
  <c r="BE513" i="2"/>
  <c r="BE515" i="2"/>
  <c r="BE516" i="2"/>
  <c r="BE556" i="2"/>
  <c r="BE564" i="2"/>
  <c r="BE566" i="2"/>
  <c r="BE569" i="2"/>
  <c r="BE575" i="2"/>
  <c r="BE580" i="2"/>
  <c r="BE587" i="2"/>
  <c r="BE604" i="2"/>
  <c r="BE610" i="2"/>
  <c r="BE611" i="2"/>
  <c r="BE146" i="2"/>
  <c r="BE160" i="2"/>
  <c r="BE167" i="2"/>
  <c r="BE168" i="2"/>
  <c r="BE171" i="2"/>
  <c r="BE215" i="2"/>
  <c r="BE244" i="2"/>
  <c r="BE248" i="2"/>
  <c r="BE252" i="2"/>
  <c r="BE260" i="2"/>
  <c r="BE274" i="2"/>
  <c r="BE298" i="2"/>
  <c r="BE315" i="2"/>
  <c r="BE330" i="2"/>
  <c r="BE334" i="2"/>
  <c r="BE340" i="2"/>
  <c r="BE342" i="2"/>
  <c r="BE344" i="2"/>
  <c r="BE354" i="2"/>
  <c r="BE369" i="2"/>
  <c r="BE381" i="2"/>
  <c r="BE384" i="2"/>
  <c r="BE392" i="2"/>
  <c r="BE407" i="2"/>
  <c r="BE411" i="2"/>
  <c r="BE417" i="2"/>
  <c r="BE419" i="2"/>
  <c r="BE427" i="2"/>
  <c r="BE432" i="2"/>
  <c r="BE434" i="2"/>
  <c r="BE444" i="2"/>
  <c r="BE446" i="2"/>
  <c r="BE454" i="2"/>
  <c r="BE457" i="2"/>
  <c r="BE458" i="2"/>
  <c r="BE465" i="2"/>
  <c r="BE469" i="2"/>
  <c r="BE475" i="2"/>
  <c r="BE479" i="2"/>
  <c r="BE482" i="2"/>
  <c r="BE484" i="2"/>
  <c r="BE486" i="2"/>
  <c r="BE494" i="2"/>
  <c r="BE501" i="2"/>
  <c r="BE502" i="2"/>
  <c r="BE505" i="2"/>
  <c r="BE508" i="2"/>
  <c r="BE518" i="2"/>
  <c r="BE519" i="2"/>
  <c r="BE521" i="2"/>
  <c r="BE527" i="2"/>
  <c r="BE536" i="2"/>
  <c r="BE561" i="2"/>
  <c r="BE563" i="2"/>
  <c r="BE571" i="2"/>
  <c r="BE577" i="2"/>
  <c r="BE581" i="2"/>
  <c r="BE612" i="2"/>
  <c r="F36" i="2"/>
  <c r="BC95" i="1" s="1"/>
  <c r="J34" i="2"/>
  <c r="AW95" i="1"/>
  <c r="F37" i="3"/>
  <c r="BD97" i="1" s="1"/>
  <c r="F36" i="3"/>
  <c r="BC97" i="1" s="1"/>
  <c r="F34" i="3"/>
  <c r="BA97" i="1" s="1"/>
  <c r="J36" i="4"/>
  <c r="AW98" i="1"/>
  <c r="F39" i="4"/>
  <c r="BD98" i="1" s="1"/>
  <c r="F39" i="6"/>
  <c r="BD100" i="1" s="1"/>
  <c r="F38" i="6"/>
  <c r="BC100" i="1" s="1"/>
  <c r="F37" i="9"/>
  <c r="BB103" i="1"/>
  <c r="F36" i="9"/>
  <c r="BA103" i="1" s="1"/>
  <c r="F39" i="10"/>
  <c r="BD104" i="1" s="1"/>
  <c r="J36" i="10"/>
  <c r="AW104" i="1" s="1"/>
  <c r="F39" i="11"/>
  <c r="BD105" i="1"/>
  <c r="F36" i="11"/>
  <c r="BA105" i="1" s="1"/>
  <c r="F38" i="11"/>
  <c r="BC105" i="1" s="1"/>
  <c r="J36" i="12"/>
  <c r="AW106" i="1" s="1"/>
  <c r="F37" i="12"/>
  <c r="BB106" i="1"/>
  <c r="J36" i="13"/>
  <c r="AW107" i="1" s="1"/>
  <c r="J34" i="14"/>
  <c r="AW108" i="1" s="1"/>
  <c r="F36" i="14"/>
  <c r="BC108" i="1" s="1"/>
  <c r="F38" i="15"/>
  <c r="BC110" i="1"/>
  <c r="F36" i="15"/>
  <c r="BA110" i="1" s="1"/>
  <c r="F37" i="16"/>
  <c r="BB111" i="1" s="1"/>
  <c r="F39" i="16"/>
  <c r="BD111" i="1" s="1"/>
  <c r="J36" i="17"/>
  <c r="AW112" i="1"/>
  <c r="J34" i="18"/>
  <c r="AW113" i="1" s="1"/>
  <c r="F35" i="18"/>
  <c r="BB113" i="1" s="1"/>
  <c r="J34" i="19"/>
  <c r="AW114" i="1" s="1"/>
  <c r="F34" i="2"/>
  <c r="BA95" i="1"/>
  <c r="F35" i="2"/>
  <c r="BB95" i="1" s="1"/>
  <c r="F36" i="4"/>
  <c r="BA98" i="1" s="1"/>
  <c r="F36" i="5"/>
  <c r="BA99" i="1" s="1"/>
  <c r="F39" i="5"/>
  <c r="BD99" i="1"/>
  <c r="F38" i="5"/>
  <c r="BC99" i="1" s="1"/>
  <c r="F37" i="5"/>
  <c r="BB99" i="1" s="1"/>
  <c r="J36" i="6"/>
  <c r="AW100" i="1" s="1"/>
  <c r="F36" i="6"/>
  <c r="BA100" i="1"/>
  <c r="F36" i="7"/>
  <c r="BA101" i="1" s="1"/>
  <c r="F38" i="7"/>
  <c r="BC101" i="1" s="1"/>
  <c r="F36" i="8"/>
  <c r="BA102" i="1" s="1"/>
  <c r="F37" i="8"/>
  <c r="BB102" i="1"/>
  <c r="F39" i="8"/>
  <c r="BD102" i="1" s="1"/>
  <c r="F39" i="9"/>
  <c r="BD103" i="1" s="1"/>
  <c r="F37" i="10"/>
  <c r="BB104" i="1" s="1"/>
  <c r="F38" i="10"/>
  <c r="BC104" i="1"/>
  <c r="F36" i="12"/>
  <c r="BA106" i="1" s="1"/>
  <c r="F39" i="13"/>
  <c r="BD107" i="1" s="1"/>
  <c r="F38" i="13"/>
  <c r="BC107" i="1" s="1"/>
  <c r="F34" i="14"/>
  <c r="BA108" i="1"/>
  <c r="J36" i="15"/>
  <c r="AW110" i="1" s="1"/>
  <c r="F39" i="15"/>
  <c r="BD110" i="1" s="1"/>
  <c r="F38" i="16"/>
  <c r="BC111" i="1" s="1"/>
  <c r="F37" i="17"/>
  <c r="BB112" i="1"/>
  <c r="F38" i="17"/>
  <c r="BC112" i="1" s="1"/>
  <c r="F34" i="18"/>
  <c r="BA113" i="1" s="1"/>
  <c r="F36" i="18"/>
  <c r="BC113" i="1" s="1"/>
  <c r="F35" i="19"/>
  <c r="BB114" i="1" s="1"/>
  <c r="F37" i="2"/>
  <c r="BD95" i="1" s="1"/>
  <c r="AS94" i="1"/>
  <c r="J34" i="3"/>
  <c r="AW97" i="1" s="1"/>
  <c r="F35" i="3"/>
  <c r="BB97" i="1" s="1"/>
  <c r="F37" i="4"/>
  <c r="BB98" i="1" s="1"/>
  <c r="F38" i="4"/>
  <c r="BC98" i="1"/>
  <c r="F37" i="6"/>
  <c r="BB100" i="1"/>
  <c r="F39" i="7"/>
  <c r="BD101" i="1"/>
  <c r="F37" i="7"/>
  <c r="BB101" i="1" s="1"/>
  <c r="J36" i="7"/>
  <c r="AW101" i="1"/>
  <c r="F38" i="8"/>
  <c r="BC102" i="1"/>
  <c r="J36" i="8"/>
  <c r="AW102" i="1"/>
  <c r="J36" i="9"/>
  <c r="AW103" i="1" s="1"/>
  <c r="F38" i="9"/>
  <c r="BC103" i="1"/>
  <c r="F36" i="10"/>
  <c r="BA104" i="1"/>
  <c r="J36" i="11"/>
  <c r="AW105" i="1"/>
  <c r="F37" i="11"/>
  <c r="BB105" i="1" s="1"/>
  <c r="F39" i="12"/>
  <c r="BD106" i="1"/>
  <c r="F38" i="12"/>
  <c r="BC106" i="1"/>
  <c r="F37" i="13"/>
  <c r="BB107" i="1"/>
  <c r="F36" i="13"/>
  <c r="BA107" i="1" s="1"/>
  <c r="F35" i="14"/>
  <c r="BB108" i="1"/>
  <c r="F37" i="14"/>
  <c r="BD108" i="1"/>
  <c r="F37" i="15"/>
  <c r="BB110" i="1"/>
  <c r="J36" i="16"/>
  <c r="AW111" i="1" s="1"/>
  <c r="F36" i="16"/>
  <c r="BA111" i="1"/>
  <c r="F36" i="17"/>
  <c r="BA112" i="1"/>
  <c r="F39" i="17"/>
  <c r="BD112" i="1"/>
  <c r="F37" i="18"/>
  <c r="BD113" i="1" s="1"/>
  <c r="F37" i="19"/>
  <c r="BD114" i="1"/>
  <c r="F34" i="19"/>
  <c r="BA114" i="1"/>
  <c r="F36" i="19"/>
  <c r="BC114" i="1"/>
  <c r="R127" i="13" l="1"/>
  <c r="BK140" i="19"/>
  <c r="J140" i="19" s="1"/>
  <c r="J100" i="19" s="1"/>
  <c r="BK126" i="3"/>
  <c r="J126" i="3" s="1"/>
  <c r="J97" i="3" s="1"/>
  <c r="P128" i="18"/>
  <c r="AU113" i="1"/>
  <c r="T127" i="14"/>
  <c r="P142" i="2"/>
  <c r="R123" i="19"/>
  <c r="T128" i="18"/>
  <c r="P123" i="19"/>
  <c r="AU114" i="1" s="1"/>
  <c r="R128" i="18"/>
  <c r="P179" i="13"/>
  <c r="P127" i="13" s="1"/>
  <c r="AU107" i="1" s="1"/>
  <c r="T130" i="12"/>
  <c r="T129" i="12" s="1"/>
  <c r="T136" i="6"/>
  <c r="T124" i="5"/>
  <c r="T123" i="5" s="1"/>
  <c r="R126" i="4"/>
  <c r="R125" i="4" s="1"/>
  <c r="R126" i="3"/>
  <c r="R125" i="3" s="1"/>
  <c r="T142" i="2"/>
  <c r="T123" i="19"/>
  <c r="P129" i="12"/>
  <c r="AU106" i="1" s="1"/>
  <c r="R142" i="2"/>
  <c r="P130" i="17"/>
  <c r="AU112" i="1" s="1"/>
  <c r="P128" i="15"/>
  <c r="P127" i="15" s="1"/>
  <c r="AU110" i="1" s="1"/>
  <c r="R128" i="14"/>
  <c r="R127" i="14" s="1"/>
  <c r="T224" i="9"/>
  <c r="T132" i="9" s="1"/>
  <c r="P124" i="5"/>
  <c r="P123" i="5" s="1"/>
  <c r="AU99" i="1" s="1"/>
  <c r="BK126" i="4"/>
  <c r="BK125" i="4"/>
  <c r="J125" i="4"/>
  <c r="P126" i="3"/>
  <c r="P125" i="3" s="1"/>
  <c r="AU97" i="1" s="1"/>
  <c r="P399" i="2"/>
  <c r="P125" i="16"/>
  <c r="P124" i="16" s="1"/>
  <c r="AU111" i="1" s="1"/>
  <c r="R127" i="15"/>
  <c r="R133" i="9"/>
  <c r="R132" i="9"/>
  <c r="P136" i="6"/>
  <c r="P126" i="4"/>
  <c r="P125" i="4"/>
  <c r="AU98" i="1" s="1"/>
  <c r="T130" i="17"/>
  <c r="R130" i="17"/>
  <c r="R125" i="16"/>
  <c r="R124" i="16"/>
  <c r="T128" i="15"/>
  <c r="T127" i="15" s="1"/>
  <c r="T131" i="10"/>
  <c r="T130" i="10" s="1"/>
  <c r="P224" i="9"/>
  <c r="P132" i="9"/>
  <c r="AU103" i="1" s="1"/>
  <c r="T254" i="6"/>
  <c r="T125" i="16"/>
  <c r="T124" i="16" s="1"/>
  <c r="P128" i="14"/>
  <c r="P127" i="14" s="1"/>
  <c r="AU108" i="1" s="1"/>
  <c r="R130" i="12"/>
  <c r="R129" i="12" s="1"/>
  <c r="T127" i="11"/>
  <c r="P131" i="10"/>
  <c r="P130" i="10" s="1"/>
  <c r="AU104" i="1" s="1"/>
  <c r="R136" i="6"/>
  <c r="R135" i="6"/>
  <c r="R124" i="5"/>
  <c r="R123" i="5" s="1"/>
  <c r="T125" i="3"/>
  <c r="R399" i="2"/>
  <c r="P127" i="11"/>
  <c r="AU105" i="1"/>
  <c r="T133" i="9"/>
  <c r="P254" i="6"/>
  <c r="T399" i="2"/>
  <c r="BK254" i="6"/>
  <c r="J254" i="6" s="1"/>
  <c r="J107" i="6" s="1"/>
  <c r="BK133" i="9"/>
  <c r="J133" i="9" s="1"/>
  <c r="J99" i="9" s="1"/>
  <c r="BK224" i="9"/>
  <c r="J224" i="9" s="1"/>
  <c r="J108" i="9" s="1"/>
  <c r="BK131" i="10"/>
  <c r="J131" i="10" s="1"/>
  <c r="J99" i="10" s="1"/>
  <c r="BK157" i="11"/>
  <c r="J157" i="11"/>
  <c r="J101" i="11" s="1"/>
  <c r="BK163" i="11"/>
  <c r="J163" i="11"/>
  <c r="J104" i="11" s="1"/>
  <c r="BK128" i="13"/>
  <c r="J128" i="13"/>
  <c r="J99" i="13" s="1"/>
  <c r="BK179" i="13"/>
  <c r="J179" i="13" s="1"/>
  <c r="J103" i="13" s="1"/>
  <c r="BK196" i="14"/>
  <c r="J196" i="14" s="1"/>
  <c r="J103" i="14" s="1"/>
  <c r="BK128" i="15"/>
  <c r="J128" i="15" s="1"/>
  <c r="J99" i="15" s="1"/>
  <c r="BK379" i="18"/>
  <c r="J379" i="18" s="1"/>
  <c r="J105" i="18" s="1"/>
  <c r="J124" i="19"/>
  <c r="J97" i="19" s="1"/>
  <c r="BK278" i="17"/>
  <c r="J278" i="17" s="1"/>
  <c r="J103" i="17" s="1"/>
  <c r="BK205" i="18"/>
  <c r="J205" i="18" s="1"/>
  <c r="J98" i="18" s="1"/>
  <c r="J134" i="19"/>
  <c r="J99" i="19" s="1"/>
  <c r="BK131" i="17"/>
  <c r="J131" i="17" s="1"/>
  <c r="J99" i="17" s="1"/>
  <c r="BK318" i="17"/>
  <c r="J318" i="17" s="1"/>
  <c r="J107" i="17" s="1"/>
  <c r="BK142" i="2"/>
  <c r="J142" i="2" s="1"/>
  <c r="J97" i="2" s="1"/>
  <c r="BK399" i="2"/>
  <c r="J399" i="2"/>
  <c r="J107" i="2" s="1"/>
  <c r="BK124" i="5"/>
  <c r="J124" i="5"/>
  <c r="J99" i="5" s="1"/>
  <c r="BK136" i="6"/>
  <c r="J136" i="6"/>
  <c r="J99" i="6" s="1"/>
  <c r="BK124" i="7"/>
  <c r="J124" i="7" s="1"/>
  <c r="J99" i="7" s="1"/>
  <c r="BK124" i="8"/>
  <c r="J124" i="8" s="1"/>
  <c r="J99" i="8" s="1"/>
  <c r="BK274" i="10"/>
  <c r="J274" i="10"/>
  <c r="J107" i="10"/>
  <c r="BK130" i="12"/>
  <c r="J130" i="12" s="1"/>
  <c r="J99" i="12" s="1"/>
  <c r="BK197" i="12"/>
  <c r="J197" i="12" s="1"/>
  <c r="J106" i="12" s="1"/>
  <c r="BK202" i="14"/>
  <c r="J202" i="14"/>
  <c r="J106" i="14" s="1"/>
  <c r="BK255" i="15"/>
  <c r="J255" i="15"/>
  <c r="J104" i="15" s="1"/>
  <c r="BK124" i="16"/>
  <c r="J124" i="16"/>
  <c r="J98" i="16"/>
  <c r="J32" i="4"/>
  <c r="AG98" i="1"/>
  <c r="J33" i="3"/>
  <c r="AV97" i="1" s="1"/>
  <c r="AT97" i="1" s="1"/>
  <c r="F33" i="3"/>
  <c r="AZ97" i="1" s="1"/>
  <c r="F35" i="4"/>
  <c r="AZ98" i="1" s="1"/>
  <c r="J35" i="4"/>
  <c r="AV98" i="1"/>
  <c r="AT98" i="1"/>
  <c r="AN98" i="1" s="1"/>
  <c r="J35" i="5"/>
  <c r="AV99" i="1"/>
  <c r="AT99" i="1" s="1"/>
  <c r="F35" i="5"/>
  <c r="AZ99" i="1"/>
  <c r="F35" i="6"/>
  <c r="AZ100" i="1"/>
  <c r="J35" i="9"/>
  <c r="AV103" i="1" s="1"/>
  <c r="AT103" i="1" s="1"/>
  <c r="J35" i="11"/>
  <c r="AV105" i="1" s="1"/>
  <c r="AT105" i="1" s="1"/>
  <c r="J35" i="12"/>
  <c r="AV106" i="1"/>
  <c r="AT106" i="1" s="1"/>
  <c r="BA96" i="1"/>
  <c r="AW96" i="1" s="1"/>
  <c r="BB96" i="1"/>
  <c r="F35" i="15"/>
  <c r="AZ110" i="1"/>
  <c r="F35" i="16"/>
  <c r="AZ111" i="1" s="1"/>
  <c r="J35" i="17"/>
  <c r="AV112" i="1" s="1"/>
  <c r="AT112" i="1" s="1"/>
  <c r="J33" i="19"/>
  <c r="AV114" i="1" s="1"/>
  <c r="AT114" i="1" s="1"/>
  <c r="J33" i="2"/>
  <c r="AV95" i="1" s="1"/>
  <c r="AT95" i="1" s="1"/>
  <c r="J35" i="6"/>
  <c r="AV100" i="1" s="1"/>
  <c r="AT100" i="1" s="1"/>
  <c r="J35" i="10"/>
  <c r="AV104" i="1"/>
  <c r="AT104" i="1" s="1"/>
  <c r="F35" i="11"/>
  <c r="AZ105" i="1"/>
  <c r="F35" i="13"/>
  <c r="AZ107" i="1" s="1"/>
  <c r="BC96" i="1"/>
  <c r="AY96" i="1" s="1"/>
  <c r="J33" i="14"/>
  <c r="AV108" i="1" s="1"/>
  <c r="AT108" i="1" s="1"/>
  <c r="J35" i="16"/>
  <c r="AV111" i="1"/>
  <c r="AT111" i="1" s="1"/>
  <c r="BB109" i="1"/>
  <c r="AX109" i="1"/>
  <c r="F35" i="17"/>
  <c r="AZ112" i="1" s="1"/>
  <c r="F33" i="18"/>
  <c r="AZ113" i="1"/>
  <c r="F33" i="2"/>
  <c r="AZ95" i="1" s="1"/>
  <c r="J35" i="7"/>
  <c r="AV101" i="1"/>
  <c r="AT101" i="1"/>
  <c r="F35" i="7"/>
  <c r="AZ101" i="1" s="1"/>
  <c r="F35" i="8"/>
  <c r="AZ102" i="1"/>
  <c r="J35" i="8"/>
  <c r="AV102" i="1"/>
  <c r="AT102" i="1"/>
  <c r="F35" i="9"/>
  <c r="AZ103" i="1" s="1"/>
  <c r="F35" i="10"/>
  <c r="AZ104" i="1"/>
  <c r="F35" i="12"/>
  <c r="AZ106" i="1" s="1"/>
  <c r="J35" i="13"/>
  <c r="AV107" i="1"/>
  <c r="AT107" i="1"/>
  <c r="BD96" i="1"/>
  <c r="F33" i="14"/>
  <c r="AZ108" i="1"/>
  <c r="J35" i="15"/>
  <c r="AV110" i="1" s="1"/>
  <c r="AT110" i="1" s="1"/>
  <c r="BD109" i="1"/>
  <c r="BA109" i="1"/>
  <c r="AW109" i="1" s="1"/>
  <c r="BC109" i="1"/>
  <c r="AY109" i="1" s="1"/>
  <c r="J33" i="18"/>
  <c r="AV113" i="1" s="1"/>
  <c r="AT113" i="1" s="1"/>
  <c r="F33" i="19"/>
  <c r="AZ114" i="1" s="1"/>
  <c r="BK125" i="3" l="1"/>
  <c r="J125" i="3" s="1"/>
  <c r="J96" i="3" s="1"/>
  <c r="BK123" i="19"/>
  <c r="J123" i="19" s="1"/>
  <c r="J96" i="19" s="1"/>
  <c r="BK127" i="14"/>
  <c r="J127" i="14" s="1"/>
  <c r="J30" i="14" s="1"/>
  <c r="AG108" i="1" s="1"/>
  <c r="P135" i="6"/>
  <c r="AU100" i="1" s="1"/>
  <c r="AU96" i="1" s="1"/>
  <c r="P141" i="2"/>
  <c r="AU95" i="1"/>
  <c r="R141" i="2"/>
  <c r="T141" i="2"/>
  <c r="T135" i="6"/>
  <c r="BK127" i="11"/>
  <c r="J127" i="11" s="1"/>
  <c r="J98" i="11" s="1"/>
  <c r="BK128" i="18"/>
  <c r="J128" i="18"/>
  <c r="J96" i="18"/>
  <c r="BK141" i="2"/>
  <c r="J141" i="2"/>
  <c r="J96" i="2" s="1"/>
  <c r="J126" i="4"/>
  <c r="J99" i="4"/>
  <c r="BK129" i="12"/>
  <c r="J129" i="12" s="1"/>
  <c r="J98" i="12" s="1"/>
  <c r="BK127" i="15"/>
  <c r="J127" i="15"/>
  <c r="J98" i="15" s="1"/>
  <c r="J98" i="4"/>
  <c r="BK123" i="5"/>
  <c r="J123" i="5"/>
  <c r="J98" i="5" s="1"/>
  <c r="BK135" i="6"/>
  <c r="J135" i="6" s="1"/>
  <c r="J98" i="6" s="1"/>
  <c r="BK123" i="7"/>
  <c r="J123" i="7" s="1"/>
  <c r="J98" i="7" s="1"/>
  <c r="BK123" i="8"/>
  <c r="J123" i="8"/>
  <c r="BK132" i="9"/>
  <c r="J132" i="9" s="1"/>
  <c r="J98" i="9" s="1"/>
  <c r="BK130" i="10"/>
  <c r="J130" i="10" s="1"/>
  <c r="J98" i="10" s="1"/>
  <c r="BK127" i="13"/>
  <c r="J127" i="13"/>
  <c r="BK130" i="17"/>
  <c r="J130" i="17" s="1"/>
  <c r="J32" i="17" s="1"/>
  <c r="AG112" i="1" s="1"/>
  <c r="AN108" i="1"/>
  <c r="J96" i="14"/>
  <c r="J39" i="14"/>
  <c r="J41" i="4"/>
  <c r="AU109" i="1"/>
  <c r="J32" i="8"/>
  <c r="AG102" i="1" s="1"/>
  <c r="J30" i="3"/>
  <c r="AG97" i="1" s="1"/>
  <c r="BA94" i="1"/>
  <c r="W30" i="1" s="1"/>
  <c r="J30" i="19"/>
  <c r="AG114" i="1" s="1"/>
  <c r="AZ96" i="1"/>
  <c r="AV96" i="1" s="1"/>
  <c r="AT96" i="1" s="1"/>
  <c r="BD94" i="1"/>
  <c r="W33" i="1" s="1"/>
  <c r="J32" i="13"/>
  <c r="AG107" i="1"/>
  <c r="AX96" i="1"/>
  <c r="J32" i="16"/>
  <c r="AG111" i="1" s="1"/>
  <c r="AZ109" i="1"/>
  <c r="AV109" i="1"/>
  <c r="AT109" i="1" s="1"/>
  <c r="BC94" i="1"/>
  <c r="W32" i="1" s="1"/>
  <c r="BB94" i="1"/>
  <c r="W31" i="1" s="1"/>
  <c r="J39" i="19" l="1"/>
  <c r="J41" i="8"/>
  <c r="J41" i="13"/>
  <c r="J41" i="17"/>
  <c r="J98" i="13"/>
  <c r="J98" i="17"/>
  <c r="J98" i="8"/>
  <c r="J41" i="16"/>
  <c r="AN111" i="1"/>
  <c r="J39" i="3"/>
  <c r="AN97" i="1"/>
  <c r="AN112" i="1"/>
  <c r="AN114" i="1"/>
  <c r="AN102" i="1"/>
  <c r="AN107" i="1"/>
  <c r="AU94" i="1"/>
  <c r="J30" i="2"/>
  <c r="AG95" i="1"/>
  <c r="J32" i="6"/>
  <c r="AG100" i="1"/>
  <c r="J32" i="10"/>
  <c r="AG104" i="1" s="1"/>
  <c r="AN104" i="1" s="1"/>
  <c r="J32" i="11"/>
  <c r="AG105" i="1" s="1"/>
  <c r="J30" i="18"/>
  <c r="AG113" i="1"/>
  <c r="AX94" i="1"/>
  <c r="AW94" i="1"/>
  <c r="AK30" i="1" s="1"/>
  <c r="J32" i="5"/>
  <c r="AG99" i="1"/>
  <c r="J32" i="7"/>
  <c r="AG101" i="1" s="1"/>
  <c r="AY94" i="1"/>
  <c r="J32" i="9"/>
  <c r="AG103" i="1"/>
  <c r="J32" i="15"/>
  <c r="AG110" i="1"/>
  <c r="AG109" i="1"/>
  <c r="AN109" i="1" s="1"/>
  <c r="J32" i="12"/>
  <c r="AG106" i="1" s="1"/>
  <c r="AZ94" i="1"/>
  <c r="W29" i="1" s="1"/>
  <c r="J41" i="9" l="1"/>
  <c r="J41" i="15"/>
  <c r="J41" i="11"/>
  <c r="J39" i="2"/>
  <c r="J41" i="12"/>
  <c r="J41" i="6"/>
  <c r="J39" i="18"/>
  <c r="J41" i="7"/>
  <c r="J41" i="10"/>
  <c r="J41" i="5"/>
  <c r="AN99" i="1"/>
  <c r="AN103" i="1"/>
  <c r="AN105" i="1"/>
  <c r="AN106" i="1"/>
  <c r="AN95" i="1"/>
  <c r="AN100" i="1"/>
  <c r="AN101" i="1"/>
  <c r="AN110" i="1"/>
  <c r="AN113" i="1"/>
  <c r="AG96" i="1"/>
  <c r="AN96" i="1" s="1"/>
  <c r="AV94" i="1"/>
  <c r="AK29" i="1" s="1"/>
  <c r="AG94" i="1" l="1"/>
  <c r="AK26" i="1" s="1"/>
  <c r="AK35" i="1" s="1"/>
  <c r="AT94" i="1"/>
  <c r="AN94" i="1" s="1"/>
</calcChain>
</file>

<file path=xl/sharedStrings.xml><?xml version="1.0" encoding="utf-8"?>
<sst xmlns="http://schemas.openxmlformats.org/spreadsheetml/2006/main" count="27698" uniqueCount="3513">
  <si>
    <t>Export Komplet</t>
  </si>
  <si>
    <t/>
  </si>
  <si>
    <t>2.0</t>
  </si>
  <si>
    <t>False</t>
  </si>
  <si>
    <t>{6b05ed28-71a5-419f-a356-2ce2b6ad5e2d}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</si>
  <si>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</si>
  <si>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</si>
  <si>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</si>
  <si>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</si>
  <si>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</si>
  <si>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</si>
  <si>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</si>
  <si>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</si>
  <si>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</si>
  <si>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4749/006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</si>
  <si>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</si>
  <si>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</si>
  <si>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Přírodní biotop Dolánky</t>
  </si>
  <si>
    <t>KSO:</t>
  </si>
  <si>
    <t>CC-CZ:</t>
  </si>
  <si>
    <t>Místo:</t>
  </si>
  <si>
    <t>k.ú. Daliměřice, Turnov</t>
  </si>
  <si>
    <t>Datum:</t>
  </si>
  <si>
    <t>7. 10. 2024</t>
  </si>
  <si>
    <t>Zadavatel:</t>
  </si>
  <si>
    <t>IČ:</t>
  </si>
  <si>
    <t>Město Turnov</t>
  </si>
  <si>
    <t>DIČ:</t>
  </si>
  <si>
    <t>Uchazeč:</t>
  </si>
  <si>
    <t>Vyplň údaj</t>
  </si>
  <si>
    <t>Projektant:</t>
  </si>
  <si>
    <t>Vodohospodářský rozvoj a výstavba a.s.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</si>
  <si>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</si>
  <si>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</si>
  <si>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</si>
  <si>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</si>
  <si>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</si>
  <si>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</si>
  <si>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</si>
  <si>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</si>
  <si>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</si>
  <si>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</si>
  <si>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</si>
  <si>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</si>
  <si>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</si>
  <si>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</si>
  <si>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</si>
  <si>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</si>
  <si>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</si>
  <si>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</si>
  <si>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</si>
  <si>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</si>
  <si>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</si>
  <si>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</si>
  <si>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</si>
  <si>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</si>
  <si>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</si>
  <si>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</si>
  <si>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</si>
  <si>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</si>
  <si>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</si>
  <si>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</si>
  <si>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</si>
  <si>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</si>
  <si>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</si>
  <si>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</si>
  <si>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</si>
  <si>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</si>
  <si>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</si>
  <si>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</si>
  <si>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</si>
  <si>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</si>
  <si>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</si>
  <si>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</si>
  <si>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</si>
  <si>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</si>
  <si>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</si>
  <si>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</si>
  <si>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</si>
  <si>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</si>
  <si>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</si>
  <si>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</si>
  <si>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</si>
  <si>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Objekt zázemí</t>
  </si>
  <si>
    <t>STA</t>
  </si>
  <si>
    <t>1</t>
  </si>
  <si>
    <t>{2d72021d-73be-4fd5-b6d1-faadee6582b5}</t>
  </si>
  <si>
    <t>2</t>
  </si>
  <si>
    <t>SO 02</t>
  </si>
  <si>
    <t>Přírodní jezírko</t>
  </si>
  <si>
    <t>{12bf6feb-d89c-4d8c-bd90-6c03eb9a395e}</t>
  </si>
  <si>
    <t>Soupis</t>
  </si>
  <si>
    <t>###NOINSERT###</t>
  </si>
  <si>
    <t>SO 02.1</t>
  </si>
  <si>
    <t>Kanalizace</t>
  </si>
  <si>
    <t>{e3a7bcb0-7939-4a9c-81cc-cb287a82e15d}</t>
  </si>
  <si>
    <t>SO 02.2</t>
  </si>
  <si>
    <t>Skimmery, dnová výpusť</t>
  </si>
  <si>
    <t>{b8064735-5c5c-4cc8-8f28-5f4842e40573}</t>
  </si>
  <si>
    <t>SO 02.3</t>
  </si>
  <si>
    <t>Technologická šachta</t>
  </si>
  <si>
    <t>{1c366182-3db6-4a87-836b-139dee371f2f}</t>
  </si>
  <si>
    <t>SO 02.4</t>
  </si>
  <si>
    <t>Bubnový filtr</t>
  </si>
  <si>
    <t>{f55a9be1-f938-4cbe-afdf-bf87b142ff32}</t>
  </si>
  <si>
    <t>SO 02.5</t>
  </si>
  <si>
    <t>Přečerpávací nádrž</t>
  </si>
  <si>
    <t>{1162c31f-bd0c-4ba9-8d69-6820b88fee41}</t>
  </si>
  <si>
    <t>SO 02.6</t>
  </si>
  <si>
    <t>Šachty</t>
  </si>
  <si>
    <t>{da23f1f3-b44d-47a4-b564-28c120a59ca5}</t>
  </si>
  <si>
    <t>SO 02.7</t>
  </si>
  <si>
    <t>Vertikální filtr</t>
  </si>
  <si>
    <t>{8c390b38-7c66-4103-a30a-ab69cbcd117b}</t>
  </si>
  <si>
    <t>SO 02.8</t>
  </si>
  <si>
    <t>Výustní objekt</t>
  </si>
  <si>
    <t>{dcbea93f-03dc-4c98-9f90-e8ca825d368c}</t>
  </si>
  <si>
    <t>SO 02.9</t>
  </si>
  <si>
    <t>Kalové pole</t>
  </si>
  <si>
    <t>{05907c3a-dfcd-4e6c-9ca6-b902109c4907}</t>
  </si>
  <si>
    <t>SO 02.10</t>
  </si>
  <si>
    <t>Mola, lávka přes biotop</t>
  </si>
  <si>
    <t>{88042e6c-625e-4817-990b-7629bdc0a12e}</t>
  </si>
  <si>
    <t>SO 03</t>
  </si>
  <si>
    <t>Studna</t>
  </si>
  <si>
    <t>{fb1a2b83-6509-44db-a7b1-e5b6ab8450c3}</t>
  </si>
  <si>
    <t>SO 04</t>
  </si>
  <si>
    <t>Přípojky</t>
  </si>
  <si>
    <t>{2b466592-be83-4e61-96c1-b724515510bd}</t>
  </si>
  <si>
    <t>SO 04.1</t>
  </si>
  <si>
    <t>Areálový rozvod vody</t>
  </si>
  <si>
    <t>{3484510b-97dc-4996-b16e-4a167331772c}</t>
  </si>
  <si>
    <t>SO 04.2</t>
  </si>
  <si>
    <t>Přípojka NN</t>
  </si>
  <si>
    <t>{58f616b2-a8f8-43ec-af3b-f1ce2508bfad}</t>
  </si>
  <si>
    <t>SO 04.3</t>
  </si>
  <si>
    <t>Areálový rozvod NN</t>
  </si>
  <si>
    <t>{65fef294-d55c-4fa4-b5ee-d237ee7d80e3}</t>
  </si>
  <si>
    <t>SO 05</t>
  </si>
  <si>
    <t>Vegetační ČOV pro 10EO (KČOV)</t>
  </si>
  <si>
    <t>{f40514bd-546a-4807-a15b-f54a193789e2}</t>
  </si>
  <si>
    <t>VRN</t>
  </si>
  <si>
    <t>Vedlejší a ostatní rozpočtové náklady</t>
  </si>
  <si>
    <t>VON</t>
  </si>
  <si>
    <t>{f1225a56-bce8-42fb-8b5d-17a3c20d5417}</t>
  </si>
  <si>
    <t>KRYCÍ LIST SOUPISU PRACÍ</t>
  </si>
  <si>
    <t>Objekt:</t>
  </si>
  <si>
    <t>SO 01 - Objekt zázemí</t>
  </si>
  <si>
    <t>01597574</t>
  </si>
  <si>
    <t>Ing. Arch. Václav Hájek</t>
  </si>
  <si>
    <t>13891871</t>
  </si>
  <si>
    <t>Jitka Heřmanová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</si>
  <si>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</si>
  <si>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</si>
  <si>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</si>
  <si>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</si>
  <si>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</si>
  <si>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</si>
  <si>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</si>
  <si>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</si>
  <si>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</si>
  <si>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</si>
  <si>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</si>
  <si>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</si>
  <si>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</si>
  <si>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</si>
  <si>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</si>
  <si>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</si>
  <si>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</si>
  <si>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</si>
  <si>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</si>
  <si>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</si>
  <si>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</si>
  <si>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</si>
  <si>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</si>
  <si>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</si>
  <si>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</si>
  <si>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</si>
  <si>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</si>
  <si>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</si>
  <si>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</si>
  <si>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</si>
  <si>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</si>
  <si>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</si>
  <si>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</si>
  <si>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</si>
  <si>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</si>
  <si>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</si>
  <si>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</si>
  <si>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</si>
  <si>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</si>
  <si>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</si>
  <si>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</si>
  <si>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</si>
  <si>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</si>
  <si>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</si>
  <si>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</si>
  <si>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</si>
  <si>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</si>
  <si>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</si>
  <si>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112101123</t>
  </si>
  <si>
    <t>Odstranění stromů jehličnatých průměru kmene přes 500 do 700 mm</t>
  </si>
  <si>
    <t>kus</t>
  </si>
  <si>
    <t>CS ÚRS 2024 02</t>
  </si>
  <si>
    <t>4</t>
  </si>
  <si>
    <t>-1208978020</t>
  </si>
  <si>
    <t>112251103</t>
  </si>
  <si>
    <t>Odstranění pařezů průměru přes 500 do 700 mm</t>
  </si>
  <si>
    <t>2117181259</t>
  </si>
  <si>
    <t>3</t>
  </si>
  <si>
    <t>121151123</t>
  </si>
  <si>
    <t>Sejmutí ornice plochy přes 500 m2 tl vrstvy do 200 mm strojně</t>
  </si>
  <si>
    <t>m2</t>
  </si>
  <si>
    <t>-92345525</t>
  </si>
  <si>
    <t>VV</t>
  </si>
  <si>
    <t>272+416+72</t>
  </si>
  <si>
    <t>19,87*(6,774+10,375)/2</t>
  </si>
  <si>
    <t>2*(3,2+4,7)/2</t>
  </si>
  <si>
    <t>(16+18+20)*0,9</t>
  </si>
  <si>
    <t>Součet</t>
  </si>
  <si>
    <t>122251103</t>
  </si>
  <si>
    <t>Odkopávky a prokopávky nezapažené v hornině třídy těžitelnosti I skupiny 3 objem do 100 m3 strojně</t>
  </si>
  <si>
    <t>m3</t>
  </si>
  <si>
    <t>-940993762</t>
  </si>
  <si>
    <t>(416+278,845)*0,1</t>
  </si>
  <si>
    <t>5</t>
  </si>
  <si>
    <t>131251103</t>
  </si>
  <si>
    <t>Hloubení jam nezapažených v hornině třídy těžitelnosti I skupiny 3 objem do 100 m3 strojně</t>
  </si>
  <si>
    <t>-1091137365</t>
  </si>
  <si>
    <t>19,87*(6,774+10,375)/2*0,5</t>
  </si>
  <si>
    <t>0,9*1,1*(0,7*6+0,45*9)+0,7*1,1*0,45</t>
  </si>
  <si>
    <t>"obetonování sloupů"0,5*0,5*0,6*45</t>
  </si>
  <si>
    <t>2*1,2*(3,2+4,7)/2</t>
  </si>
  <si>
    <t>6</t>
  </si>
  <si>
    <t>132251101</t>
  </si>
  <si>
    <t>Hloubení rýh nezapažených š do 800 mm v hornině třídy těžitelnosti I skupiny 3 objem do 20 m3 strojně</t>
  </si>
  <si>
    <t>9453252</t>
  </si>
  <si>
    <t>0,4*(3,54*5+4+4,51+5,3+0,8)*0,45</t>
  </si>
  <si>
    <t>7</t>
  </si>
  <si>
    <t>132251253</t>
  </si>
  <si>
    <t>Hloubení rýh nezapažených š do 2000 mm v hornině třídy těžitelnosti I skupiny 3 objem do 100 m3 strojně</t>
  </si>
  <si>
    <t>225235860</t>
  </si>
  <si>
    <t>(1,2*(20,5+1,4)+1*(9,31+4,7))*0,25</t>
  </si>
  <si>
    <t>(16+18+20)*0,9*1</t>
  </si>
  <si>
    <t>8</t>
  </si>
  <si>
    <t>162201407</t>
  </si>
  <si>
    <t>Vodorovné přemístění větví stromů jehličnatých do 1 km D kmene přes 500 do 700 mm</t>
  </si>
  <si>
    <t>671179055</t>
  </si>
  <si>
    <t>9</t>
  </si>
  <si>
    <t>162201417</t>
  </si>
  <si>
    <t>Vodorovné přemístění kmenů stromů jehličnatých do 1 km D kmene přes 500 do 700 mm</t>
  </si>
  <si>
    <t>1870441408</t>
  </si>
  <si>
    <t>10</t>
  </si>
  <si>
    <t>162201423</t>
  </si>
  <si>
    <t>Vodorovné přemístění pařezů do 1 km D přes 500 do 700 mm</t>
  </si>
  <si>
    <t>-1909196420</t>
  </si>
  <si>
    <t>11</t>
  </si>
  <si>
    <t>162301943</t>
  </si>
  <si>
    <t>Příplatek k vodorovnému přemístění větví stromů jehličnatých D kmene přes 500 do 700 mm ZKD 1 km</t>
  </si>
  <si>
    <t>-70652922</t>
  </si>
  <si>
    <t>2*23 'Přepočtené koeficientem množství</t>
  </si>
  <si>
    <t>162301963</t>
  </si>
  <si>
    <t>Příplatek k vodorovnému přemístění kmenů stromů jehličnatých D kmene přes 500 do 700 mm ZKD 1 km</t>
  </si>
  <si>
    <t>507405312</t>
  </si>
  <si>
    <t>13</t>
  </si>
  <si>
    <t>162301973</t>
  </si>
  <si>
    <t>Příplatek k vodorovnému přemístění pařezů D přes 500 do 700 mm ZKD 1 km</t>
  </si>
  <si>
    <t>-1090842673</t>
  </si>
  <si>
    <t>14</t>
  </si>
  <si>
    <t>162751117</t>
  </si>
  <si>
    <t>Vodorovné přemístění přes 9 000 do 10000 m výkopku/sypaniny z horniny třídy těžitelnosti I skupiny 1 až 3</t>
  </si>
  <si>
    <t>177184401</t>
  </si>
  <si>
    <t>"objem odkopávek"(416+278,845)*0,1</t>
  </si>
  <si>
    <t>"objem štěrkového trávníku"72*0,3</t>
  </si>
  <si>
    <t>"objem základ. desek"19,87*(6,774+10,375)/2*0,5</t>
  </si>
  <si>
    <t>"objem základ.pasů"(1*(20,5+1,4)+0,8*(9,31+4,7))*0,25</t>
  </si>
  <si>
    <t>"objem základ.pasů"0,2*(3,54*5+4+4,51+5,3+0,8)*0,6</t>
  </si>
  <si>
    <t>"objem základ.patek"0,8*1*(0,7*6+0,45*9)+0,6*1*0,45</t>
  </si>
  <si>
    <t>"objem obetonování sloupů"0,4*0,4*0,6*6</t>
  </si>
  <si>
    <t>"objem schodišť.konstr."((0,5+0,25)*0,3*3,2+0,35*0,5*5+1*0,3*(3,2+4,7)/2+0,5*3,2*0,25)</t>
  </si>
  <si>
    <t>"objem konstr.terénních lavic"(16+18+20)*(0,7+0,5)*0,5</t>
  </si>
  <si>
    <t>15</t>
  </si>
  <si>
    <t>162751119</t>
  </si>
  <si>
    <t>Příplatek k vodorovnému přemístění výkopku/sypaniny z horniny třídy těžitelnosti I skupiny 1 až 3 ZKD 1000 m přes 10000 m</t>
  </si>
  <si>
    <t>1231415590</t>
  </si>
  <si>
    <t>231,453*14 'Přepočtené koeficientem množství</t>
  </si>
  <si>
    <t>16</t>
  </si>
  <si>
    <t>167151111</t>
  </si>
  <si>
    <t>Nakládání výkopku z hornin třídy těžitelnosti I skupiny 1 až 3 přes 100 m3</t>
  </si>
  <si>
    <t>-1052429815</t>
  </si>
  <si>
    <t>17</t>
  </si>
  <si>
    <t>171201231</t>
  </si>
  <si>
    <t>Poplatek za uložení zeminy a kamení na recyklační skládce (skládkovné) kód odpadu 17 05 04</t>
  </si>
  <si>
    <t>t</t>
  </si>
  <si>
    <t>144992262</t>
  </si>
  <si>
    <t>231,453*1,8 'Přepočtené koeficientem množství</t>
  </si>
  <si>
    <t>18</t>
  </si>
  <si>
    <t>171251201</t>
  </si>
  <si>
    <t>Uložení sypaniny na skládky nebo meziskládky</t>
  </si>
  <si>
    <t>-1127717841</t>
  </si>
  <si>
    <t>19</t>
  </si>
  <si>
    <t>174101101</t>
  </si>
  <si>
    <t>Zásyp jam, šachet rýh nebo kolem objektů sypaninou se zhutněním</t>
  </si>
  <si>
    <t>1355981067</t>
  </si>
  <si>
    <t>Mezisoučet výkopy celkem</t>
  </si>
  <si>
    <t>-"odečet objemu základ. desek"19,87*(6,774+10,375)/2*0,5</t>
  </si>
  <si>
    <t>-"odečet objemu základ.pasů"(1*(20,5+1,4)+0,8*(9,31+4,7))*0,25</t>
  </si>
  <si>
    <t>-"odečet objemu základ.pasů"0,2*(3,54*5+4+4,51+5,3+0,8)*0,6</t>
  </si>
  <si>
    <t>-"odečet objemu základ.patek"0,8*1*(0,7*6+0,45*9)+0,6*1*0,45</t>
  </si>
  <si>
    <t>-"odečet objemu obetonování sloupů"0,4*0,4*0,6*6</t>
  </si>
  <si>
    <t>-"odečet objemu schodišť.konstr."((0,5+0,25)*0,3*3,2+0,35*0,5*5+1*0,3*(3,2+4,7)/2+0,5*3,2*0,25)</t>
  </si>
  <si>
    <t>-"odečet objemu konstr.terénních lavic"(16+18+20)*(0,7+0,5)*0,5</t>
  </si>
  <si>
    <t>Mezisoučet objem vytlačené kubatury</t>
  </si>
  <si>
    <t>20</t>
  </si>
  <si>
    <t>181351113</t>
  </si>
  <si>
    <t>Rozprostření ornice tl vrstvy do 200 mm pl přes 500 m2 v rovině nebo ve svahu do 1:5 strojně</t>
  </si>
  <si>
    <t>-948265957</t>
  </si>
  <si>
    <t>181411131</t>
  </si>
  <si>
    <t>Založení parkového trávníku výsevem pl do 1000 m2 v rovině a ve svahu do 1:5</t>
  </si>
  <si>
    <t>936531235</t>
  </si>
  <si>
    <t>22</t>
  </si>
  <si>
    <t>M</t>
  </si>
  <si>
    <t>00572472</t>
  </si>
  <si>
    <t>osivo směs travní krajinná-rovinná</t>
  </si>
  <si>
    <t>kg</t>
  </si>
  <si>
    <t>-538083337</t>
  </si>
  <si>
    <t>986,875*0,03 'Přepočtené koeficientem množství</t>
  </si>
  <si>
    <t>23</t>
  </si>
  <si>
    <t>181951111</t>
  </si>
  <si>
    <t>Úprava pláně v hornině třídy těžitelnosti I skupiny 1 až 3 bez zhutnění strojně</t>
  </si>
  <si>
    <t>373956359</t>
  </si>
  <si>
    <t>24</t>
  </si>
  <si>
    <t>181951112</t>
  </si>
  <si>
    <t>Úprava pláně v hornině třídy těžitelnosti I skupiny 1 až 3 se zhutněním strojně</t>
  </si>
  <si>
    <t>1967798496</t>
  </si>
  <si>
    <t>416+278,845+72</t>
  </si>
  <si>
    <t>25</t>
  </si>
  <si>
    <t>183211211</t>
  </si>
  <si>
    <t>Založení štěrkového záhonu pro výsadbu trvalek v rovině nebo ve svahu do 1:5 v zemině skupiny 1 až 4</t>
  </si>
  <si>
    <t>1144054036</t>
  </si>
  <si>
    <t>26</t>
  </si>
  <si>
    <t>00572471</t>
  </si>
  <si>
    <t>koberec travní 400x2500 mm</t>
  </si>
  <si>
    <t>-129834607</t>
  </si>
  <si>
    <t>72*1,1 'Přepočtené koeficientem množství</t>
  </si>
  <si>
    <t>27</t>
  </si>
  <si>
    <t>10371500</t>
  </si>
  <si>
    <t>substrát pro trávníky VL</t>
  </si>
  <si>
    <t>-2070598021</t>
  </si>
  <si>
    <t>72*0,3</t>
  </si>
  <si>
    <t>28</t>
  </si>
  <si>
    <t>58333674</t>
  </si>
  <si>
    <t>kamenivo těžené hrubé frakce 16/32</t>
  </si>
  <si>
    <t>1783800589</t>
  </si>
  <si>
    <t>21,6*1,8 'Přepočtené koeficientem množství</t>
  </si>
  <si>
    <t>29</t>
  </si>
  <si>
    <t>185803111</t>
  </si>
  <si>
    <t>Ošetření trávníku shrabáním v rovině a svahu do 1:5</t>
  </si>
  <si>
    <t>1063674147</t>
  </si>
  <si>
    <t>986,875+72</t>
  </si>
  <si>
    <t>30</t>
  </si>
  <si>
    <t>185804312</t>
  </si>
  <si>
    <t>Zalití rostlin vodou plocha přes 20 m2</t>
  </si>
  <si>
    <t>183561358</t>
  </si>
  <si>
    <t>1058,875*0,015 'Přepočtené koeficientem množství</t>
  </si>
  <si>
    <t>Zakládání</t>
  </si>
  <si>
    <t>31</t>
  </si>
  <si>
    <t>233211120</t>
  </si>
  <si>
    <t>Zemní vrut pro pergoly a přístřešky D 66 mm dl 865 mm</t>
  </si>
  <si>
    <t>-1926201315</t>
  </si>
  <si>
    <t>6*2</t>
  </si>
  <si>
    <t>32</t>
  </si>
  <si>
    <t>271532211</t>
  </si>
  <si>
    <t>Podsyp pod základové konstrukce se zhutněním z hrubého kameniva frakce 32 až 63 mm</t>
  </si>
  <si>
    <t>1022318096</t>
  </si>
  <si>
    <t>19,87*(6,774+10,375)/2*0,15</t>
  </si>
  <si>
    <t>33</t>
  </si>
  <si>
    <t>271532212</t>
  </si>
  <si>
    <t>Podsyp pod základové konstrukce se zhutněním z hrubého kameniva frakce 16 až 32 mm</t>
  </si>
  <si>
    <t>-1587013327</t>
  </si>
  <si>
    <t>(19,87*(6,774+10,375)/2-10,81*4,76)*0,15</t>
  </si>
  <si>
    <t>10,81*4,76*0,075</t>
  </si>
  <si>
    <t>34</t>
  </si>
  <si>
    <t>271532213</t>
  </si>
  <si>
    <t>Podsyp pod základové konstrukce se zhutněním z hrubého kameniva frakce 8 až 16 mm</t>
  </si>
  <si>
    <t>146746404</t>
  </si>
  <si>
    <t>19,87*(6,774+10,375)/2*0,1</t>
  </si>
  <si>
    <t>35</t>
  </si>
  <si>
    <t>273321511</t>
  </si>
  <si>
    <t>Základové desky ze ŽB bez zvýšených nároků na prostředí tř. C 25/30</t>
  </si>
  <si>
    <t>1765995698</t>
  </si>
  <si>
    <t>10,81*4,76*0,15</t>
  </si>
  <si>
    <t>36</t>
  </si>
  <si>
    <t>273351121</t>
  </si>
  <si>
    <t>Zřízení bednění základových desek</t>
  </si>
  <si>
    <t>1275091175</t>
  </si>
  <si>
    <t>(10,81+4,76)*2*0,15</t>
  </si>
  <si>
    <t>37</t>
  </si>
  <si>
    <t>273351122</t>
  </si>
  <si>
    <t>Odstranění bednění základových desek</t>
  </si>
  <si>
    <t>909361350</t>
  </si>
  <si>
    <t>38</t>
  </si>
  <si>
    <t>273362021</t>
  </si>
  <si>
    <t>Výztuž základových desek svařovanými sítěmi Kari</t>
  </si>
  <si>
    <t>-105601924</t>
  </si>
  <si>
    <t>10,81*4,76*5,41*0,001*2</t>
  </si>
  <si>
    <t>0,557*1,05 'Přepočtené koeficientem množství</t>
  </si>
  <si>
    <t>39</t>
  </si>
  <si>
    <t>274321511</t>
  </si>
  <si>
    <t>Základové pasy ze ŽB bez zvýšených nároků na prostředí tř. C 25/30</t>
  </si>
  <si>
    <t>1829599700</t>
  </si>
  <si>
    <t>(1*(20,5+1,4)+0,8*(9,31+4,7))*0,25</t>
  </si>
  <si>
    <t>0,2*(3,54*5+4+4,51+5,3+0,8)*0,6</t>
  </si>
  <si>
    <t>40</t>
  </si>
  <si>
    <t>274351121</t>
  </si>
  <si>
    <t>Zřízení bednění základových pasů rovného</t>
  </si>
  <si>
    <t>-186582142</t>
  </si>
  <si>
    <t>(20,5+18,9+10,31+9,31+0,8+4,7+6,7+1,4+1+0,6)*0,25</t>
  </si>
  <si>
    <t>(3,54*10+(4+4,51+5,3+0,8)*2+0,2*9)*0,6</t>
  </si>
  <si>
    <t>41</t>
  </si>
  <si>
    <t>274351122</t>
  </si>
  <si>
    <t>Odstranění bednění základových pasů rovného</t>
  </si>
  <si>
    <t>-1760245141</t>
  </si>
  <si>
    <t>42</t>
  </si>
  <si>
    <t>274361821</t>
  </si>
  <si>
    <t>Výztuž základových pasů betonářskou ocelí 10 505 (R)</t>
  </si>
  <si>
    <t>-1726266311</t>
  </si>
  <si>
    <t>(788,125+25,4)*0,001</t>
  </si>
  <si>
    <t>0,814*1,02 'Přepočtené koeficientem množství</t>
  </si>
  <si>
    <t>43</t>
  </si>
  <si>
    <t>275313811</t>
  </si>
  <si>
    <t>Základové patky z betonu tř. C 25/30</t>
  </si>
  <si>
    <t>-1307832523</t>
  </si>
  <si>
    <t>0,8*1*(0,7*6+0,45*9)+0,6*1*0,45</t>
  </si>
  <si>
    <t>44</t>
  </si>
  <si>
    <t>275321511</t>
  </si>
  <si>
    <t>Základové patky ze ŽB bez zvýšených nároků na prostředí tř. C 25/30</t>
  </si>
  <si>
    <t>-480649612</t>
  </si>
  <si>
    <t>"obetonování sloupů"0,4*0,4*0,6*6</t>
  </si>
  <si>
    <t>45</t>
  </si>
  <si>
    <t>275351121</t>
  </si>
  <si>
    <t>Zřízení bednění základových patek</t>
  </si>
  <si>
    <t>1002950283</t>
  </si>
  <si>
    <t>(0,8+1)*2*(0,7*6+0,45*9)+(0,6*2+1)*0,45</t>
  </si>
  <si>
    <t>"obetonování sloupů"0,4*4*0,6*6</t>
  </si>
  <si>
    <t>46</t>
  </si>
  <si>
    <t>275351122</t>
  </si>
  <si>
    <t>Odstranění bednění základových patek</t>
  </si>
  <si>
    <t>-227930141</t>
  </si>
  <si>
    <t>47</t>
  </si>
  <si>
    <t>279113153</t>
  </si>
  <si>
    <t>Základová zeď tl přes 200 do 250 mm z tvárnic ztraceného bednění včetně výplně z betonu tř. C 25/30</t>
  </si>
  <si>
    <t>294305267</t>
  </si>
  <si>
    <t>0,5*3,2</t>
  </si>
  <si>
    <t>48</t>
  </si>
  <si>
    <t>279361821</t>
  </si>
  <si>
    <t>Výztuž základových zdí nosných betonářskou ocelí 10 505</t>
  </si>
  <si>
    <t>-160123516</t>
  </si>
  <si>
    <t>(0,5*3,2*2*2+3,2/0,5*0,7*2)*0,888*0,001</t>
  </si>
  <si>
    <t>Svislé a kompletní konstrukce</t>
  </si>
  <si>
    <t>49</t>
  </si>
  <si>
    <t>337173110</t>
  </si>
  <si>
    <t>Montáž ocelových kcí skeletů 1 až 2 podlažních budov</t>
  </si>
  <si>
    <t>455024877</t>
  </si>
  <si>
    <t>25,3*(3,723*6+4,421*5+4,627+5,2+4,94+4,762)*0,001</t>
  </si>
  <si>
    <t>9,49*(3,224+3,837)*2*0,001</t>
  </si>
  <si>
    <t>31,4*2*0,035*0,08*0,001*4</t>
  </si>
  <si>
    <t>78,5*(2*0,114*0,16+8*0,08*0,16)*0,001*15</t>
  </si>
  <si>
    <t>78,5*(0,228*0,282+0,135*0,195)*0,001*4</t>
  </si>
  <si>
    <t>117,75*(4*0,05*0,05)*0,001*15</t>
  </si>
  <si>
    <t>117,15*4*0,05*0,05*0,001*4</t>
  </si>
  <si>
    <t>157*(0,32*0,32)*0,001*15</t>
  </si>
  <si>
    <t>50</t>
  </si>
  <si>
    <t>13010954</t>
  </si>
  <si>
    <t>ocel profilová jakost S235JR (11 375) průřez HEA 140</t>
  </si>
  <si>
    <t>820378537</t>
  </si>
  <si>
    <t>51</t>
  </si>
  <si>
    <t>14550317</t>
  </si>
  <si>
    <t>profil ocelový svařovaný jakost S235 průřez čtvercový 80x80x4mm</t>
  </si>
  <si>
    <t>-1529378814</t>
  </si>
  <si>
    <t>52</t>
  </si>
  <si>
    <t>13611214</t>
  </si>
  <si>
    <t>plech ocelový hladký jakost S235JR tl 4mm tabule</t>
  </si>
  <si>
    <t>-1739555835</t>
  </si>
  <si>
    <t>53</t>
  </si>
  <si>
    <t>13611228</t>
  </si>
  <si>
    <t>plech ocelový hladký jakost S235JR tl 10mm tabule</t>
  </si>
  <si>
    <t>265836280</t>
  </si>
  <si>
    <t>54</t>
  </si>
  <si>
    <t>13611238</t>
  </si>
  <si>
    <t>plech ocelový hladký jakost S235JR tl 15mm tabule</t>
  </si>
  <si>
    <t>-2100972045</t>
  </si>
  <si>
    <t>55</t>
  </si>
  <si>
    <t>13611248</t>
  </si>
  <si>
    <t>plech ocelový hladký jakost S235JR tl 20mm tabule</t>
  </si>
  <si>
    <t>-618743742</t>
  </si>
  <si>
    <t>56</t>
  </si>
  <si>
    <t>348211211</t>
  </si>
  <si>
    <t>Zdivo plotových zdí z pravidelných kamenů na maltu obj kamene do 0,02 m3 š spáry do 4 mm</t>
  </si>
  <si>
    <t>210381809</t>
  </si>
  <si>
    <t>0,3*0,9*(10,313+19,9+6,7+1,1)</t>
  </si>
  <si>
    <t>Vodorovné konstrukce</t>
  </si>
  <si>
    <t>57</t>
  </si>
  <si>
    <t>430321414</t>
  </si>
  <si>
    <t>Schodišťová konstrukce a rampa ze ŽB tř. C 25/30</t>
  </si>
  <si>
    <t>-108707053</t>
  </si>
  <si>
    <t>(0,5+0,25)*0,3*3,2+0,35*0,5*5+1*0,3*(3,2+4,7)/2</t>
  </si>
  <si>
    <t>(16+18+20)*0,7*0,5</t>
  </si>
  <si>
    <t>58</t>
  </si>
  <si>
    <t>430362021</t>
  </si>
  <si>
    <t>Výztuž schodišťové konstrukce a rampy svařovanými sítěmi Kari</t>
  </si>
  <si>
    <t>-1135970323</t>
  </si>
  <si>
    <t>((0,5+0,25)*0,3*3,2+0,35*0,5*5+1*0,3*(3,2+4,7)/2)*75*0,001</t>
  </si>
  <si>
    <t>(16+18+20)*0,7*0,5*55*0,001</t>
  </si>
  <si>
    <t>59</t>
  </si>
  <si>
    <t>431351121</t>
  </si>
  <si>
    <t>Zřízení bednění podest schodišť a ramp přímočarých v do 4 m</t>
  </si>
  <si>
    <t>787063999</t>
  </si>
  <si>
    <t>(0,5+0,25+0,3*2)*2*3,2+(0,35+0,5)*2*5+(1+0,3*2)*(3,2+4,7)/2</t>
  </si>
  <si>
    <t>(16+18+20+0,7*3)*0,5*2</t>
  </si>
  <si>
    <t>60</t>
  </si>
  <si>
    <t>431351122</t>
  </si>
  <si>
    <t>Odstranění bednění podest schodišť a ramp přímočarých v do 4 m</t>
  </si>
  <si>
    <t>2064212029</t>
  </si>
  <si>
    <t>61</t>
  </si>
  <si>
    <t>434191423</t>
  </si>
  <si>
    <t>Osazení schodišťových stupňů kamenných pemrlovaných na desku</t>
  </si>
  <si>
    <t>m</t>
  </si>
  <si>
    <t>-2093534900</t>
  </si>
  <si>
    <t>4,7+4,4+4,1+3,8+3,189+0,3</t>
  </si>
  <si>
    <t>16+18+20</t>
  </si>
  <si>
    <t>62</t>
  </si>
  <si>
    <t>58388015</t>
  </si>
  <si>
    <t>stupeň schodišťový žulový plný 150x300x1000mm výžlabková podstupnice-pemrlovaný</t>
  </si>
  <si>
    <t>140547551</t>
  </si>
  <si>
    <t>63</t>
  </si>
  <si>
    <t>583880R1</t>
  </si>
  <si>
    <t xml:space="preserve">stupeň schodišťový žulový plný 500x500x1000mm </t>
  </si>
  <si>
    <t>-1426615731</t>
  </si>
  <si>
    <t>64</t>
  </si>
  <si>
    <t>441171111</t>
  </si>
  <si>
    <t>Montáž ocelových kcí zastřešení vazníky nebo krovy hmotnosti prvku do 30 kg/m dl do 12 m</t>
  </si>
  <si>
    <t>1120697651</t>
  </si>
  <si>
    <t>15,8*1,78*0,001</t>
  </si>
  <si>
    <t>39,25*(0,05*(11,046+7,392+4,145+3,975+3,873+3,825)+0,05*3,82*6+0,05*0,1*7)*0,001</t>
  </si>
  <si>
    <t>39,25*0,05*0,095*0,001*4</t>
  </si>
  <si>
    <t>78,5*(0,137*0,181*74+0,13*0,137*22)*0,001</t>
  </si>
  <si>
    <t>65</t>
  </si>
  <si>
    <t>13010748</t>
  </si>
  <si>
    <t>ocel profilová jakost S235JR (11 375) průřez IPE 160</t>
  </si>
  <si>
    <t>-287460433</t>
  </si>
  <si>
    <t>66</t>
  </si>
  <si>
    <t>13611218</t>
  </si>
  <si>
    <t>plech ocelový hladký jakost S235JR tl 5mm tabule</t>
  </si>
  <si>
    <t>309707603</t>
  </si>
  <si>
    <t>67</t>
  </si>
  <si>
    <t>1439259856</t>
  </si>
  <si>
    <t>68</t>
  </si>
  <si>
    <t>441171121</t>
  </si>
  <si>
    <t>Montáž ocelových kcí zastřešení vazníky nebo krovy hmotnosti prvku přes 30 do 50 kg/m dl do 12 m</t>
  </si>
  <si>
    <t>-1846540352</t>
  </si>
  <si>
    <t>15,8*(2,49+3,015)*0,001</t>
  </si>
  <si>
    <t>69</t>
  </si>
  <si>
    <t>-1482532719</t>
  </si>
  <si>
    <t>70</t>
  </si>
  <si>
    <t>441171131</t>
  </si>
  <si>
    <t>Montáž ocelových kcí zastřešení vazníky nebo krovy hmotnosti prvku přes 50 do 80 kg/m dl do 12 m</t>
  </si>
  <si>
    <t>-1677752143</t>
  </si>
  <si>
    <t>15,8*3,82*0,001*33</t>
  </si>
  <si>
    <t>71</t>
  </si>
  <si>
    <t>-1292351918</t>
  </si>
  <si>
    <t>72</t>
  </si>
  <si>
    <t>441171141</t>
  </si>
  <si>
    <t>Montáž ocelových kcí zastřešení vazníky nebo krovy hmotnosti prvku přes 80 do 100 kg/m dl do 12 m</t>
  </si>
  <si>
    <t>-1503607533</t>
  </si>
  <si>
    <t>22,8*(3,82*6+4,179+3,998+3,873+3,829)*0,001</t>
  </si>
  <si>
    <t>73</t>
  </si>
  <si>
    <t>13010938</t>
  </si>
  <si>
    <t>ocel profilová jakost S235JR (11 375) průřez UPE 200</t>
  </si>
  <si>
    <t>1114039058</t>
  </si>
  <si>
    <t>74</t>
  </si>
  <si>
    <t>441171151</t>
  </si>
  <si>
    <t>Montáž ocelových kcí zastřešení vazníky nebo krovy hmotnosti prvku přes 100 kg/m dl do 12 m</t>
  </si>
  <si>
    <t>843278350</t>
  </si>
  <si>
    <t>23*(7,594+8,252+9,386+11,046+7,391*2)*0,001</t>
  </si>
  <si>
    <t>75</t>
  </si>
  <si>
    <t>13010752</t>
  </si>
  <si>
    <t>ocel profilová jakost S235JR (11 375) průřez IPE 200</t>
  </si>
  <si>
    <t>-1846026114</t>
  </si>
  <si>
    <t>Komunikace pozemní</t>
  </si>
  <si>
    <t>76</t>
  </si>
  <si>
    <t>564201111</t>
  </si>
  <si>
    <t>Podklad nebo podsyp ze štěrkopísku ŠP plochy přes 100 m2 tl 40 mm</t>
  </si>
  <si>
    <t>2097924220</t>
  </si>
  <si>
    <t>77</t>
  </si>
  <si>
    <t>564750101</t>
  </si>
  <si>
    <t>Podklad z kameniva hrubého drceného vel. 16-32 mm plochy do 100 m2 tl 150 mm</t>
  </si>
  <si>
    <t>-1294865652</t>
  </si>
  <si>
    <t>1,85*1,85*2</t>
  </si>
  <si>
    <t>272</t>
  </si>
  <si>
    <t>78</t>
  </si>
  <si>
    <t>564751111</t>
  </si>
  <si>
    <t>Podklad z kameniva hrubého drceného vel. 32-63 mm plochy přes 100 m2 tl 150 mm</t>
  </si>
  <si>
    <t>1924049896</t>
  </si>
  <si>
    <t>79</t>
  </si>
  <si>
    <t>564811112</t>
  </si>
  <si>
    <t>Podklad ze štěrkodrtě ŠD plochy přes 100 m2 tl 60 mm</t>
  </si>
  <si>
    <t>2055263704</t>
  </si>
  <si>
    <t>80</t>
  </si>
  <si>
    <t>596811220</t>
  </si>
  <si>
    <t>Kladení betonové dlažby komunikací pro pěší do lože z kameniva velikosti přes 0,09 do 0,25 m2 pl do 50 m2</t>
  </si>
  <si>
    <t>-1065365568</t>
  </si>
  <si>
    <t>81</t>
  </si>
  <si>
    <t>583810R1</t>
  </si>
  <si>
    <t>odseky žula šedá</t>
  </si>
  <si>
    <t>272904348</t>
  </si>
  <si>
    <t>278,845*1,03 'Přepočtené koeficientem množství</t>
  </si>
  <si>
    <t>82</t>
  </si>
  <si>
    <t>596811222</t>
  </si>
  <si>
    <t>Kladení betonové dlažby komunikací pro pěší do lože z kameniva velikosti přes 0,09 do 0,25 m2 pl přes 100 do 300 m2</t>
  </si>
  <si>
    <t>1418391251</t>
  </si>
  <si>
    <t>19,87*(6,774+10,375)/2-10,81*4,76</t>
  </si>
  <si>
    <t>83</t>
  </si>
  <si>
    <t>59246062</t>
  </si>
  <si>
    <t>dlažba skladebná betonová z více formátů o max. rozměrech 640x160mm tl 80mm přírodní</t>
  </si>
  <si>
    <t>-1335922973</t>
  </si>
  <si>
    <t>118,92*1,02 'Přepočtené koeficientem množství</t>
  </si>
  <si>
    <t>Úpravy povrchů, podlahy a osazování výplní</t>
  </si>
  <si>
    <t>84</t>
  </si>
  <si>
    <t>631311116</t>
  </si>
  <si>
    <t>Mazanina tl přes 50 do 80 mm z betonu prostého bez zvýšených nároků na prostředí tř. C 25/30</t>
  </si>
  <si>
    <t>-1773324587</t>
  </si>
  <si>
    <t>10,81*4,76*0,05</t>
  </si>
  <si>
    <t>Ostatní konstrukce a práce, bourání</t>
  </si>
  <si>
    <t>85</t>
  </si>
  <si>
    <t>916241213</t>
  </si>
  <si>
    <t>Osazení obrubníku kamenného stojatého s boční opěrou do lože z betonu prostého</t>
  </si>
  <si>
    <t>801257179</t>
  </si>
  <si>
    <t>11,4*2+22+23+14,2+17</t>
  </si>
  <si>
    <t>86</t>
  </si>
  <si>
    <t>58380220</t>
  </si>
  <si>
    <t>krajník kamenný žulový silniční 110x250x800-2500mm</t>
  </si>
  <si>
    <t>798597297</t>
  </si>
  <si>
    <t>99*1,02 'Přepočtené koeficientem množství</t>
  </si>
  <si>
    <t>87</t>
  </si>
  <si>
    <t>916371214</t>
  </si>
  <si>
    <t>Osazení skrytého flexibilního zahradního obrubníku plastového zarytím včetně začištění</t>
  </si>
  <si>
    <t>-2018503145</t>
  </si>
  <si>
    <t>88</t>
  </si>
  <si>
    <t>272451R1</t>
  </si>
  <si>
    <t>obrubník z ocelové pásoviny tl.6mm s trny</t>
  </si>
  <si>
    <t>251588484</t>
  </si>
  <si>
    <t>89</t>
  </si>
  <si>
    <t>919726122</t>
  </si>
  <si>
    <t>Geotextilie pro ochranu, separaci a filtraci netkaná měrná hm přes 200 do 300 g/m2</t>
  </si>
  <si>
    <t>1888914346</t>
  </si>
  <si>
    <t>90</t>
  </si>
  <si>
    <t>949101111</t>
  </si>
  <si>
    <t>Lešení pomocné pro objekty pozemních staveb s lešeňovou podlahou v do 1,9 m zatížení do 150 kg/m2</t>
  </si>
  <si>
    <t>-434520980</t>
  </si>
  <si>
    <t>91</t>
  </si>
  <si>
    <t>953961216</t>
  </si>
  <si>
    <t>Kotva chemickou patronou M 24 hl 210 mm do betonu, ŽB nebo kamene s vyvrtáním otvoru</t>
  </si>
  <si>
    <t>-130097915</t>
  </si>
  <si>
    <t>15*4</t>
  </si>
  <si>
    <t>92</t>
  </si>
  <si>
    <t>953965151</t>
  </si>
  <si>
    <t>Kotevní šroub pro chemické kotvy M 24 dl 290 mm</t>
  </si>
  <si>
    <t>1420818976</t>
  </si>
  <si>
    <t>93</t>
  </si>
  <si>
    <t>961021311</t>
  </si>
  <si>
    <t>Bourání základů ze zdiva kamenného</t>
  </si>
  <si>
    <t>-927127399</t>
  </si>
  <si>
    <t>"stávající stěna"0,3*0,9*(10,2+30+6,3+1,2)</t>
  </si>
  <si>
    <t>997</t>
  </si>
  <si>
    <t>Přesun sutě</t>
  </si>
  <si>
    <t>94</t>
  </si>
  <si>
    <t>997013111</t>
  </si>
  <si>
    <t>Vnitrostaveništní doprava suti a vybouraných hmot pro budovy v do 6 m</t>
  </si>
  <si>
    <t>1107129766</t>
  </si>
  <si>
    <t>95</t>
  </si>
  <si>
    <t>997013501</t>
  </si>
  <si>
    <t>Odvoz suti a vybouraných hmot na skládku nebo meziskládku do 1 km se složením</t>
  </si>
  <si>
    <t>-316008444</t>
  </si>
  <si>
    <t>96</t>
  </si>
  <si>
    <t>997013509</t>
  </si>
  <si>
    <t>Příplatek k odvozu suti a vybouraných hmot na skládku ZKD 1 km přes 1 km</t>
  </si>
  <si>
    <t>-557822063</t>
  </si>
  <si>
    <t>32,198*23 'Přepočtené koeficientem množství</t>
  </si>
  <si>
    <t>97</t>
  </si>
  <si>
    <t>997013873</t>
  </si>
  <si>
    <t>Poplatek za uložení stavebního odpadu na recyklační skládce (skládkovné) zeminy a kamení zatříděného do Katalogu odpadů pod kódem 17 05 04</t>
  </si>
  <si>
    <t>-1049743581</t>
  </si>
  <si>
    <t>998</t>
  </si>
  <si>
    <t>Přesun hmot</t>
  </si>
  <si>
    <t>98</t>
  </si>
  <si>
    <t>998014211</t>
  </si>
  <si>
    <t>Přesun hmot pro budovy jednopodlažní z kovových dílců</t>
  </si>
  <si>
    <t>-1262479729</t>
  </si>
  <si>
    <t>PSV</t>
  </si>
  <si>
    <t>Práce a dodávky PSV</t>
  </si>
  <si>
    <t>711</t>
  </si>
  <si>
    <t>Izolace proti vodě, vlhkosti a plynům</t>
  </si>
  <si>
    <t>99</t>
  </si>
  <si>
    <t>711111001</t>
  </si>
  <si>
    <t>Provedení izolace proti zemní vlhkosti vodorovné za studena nátěrem penetračním</t>
  </si>
  <si>
    <t>1455772044</t>
  </si>
  <si>
    <t>10,81*4,76</t>
  </si>
  <si>
    <t>100</t>
  </si>
  <si>
    <t>11163150</t>
  </si>
  <si>
    <t>lak penetrační asfaltový</t>
  </si>
  <si>
    <t>1489055278</t>
  </si>
  <si>
    <t>51,456*0,0003 'Přepočtené koeficientem množství</t>
  </si>
  <si>
    <t>101</t>
  </si>
  <si>
    <t>711141559</t>
  </si>
  <si>
    <t>Provedení izolace proti zemní vlhkosti pásy přitavením vodorovné NAIP</t>
  </si>
  <si>
    <t>2126481921</t>
  </si>
  <si>
    <t>10,81*4,76*2</t>
  </si>
  <si>
    <t>102</t>
  </si>
  <si>
    <t>62855001</t>
  </si>
  <si>
    <t>pás asfaltový natavitelný modifikovaný SBS s vložkou z polyesterové rohože a spalitelnou PE fólií nebo jemnozrnným minerálním posypem na horním povrchu tl 4,0mm</t>
  </si>
  <si>
    <t>1491778735</t>
  </si>
  <si>
    <t>102,911*1,1655 'Přepočtené koeficientem množství</t>
  </si>
  <si>
    <t>103</t>
  </si>
  <si>
    <t>998711101</t>
  </si>
  <si>
    <t>Přesun hmot tonážní pro izolace proti vodě, vlhkosti a plynům v objektech v do 6 m</t>
  </si>
  <si>
    <t>1591815741</t>
  </si>
  <si>
    <t>713</t>
  </si>
  <si>
    <t>Izolace tepelné</t>
  </si>
  <si>
    <t>104</t>
  </si>
  <si>
    <t>713111121</t>
  </si>
  <si>
    <t>Montáž izolace tepelné spodem stropů s uchycením drátem rohoží, pásů, dílců, desek</t>
  </si>
  <si>
    <t>-1227861369</t>
  </si>
  <si>
    <t>105</t>
  </si>
  <si>
    <t>28323020</t>
  </si>
  <si>
    <t>fólie separační PE 2 x 50 m</t>
  </si>
  <si>
    <t>-396847929</t>
  </si>
  <si>
    <t>118,92*1,1 'Přepočtené koeficientem množství</t>
  </si>
  <si>
    <t>106</t>
  </si>
  <si>
    <t>713131161</t>
  </si>
  <si>
    <t>Montáž izolace tepelné stěn připevněné sponkami parotěsné reflexní tl do 5 mm</t>
  </si>
  <si>
    <t>1756245765</t>
  </si>
  <si>
    <t>(10,81*(2,688+3,489)+4,76*(2,688+3,489)/2*2-0,9*2,6*3-2,2*1,2)*2</t>
  </si>
  <si>
    <t>107</t>
  </si>
  <si>
    <t>28329028</t>
  </si>
  <si>
    <t>fólie PE vyztužená Al vrstvou pro parotěsnou vrstvu 150g/m2 s integrovanou lepící páskou</t>
  </si>
  <si>
    <t>-1338456104</t>
  </si>
  <si>
    <t>86,516*1,05 'Přepočtené koeficientem množství</t>
  </si>
  <si>
    <t>108</t>
  </si>
  <si>
    <t>28329046</t>
  </si>
  <si>
    <t>fólie kontaktní difuzně propustná pro doplňkovou hydroizolační vrstvu, třívrstvá 140g/m2</t>
  </si>
  <si>
    <t>-368904244</t>
  </si>
  <si>
    <t>109</t>
  </si>
  <si>
    <t>713132331</t>
  </si>
  <si>
    <t>Montáž izolace tepelné do roštu dvousměrného výšky do 6 m</t>
  </si>
  <si>
    <t>414495113</t>
  </si>
  <si>
    <t>10,81*(2,688+3,489)+4,76*(2,688+3,489)/2*2-0,9*2,6*3-2,2*1,2</t>
  </si>
  <si>
    <t>110</t>
  </si>
  <si>
    <t>63148163</t>
  </si>
  <si>
    <t>deska tepelně izolační minerální provětrávaných fasád λ=0,034-0,035 tl 140mm</t>
  </si>
  <si>
    <t>-876525510</t>
  </si>
  <si>
    <t>111</t>
  </si>
  <si>
    <t>998713101</t>
  </si>
  <si>
    <t>Přesun hmot tonážní pro izolace tepelné v objektech v do 6 m</t>
  </si>
  <si>
    <t>847514840</t>
  </si>
  <si>
    <t>721</t>
  </si>
  <si>
    <t>Zdravotechnika - vnitřní kanalizace</t>
  </si>
  <si>
    <t>112</t>
  </si>
  <si>
    <t>721173401</t>
  </si>
  <si>
    <t>Potrubí kanalizační z PVC SN 4 svodné DN 110</t>
  </si>
  <si>
    <t>-847476129</t>
  </si>
  <si>
    <t>113</t>
  </si>
  <si>
    <t>721174004</t>
  </si>
  <si>
    <t>Potrubí kanalizační z PP svodné DN 75</t>
  </si>
  <si>
    <t>929053332</t>
  </si>
  <si>
    <t>114</t>
  </si>
  <si>
    <t>721174043</t>
  </si>
  <si>
    <t>Potrubí kanalizační z PP připojovací DN 50</t>
  </si>
  <si>
    <t>35685310</t>
  </si>
  <si>
    <t>115</t>
  </si>
  <si>
    <t>721174045</t>
  </si>
  <si>
    <t>Potrubí kanalizační z PP připojovací DN 110</t>
  </si>
  <si>
    <t>-1026498729</t>
  </si>
  <si>
    <t>116</t>
  </si>
  <si>
    <t>721174062</t>
  </si>
  <si>
    <t>Potrubí kanalizační z PP větrací DN 75</t>
  </si>
  <si>
    <t>294105252</t>
  </si>
  <si>
    <t>117</t>
  </si>
  <si>
    <t>721194105</t>
  </si>
  <si>
    <t>Vyvedení a upevnění odpadních výpustek DN 50</t>
  </si>
  <si>
    <t>-942834777</t>
  </si>
  <si>
    <t>118</t>
  </si>
  <si>
    <t>721194107</t>
  </si>
  <si>
    <t>Vyvedení a upevnění odpadních výpustek DN 70</t>
  </si>
  <si>
    <t>-2049115455</t>
  </si>
  <si>
    <t>119</t>
  </si>
  <si>
    <t>721194109</t>
  </si>
  <si>
    <t>Vyvedení a upevnění odpadních výpustek DN 110</t>
  </si>
  <si>
    <t>-1145256568</t>
  </si>
  <si>
    <t>120</t>
  </si>
  <si>
    <t>721273152</t>
  </si>
  <si>
    <t>Hlavice ventilační polypropylen PP DN 75</t>
  </si>
  <si>
    <t>1132997747</t>
  </si>
  <si>
    <t>121</t>
  </si>
  <si>
    <t>721290111</t>
  </si>
  <si>
    <t>Zkouška těsnosti potrubí kanalizace vodou DN do 125</t>
  </si>
  <si>
    <t>-1944265730</t>
  </si>
  <si>
    <t>122</t>
  </si>
  <si>
    <t>998721101</t>
  </si>
  <si>
    <t>Přesun hmot tonážní pro vnitřní kanalizaci v objektech v do 6 m</t>
  </si>
  <si>
    <t>691737901</t>
  </si>
  <si>
    <t>722</t>
  </si>
  <si>
    <t>Zdravotechnika - vnitřní vodovod</t>
  </si>
  <si>
    <t>123</t>
  </si>
  <si>
    <t>722174002</t>
  </si>
  <si>
    <t>Potrubí vodovodní plastové PPR svar polyfúze PN 16 D 20x2,8 mm</t>
  </si>
  <si>
    <t>894925300</t>
  </si>
  <si>
    <t>124</t>
  </si>
  <si>
    <t>722174003</t>
  </si>
  <si>
    <t>Potrubí vodovodní plastové PPR svar polyfúze PN 16 D 25x3,5 mm</t>
  </si>
  <si>
    <t>215591182</t>
  </si>
  <si>
    <t>125</t>
  </si>
  <si>
    <t>722181231</t>
  </si>
  <si>
    <t>Ochrana vodovodního potrubí přilepenými termoizolačními trubicemi z PE tl přes 9 do 13 mm DN do 22 mm</t>
  </si>
  <si>
    <t>1696434734</t>
  </si>
  <si>
    <t>126</t>
  </si>
  <si>
    <t>722181232</t>
  </si>
  <si>
    <t>Ochrana vodovodního potrubí přilepenými termoizolačními trubicemi z PE tl přes 9 do 13 mm DN přes 22 do 45 mm</t>
  </si>
  <si>
    <t>-1734795813</t>
  </si>
  <si>
    <t>127</t>
  </si>
  <si>
    <t>722220111</t>
  </si>
  <si>
    <t>Nástěnka pro výtokový ventil G 1/2" s jedním závitem</t>
  </si>
  <si>
    <t>-544049693</t>
  </si>
  <si>
    <t>128</t>
  </si>
  <si>
    <t>722220233</t>
  </si>
  <si>
    <t>Přechodka dGK PPR PN 20 D 32 x G 1" s kovovým vnitřním závitem</t>
  </si>
  <si>
    <t>-2006268754</t>
  </si>
  <si>
    <t>129</t>
  </si>
  <si>
    <t>722231211</t>
  </si>
  <si>
    <t>Ventil redukční mosazný G 1/2" PN 10 do 100°C k bojleru s 2x vnitřním závitem</t>
  </si>
  <si>
    <t>111446875</t>
  </si>
  <si>
    <t>130</t>
  </si>
  <si>
    <t>722232124</t>
  </si>
  <si>
    <t>Kohout kulový přímý G 1" PN 42 do 185°C plnoprůtokový vnitřní závit</t>
  </si>
  <si>
    <t>49450513</t>
  </si>
  <si>
    <t>131</t>
  </si>
  <si>
    <t>722263210</t>
  </si>
  <si>
    <t>Vodoměr závitový jednovtokový suchoběžný dálkový odečet do 100°C G 3/4"x 130 R100 Qn 4,0 m3/h horizont</t>
  </si>
  <si>
    <t>-509848681</t>
  </si>
  <si>
    <t>132</t>
  </si>
  <si>
    <t>722270101</t>
  </si>
  <si>
    <t>Sestava vodoměrová závitová G 3/4"</t>
  </si>
  <si>
    <t>soubor</t>
  </si>
  <si>
    <t>268356507</t>
  </si>
  <si>
    <t>133</t>
  </si>
  <si>
    <t>722290234</t>
  </si>
  <si>
    <t>Proplach a dezinfekce vodovodního potrubí DN do 80</t>
  </si>
  <si>
    <t>-265254441</t>
  </si>
  <si>
    <t>134</t>
  </si>
  <si>
    <t>722290246</t>
  </si>
  <si>
    <t>Zkouška těsnosti vodovodního potrubí plastového DN do 40</t>
  </si>
  <si>
    <t>-1359512635</t>
  </si>
  <si>
    <t>135</t>
  </si>
  <si>
    <t>998722101</t>
  </si>
  <si>
    <t>Přesun hmot tonážní pro vnitřní vodovod v objektech v do 6 m</t>
  </si>
  <si>
    <t>-204648652</t>
  </si>
  <si>
    <t>725</t>
  </si>
  <si>
    <t>Zdravotechnika - zařizovací předměty</t>
  </si>
  <si>
    <t>136</t>
  </si>
  <si>
    <t>725112313</t>
  </si>
  <si>
    <t>Klozet nerezový s hlubokým splachováním závěsný s montážní deskou</t>
  </si>
  <si>
    <t>-1355970018</t>
  </si>
  <si>
    <t>137</t>
  </si>
  <si>
    <t>725121605</t>
  </si>
  <si>
    <t>Pisoárový záchodek nerezový s bateriovým napájením</t>
  </si>
  <si>
    <t>2037369159</t>
  </si>
  <si>
    <t>138</t>
  </si>
  <si>
    <t>725214112</t>
  </si>
  <si>
    <t>Umyvadlo nerezové bez výtokové armatury o rozměrech 420x420 mm připevněné na stěnu</t>
  </si>
  <si>
    <t>378291111</t>
  </si>
  <si>
    <t>139</t>
  </si>
  <si>
    <t>725214113</t>
  </si>
  <si>
    <t>Umyvadlo nerezové bez výtokové armatury o rozměrech 560x435 mm připevněné na stěnu</t>
  </si>
  <si>
    <t>-476286014</t>
  </si>
  <si>
    <t>140</t>
  </si>
  <si>
    <t>725291669</t>
  </si>
  <si>
    <t>Montáž madla invalidního krakorcového</t>
  </si>
  <si>
    <t>465775181</t>
  </si>
  <si>
    <t>141</t>
  </si>
  <si>
    <t>55147101</t>
  </si>
  <si>
    <t>madlo invalidní krakorcové nerez lesk 900mm</t>
  </si>
  <si>
    <t>-395146059</t>
  </si>
  <si>
    <t>142</t>
  </si>
  <si>
    <t>725291670</t>
  </si>
  <si>
    <t>Montáž madla invalidního krakorcového sklopného</t>
  </si>
  <si>
    <t>391151476</t>
  </si>
  <si>
    <t>143</t>
  </si>
  <si>
    <t>55147115</t>
  </si>
  <si>
    <t>madlo invalidní krakorcové sklopné nerez lesk 813mm</t>
  </si>
  <si>
    <t>1996982392</t>
  </si>
  <si>
    <t>144</t>
  </si>
  <si>
    <t>725319111</t>
  </si>
  <si>
    <t>Montáž dřezu ostatních typů</t>
  </si>
  <si>
    <t>1679314232</t>
  </si>
  <si>
    <t>145</t>
  </si>
  <si>
    <t>55231360</t>
  </si>
  <si>
    <t>dřez nerez vestavný s odkapní deskou 860x500mm</t>
  </si>
  <si>
    <t>-1282866038</t>
  </si>
  <si>
    <t>146</t>
  </si>
  <si>
    <t>725331221</t>
  </si>
  <si>
    <t>Výlevka bez výtokových armatur nerezová na stojanu 400x550x300 mm</t>
  </si>
  <si>
    <t>625967223</t>
  </si>
  <si>
    <t>147</t>
  </si>
  <si>
    <t>725532122</t>
  </si>
  <si>
    <t>Elektrický ohřívač zásobníkový akumulační závěsný svislý 150 l / 3 kW</t>
  </si>
  <si>
    <t>-909549682</t>
  </si>
  <si>
    <t>148</t>
  </si>
  <si>
    <t>725819401</t>
  </si>
  <si>
    <t>Montáž ventilů rohových G 1/2" s připojovací trubičkou</t>
  </si>
  <si>
    <t>1569032378</t>
  </si>
  <si>
    <t>149</t>
  </si>
  <si>
    <t>55141001</t>
  </si>
  <si>
    <t>kohout kulový rohový mosazný R 1/2"x3/8"</t>
  </si>
  <si>
    <t>1589770325</t>
  </si>
  <si>
    <t>150</t>
  </si>
  <si>
    <t>55190001</t>
  </si>
  <si>
    <t>flexi hadice ohebná sanitární D 9x13mm FF 3/8" 500mm</t>
  </si>
  <si>
    <t>1938469331</t>
  </si>
  <si>
    <t>151</t>
  </si>
  <si>
    <t>725821316</t>
  </si>
  <si>
    <t>Baterie dřezová nástěnná páková s otáčivým plochým ústím a délkou ramínka 300 mm</t>
  </si>
  <si>
    <t>-1419452229</t>
  </si>
  <si>
    <t>152</t>
  </si>
  <si>
    <t>725821329</t>
  </si>
  <si>
    <t>Baterie dřezová stojánková páková s vytahovací sprškou</t>
  </si>
  <si>
    <t>-1670084378</t>
  </si>
  <si>
    <t>153</t>
  </si>
  <si>
    <t>725822613</t>
  </si>
  <si>
    <t>Baterie umyvadlová stojánková páková s výpustí</t>
  </si>
  <si>
    <t>558902394</t>
  </si>
  <si>
    <t>154</t>
  </si>
  <si>
    <t>725822663</t>
  </si>
  <si>
    <t>Baterie umyvadlová samouzavírací tlačná s výtokem po dobu 15 s a 4 l/min</t>
  </si>
  <si>
    <t>-362997907</t>
  </si>
  <si>
    <t>155</t>
  </si>
  <si>
    <t>998725101</t>
  </si>
  <si>
    <t>Přesun hmot tonážní pro zařizovací předměty v objektech v do 6 m</t>
  </si>
  <si>
    <t>1267036512</t>
  </si>
  <si>
    <t>726</t>
  </si>
  <si>
    <t>Zdravotechnika - předstěnové instalace</t>
  </si>
  <si>
    <t>156</t>
  </si>
  <si>
    <t>726131001</t>
  </si>
  <si>
    <t>Instalační předstěna pro umyvadlo do v 1120 mm se stojánkovou baterií do lehkých stěn s kovovou kcí</t>
  </si>
  <si>
    <t>-395099068</t>
  </si>
  <si>
    <t>157</t>
  </si>
  <si>
    <t>726131002</t>
  </si>
  <si>
    <t>Instalační předstěna pro umyvadlo do v 1120 mm pro tělesně postižené do lehkých stěn s kovovou kcí</t>
  </si>
  <si>
    <t>1312158276</t>
  </si>
  <si>
    <t>158</t>
  </si>
  <si>
    <t>726131021</t>
  </si>
  <si>
    <t>Instalační předstěna pro pisoár v 1300 mm do lehkých stěn s kovovou kcí</t>
  </si>
  <si>
    <t>-1231090164</t>
  </si>
  <si>
    <t>159</t>
  </si>
  <si>
    <t>726131031</t>
  </si>
  <si>
    <t>Instalační předstěna pro podpěry a madla v 1120 mm do lehkých stěn s kovovou kcí</t>
  </si>
  <si>
    <t>1967296007</t>
  </si>
  <si>
    <t>160</t>
  </si>
  <si>
    <t>726131043</t>
  </si>
  <si>
    <t>Instalační předstěna pro klozet závěsný v 1120 mm s ovládáním zepředu pro postižené do stěn s kov kcí</t>
  </si>
  <si>
    <t>-214347654</t>
  </si>
  <si>
    <t>161</t>
  </si>
  <si>
    <t>726131063</t>
  </si>
  <si>
    <t>Instalační předstěna pro klozet závěsný v 980 mm s ovládáním shora do stěn s kov kcí</t>
  </si>
  <si>
    <t>-872953173</t>
  </si>
  <si>
    <t>162</t>
  </si>
  <si>
    <t>998726111</t>
  </si>
  <si>
    <t>Přesun hmot tonážní pro instalační prefabrikáty v objektech v do 6 m</t>
  </si>
  <si>
    <t>211279260</t>
  </si>
  <si>
    <t>763</t>
  </si>
  <si>
    <t>Konstrukce suché výstavby</t>
  </si>
  <si>
    <t>163</t>
  </si>
  <si>
    <t>763111341</t>
  </si>
  <si>
    <t>SDK příčka tl 75 mm profil CW+UW 50 desky 1xDFH2 12,5 s izolací EI 45 Rw do 46 dB</t>
  </si>
  <si>
    <t>-617552996</t>
  </si>
  <si>
    <t>0,6*2,754</t>
  </si>
  <si>
    <t>164</t>
  </si>
  <si>
    <t>763111343</t>
  </si>
  <si>
    <t>SDK příčka tl 100 mm profil CW+UW 75 desky 1xDFH2 12,5 s izolací EI 45 Rw do 49 dB</t>
  </si>
  <si>
    <t>747099676</t>
  </si>
  <si>
    <t>(2,5+4,15+(1,5+2,2)*2)*3,345-(0,6+0,7*4+0,9)*2,1</t>
  </si>
  <si>
    <t>165</t>
  </si>
  <si>
    <t>763111447</t>
  </si>
  <si>
    <t>SDK příčka tl 150 mm profil CW+UW 100 desky 2xDFH2 12,5 s izolací EI 90 Rw do 59 dB</t>
  </si>
  <si>
    <t>765570208</t>
  </si>
  <si>
    <t>(4,15+2,549)*3,345</t>
  </si>
  <si>
    <t>166</t>
  </si>
  <si>
    <t>763111717</t>
  </si>
  <si>
    <t>SDK příčka základní penetrační nátěr (oboustranně)</t>
  </si>
  <si>
    <t>-1290559490</t>
  </si>
  <si>
    <t>167</t>
  </si>
  <si>
    <t>763111771</t>
  </si>
  <si>
    <t>Příplatek k SDK příčce za rovinnost kvality Q3</t>
  </si>
  <si>
    <t>1362199424</t>
  </si>
  <si>
    <t>168</t>
  </si>
  <si>
    <t>763121433</t>
  </si>
  <si>
    <t>SDK stěna předsazená tl 112,5 mm profil CW+UW 100 deska 1xDFH2 12,5 s izolací EI 30 Rw do 12 dB</t>
  </si>
  <si>
    <t>-1887124604</t>
  </si>
  <si>
    <t>10,2*(2,754+3,345)+4,15*(2,754+3,345)/2*2-0,9*2,6*3-2,2*1,2</t>
  </si>
  <si>
    <t>169</t>
  </si>
  <si>
    <t>763121714</t>
  </si>
  <si>
    <t>SDK stěna předsazená základní penetrační nátěr</t>
  </si>
  <si>
    <t>654427625</t>
  </si>
  <si>
    <t>170</t>
  </si>
  <si>
    <t>763121761</t>
  </si>
  <si>
    <t>Příplatek k SDK stěně předsazené za rovinnost kvality Q3</t>
  </si>
  <si>
    <t>-1539763785</t>
  </si>
  <si>
    <t>171</t>
  </si>
  <si>
    <t>763131471</t>
  </si>
  <si>
    <t>SDK podhled deska 1xDFH2 12,5 bez izolace dvouvrstvá spodní kce profil CD+UD REI do 90</t>
  </si>
  <si>
    <t>1634870288</t>
  </si>
  <si>
    <t>10,2*4,15</t>
  </si>
  <si>
    <t>172</t>
  </si>
  <si>
    <t>763131714</t>
  </si>
  <si>
    <t>SDK podhled základní penetrační nátěr</t>
  </si>
  <si>
    <t>-1640123527</t>
  </si>
  <si>
    <t>173</t>
  </si>
  <si>
    <t>763131751</t>
  </si>
  <si>
    <t>Montáž parotěsné zábrany do SDK podhledu</t>
  </si>
  <si>
    <t>-482173083</t>
  </si>
  <si>
    <t>174</t>
  </si>
  <si>
    <t>28329276</t>
  </si>
  <si>
    <t>fólie PE vyztužená pro parotěsnou vrstvu (reakce na oheň - třída E) 140g/m2</t>
  </si>
  <si>
    <t>-1406030068</t>
  </si>
  <si>
    <t>42,33*1,1235 'Přepočtené koeficientem množství</t>
  </si>
  <si>
    <t>175</t>
  </si>
  <si>
    <t>763131752</t>
  </si>
  <si>
    <t>Montáž jedné vrstvy tepelné izolace do SDK podhledu</t>
  </si>
  <si>
    <t>432710530</t>
  </si>
  <si>
    <t>176</t>
  </si>
  <si>
    <t>63152099</t>
  </si>
  <si>
    <t>pás tepelně izolační univerzální λ=0,032-0,033 tl 100mm</t>
  </si>
  <si>
    <t>1838189356</t>
  </si>
  <si>
    <t>42,33*1,02 'Přepočtené koeficientem množství</t>
  </si>
  <si>
    <t>177</t>
  </si>
  <si>
    <t>763131771</t>
  </si>
  <si>
    <t>Příplatek k SDK podhledu za rovinnost kvality Q3</t>
  </si>
  <si>
    <t>167674762</t>
  </si>
  <si>
    <t>178</t>
  </si>
  <si>
    <t>763181422</t>
  </si>
  <si>
    <t>Ztužující výplň otvoru pro dveře s UA a UW profilem pro příčky přes 3,25 do 3,75 m</t>
  </si>
  <si>
    <t>-642535304</t>
  </si>
  <si>
    <t>179</t>
  </si>
  <si>
    <t>998763301</t>
  </si>
  <si>
    <t>Přesun hmot tonážní pro konstrukce montované z desek v objektech v do 6 m</t>
  </si>
  <si>
    <t>-525890840</t>
  </si>
  <si>
    <t>764</t>
  </si>
  <si>
    <t>Konstrukce klempířské</t>
  </si>
  <si>
    <t>180</t>
  </si>
  <si>
    <t>764212634</t>
  </si>
  <si>
    <t>Oplechování štítu závětrnou lištou z Pz s povrchovou úpravou rš 330 mm</t>
  </si>
  <si>
    <t>1738842912</t>
  </si>
  <si>
    <t>10,375+6,774+4,02+3,936+3,978+1,084+4,392</t>
  </si>
  <si>
    <t>181</t>
  </si>
  <si>
    <t>764212665</t>
  </si>
  <si>
    <t>Oplechování rovné okapové hrany z Pz s povrchovou úpravou rš 400 mm</t>
  </si>
  <si>
    <t>-500887694</t>
  </si>
  <si>
    <t>182</t>
  </si>
  <si>
    <t>764216604</t>
  </si>
  <si>
    <t>Oplechování rovných parapetů mechanicky kotvené z Pz s povrchovou úpravou rš 330 mm</t>
  </si>
  <si>
    <t>334415112</t>
  </si>
  <si>
    <t>183</t>
  </si>
  <si>
    <t>764216665</t>
  </si>
  <si>
    <t>Příplatek za zvýšenou pracnost oplechování rohů rovných parapetů z PZ s povrch úpravou rš do 400 mm</t>
  </si>
  <si>
    <t>-1227884062</t>
  </si>
  <si>
    <t>184</t>
  </si>
  <si>
    <t>764311605</t>
  </si>
  <si>
    <t>Lemování rovných zdí střech s krytinou prejzovou nebo vlnitou z Pz s povrchovou úpravou rš 400 mm</t>
  </si>
  <si>
    <t>-728878171</t>
  </si>
  <si>
    <t>20,5+10,01+6,1+1,1</t>
  </si>
  <si>
    <t>185</t>
  </si>
  <si>
    <t>764511612</t>
  </si>
  <si>
    <t>Žlab podokapní hranatý z Pz s povrchovou úpravou rš 330 mm</t>
  </si>
  <si>
    <t>251059884</t>
  </si>
  <si>
    <t>186</t>
  </si>
  <si>
    <t>764511662</t>
  </si>
  <si>
    <t>Kotlík hranatý pro podokapní žlaby z Pz s povrchovou úpravou 330/100 mm</t>
  </si>
  <si>
    <t>413000994</t>
  </si>
  <si>
    <t>187</t>
  </si>
  <si>
    <t>764518622</t>
  </si>
  <si>
    <t>Svody kruhové včetně objímek, kolen, odskoků z Pz s povrchovou úpravou průměru 100 mm</t>
  </si>
  <si>
    <t>-1464990885</t>
  </si>
  <si>
    <t>188</t>
  </si>
  <si>
    <t>998764101</t>
  </si>
  <si>
    <t>Přesun hmot tonážní pro konstrukce klempířské v objektech v do 6 m</t>
  </si>
  <si>
    <t>306843332</t>
  </si>
  <si>
    <t>765</t>
  </si>
  <si>
    <t>Krytina skládaná</t>
  </si>
  <si>
    <t>189</t>
  </si>
  <si>
    <t>765191021</t>
  </si>
  <si>
    <t>Montáž pojistné hydroizolační nebo parotěsné fólie kladené ve sklonu přes 20° s lepenými spoji na krokve</t>
  </si>
  <si>
    <t>-1563294523</t>
  </si>
  <si>
    <t>190</t>
  </si>
  <si>
    <t>28329070</t>
  </si>
  <si>
    <t>fólie PU/PP nekontaktní, difuzně propustná, integrované samolepicí pásky, 120g/m2</t>
  </si>
  <si>
    <t>-1740617362</t>
  </si>
  <si>
    <t>42,33*1,1 'Přepočtené koeficientem množství</t>
  </si>
  <si>
    <t>191</t>
  </si>
  <si>
    <t>998765101</t>
  </si>
  <si>
    <t>Přesun hmot tonážní pro krytiny skládané v objektech v do 6 m</t>
  </si>
  <si>
    <t>1833474048</t>
  </si>
  <si>
    <t>766</t>
  </si>
  <si>
    <t>Konstrukce truhlářské</t>
  </si>
  <si>
    <t>192</t>
  </si>
  <si>
    <t>766412222</t>
  </si>
  <si>
    <t>Montáž obložení stěn pl přes 5 m2 palubkami modřínovými š přes 60 do 80 mm</t>
  </si>
  <si>
    <t>-765356261</t>
  </si>
  <si>
    <t>((1,825+0,95)*2+1,85)*2,1+(1,825*2+1,85+0,95+0,8)*2,1</t>
  </si>
  <si>
    <t>193</t>
  </si>
  <si>
    <t>61191164</t>
  </si>
  <si>
    <t>palubky obkladové sibiřský modřín profil rhombus 28x68mm jakost A/B</t>
  </si>
  <si>
    <t>2203886</t>
  </si>
  <si>
    <t>117,281*1,1 'Přepočtené koeficientem množství</t>
  </si>
  <si>
    <t>194</t>
  </si>
  <si>
    <t>766417211</t>
  </si>
  <si>
    <t>Montáž podkladového roštu pro obložení stěn</t>
  </si>
  <si>
    <t>-1363173717</t>
  </si>
  <si>
    <t>195</t>
  </si>
  <si>
    <t>60512125</t>
  </si>
  <si>
    <t>hranol stavební řezivo průřezu do 120cm2 do dl 6m</t>
  </si>
  <si>
    <t>-292981012</t>
  </si>
  <si>
    <t>355*0,00924 'Přepočtené koeficientem množství</t>
  </si>
  <si>
    <t>196</t>
  </si>
  <si>
    <t>766421222</t>
  </si>
  <si>
    <t>Montáž obložení podhledů jednoduchých palubkami modřínovými š přes 60 do 80 mm</t>
  </si>
  <si>
    <t>-476000183</t>
  </si>
  <si>
    <t>197</t>
  </si>
  <si>
    <t>-1613621532</t>
  </si>
  <si>
    <t>198</t>
  </si>
  <si>
    <t>766427112</t>
  </si>
  <si>
    <t>Montáž podkladového roštu pro obložení podhledů</t>
  </si>
  <si>
    <t>-700858960</t>
  </si>
  <si>
    <t>199</t>
  </si>
  <si>
    <t>60514105</t>
  </si>
  <si>
    <t>řezivo jehličnaté lať pevnostní třída S10-13 průřez 30x50mm</t>
  </si>
  <si>
    <t>-973239584</t>
  </si>
  <si>
    <t>250*0,03*0,05</t>
  </si>
  <si>
    <t>0,375*1,1 'Přepočtené koeficientem množství</t>
  </si>
  <si>
    <t>200</t>
  </si>
  <si>
    <t>766621201</t>
  </si>
  <si>
    <t>Montáž dřevěných oken plochy přes 1 m2 otevíravých výšky do 1,5 m s rámem do dřevěné konstrukce</t>
  </si>
  <si>
    <t>1675485358</t>
  </si>
  <si>
    <t>2,2*1,2</t>
  </si>
  <si>
    <t>201</t>
  </si>
  <si>
    <t>61110010</t>
  </si>
  <si>
    <t>okno dřevěné otevíravé/sklopné dvojsklo přes plochu 1m2 do v 1,5m</t>
  </si>
  <si>
    <t>573640236</t>
  </si>
  <si>
    <t>202</t>
  </si>
  <si>
    <t>766660521</t>
  </si>
  <si>
    <t>Montáž vchodových dveří včetně rámu jednokřídlových s nadsvětlíkem do dřevěné konstrukce</t>
  </si>
  <si>
    <t>-699373640</t>
  </si>
  <si>
    <t>203</t>
  </si>
  <si>
    <t>61173206</t>
  </si>
  <si>
    <t>dveře jednokřídlé dřevěné plné s nadsvětlíkem max rozměru otvoru 3,3m2 bezpečnostní třídy RC2</t>
  </si>
  <si>
    <t>-372381190</t>
  </si>
  <si>
    <t>3*2,34 'Přepočtené koeficientem množství</t>
  </si>
  <si>
    <t>204</t>
  </si>
  <si>
    <t>998766101</t>
  </si>
  <si>
    <t>Přesun hmot tonážní pro kce truhlářské v objektech v do 6 m</t>
  </si>
  <si>
    <t>-21524662</t>
  </si>
  <si>
    <t>767</t>
  </si>
  <si>
    <t>Konstrukce zámečnické</t>
  </si>
  <si>
    <t>205</t>
  </si>
  <si>
    <t>767163122</t>
  </si>
  <si>
    <t>Montáž přímého kovového zábradlí do betonu v rovině v exteriéru</t>
  </si>
  <si>
    <t>746987105</t>
  </si>
  <si>
    <t>0,41+0,985+5,597+1,53+3,679+3,949+4,298</t>
  </si>
  <si>
    <t>206</t>
  </si>
  <si>
    <t>55342294</t>
  </si>
  <si>
    <t>zábradlí nerezové s vertikální výplní rovné kotvení boční v 900mm</t>
  </si>
  <si>
    <t>180552382</t>
  </si>
  <si>
    <t>207</t>
  </si>
  <si>
    <t>767223222</t>
  </si>
  <si>
    <t>Montáž přímého kovového zábradlí do betonu konstrukce na schodišti v exteriéru</t>
  </si>
  <si>
    <t>-250748415</t>
  </si>
  <si>
    <t>208</t>
  </si>
  <si>
    <t>55342295</t>
  </si>
  <si>
    <t>zábradlí nerezové s vertikální výplní schodišťové kotvení vrchní v 900mm</t>
  </si>
  <si>
    <t>951028831</t>
  </si>
  <si>
    <t>209</t>
  </si>
  <si>
    <t>767391112</t>
  </si>
  <si>
    <t>Montáž krytiny z tvarovaných plechů šroubováním</t>
  </si>
  <si>
    <t>1157019863</t>
  </si>
  <si>
    <t>210</t>
  </si>
  <si>
    <t>15484313</t>
  </si>
  <si>
    <t>plech trapézový 40/160 PES 25µm tl 1,00mm</t>
  </si>
  <si>
    <t>490272040</t>
  </si>
  <si>
    <t>170,375*1,133 'Přepočtené koeficientem množství</t>
  </si>
  <si>
    <t>211</t>
  </si>
  <si>
    <t>767391237</t>
  </si>
  <si>
    <t>Vložení těsnícího pásku do spojů tvarovaných plechů ve sklonu do 10°</t>
  </si>
  <si>
    <t>478829523</t>
  </si>
  <si>
    <t>212</t>
  </si>
  <si>
    <t>55350006</t>
  </si>
  <si>
    <t>pás těsnící samolepící průřez 3x10mm</t>
  </si>
  <si>
    <t>276410046</t>
  </si>
  <si>
    <t>180*1,05 'Přepočtené koeficientem množství</t>
  </si>
  <si>
    <t>213</t>
  </si>
  <si>
    <t>767640111</t>
  </si>
  <si>
    <t>Montáž dveří ocelových nebo hliníkových vchodových jednokřídlových bez nadsvětlíku</t>
  </si>
  <si>
    <t>-1161645958</t>
  </si>
  <si>
    <t>214</t>
  </si>
  <si>
    <t>55341330</t>
  </si>
  <si>
    <t xml:space="preserve">dveře jednokřídlé Al plné max rozměru otvoru 2,42m2 </t>
  </si>
  <si>
    <t>966268994</t>
  </si>
  <si>
    <t>(0,6+0,7*4+0,9)*2,1</t>
  </si>
  <si>
    <t>215</t>
  </si>
  <si>
    <t>767995113</t>
  </si>
  <si>
    <t>Montáž atypických zámečnických konstrukcí hmotnosti přes 10 do 20 kg</t>
  </si>
  <si>
    <t>-416416530</t>
  </si>
  <si>
    <t>6,72*(2,4*6+1,825*5+0,95*2+1,85*3+2,4*6+1,825*5+1,85*3+0,95+0,8)</t>
  </si>
  <si>
    <t>216</t>
  </si>
  <si>
    <t>14550250</t>
  </si>
  <si>
    <t>profil ocelový svařovaný jakost S235 průřez čtvercový 50x50x5mm</t>
  </si>
  <si>
    <t>132421515</t>
  </si>
  <si>
    <t>6,72*(2,4*6+1,825*5+0,95*2+1,85*3+2,4*6+1,825*5+1,85*3+0,95+0,8)*0,001</t>
  </si>
  <si>
    <t>217</t>
  </si>
  <si>
    <t>998767101</t>
  </si>
  <si>
    <t>Přesun hmot tonážní pro zámečnické konstrukce v objektech v do 6 m</t>
  </si>
  <si>
    <t>1590639484</t>
  </si>
  <si>
    <t>771</t>
  </si>
  <si>
    <t>Podlahy z dlaždic</t>
  </si>
  <si>
    <t>218</t>
  </si>
  <si>
    <t>771121011</t>
  </si>
  <si>
    <t>Nátěr penetrační na podlahu</t>
  </si>
  <si>
    <t>49954965</t>
  </si>
  <si>
    <t>219</t>
  </si>
  <si>
    <t>771574434</t>
  </si>
  <si>
    <t>Montáž podlah keramických reliéfních nebo z dekorů lepených cementovým flexibilním lepidlem přes 4 do 6 ks/m2</t>
  </si>
  <si>
    <t>201677090</t>
  </si>
  <si>
    <t>220</t>
  </si>
  <si>
    <t>59761115</t>
  </si>
  <si>
    <t>dlažba keramická slinutá mrazuvzdorná R11/C povrch reliéfní/matný tl do 10mm přes 4 do 6ks/m2</t>
  </si>
  <si>
    <t>1684043669</t>
  </si>
  <si>
    <t>42,33*1,15 'Přepočtené koeficientem množství</t>
  </si>
  <si>
    <t>221</t>
  </si>
  <si>
    <t>771592011</t>
  </si>
  <si>
    <t>Čištění vnitřních ploch podlah nebo schodišť po položení dlažby chemickými prostředky</t>
  </si>
  <si>
    <t>-1869315088</t>
  </si>
  <si>
    <t>222</t>
  </si>
  <si>
    <t>998771101</t>
  </si>
  <si>
    <t>Přesun hmot tonážní pro podlahy z dlaždic v objektech v do 6 m</t>
  </si>
  <si>
    <t>1401195756</t>
  </si>
  <si>
    <t>776</t>
  </si>
  <si>
    <t>Podlahy povlakové</t>
  </si>
  <si>
    <t>223</t>
  </si>
  <si>
    <t>776121114</t>
  </si>
  <si>
    <t>Vodou ředitelná penetrace savého podkladu pod povlakové povrchy stěn</t>
  </si>
  <si>
    <t>843120818</t>
  </si>
  <si>
    <t>((4,15+2,5+4+0,6+2,549)*2+(3,95+1,5+2)*4)*(2,754+3,345)/2+(3,901+1,5+2+2,549)*2,754+(2,2+1,6+1,5+2+2,549)*3,345</t>
  </si>
  <si>
    <t>-2,2*1,2-(0,6*2+0,7*8+0,9*5)*2,1</t>
  </si>
  <si>
    <t>224</t>
  </si>
  <si>
    <t>776521112</t>
  </si>
  <si>
    <t>Lepení pásů z PVC na stěnu výšky přes 2,0 m do 3,8 m</t>
  </si>
  <si>
    <t>2065631156</t>
  </si>
  <si>
    <t>225</t>
  </si>
  <si>
    <t>28411025</t>
  </si>
  <si>
    <t>PVC vinyl homogenní zátěžová antistatické tl 2,00mm, R &lt;1000MΩ, třída zátěže 34/43, hořlavost Bfl S1</t>
  </si>
  <si>
    <t>-1205153074</t>
  </si>
  <si>
    <t>209,012*1,1 'Přepočtené koeficientem množství</t>
  </si>
  <si>
    <t>226</t>
  </si>
  <si>
    <t>776991111</t>
  </si>
  <si>
    <t>Spárování silikonem</t>
  </si>
  <si>
    <t>516938777</t>
  </si>
  <si>
    <t>((3+4+3+2+1)*2+(3+1+2)*4)*(2,754+3,345)/2+(3+1+2+2)*2,754+(2+1+1+2+2)*3,345</t>
  </si>
  <si>
    <t>227</t>
  </si>
  <si>
    <t>776991121</t>
  </si>
  <si>
    <t>Základní čištění nově položených podlahovin vysátím a setřením vlhkým mopem</t>
  </si>
  <si>
    <t>1523382061</t>
  </si>
  <si>
    <t>228</t>
  </si>
  <si>
    <t>998776101</t>
  </si>
  <si>
    <t>Přesun hmot tonážní pro podlahy povlakové v objektech v do 6 m</t>
  </si>
  <si>
    <t>-281936364</t>
  </si>
  <si>
    <t>783</t>
  </si>
  <si>
    <t>Dokončovací práce - nátěry</t>
  </si>
  <si>
    <t>229</t>
  </si>
  <si>
    <t>783164101</t>
  </si>
  <si>
    <t>Základní jednonásobný olejový nátěr truhlářských konstrukcí</t>
  </si>
  <si>
    <t>-165267540</t>
  </si>
  <si>
    <t>230</t>
  </si>
  <si>
    <t>783168101</t>
  </si>
  <si>
    <t>Lazurovací jednonásobný olejový nátěr truhlářských konstrukcí</t>
  </si>
  <si>
    <t>-1723534050</t>
  </si>
  <si>
    <t>231</t>
  </si>
  <si>
    <t>783301313</t>
  </si>
  <si>
    <t>Odmaštění zámečnických konstrukcí ředidlovým odmašťovačem</t>
  </si>
  <si>
    <t>817975862</t>
  </si>
  <si>
    <t>(3,723*6+4,421*5+4,627+5,2+4,94+4,762)*0,794</t>
  </si>
  <si>
    <t>(3,82*6+4,179+3,998+3,873+3,829)*0,697</t>
  </si>
  <si>
    <t>(7,594+8,252+9,386+11,046+7,391*2)*0,768</t>
  </si>
  <si>
    <t>(2,4*6+1,825*5+0,95*2+1,85*3+2,4*6+1,825*5+1,85*3+0,95+0,8)*0,05*4</t>
  </si>
  <si>
    <t>232</t>
  </si>
  <si>
    <t>783314203</t>
  </si>
  <si>
    <t>Základní antikorozní jednonásobný syntetický samozákladující nátěr zámečnických konstrukcí</t>
  </si>
  <si>
    <t>-1139808680</t>
  </si>
  <si>
    <t>233</t>
  </si>
  <si>
    <t>783315103</t>
  </si>
  <si>
    <t>Mezinátěr jednonásobný syntetický samozákladující zámečnických konstrukcí</t>
  </si>
  <si>
    <t>1605144728</t>
  </si>
  <si>
    <t>234</t>
  </si>
  <si>
    <t>783317105</t>
  </si>
  <si>
    <t>Krycí jednonásobný syntetický samozákladující nátěr zámečnických konstrukcí</t>
  </si>
  <si>
    <t>-2086834010</t>
  </si>
  <si>
    <t>SO 02 - Přírodní jezírko</t>
  </si>
  <si>
    <t>Ing. Radim Heiduk</t>
  </si>
  <si>
    <t>Ing. Petr Dudík</t>
  </si>
  <si>
    <t>115101201</t>
  </si>
  <si>
    <t>Čerpání vody na dopravní výšku do 10 m průměrný přítok do 500 l/min</t>
  </si>
  <si>
    <t>hod</t>
  </si>
  <si>
    <t>115101301</t>
  </si>
  <si>
    <t>Pohotovost čerpací soupravy pro dopravní výšku do 10 m přítok do 500 l/min</t>
  </si>
  <si>
    <t>den</t>
  </si>
  <si>
    <t>"plocha stavby jezera"2000</t>
  </si>
  <si>
    <t>131251106</t>
  </si>
  <si>
    <t>Hloubení jam nezapažených v hornině třídy těžitelnosti I skupiny 3 objem do 5000 m3 strojně</t>
  </si>
  <si>
    <t>"objem výkopů pro jezero dle údajů projektanta" 2070*0,5</t>
  </si>
  <si>
    <t>131351106</t>
  </si>
  <si>
    <t>Hloubení jam nezapažených v hornině třídy těžitelnosti II skupiny 4 objem do 5000 m3 strojně</t>
  </si>
  <si>
    <t>1946044903</t>
  </si>
  <si>
    <t>"na meziskládku"2070</t>
  </si>
  <si>
    <t>"přebytečná ornice" 1650*0,2</t>
  </si>
  <si>
    <t>" použít do násypů vertikálního filtru" -345</t>
  </si>
  <si>
    <t>"použít do násypů kalového pole" -315</t>
  </si>
  <si>
    <t>1298855226</t>
  </si>
  <si>
    <t>1740*14 'Přepočtené koeficientem množství</t>
  </si>
  <si>
    <t>-917776914</t>
  </si>
  <si>
    <t>540804</t>
  </si>
  <si>
    <t>1740*1,8 'Přepočtené koeficientem množství</t>
  </si>
  <si>
    <t>"uložení na meziskládku" 2070</t>
  </si>
  <si>
    <t>180501111</t>
  </si>
  <si>
    <t>Zpevnění ploch předpěstovaným travním kobercem plošným v rovině a ve svahu do 1:5</t>
  </si>
  <si>
    <t>"kolem jezera-výměra dle projektanta" 70</t>
  </si>
  <si>
    <t>181351103</t>
  </si>
  <si>
    <t>Rozprostření ornice tl vrstvy do 200 mm pl přes 100 do 500 m2 v rovině nebo ve svahu do 1:5 strojně</t>
  </si>
  <si>
    <t>"kolem  jezera" 2000-1650</t>
  </si>
  <si>
    <t>318129308</t>
  </si>
  <si>
    <t>"pod dnem" 685</t>
  </si>
  <si>
    <t>182251101</t>
  </si>
  <si>
    <t>Svahování násypů strojně</t>
  </si>
  <si>
    <t>-754467345</t>
  </si>
  <si>
    <t>"svahy výměra dle projektanta"965</t>
  </si>
  <si>
    <t>"dno"685</t>
  </si>
  <si>
    <t>"obvod hluboké zóny"96*2,5</t>
  </si>
  <si>
    <t>271572211</t>
  </si>
  <si>
    <t>Podsyp pod základové konstrukce se zhutněním z netříděného štěrkopísku</t>
  </si>
  <si>
    <t>"vyrovnání dna" 1650*0,05</t>
  </si>
  <si>
    <t>457531111</t>
  </si>
  <si>
    <t>Filtrační vrstvy z hrubého drceného kameniva bez zhutnění frakce od 4 až 8 do 22 až 32 mm</t>
  </si>
  <si>
    <t>"v litor. zóně -objem dle projektanta" 310</t>
  </si>
  <si>
    <t>463211143</t>
  </si>
  <si>
    <t>Rovnanina objemu do 3 m3 z lomového kamene tříděného hmotnosti přes 200 kg s urovnáním líce</t>
  </si>
  <si>
    <t>610217912</t>
  </si>
  <si>
    <t>"kameny u vyústění do jezera" 0,5</t>
  </si>
  <si>
    <t>463211151</t>
  </si>
  <si>
    <t>Rovnanina objemu přes 3 m3 z lomového kamene tříděného hmotnosti do 80 kg s urovnáním líce</t>
  </si>
  <si>
    <t>1442823671</t>
  </si>
  <si>
    <t>"plocha z placáků 50/30/10cm v litor. zóně, výměra dle projektanta"420*0,1</t>
  </si>
  <si>
    <t>183211311.1</t>
  </si>
  <si>
    <t>Výsadba rostlin včetně dodávky rostlin</t>
  </si>
  <si>
    <t>"počet rostlin dle projektanta" 2600</t>
  </si>
  <si>
    <t>916241211</t>
  </si>
  <si>
    <t>Osazení obrubníku kamenného stojatého bez boční opěry do lože z kameniva těženého</t>
  </si>
  <si>
    <t>"kolem hluboké části" 96</t>
  </si>
  <si>
    <t>58380006</t>
  </si>
  <si>
    <t>obrubník kamenný žulový přímý 1000x200x200mm</t>
  </si>
  <si>
    <t>96*1,01</t>
  </si>
  <si>
    <t>933901511</t>
  </si>
  <si>
    <t>Provedení zkoušky vodotěsnosti a plynotěsnosti vyhnívací nádrže do 600 m3</t>
  </si>
  <si>
    <t>082113200</t>
  </si>
  <si>
    <t>voda pitná pro smluvní odběratele</t>
  </si>
  <si>
    <t>961055111</t>
  </si>
  <si>
    <t>Bourání základů ze ŽB</t>
  </si>
  <si>
    <t>1951023252</t>
  </si>
  <si>
    <t>188459244</t>
  </si>
  <si>
    <t>-1302876578</t>
  </si>
  <si>
    <t>997013862</t>
  </si>
  <si>
    <t>Poplatek za uložení stavebního odpadu na recyklační skládce (skládkovné) z armovaného betonu kód odpadu 17 01 01</t>
  </si>
  <si>
    <t>-1223233124</t>
  </si>
  <si>
    <t>998331011</t>
  </si>
  <si>
    <t>Přesun hmot pro nádrže</t>
  </si>
  <si>
    <t>711471053</t>
  </si>
  <si>
    <t>Provedení vodorovné izolace proti tlakové vodě termoplasty volně položenou fólií z nízkolehčeného PE</t>
  </si>
  <si>
    <t>"litor. část" 965</t>
  </si>
  <si>
    <t>"hluboká část" 685</t>
  </si>
  <si>
    <t>711472053</t>
  </si>
  <si>
    <t>Provedení svislé izolace proti tlakové vodě termoplasty volně položenou fólií z nízkolehčeného PE</t>
  </si>
  <si>
    <t>"litor. část" 170*0,6</t>
  </si>
  <si>
    <t>"hluboká část" 96*2,82</t>
  </si>
  <si>
    <t>28322104</t>
  </si>
  <si>
    <t>fólie hydroizolační pro izolaci jezírek a vodních nádrží mPVC tl 1,0mm</t>
  </si>
  <si>
    <t>(1650+372,72)*1,15</t>
  </si>
  <si>
    <t>711491171</t>
  </si>
  <si>
    <t>Provedení doplňků izolace proti vodě na vodorovné ploše z textilií vrstva podkladní</t>
  </si>
  <si>
    <t>711491172</t>
  </si>
  <si>
    <t>Provedení doplňků izolace proti vodě na vodorovné ploše z textilií vrstva ochranná</t>
  </si>
  <si>
    <t>711491271</t>
  </si>
  <si>
    <t>Provedení doplňků izolace proti vodě na ploše svislé z textilií vrstva podkladní</t>
  </si>
  <si>
    <t>69311197</t>
  </si>
  <si>
    <t>geotextilie netkaná separační, ochranná, filtrační, drenážní PES(70%)+PP(30%) 200g/m2</t>
  </si>
  <si>
    <t>(1650+965+372,72)*1,1</t>
  </si>
  <si>
    <t>711494002</t>
  </si>
  <si>
    <t>Ukončení textilie nebo izolace na svislé stěně</t>
  </si>
  <si>
    <t>"Kolem jezera"170</t>
  </si>
  <si>
    <t>711767278</t>
  </si>
  <si>
    <t>Izolace proti vodě opracování trubních prostupů folie s dotmelením na přírubu D do 200 mm</t>
  </si>
  <si>
    <t>Soupis:</t>
  </si>
  <si>
    <t>SO 02.1 - Kanalizace</t>
  </si>
  <si>
    <t xml:space="preserve">    8 - Trubní vedení</t>
  </si>
  <si>
    <t>132154104</t>
  </si>
  <si>
    <t>Hloubení rýh zapažených š do 800 mm v hornině třídy těžitelnosti I skupiny 1 a 2 objem přes 100 m3 strojně</t>
  </si>
  <si>
    <t>1142477774</t>
  </si>
  <si>
    <t>"nátok z vrtu do vzdouv. šachty d 63" 3*1*0,8</t>
  </si>
  <si>
    <t>"z vrtu do technol. šachty d63" 100*0,4*0,6</t>
  </si>
  <si>
    <t>"z dnových výpustí do armat. šachty d 110" 8*0,8*3+9*0,6*0,4</t>
  </si>
  <si>
    <t>"z technol. šachty do armat. šachty d 110" 55*0,8*0,8</t>
  </si>
  <si>
    <t>" z kal. pole do arm. šachty d 110 "100*0,8*0,8</t>
  </si>
  <si>
    <t>"od skimmerů do technol. šachty d 110 " (15+15+28+46+3)*0,6*0,4</t>
  </si>
  <si>
    <t>"z armat. šachty do výust. objektu d 160" 70*1*3</t>
  </si>
  <si>
    <t>"ze sber. šachty do vzdouv. šachty d 160" 65*0,8*0,8</t>
  </si>
  <si>
    <t>"z technol. šachty do pulz. šachty d 75" 100*0,6*0,4</t>
  </si>
  <si>
    <t>" z technol. šachty do jezera d 75" 100*0,6*0,4</t>
  </si>
  <si>
    <t>151101102</t>
  </si>
  <si>
    <t>Zřízení příložného pažení a rozepření stěn rýh hl přes 2 do 4 m</t>
  </si>
  <si>
    <t>"z armat. šachty do výust. objektu d 160" 70*2*3</t>
  </si>
  <si>
    <t>"z dnových výpustí do armat. šachty d 110" 8*2*3</t>
  </si>
  <si>
    <t>151101112</t>
  </si>
  <si>
    <t>Odstranění příložného pažení a rozepření stěn rýh hl přes 2 do 4 m</t>
  </si>
  <si>
    <t>-946085051</t>
  </si>
  <si>
    <t>"vytlačený objem lože a obsyp"56,54+202,984</t>
  </si>
  <si>
    <t>-1964608419</t>
  </si>
  <si>
    <t>259,524*14 'Přepočtené koeficientem množství</t>
  </si>
  <si>
    <t>297447591</t>
  </si>
  <si>
    <t>1276140416</t>
  </si>
  <si>
    <t>259,524*1,8 'Přepočtené koeficientem množství</t>
  </si>
  <si>
    <t>778007420</t>
  </si>
  <si>
    <t>174151101</t>
  </si>
  <si>
    <t>525159253</t>
  </si>
  <si>
    <t>"výkop minus lože a obsyp"472,27-56,54-202,984</t>
  </si>
  <si>
    <t>175151101</t>
  </si>
  <si>
    <t>Obsypání potrubí strojně sypaninou bez prohození, uloženou do 3 m</t>
  </si>
  <si>
    <t>"nátok z vrtu do vzdouv. šachty d 63" 3*0,8*0,36</t>
  </si>
  <si>
    <t>"z vrtu do technol. šachty d63" 100*0,6*0,36</t>
  </si>
  <si>
    <t>"z dnových výpustí do armat. šachty d 110" 8*0,8*0,4+9*0,6*0,4</t>
  </si>
  <si>
    <t>"z technol. šachty do armat. šachty d 110" 55*0,8*0,4</t>
  </si>
  <si>
    <t>" z kal. pole do arm. šachty d 110 "100*0,8*0,4</t>
  </si>
  <si>
    <t>"z armat. šachty do výust. objektu d 160" 70*1*0,46</t>
  </si>
  <si>
    <t>"ze sber. šachty do vzdouv. šachty d 160" 65*0,8*0,46</t>
  </si>
  <si>
    <t>"z technol. šachty do pulz. šachty d 75" 100*0,6*0,37</t>
  </si>
  <si>
    <t>" z technol. šachty do jezera d 75" 100*0,6*0,37</t>
  </si>
  <si>
    <t>58341341</t>
  </si>
  <si>
    <t>kamenivo drcené drobné frakce 0/4</t>
  </si>
  <si>
    <t>202,984*1,9</t>
  </si>
  <si>
    <t>451573111</t>
  </si>
  <si>
    <t>Lože pod potrubí otevřený výkop ze štěrkopísku</t>
  </si>
  <si>
    <t>"nátok z vrtu do vzdouv. šachty d 63" 3*0,8*0,1</t>
  </si>
  <si>
    <t>"z vrtu do technol. šachty d63" 100*0,6*0,1</t>
  </si>
  <si>
    <t>"z dnových výpustí do armat. šachty d 110" 8*0,8*0,1+9*0,6*0,1</t>
  </si>
  <si>
    <t>"z technol. šachty do armat. šachty d 110" 55*0,8*0,1</t>
  </si>
  <si>
    <t>" z kal. pole do arm. šachty d 110 "100*0,8*0,1</t>
  </si>
  <si>
    <t>"od skimmerů do technol. šachty d 110 " (15+15+28+46+3)*0,6*0,1</t>
  </si>
  <si>
    <t>"z armat. šachty do výust. objektu d 160" 70*1*0,15</t>
  </si>
  <si>
    <t>"ze sber. šachty do vzdouv. šachty d 160" 65*0,8*0,15</t>
  </si>
  <si>
    <t>"z technol. šachty do pulz. šachty d 75" 100*0,6*0,1</t>
  </si>
  <si>
    <t>" z technol. šachty do jezera d 75" 100*0,6*0,1</t>
  </si>
  <si>
    <t>Trubní vedení</t>
  </si>
  <si>
    <t>871211211</t>
  </si>
  <si>
    <t>Montáž potrubí z PE100 RC SDR 11 otevřený výkop svařovaných elektrotvarovkou d 63 x 5,8 mm</t>
  </si>
  <si>
    <t>"nátok z vrtu do vzdouv. šachty" 3</t>
  </si>
  <si>
    <t>"z vrtu do technol. šachty" 100</t>
  </si>
  <si>
    <t>28613853</t>
  </si>
  <si>
    <t>trubka vodovodní jednovrstvá PE100 RC PN 16 SDR11 s ochranným pláštěm z PP 63x5,8mm</t>
  </si>
  <si>
    <t>"nátok z vrtu do vzdouv. šachty" 3*1,01</t>
  </si>
  <si>
    <t>"z vrtu do technol. šachty" 100*1,01</t>
  </si>
  <si>
    <t>871313121</t>
  </si>
  <si>
    <t>Montáž kanalizačního potrubí hladkého plnostěnného SN 8 z PVC-U DN 160</t>
  </si>
  <si>
    <t>"z dnových výpustí do armat. šachty" 17</t>
  </si>
  <si>
    <t>"z technol. šachty do armat. šachty" 55</t>
  </si>
  <si>
    <t>" z kal. pole do arm. šachty"100</t>
  </si>
  <si>
    <t>"od skimmerů do technol. šachty" 15+15+28+46+3</t>
  </si>
  <si>
    <t>"nasávací hřeben"39</t>
  </si>
  <si>
    <t>"z armat. šachty do výust. objektu" 70</t>
  </si>
  <si>
    <t>"ze sber. šachty do vzdouv. šachty" 65</t>
  </si>
  <si>
    <t>28611116</t>
  </si>
  <si>
    <t>trubka kanalizační PVC DN 110x5000mm SN4</t>
  </si>
  <si>
    <t>28611223</t>
  </si>
  <si>
    <t>trubka drenážní flexibilní celoperforovaná PVC-U SN 4 DN 100 pro meliorace, dočasné nebo odlehčovací drenáže</t>
  </si>
  <si>
    <t>1417660967</t>
  </si>
  <si>
    <t>28611134</t>
  </si>
  <si>
    <t>trubka kanalizační PVC DN 160x5000mm SN4</t>
  </si>
  <si>
    <t>"z armat. šachty do výust. objektu" 70*1,01</t>
  </si>
  <si>
    <t>"ze sber. šachty do vzdouv. šachty" 65*1,01</t>
  </si>
  <si>
    <t>871231211</t>
  </si>
  <si>
    <t>Montáž potrubí z PE100 RC SDR 11 otevřený výkop svařovaných elektrotvarovkou d 75 x 6,8 mm</t>
  </si>
  <si>
    <t>"z technol. šachty do pulz. šachty" 100</t>
  </si>
  <si>
    <t>" z technol. šachty do jezera" 100</t>
  </si>
  <si>
    <t>28613854</t>
  </si>
  <si>
    <t>trubka vodovodní jednovrstvá PE100 RC PN 16 SDR11 s ochranným pláštěm z PP 75x6,8mm</t>
  </si>
  <si>
    <t>"z technol. šachty do pulz. šachty" 100*1,01</t>
  </si>
  <si>
    <t>" z technol. šachty do jezera" 100*1,01</t>
  </si>
  <si>
    <t>877231112</t>
  </si>
  <si>
    <t>Montáž elektrokolen 90° na vodovodním potrubí z PE trub d 75</t>
  </si>
  <si>
    <t>NCL.612100</t>
  </si>
  <si>
    <t>FRIALEN - W45 d75, PE100, SDR11, koleno 45°, elektro</t>
  </si>
  <si>
    <t>877231113</t>
  </si>
  <si>
    <t>Montáž elektro T-kusů na vodovodním potrubí z PE trub d 75</t>
  </si>
  <si>
    <t>28614959</t>
  </si>
  <si>
    <t>elektrotvarovka T-kus rovnoramenný PE 100 PN16 D 75mm</t>
  </si>
  <si>
    <t>877260320</t>
  </si>
  <si>
    <t>Montáž odboček na kanalizačním potrubí z PP nebo tvrdého PVC-U trub hladkých plnostěnných DN 100</t>
  </si>
  <si>
    <t>1+5</t>
  </si>
  <si>
    <t>28611424</t>
  </si>
  <si>
    <t>odbočka kanalizační plastová s hrdlem KG 110/110/87°</t>
  </si>
  <si>
    <t>-1886007541</t>
  </si>
  <si>
    <t>877310310</t>
  </si>
  <si>
    <t>Montáž kolen na kanalizačním potrubí z PP nebo tvrdého PVC-U trub hladkých plnostěnných DN 150</t>
  </si>
  <si>
    <t>28611352</t>
  </si>
  <si>
    <t>koleno kanalizační PVC KG 110x67°</t>
  </si>
  <si>
    <t>891262122</t>
  </si>
  <si>
    <t>Montáž kanalizačních šoupátek otevřený výkop DN 100</t>
  </si>
  <si>
    <t>r136</t>
  </si>
  <si>
    <t>tažný uzávěr PVC d 100</t>
  </si>
  <si>
    <t>ks</t>
  </si>
  <si>
    <t>892241111</t>
  </si>
  <si>
    <t>Tlaková zkouška vodou potrubí DN do 80</t>
  </si>
  <si>
    <t>2138674966</t>
  </si>
  <si>
    <t>892312121</t>
  </si>
  <si>
    <t>Tlaková zkouška vzduchem potrubí DN 150 těsnícím vakem ucpávkovým</t>
  </si>
  <si>
    <t>úsek</t>
  </si>
  <si>
    <t>899721111</t>
  </si>
  <si>
    <t>Signalizační vodič DN do 150 mm na potrubí</t>
  </si>
  <si>
    <t>3+100+100+100</t>
  </si>
  <si>
    <t>899722112</t>
  </si>
  <si>
    <t>Krytí potrubí z plastů výstražnou fólií z PVC přes 20 do 25 cm</t>
  </si>
  <si>
    <t>998332011</t>
  </si>
  <si>
    <t>Přesun hmot pro úpravy vodních toků a kanály</t>
  </si>
  <si>
    <t>SO 02.2 - Skimmery, dnová výpusť</t>
  </si>
  <si>
    <t xml:space="preserve">    724 - Zdravotechnika - strojní vybavení</t>
  </si>
  <si>
    <t>724</t>
  </si>
  <si>
    <t>Zdravotechnika - strojní vybavení</t>
  </si>
  <si>
    <t>724139101</t>
  </si>
  <si>
    <t>Montáž čerpadla vodovodního křídlových nebo pístových bez potrubí včetně sacího koše</t>
  </si>
  <si>
    <t>-464225062</t>
  </si>
  <si>
    <t>4265420R</t>
  </si>
  <si>
    <t>čerpadlo 4400l/hod s regulací výtoku oběhové</t>
  </si>
  <si>
    <t>968343991</t>
  </si>
  <si>
    <t>2+1"rezerva</t>
  </si>
  <si>
    <t>724211212</t>
  </si>
  <si>
    <t>Domovní vodárna dopravní výška 50 m tlaková membránová nádoba 60 l s čerpacím ústrojím a sacím košem</t>
  </si>
  <si>
    <t>510378380</t>
  </si>
  <si>
    <t>R1000</t>
  </si>
  <si>
    <t>skimmer  s košem dod. a mont.</t>
  </si>
  <si>
    <t>R10001</t>
  </si>
  <si>
    <t>dnová výpusť dod. a mont.</t>
  </si>
  <si>
    <t>998724101</t>
  </si>
  <si>
    <t>Přesun hmot tonážní pro strojní vybavení v objektech v do 6 m</t>
  </si>
  <si>
    <t>-800081066</t>
  </si>
  <si>
    <t>767531231</t>
  </si>
  <si>
    <t>Osazení záchytné vany pod vstupní rohož čisticích zón plochy do 0,5 m2</t>
  </si>
  <si>
    <t>277706283</t>
  </si>
  <si>
    <t>"záchytná vana pod domácí vodárnu"1</t>
  </si>
  <si>
    <t>69752163</t>
  </si>
  <si>
    <t>vana záchytná  z nerezového plechu včetně rámu do 0,5m2</t>
  </si>
  <si>
    <t>-1619658420</t>
  </si>
  <si>
    <t>0,75*0,5</t>
  </si>
  <si>
    <t>745443613</t>
  </si>
  <si>
    <t>SO 02.3 - Technologická šachta</t>
  </si>
  <si>
    <t xml:space="preserve">    762 - Konstrukce tesařské</t>
  </si>
  <si>
    <t>121151103</t>
  </si>
  <si>
    <t>Sejmutí ornice plochy do 100 m2 tl vrstvy do 200 mm strojně</t>
  </si>
  <si>
    <t>813922346</t>
  </si>
  <si>
    <t>10*7,5+5*0,4*2</t>
  </si>
  <si>
    <t>131251104</t>
  </si>
  <si>
    <t>Hloubení jam nezapažených v hornině třídy těžitelnosti I skupiny 3 objem do 500 m3 strojně</t>
  </si>
  <si>
    <t>1490259321</t>
  </si>
  <si>
    <t>10*7,5*2</t>
  </si>
  <si>
    <t>1201358657</t>
  </si>
  <si>
    <t>6*0,4*0,8*2</t>
  </si>
  <si>
    <t>112536440</t>
  </si>
  <si>
    <t>"objem podsypu"8*5,5*0,3</t>
  </si>
  <si>
    <t>"objem základ. desek"6,8*4,3*0,15</t>
  </si>
  <si>
    <t>"objem podzemní části technologické šachty"6,6*4,1*1,55</t>
  </si>
  <si>
    <t>"objem pasů pro pojezd"6*0,2*0,8*2</t>
  </si>
  <si>
    <t>726415425</t>
  </si>
  <si>
    <t>61,449*14 'Přepočtené koeficientem množství</t>
  </si>
  <si>
    <t>-1424654327</t>
  </si>
  <si>
    <t>-1994237323</t>
  </si>
  <si>
    <t>61,449*1,8 'Přepočtené koeficientem množství</t>
  </si>
  <si>
    <t>-1521485464</t>
  </si>
  <si>
    <t>1780162939</t>
  </si>
  <si>
    <t>-"odečet objemu podsypu"8*5,5*0,3</t>
  </si>
  <si>
    <t>-"odečet objemu základ. desek"6,8*4,3*0,15</t>
  </si>
  <si>
    <t>-"odečet objemu podzemní části technologické šachty"6,6*4,1*1,55</t>
  </si>
  <si>
    <t>-"odečet objemu pasů pro pojezd"6*0,2*0,8*2</t>
  </si>
  <si>
    <t>181351003</t>
  </si>
  <si>
    <t>Rozprostření ornice tl vrstvy do 200 mm pl do 100 m2 v rovině nebo ve svahu do 1:5 strojně</t>
  </si>
  <si>
    <t>1684489423</t>
  </si>
  <si>
    <t>-649506100</t>
  </si>
  <si>
    <t>1744455479</t>
  </si>
  <si>
    <t>79*0,03 'Přepočtené koeficientem množství</t>
  </si>
  <si>
    <t>1805895183</t>
  </si>
  <si>
    <t>849200273</t>
  </si>
  <si>
    <t>1438422733</t>
  </si>
  <si>
    <t>79*0,015 'Přepočtené koeficientem množství</t>
  </si>
  <si>
    <t>212750101</t>
  </si>
  <si>
    <t>Trativod z drenážních trubek PVC-U SN 4 perforace 360° včetně lože otevřený výkop DN 100 pro budovy plocha pro vtékání vody min. 80 cm2/m</t>
  </si>
  <si>
    <t>-490701803</t>
  </si>
  <si>
    <t>(8+5,5)*2</t>
  </si>
  <si>
    <t>271542211</t>
  </si>
  <si>
    <t>Podsyp pod základové konstrukce se zhutněním z netříděné štěrkodrtě</t>
  </si>
  <si>
    <t>665085987</t>
  </si>
  <si>
    <t>8*5,5*0,3</t>
  </si>
  <si>
    <t>273321211</t>
  </si>
  <si>
    <t>Základové desky ze ŽB bez zvýšených nároků na prostředí tř. C 12/15</t>
  </si>
  <si>
    <t>266539893</t>
  </si>
  <si>
    <t>6,8*4,3*0,15</t>
  </si>
  <si>
    <t>656985766</t>
  </si>
  <si>
    <t>(6,8+4,3)*2*0,15</t>
  </si>
  <si>
    <t>-550716308</t>
  </si>
  <si>
    <t>-1051168564</t>
  </si>
  <si>
    <t>6,8*4,3*8,43*0,001</t>
  </si>
  <si>
    <t>0,246*1,05 'Přepočtené koeficientem množství</t>
  </si>
  <si>
    <t>274313811</t>
  </si>
  <si>
    <t>Základové pásy z betonu tř. C 25/30</t>
  </si>
  <si>
    <t>-1889831168</t>
  </si>
  <si>
    <t>6*0,8*0,2*2</t>
  </si>
  <si>
    <t>-1882089603</t>
  </si>
  <si>
    <t>(6*2+0,2)*0,8*2</t>
  </si>
  <si>
    <t>2093304743</t>
  </si>
  <si>
    <t>310001101</t>
  </si>
  <si>
    <t>Vytvoření prostupů průřezu do 0,02 m2 v monolitických betonových zdech tl do 0,5 m osazením trub, dílců nebo tvarovek do bednění</t>
  </si>
  <si>
    <t>1571218442</t>
  </si>
  <si>
    <t>28611811</t>
  </si>
  <si>
    <t>prostupová pažnice pro vodorovné i svislé kce PN 1,0 DN 100 dl 150-300mm</t>
  </si>
  <si>
    <t>-650798970</t>
  </si>
  <si>
    <t>28611813</t>
  </si>
  <si>
    <t>prostupová pažnice pro vodorovné i svislé kce PN 1,0 DN 150 dl 150-300mm</t>
  </si>
  <si>
    <t>1790089151</t>
  </si>
  <si>
    <t>310001103</t>
  </si>
  <si>
    <t>Vytvoření prostupů průřezu do 0,02 m2 v monolitických betonových zdech tl přes 1 do 1,5 m osazením trub, dílců nebo tvarovek do bednění</t>
  </si>
  <si>
    <t>958180911</t>
  </si>
  <si>
    <t>28611818</t>
  </si>
  <si>
    <t>prostupová pažnice pro vodorovné i svislé kce PN 1,0 DN 100 dl 300-500mm</t>
  </si>
  <si>
    <t>117596271</t>
  </si>
  <si>
    <t>380316242</t>
  </si>
  <si>
    <t>Kompletní konstrukce ČOV, nádrží nebo vodojemů z betonu mrazuvzdorného tř. C 30/37 tl přes 150 do 300 mm</t>
  </si>
  <si>
    <t>-723611710</t>
  </si>
  <si>
    <t>(6,6+3,5)*2*2,4*0,3</t>
  </si>
  <si>
    <t>380316243</t>
  </si>
  <si>
    <t>Kompletní konstrukce ČOV, nádrží nebo vodojemů z betonu mrazuvzdorného tř. C 30/37 tl přes 300 mm</t>
  </si>
  <si>
    <t>-896489617</t>
  </si>
  <si>
    <t>6,6*3,5*0,35</t>
  </si>
  <si>
    <t>380356211</t>
  </si>
  <si>
    <t>Bednění kompletních konstrukcí ČOV, nádrží nebo vodojemů omítaných ploch rovinných zřízení</t>
  </si>
  <si>
    <t>902660361</t>
  </si>
  <si>
    <t>(6,6+3,5)*2*0,35</t>
  </si>
  <si>
    <t>(6,6+6+4,1+3,5)*2*2,4</t>
  </si>
  <si>
    <t>380356212</t>
  </si>
  <si>
    <t>Bednění kompletních konstrukcí ČOV, nádrží nebo vodojemů omítaných ploch rovinných odstranění</t>
  </si>
  <si>
    <t>-309586582</t>
  </si>
  <si>
    <t>380361006</t>
  </si>
  <si>
    <t>Výztuž kompletních konstrukcí ČOV, nádrží nebo vodojemů z betonářské oceli 10 505</t>
  </si>
  <si>
    <t>2071748270</t>
  </si>
  <si>
    <t>2210*0,001</t>
  </si>
  <si>
    <t>631313214</t>
  </si>
  <si>
    <t>Vytvarování dna nádrží z betonu se zvýšenými nároky C 25/30 s potěrem r zakřivení přes 400 mm</t>
  </si>
  <si>
    <t>-432428445</t>
  </si>
  <si>
    <t>6*3,5*(0,05+0,1)/2</t>
  </si>
  <si>
    <t>"vyměra dle výkresu technol. šachty" 6,2</t>
  </si>
  <si>
    <t>28611118</t>
  </si>
  <si>
    <t>trubka kanalizační PVC-U plnostěnná jednovrstvá DN 110x1000mm SN8</t>
  </si>
  <si>
    <t>6,2*1,03</t>
  </si>
  <si>
    <t>871353121</t>
  </si>
  <si>
    <t>Montáž kanalizačního potrubí hladkého plnostěnného SN 8 z PVC-U DN 200</t>
  </si>
  <si>
    <t>"vyměra dle výkresu technol. šachty" 8,6</t>
  </si>
  <si>
    <t>28611167</t>
  </si>
  <si>
    <t>trubka kanalizační PVC-U plnostěnná jednovrstvá DN 200x1000mm SN8</t>
  </si>
  <si>
    <t>8,6*1,03 "Přepočtené koeficientem množství</t>
  </si>
  <si>
    <t>877265211</t>
  </si>
  <si>
    <t>Montáž kolen na kanalizačním potrubí z PP nebo tvrdého PVC-U trub hladkých plnostěnných DN 100</t>
  </si>
  <si>
    <t>"vyměra dle výkresu technol. šachty" 5+5</t>
  </si>
  <si>
    <t>28619406</t>
  </si>
  <si>
    <t>koleno kanalizační PE-HD 90° D 110mm</t>
  </si>
  <si>
    <t>R1023</t>
  </si>
  <si>
    <t>ventil kulový PVC U d 110</t>
  </si>
  <si>
    <t>877310330</t>
  </si>
  <si>
    <t>Montáž spojek na kanalizačním potrubí z PP nebo tvrdého PVC-U trub hladkých plnostěnných DN 150</t>
  </si>
  <si>
    <t>28611504</t>
  </si>
  <si>
    <t>redukce kanalizační PVC 160/110</t>
  </si>
  <si>
    <t>877350310</t>
  </si>
  <si>
    <t>Montáž kolen na kanalizačním potrubí z PP nebo tvrdého PVC-U trub hladkých plnostěnných DN 200</t>
  </si>
  <si>
    <t>"vyměra dle výkresu technol. šachty" 3+3</t>
  </si>
  <si>
    <t>28651015</t>
  </si>
  <si>
    <t>koleno kanalizační PVC-U plnostěnné s rázovou odolností 200x45°</t>
  </si>
  <si>
    <t>3,03</t>
  </si>
  <si>
    <t>R1024</t>
  </si>
  <si>
    <t>zpětná klapka d 200</t>
  </si>
  <si>
    <t>877350320</t>
  </si>
  <si>
    <t>Montáž odboček na kanalizačním potrubí z PP nebo tvrdého PVC-U trub hladkých plnostěnných DN 200</t>
  </si>
  <si>
    <t>"vyměra dle výkresu technol. šachty" 2</t>
  </si>
  <si>
    <t>28611433</t>
  </si>
  <si>
    <t>odbočka kanalizační plastová s hrdlem KG 200/200/87°</t>
  </si>
  <si>
    <t>2,02</t>
  </si>
  <si>
    <t>877350330</t>
  </si>
  <si>
    <t>Montáž spojek na kanalizačním potrubí z PP nebo tvrdého PVC-U trub hladkých plnostěnných DN 200</t>
  </si>
  <si>
    <t>28614778</t>
  </si>
  <si>
    <t>redukce kanalizační PP DN 200/160</t>
  </si>
  <si>
    <t>977151121</t>
  </si>
  <si>
    <t>Jádrové vrty diamantovými korunkami do stavebních materiálů D přes 110 do 120 mm</t>
  </si>
  <si>
    <t>1581254421</t>
  </si>
  <si>
    <t>977151124</t>
  </si>
  <si>
    <t>Jádrové vrty diamantovými korunkami do stavebních materiálů D přes 150 do 180 mm</t>
  </si>
  <si>
    <t>-337994362</t>
  </si>
  <si>
    <t>0,3*5</t>
  </si>
  <si>
    <t>711112001</t>
  </si>
  <si>
    <t>Provedení izolace proti zemní vlhkosti svislé za studena nátěrem penetračním</t>
  </si>
  <si>
    <t>-1970416388</t>
  </si>
  <si>
    <t>(6,6+4,1)*2*2,75</t>
  </si>
  <si>
    <t>11163153</t>
  </si>
  <si>
    <t>emulze asfaltová penetrační</t>
  </si>
  <si>
    <t>litr</t>
  </si>
  <si>
    <t>421362581</t>
  </si>
  <si>
    <t>58,85*0,25 'Přepočtené koeficientem množství</t>
  </si>
  <si>
    <t>711161215</t>
  </si>
  <si>
    <t>Izolace proti zemní vlhkosti nopovou fólií svislá, nopek v 20,0 mm, tl do 1,0 mm</t>
  </si>
  <si>
    <t>2031711361</t>
  </si>
  <si>
    <t>711161383</t>
  </si>
  <si>
    <t>Izolace proti zemní vlhkosti nopovou fólií ukončení horní lištou</t>
  </si>
  <si>
    <t>390991681</t>
  </si>
  <si>
    <t>(6,6+4,1)*2</t>
  </si>
  <si>
    <t>711161386</t>
  </si>
  <si>
    <t>Izolace proti zemní vlhkosti nopovou fólií připevnění rohové tvarovky</t>
  </si>
  <si>
    <t>-535226433</t>
  </si>
  <si>
    <t>711161387</t>
  </si>
  <si>
    <t>Izolace proti zemní vlhkosti nopovou fólií připevnění tvarovky pro průchodky průměru 100 mm</t>
  </si>
  <si>
    <t>-9624256</t>
  </si>
  <si>
    <t>711161388</t>
  </si>
  <si>
    <t>Izolace proti zemní vlhkosti nopovou fólií připevnění tvarovky pro průchodky průměru 200 mm</t>
  </si>
  <si>
    <t>1164836240</t>
  </si>
  <si>
    <t>711381021</t>
  </si>
  <si>
    <t>Provedení hydroizolace železničních mostovek pryskyřicemi nátěrem penetračním</t>
  </si>
  <si>
    <t>-1771825368</t>
  </si>
  <si>
    <t>6*3,5+(6+3,5)*2*2,4</t>
  </si>
  <si>
    <t>23521580</t>
  </si>
  <si>
    <t>pryskyřice epoxidová penetrační bezrozpouštědlová</t>
  </si>
  <si>
    <t>869956403</t>
  </si>
  <si>
    <t>66,6*0,0945 'Přepočtené koeficientem množství</t>
  </si>
  <si>
    <t>711491485</t>
  </si>
  <si>
    <t>Montáž injektážní hadice pro dvojitý hydroizolační systém spodní stavby na vodorovné ploše</t>
  </si>
  <si>
    <t>-143514112</t>
  </si>
  <si>
    <t>(3,5+6)*2</t>
  </si>
  <si>
    <t>28342110</t>
  </si>
  <si>
    <t>hadička injektážní IH 12/6</t>
  </si>
  <si>
    <t>-918702204</t>
  </si>
  <si>
    <t>19*1,1 'Přepočtené koeficientem množství</t>
  </si>
  <si>
    <t>711781166</t>
  </si>
  <si>
    <t>Vodorovné provedení detailů hydroizolační přepážky HIZOT epoxidovým tmelem a tkaninou</t>
  </si>
  <si>
    <t>-2106428274</t>
  </si>
  <si>
    <t>6*3,5</t>
  </si>
  <si>
    <t>23521230</t>
  </si>
  <si>
    <t>pryskyřice epoxidová polymerní nízko viskózní</t>
  </si>
  <si>
    <t>-405916643</t>
  </si>
  <si>
    <t>21*2*0,25</t>
  </si>
  <si>
    <t>711782166</t>
  </si>
  <si>
    <t>Svislé provedení detailů hydroizolační přepážky HIZOT epoxidovým tmelem a tkaninou</t>
  </si>
  <si>
    <t>1203374696</t>
  </si>
  <si>
    <t>(6+3,5)*2*2,4</t>
  </si>
  <si>
    <t>-768611264</t>
  </si>
  <si>
    <t>45,6*2*0,25</t>
  </si>
  <si>
    <t>-1513206348</t>
  </si>
  <si>
    <t>721174063</t>
  </si>
  <si>
    <t>Potrubí kanalizační z PP větrací DN 110</t>
  </si>
  <si>
    <t>-381748205</t>
  </si>
  <si>
    <t>721211502</t>
  </si>
  <si>
    <t>Vpusť sklepní s vodorovným odtokem DN 110 mřížka litina 170x240</t>
  </si>
  <si>
    <t>721273153</t>
  </si>
  <si>
    <t>Hlavice ventilační polypropylen PP DN 110</t>
  </si>
  <si>
    <t>-1975587777</t>
  </si>
  <si>
    <t>722220112</t>
  </si>
  <si>
    <t>Nástěnka pro výtokový ventil G 3/4" s jedním závitem</t>
  </si>
  <si>
    <t>-348931651</t>
  </si>
  <si>
    <t>725819202</t>
  </si>
  <si>
    <t>Montáž ventilů nástěnných G 3/4"</t>
  </si>
  <si>
    <t>55145627</t>
  </si>
  <si>
    <t>ventil výtokový nástěnný s pevným výtokem G 1/2x150mm</t>
  </si>
  <si>
    <t>762</t>
  </si>
  <si>
    <t>Konstrukce tesařské</t>
  </si>
  <si>
    <t>762952014</t>
  </si>
  <si>
    <t>Montáž teras z prken přes 135 mm z dřevin tvrdých šroubovaných broušených bez povrchové úpravy</t>
  </si>
  <si>
    <t>-649828020</t>
  </si>
  <si>
    <t>6,6*4,1</t>
  </si>
  <si>
    <t>61198121</t>
  </si>
  <si>
    <t>profil terasový dřevěný sibiřský modřín š 145mm tl 19mm</t>
  </si>
  <si>
    <t>1270123391</t>
  </si>
  <si>
    <t>27,06*1,08 'Přepočtené koeficientem množství</t>
  </si>
  <si>
    <t>762953002</t>
  </si>
  <si>
    <t>Nátěr dřevěných teras olejový dvojnásobný s očištěním</t>
  </si>
  <si>
    <t>-173958404</t>
  </si>
  <si>
    <t>998762101</t>
  </si>
  <si>
    <t>Přesun hmot tonážní pro kce tesařské v objektech v do 6 m</t>
  </si>
  <si>
    <t>2112048643</t>
  </si>
  <si>
    <t>7679951R1</t>
  </si>
  <si>
    <t>Zastřešení technologické šachty pojezdová konstrukce Al z profilu EN AW 6086 T66</t>
  </si>
  <si>
    <t>kpl</t>
  </si>
  <si>
    <t>1479985842</t>
  </si>
  <si>
    <t>SO 02.4 - Bubnový filtr</t>
  </si>
  <si>
    <t xml:space="preserve">    99 - Přesun hmot</t>
  </si>
  <si>
    <t>R 200</t>
  </si>
  <si>
    <t>bubnový filtr dod. a montáž</t>
  </si>
  <si>
    <t>"specifikace dle technické zprávy ad e)" 1</t>
  </si>
  <si>
    <t>998142251</t>
  </si>
  <si>
    <t>Přesun hmot pro nádrže, jímky, zásobníky a jámy betonové monolitické v do 25 m</t>
  </si>
  <si>
    <t>SO 02.5 - Přečerpávací nádrž</t>
  </si>
  <si>
    <t>382411115.1</t>
  </si>
  <si>
    <t>Nadzemní nádrž bez UV filtru, 7m3, dod a mont.</t>
  </si>
  <si>
    <t>"přečerpávací šachta"1</t>
  </si>
  <si>
    <t>SO 02.6 - Šachty</t>
  </si>
  <si>
    <t xml:space="preserve">    8 -  Trubní vedení</t>
  </si>
  <si>
    <t xml:space="preserve">    802 - Trubní vedení - šachty</t>
  </si>
  <si>
    <t xml:space="preserve">    802.01 - Betonové šachty</t>
  </si>
  <si>
    <t>"sběrná a vzdouvací šachta" 2*2*1,75*2</t>
  </si>
  <si>
    <t>"armaturní šachta" 3*3*3,38</t>
  </si>
  <si>
    <t>-538447888</t>
  </si>
  <si>
    <t>" vytl. objem" 3,14*0,62*0,62*1,8*2</t>
  </si>
  <si>
    <t>3,14*0,6*0,6*3,25</t>
  </si>
  <si>
    <t>-1325013903</t>
  </si>
  <si>
    <t>8,019*14 'Přepočtené koeficientem množství</t>
  </si>
  <si>
    <t>592490136</t>
  </si>
  <si>
    <t>-1660692573</t>
  </si>
  <si>
    <t>8,019*1,8 'Přepočtené koeficientem množství</t>
  </si>
  <si>
    <t>-14500238</t>
  </si>
  <si>
    <t>1755368236</t>
  </si>
  <si>
    <t>"výkop "44,42</t>
  </si>
  <si>
    <t>"odpočet vytl. objemu" 3,14*0,62*0,62*1,8*2*-1</t>
  </si>
  <si>
    <t>3,14*0,6*0,6*3,25*-1</t>
  </si>
  <si>
    <t>213311141</t>
  </si>
  <si>
    <t>Polštáře zhutněné pod základy ze štěrkopísku tříděného</t>
  </si>
  <si>
    <t>"vzdouvací šachta" 1,3*1,3*0,1</t>
  </si>
  <si>
    <t>452311141</t>
  </si>
  <si>
    <t>Podkladní desky z betonu prostého bez zvýšených nároků na prostředí tř. C 16/20 otevřený výkop</t>
  </si>
  <si>
    <t>"pod armaturní šachtu" 1,3*1,3*0,1</t>
  </si>
  <si>
    <t>452351111</t>
  </si>
  <si>
    <t>Bednění podkladních desek nebo sedlového lože pod potrubí, stoky a drobné objekty otevřený výkop zřízení</t>
  </si>
  <si>
    <t>"armaturní šachta" 1,3*4*0,1</t>
  </si>
  <si>
    <t>272362021</t>
  </si>
  <si>
    <t>Výztuž základových kleneb svařovanými sítěmi Kari</t>
  </si>
  <si>
    <t>"strop vzdouv- šachty" 3,14*0,6*0,6*0,005</t>
  </si>
  <si>
    <t>899620141</t>
  </si>
  <si>
    <t>Obetonování plastové šachty z polypropylenu betonem prostým tř. C 20/25 otevřený výkop</t>
  </si>
  <si>
    <t>"Vzdouvací a sběrná šachta"6,28*0,5*1,65*0,1*2</t>
  </si>
  <si>
    <t>"strop vzdouv. a sběr. šachty"(( 3,14*0,6*0,6*0,1)-(3,14*0,3*0,3*0,1))*2</t>
  </si>
  <si>
    <t>382413112</t>
  </si>
  <si>
    <t>Osazení jímky z PP na obetonování objemu 2000 l pro usazení do terénu</t>
  </si>
  <si>
    <t>"vzdouvací šachta" 1</t>
  </si>
  <si>
    <t>"sběrná šachta"1</t>
  </si>
  <si>
    <t>56230011</t>
  </si>
  <si>
    <t>jímka plastová na obetonování 2x1x1m objem 2m3</t>
  </si>
  <si>
    <t>"vzdouvací šachta"1</t>
  </si>
  <si>
    <t>562300150</t>
  </si>
  <si>
    <t>Pulzní šachta kompl včetně tep. izolace a pláště dod. a mont</t>
  </si>
  <si>
    <t>596811311</t>
  </si>
  <si>
    <t>Kladení velkoformátové betonové dlažby tl do 100 mm velikosti do 0,5 m2 pl do 300 m2</t>
  </si>
  <si>
    <t>90913648</t>
  </si>
  <si>
    <t>"pod pulzní šachtu"2,25*6</t>
  </si>
  <si>
    <t>59246107</t>
  </si>
  <si>
    <t>dlažba chodníková betonová 500x500mm tl 50mm přírodní</t>
  </si>
  <si>
    <t>-567646149</t>
  </si>
  <si>
    <t>13,5*1,03 'Přepočtené koeficientem množství</t>
  </si>
  <si>
    <t xml:space="preserve"> Trubní vedení</t>
  </si>
  <si>
    <t>-1117356868</t>
  </si>
  <si>
    <t>28612250</t>
  </si>
  <si>
    <t>vložka šachtová kanalizační DN 160</t>
  </si>
  <si>
    <t>2056554138</t>
  </si>
  <si>
    <t>r137</t>
  </si>
  <si>
    <t>tažmý uzávěr d 100</t>
  </si>
  <si>
    <t>891312122</t>
  </si>
  <si>
    <t>Montáž kanalizačních šoupátek otevřený výkop DN 150</t>
  </si>
  <si>
    <t>"v armatruní šachtě" 1</t>
  </si>
  <si>
    <t>tažný uzávěr PVC d 160</t>
  </si>
  <si>
    <t>894812001</t>
  </si>
  <si>
    <t>Revizní a čistící šachta z PP šachtové dno DN 400/150 přímý tok</t>
  </si>
  <si>
    <t>"revizní šachta"1</t>
  </si>
  <si>
    <t>894812034</t>
  </si>
  <si>
    <t>Revizní a čistící šachta z PP DN 400 šachtová roura korugovaná bez hrdla světlé hloubky 3000 mm</t>
  </si>
  <si>
    <t>894812041</t>
  </si>
  <si>
    <t>Příplatek k rourám revizní a čistící šachty z PP DN 400 za uříznutí šachtové roury</t>
  </si>
  <si>
    <t>894812061</t>
  </si>
  <si>
    <t>Revizní a čistící šachta z PP DN 400 poklop litinový pochůzí pro třídu zatížení A15</t>
  </si>
  <si>
    <t>802</t>
  </si>
  <si>
    <t>Trubní vedení - šachty</t>
  </si>
  <si>
    <t>802.01</t>
  </si>
  <si>
    <t>Betonové šachty</t>
  </si>
  <si>
    <t>452112112</t>
  </si>
  <si>
    <t>Osazení betonových prstenců nebo rámů v do 100 mm pod poklopy a mříže</t>
  </si>
  <si>
    <t>1205018792</t>
  </si>
  <si>
    <t>"armaturní šachta"1</t>
  </si>
  <si>
    <t>59224010</t>
  </si>
  <si>
    <t>prstenec šachtový vyrovnávací betonový 625x100x40mm</t>
  </si>
  <si>
    <t>894411311</t>
  </si>
  <si>
    <t>Osazení betonových nebo železobetonových dílců pro šachty skruží rovných</t>
  </si>
  <si>
    <t>"armaturní šachta"2</t>
  </si>
  <si>
    <t>59224161</t>
  </si>
  <si>
    <t>skruž betonová kanalizační se stupadly 100x50x12cm</t>
  </si>
  <si>
    <t>-1397130335</t>
  </si>
  <si>
    <t>59224162</t>
  </si>
  <si>
    <t>skruž betonová kanalizační se stupadly 100x100x12cm</t>
  </si>
  <si>
    <t>1164090324</t>
  </si>
  <si>
    <t>894412411</t>
  </si>
  <si>
    <t>Osazení betonových nebo železobetonových dílců pro šachty skruží přechodových</t>
  </si>
  <si>
    <t>59224056</t>
  </si>
  <si>
    <t>konus betonové šachty DN 1000 kanalizační 100x62,5x67cm kapsové stupadlo</t>
  </si>
  <si>
    <t>894414111</t>
  </si>
  <si>
    <t>Osazení betonových nebo železobetonových dílců pro šachty skruží základových (dno)</t>
  </si>
  <si>
    <t>59224063</t>
  </si>
  <si>
    <t>dno betonové šachtové DN 1000 100x100x15cm výtok 25-40cm</t>
  </si>
  <si>
    <t>899102112</t>
  </si>
  <si>
    <t>Osazení poklopů litinových, ocelových nebo železobetonových včetně rámů pro třídu zatížení A15, A50</t>
  </si>
  <si>
    <t>28661932</t>
  </si>
  <si>
    <t>poklop šachtový litinový DN 600 pro třídu zatížení A15</t>
  </si>
  <si>
    <t>713131141</t>
  </si>
  <si>
    <t>Montáž izolace tepelné stěn lepením celoplošně rohoží, pásů, dílců, desek</t>
  </si>
  <si>
    <t>"izolace poklopu sběrné a vzdouv. šachty" 3,14*0,3*0,3*2</t>
  </si>
  <si>
    <t>28376426</t>
  </si>
  <si>
    <t>deska XPS hrana polodrážková a hladký povrch 300kPA λ=0,035 tl 150mm</t>
  </si>
  <si>
    <t>725859102</t>
  </si>
  <si>
    <t>Montáž ventilů odpadních do DN 50 pro zařizovací předměty</t>
  </si>
  <si>
    <t>28654893</t>
  </si>
  <si>
    <t>kohout kulový PP-B svěrný/vnitřní závit pro PE potrubí d 50 x 6/4"</t>
  </si>
  <si>
    <t>-1375226047</t>
  </si>
  <si>
    <t>SO 02.7 - Vertikální filtr</t>
  </si>
  <si>
    <t>121151125</t>
  </si>
  <si>
    <t>Sejmutí ornice plochy přes 500 m2 tl vrstvy přes 250 do 300 mm strojně</t>
  </si>
  <si>
    <t>"plocha odečtena digitálně ze situace stavby" 680</t>
  </si>
  <si>
    <t>131151104</t>
  </si>
  <si>
    <t>Hloubení jam nezapažených v hornině třídy těžitelnosti I skupiny 1 a 2 objem do 500 m3 strojně</t>
  </si>
  <si>
    <t>"Výkop filtru v náspu"370</t>
  </si>
  <si>
    <t>"z meziskládky přebytky výkopku z jezera použít do násypů" 345</t>
  </si>
  <si>
    <t>162351103</t>
  </si>
  <si>
    <t>Vodorovné přemístění přes 50 do 500 m výkopku/sypaniny z horniny třídy těžitelnosti I skupiny 1 až 3</t>
  </si>
  <si>
    <t>171151101</t>
  </si>
  <si>
    <t>Hutnění boků násypů pro jakýkoliv sklon a míru zhutnění svahu</t>
  </si>
  <si>
    <t>73*2</t>
  </si>
  <si>
    <t>171151103</t>
  </si>
  <si>
    <t>Uložení sypaniny z hornin soudržných do násypů zhutněných strojně</t>
  </si>
  <si>
    <t>"výměry násypů dle projektanta"</t>
  </si>
  <si>
    <t>" násep pod vertik, filtr" 345</t>
  </si>
  <si>
    <t>"násep kolem filtru" 120</t>
  </si>
  <si>
    <t>"obsyp větví rozvod. potrubí" 6,28*0,08*0,5*0,03*460</t>
  </si>
  <si>
    <t>"obsyp provzduš. potrubí 8/16" 0,2*0,2*60-3,14*0,05*0,05*60</t>
  </si>
  <si>
    <t>"obsyp provzduš. potrubí 4/8" 0,25*3*0,05*60</t>
  </si>
  <si>
    <t>58343810</t>
  </si>
  <si>
    <t>kamenivo drcené hrubé frakce 4/8</t>
  </si>
  <si>
    <t>"obsyp provzduš. potrubí 4/8" 0,25*3*0,05*60*2</t>
  </si>
  <si>
    <t>58343872</t>
  </si>
  <si>
    <t>kamenivo drcené hrubé frakce 8/16</t>
  </si>
  <si>
    <t>"obsyp provzduš. potrubí 8/16" (0,2*0,2*60-3,14*0,05*0,05*60)*2</t>
  </si>
  <si>
    <t>58343920</t>
  </si>
  <si>
    <t>kamenivo drcené hrubé frakce 16/22</t>
  </si>
  <si>
    <t>"obsyp větví rozvod. potrubí" 6,28*0,08*0,5*0,03*460*2</t>
  </si>
  <si>
    <t>"ohumus. svahů kolem filtru" 73*3</t>
  </si>
  <si>
    <t>"pod vertik. filtr" 300</t>
  </si>
  <si>
    <t>184102211</t>
  </si>
  <si>
    <t>Výsadba keře bez balu v do 1 m do jamky se zalitím v rovině a svahu do 1:5</t>
  </si>
  <si>
    <t>587174923</t>
  </si>
  <si>
    <t>026505R3</t>
  </si>
  <si>
    <t>mokřadní rostliny</t>
  </si>
  <si>
    <t>1363606607</t>
  </si>
  <si>
    <t>"pod  vert. filtr"300*0,05</t>
  </si>
  <si>
    <t>"výměry dle projektu"</t>
  </si>
  <si>
    <t>"8/16" 300*0,3+300*0,05</t>
  </si>
  <si>
    <t>457561111</t>
  </si>
  <si>
    <t>Filtrační vrstvy z kameniva drobného drceného bez zhutnění frakce 2 až 4 mm</t>
  </si>
  <si>
    <t>300*0,6</t>
  </si>
  <si>
    <t>"pod větve rozvod. potrubí" 0,2*0,2*45*3</t>
  </si>
  <si>
    <t>59245021</t>
  </si>
  <si>
    <t>dlažba skladebná betonová 200x200mm tl 60mm přírodní</t>
  </si>
  <si>
    <t>5,4*1,01</t>
  </si>
  <si>
    <t>871263121</t>
  </si>
  <si>
    <t>Montáž kanalizačního potrubí hladkého plnostěnného SN 8 z PVC-U DN 110</t>
  </si>
  <si>
    <t>"páteřní potr. z pulz. šachet"45</t>
  </si>
  <si>
    <t>"rozvodné potrubí" 460</t>
  </si>
  <si>
    <t>"provzduš. potrubí" 60</t>
  </si>
  <si>
    <t>"svislá část provzduš. potrubí" 14</t>
  </si>
  <si>
    <t>"vedlejší větve sběr. potrubí perfor." 70</t>
  </si>
  <si>
    <t>28611113a</t>
  </si>
  <si>
    <t>trubka kanalizační PVC DN 110x1000mm SN4</t>
  </si>
  <si>
    <t>"svislá část odvětr. potrubí" 14*1,01</t>
  </si>
  <si>
    <t>28615060</t>
  </si>
  <si>
    <t>trubka kanalizační HTEM s hrdlem DN 40x1000mm</t>
  </si>
  <si>
    <t>460*1,01</t>
  </si>
  <si>
    <t>28615039</t>
  </si>
  <si>
    <t>trubka kanalizační HTEM s hrdlem DN 110x250mm</t>
  </si>
  <si>
    <t>"Páteřní rozvodné potrubí" 45</t>
  </si>
  <si>
    <t>"sběrné potrubí perfor." 4,2+6,3+5,7+5,6+5,7+6,3+2,3</t>
  </si>
  <si>
    <t>"sběrné potrubí plné" 2</t>
  </si>
  <si>
    <t>"zakrytí větví rozvod. potrubí půleným potrubím" 460</t>
  </si>
  <si>
    <t>28611133</t>
  </si>
  <si>
    <t>trubka kanalizační PVC DN 160x3000mm SN4</t>
  </si>
  <si>
    <t>"půlené potrubí na zakrytí rozvod. větví" 460/2*1,01</t>
  </si>
  <si>
    <t>"sběrné potrubí plné" 2*1,01</t>
  </si>
  <si>
    <t>"redukce rozvod. větví 50/40" 188</t>
  </si>
  <si>
    <t>"koleno na konci rozvod. větví" 188</t>
  </si>
  <si>
    <t>"zátka s perfo. na konci rozvod. větví"188</t>
  </si>
  <si>
    <t>"kolena na provzduš. potrubí" 14</t>
  </si>
  <si>
    <t>"kolena na vtoku z pulz, šachet do rozvod.  větví" 7*2</t>
  </si>
  <si>
    <t>"kolena na konci rovod. potrubí " 7</t>
  </si>
  <si>
    <t>"hlavice odvětr. potrubí"14</t>
  </si>
  <si>
    <t>28615635</t>
  </si>
  <si>
    <t>redukce odpadní nesouosá HTR DN 50/40</t>
  </si>
  <si>
    <t>28619332</t>
  </si>
  <si>
    <t>koleno kanalizační PE-HD 45° D 40mm</t>
  </si>
  <si>
    <t>"povzduš. potrubí" 14</t>
  </si>
  <si>
    <t>"rozvod. potrubí" 7*2+7</t>
  </si>
  <si>
    <t>28615699</t>
  </si>
  <si>
    <t>zátka hrdlová odpadní HTM DN 40</t>
  </si>
  <si>
    <t>28612264</t>
  </si>
  <si>
    <t>hlavice ventilační plastová PP DN 110</t>
  </si>
  <si>
    <t>"odvětrávací potrubí" 14</t>
  </si>
  <si>
    <t>877265221</t>
  </si>
  <si>
    <t>"odbočky rozvod. potrubí" 188</t>
  </si>
  <si>
    <t>28615572</t>
  </si>
  <si>
    <t>odbočka HTEA úhel 87° DN 110/50</t>
  </si>
  <si>
    <t>"zátky na konci svislého sběr. potrubí potrubí" 2</t>
  </si>
  <si>
    <t>"kolena mezi vodor. a svislým potrubím" 2</t>
  </si>
  <si>
    <t>"kolena na výtoku do rozděl. šachty" 2</t>
  </si>
  <si>
    <t>28611363</t>
  </si>
  <si>
    <t>koleno kanalizační PVC KG 160x87°</t>
  </si>
  <si>
    <t>4*1,01</t>
  </si>
  <si>
    <t>28611588</t>
  </si>
  <si>
    <t>zátka kanalizace plastové KG DN 150</t>
  </si>
  <si>
    <t>2*1,01</t>
  </si>
  <si>
    <t>877310320</t>
  </si>
  <si>
    <t>Montáž odboček na kanalizačním potrubí z PP nebo tvrdého PVC-U trub hladkých plnostěnných DN 150</t>
  </si>
  <si>
    <t>"sběrné potrubí " 10</t>
  </si>
  <si>
    <t>28611427</t>
  </si>
  <si>
    <t>odbočka kanalizační plastová s hrdlem KG 160/110/87°</t>
  </si>
  <si>
    <t>10*1,01</t>
  </si>
  <si>
    <t>933901111</t>
  </si>
  <si>
    <t>Provedení zkoušky vodotěsnosti nádrže do 1000 m3</t>
  </si>
  <si>
    <t>"dno" 300</t>
  </si>
  <si>
    <t>"odečteno digitálně ze situace"73*1,2</t>
  </si>
  <si>
    <t>(300+87,6)*1,15</t>
  </si>
  <si>
    <t>"stěny" 73*1,2</t>
  </si>
  <si>
    <t>711491272</t>
  </si>
  <si>
    <t>Provedení doplňků izolace proti vodě na ploše svislé z textilií vrstva ochranná</t>
  </si>
  <si>
    <t>(300+87,6)*2*1,2</t>
  </si>
  <si>
    <t>711761622</t>
  </si>
  <si>
    <t>Izolace proti vodě vodorovný uzávěr dilatační spáry přilepením pásu rš 400/500 mm v plné ploše</t>
  </si>
  <si>
    <t>-295810096</t>
  </si>
  <si>
    <t>"po obvodu filtru" 73</t>
  </si>
  <si>
    <t>961335297</t>
  </si>
  <si>
    <t>"po obvodu filtru" 73*0,5</t>
  </si>
  <si>
    <t>36,5*1,05 'Přepočtené koeficientem množství</t>
  </si>
  <si>
    <t>SO 02.8 - Výustní objekt</t>
  </si>
  <si>
    <t>1 - Zemní práce</t>
  </si>
  <si>
    <t>8 - Trubní vedení</t>
  </si>
  <si>
    <t>-358108976</t>
  </si>
  <si>
    <t>1,2*1</t>
  </si>
  <si>
    <t>131151100</t>
  </si>
  <si>
    <t>Hloubení jam nezapažených v hornině třídy těžitelnosti I skupiny 1 a 2 objem do 20 m3 strojně</t>
  </si>
  <si>
    <t>"pro výustní objekt" 1,2*1*0,6</t>
  </si>
  <si>
    <t>-1880324687</t>
  </si>
  <si>
    <t>-1179798925</t>
  </si>
  <si>
    <t>0,72*14 'Přepočtené koeficientem množství</t>
  </si>
  <si>
    <t>-211765132</t>
  </si>
  <si>
    <t>-1874100959</t>
  </si>
  <si>
    <t>0,72*1,8 'Přepočtené koeficientem množství</t>
  </si>
  <si>
    <t>868357599</t>
  </si>
  <si>
    <t>1813489375</t>
  </si>
  <si>
    <t>-1327083069</t>
  </si>
  <si>
    <t>1603650715</t>
  </si>
  <si>
    <t>1,2*0,03 'Přepočtené koeficientem množství</t>
  </si>
  <si>
    <t>1458603253</t>
  </si>
  <si>
    <t>1794126958</t>
  </si>
  <si>
    <t>185804311</t>
  </si>
  <si>
    <t>Zalití rostlin vodou plocha do 20 m2</t>
  </si>
  <si>
    <t>494224592</t>
  </si>
  <si>
    <t>1,2*0,015 'Přepočtené koeficientem množství</t>
  </si>
  <si>
    <t>899633131</t>
  </si>
  <si>
    <t>Obetonování potrubí nebo zdiva stok ŽB bez zvláštních nároků na prostředí tř. C 12/15 v otevřeném výkopu</t>
  </si>
  <si>
    <t>1396618753</t>
  </si>
  <si>
    <t>1,2*0,5*0,5-1,2*0,075*0,075*3,14</t>
  </si>
  <si>
    <t>899643121</t>
  </si>
  <si>
    <t>Bednění pro obetonování potrubí otevřený výkop zřízení</t>
  </si>
  <si>
    <t>695553735</t>
  </si>
  <si>
    <t>1,2*0,5*2</t>
  </si>
  <si>
    <t>899643122</t>
  </si>
  <si>
    <t>Bednění pro obetonování potrubí otevřený výkop odstranění</t>
  </si>
  <si>
    <t>958297095</t>
  </si>
  <si>
    <t>1171963294</t>
  </si>
  <si>
    <t>1,2*1*0,5</t>
  </si>
  <si>
    <t>721262203</t>
  </si>
  <si>
    <t>Klapka koncová polypropylen PP DN 160</t>
  </si>
  <si>
    <t>-97872018</t>
  </si>
  <si>
    <t>SO 02.9 - Kalové pole</t>
  </si>
  <si>
    <t>121151115</t>
  </si>
  <si>
    <t>Sejmutí ornice plochy do 500 m2 tl vrstvy přes 250 do 300 mm strojně</t>
  </si>
  <si>
    <t>"z výkopu jezera pro násyp pod kal. pole" 200</t>
  </si>
  <si>
    <t>" z výkopů jezera pro násyp kolem kal. pole" 185</t>
  </si>
  <si>
    <t>"odpočet objemu získaného z výkopu kal.pole." 70*-1</t>
  </si>
  <si>
    <t>"z výkopu jezera" 200</t>
  </si>
  <si>
    <t>"násyp pod kalové pole, výměra dle projektanta" 200</t>
  </si>
  <si>
    <t>131151103</t>
  </si>
  <si>
    <t>Hloubení jam nezapažených v hornině třídy těžitelnosti I skupiny 1 a 2 objem do 100 m3 strojně</t>
  </si>
  <si>
    <t>"jáma pro kal. pole výměra dle projektanta" 70</t>
  </si>
  <si>
    <t>"skrytí minus plocha kal. pole"200-100</t>
  </si>
  <si>
    <t>"pod dnem kal. pole" 100</t>
  </si>
  <si>
    <t>"svahy kolem kal. pole výměra dle projektanta" 39*(1,73+1,15+0,86)*1,3</t>
  </si>
  <si>
    <t>-1851276145</t>
  </si>
  <si>
    <t>2024619351</t>
  </si>
  <si>
    <t>"pod dno" 100*0,05</t>
  </si>
  <si>
    <t>100*(0,1+0,3)</t>
  </si>
  <si>
    <t>100*0,3</t>
  </si>
  <si>
    <t>"sběrné potrubí" 10,7+3,7+2</t>
  </si>
  <si>
    <t>28611113</t>
  </si>
  <si>
    <t>(3,7+2)*1,01</t>
  </si>
  <si>
    <t>-1227476278</t>
  </si>
  <si>
    <t>10,7*1,01</t>
  </si>
  <si>
    <t>877260310</t>
  </si>
  <si>
    <t>28611362</t>
  </si>
  <si>
    <t>koleno kanalizační PVC KG 160x67°</t>
  </si>
  <si>
    <t>28615691</t>
  </si>
  <si>
    <t>zátka hrdlová odpadní HTM DN 110</t>
  </si>
  <si>
    <t>"perfor. na ukončení větr. komínku"2</t>
  </si>
  <si>
    <t>28615574</t>
  </si>
  <si>
    <t>odbočka HTEA úhel 87° DN 110/110</t>
  </si>
  <si>
    <t>"dno kal. pole" 100</t>
  </si>
  <si>
    <t>73*(0,7+1)</t>
  </si>
  <si>
    <t>(100+124,1)*1,1</t>
  </si>
  <si>
    <t>(100+124,1)*2*1,1</t>
  </si>
  <si>
    <t>-662340200</t>
  </si>
  <si>
    <t>1733090235</t>
  </si>
  <si>
    <t>SO 02.10 - Mola, lávka přes biotop</t>
  </si>
  <si>
    <t>211521111</t>
  </si>
  <si>
    <t>Výplň odvodňovacích žeber nebo trativodů kamenivem hrubým drceným frakce 63 až 125 mm</t>
  </si>
  <si>
    <t>1969979</t>
  </si>
  <si>
    <t>"molo 5*2,1m"2,1*0,7*0,5</t>
  </si>
  <si>
    <t>"molo 5*3" 3*0,7*0,5</t>
  </si>
  <si>
    <t>"molo7,5*2,1" 2,1*0,7*0,5</t>
  </si>
  <si>
    <t>"molo 6,5*5,5" 6,5*0,7*0,5</t>
  </si>
  <si>
    <t>564521011</t>
  </si>
  <si>
    <t>Zřízení podsypu nebo podkladu ze sypaniny plochy do 100 m2 tl 80 mm</t>
  </si>
  <si>
    <t>890134708</t>
  </si>
  <si>
    <t>"molo 5*2,1m"2,1*0,3</t>
  </si>
  <si>
    <t>"molo 5*3" 3*0,3</t>
  </si>
  <si>
    <t>"molo7,5*2,1" 2,1*0,3</t>
  </si>
  <si>
    <t>"molo 6,5*5,5" 6,5*0,3</t>
  </si>
  <si>
    <t>58337403</t>
  </si>
  <si>
    <t>kamenivo dekorační (kačírek) frakce 16/32</t>
  </si>
  <si>
    <t>1795962388</t>
  </si>
  <si>
    <t>"molo 5*2,1m"2,1*0,3*0,05</t>
  </si>
  <si>
    <t>"molo 5*3" 3*0,3*0,05</t>
  </si>
  <si>
    <t>"molo7,5*2,1" 2,1*0,3*0,05</t>
  </si>
  <si>
    <t>"molo 6,5*5,5" 6,5*0,3*0,05</t>
  </si>
  <si>
    <t>0,207*1,8 'Přepočtené koeficientem množství</t>
  </si>
  <si>
    <t>596811120</t>
  </si>
  <si>
    <t>Kladení betonové dlažby komunikací pro pěší do lože z kameniva velikosti do 0,09 m2 pl do 50 m2</t>
  </si>
  <si>
    <t>-150105949</t>
  </si>
  <si>
    <t>59248005</t>
  </si>
  <si>
    <t>dlažba chodníková betonová 300x300mm tl 50mm přírodní</t>
  </si>
  <si>
    <t>788525452</t>
  </si>
  <si>
    <t>4,11*1,03 'Přepočtené koeficientem množství</t>
  </si>
  <si>
    <t>-243910049</t>
  </si>
  <si>
    <t>"molo 5*2,1m"2,1*2</t>
  </si>
  <si>
    <t>"molo 5*3" 3*2</t>
  </si>
  <si>
    <t>"molo7,5*2,1" 2,1*2</t>
  </si>
  <si>
    <t>"molo 6,5*5,5" 6,5*2</t>
  </si>
  <si>
    <t>804167636</t>
  </si>
  <si>
    <t>"molo 5*2,1m"2,1</t>
  </si>
  <si>
    <t>"molo 5*3" 3</t>
  </si>
  <si>
    <t>"molo7,5*2,1" 2,1</t>
  </si>
  <si>
    <t>"molo 6,5*5,5" 6,5</t>
  </si>
  <si>
    <t>13,7*1,02 'Přepočtené koeficientem množství</t>
  </si>
  <si>
    <t>58380374</t>
  </si>
  <si>
    <t>obrubník kamenný žulový přímý 1000x120x250mm</t>
  </si>
  <si>
    <t>2116715245</t>
  </si>
  <si>
    <t>101R</t>
  </si>
  <si>
    <t>Dodávka a montáž dřevěných žebříků na mola</t>
  </si>
  <si>
    <t>3*1,5</t>
  </si>
  <si>
    <t>762081150</t>
  </si>
  <si>
    <t>Hoblování hraněného řeziva ve staveništní dílně</t>
  </si>
  <si>
    <t>"molo 5*2,1m"(3*5+9*2,1+3,5*2)*0,14*0,06+9*0,57*0,14*0,14</t>
  </si>
  <si>
    <t>"molo 5*3"( 4*5+9*3+3,5*2)*0,14*0,06+012*0,57*0,14*0,14</t>
  </si>
  <si>
    <t>"molo7,5*2,1"( 3*7,5+14*2,1+2*6)*0,14*0,06+ 15*0,57*0,14*0,14</t>
  </si>
  <si>
    <t>"molo 6,5*5,5" (11*6,5+7*5,5+2*4)*0,14*0,06+16*0,57*0,14*0,14</t>
  </si>
  <si>
    <t>2,906*1,1 'Přepočtené koeficientem množství</t>
  </si>
  <si>
    <t>762713111</t>
  </si>
  <si>
    <t>Montáž prostorové vázané kce pomocí tesařských spojů z hoblovaného řeziva průřezové pl do 120 cm2</t>
  </si>
  <si>
    <t>"molo 5*2,1m"3*5+9*2,1+3,5*2</t>
  </si>
  <si>
    <t>"molo 5*3" 4*5+9*3+3,5*2</t>
  </si>
  <si>
    <t>"molo7,5*2,1" 3*7,5+14*2,1+2*6</t>
  </si>
  <si>
    <t>"molo 6,5*5,5" 11*6,5+7*5,5+2*4</t>
  </si>
  <si>
    <t>"molo 5*2,1m"(3*5+9*2,1+3,5*2)*0,14*0,06</t>
  </si>
  <si>
    <t>"molo 5*3"( 4*5+9*3+3,5*2)*0,14*0,06</t>
  </si>
  <si>
    <t>"molo7,5*2,1"( 3*7,5+14*2,1+2*6)*0,14*0,06</t>
  </si>
  <si>
    <t>"molo 6,5*5,5" (11*6,5+7*5,5+2*4)*0,14*0,06</t>
  </si>
  <si>
    <t>2,326*1,1 'Přepočtené koeficientem množství</t>
  </si>
  <si>
    <t>762713121</t>
  </si>
  <si>
    <t>Montáž prostorové vázané kce pomocí tesařských spojů z hoblovaného řeziva průřezové pl přes 120 do 224 cm2</t>
  </si>
  <si>
    <t>1834009904</t>
  </si>
  <si>
    <t>"molo 5*2,1m" 9*0,57</t>
  </si>
  <si>
    <t>"molo 5*3" 12*0,57</t>
  </si>
  <si>
    <t>"molo7,5*2,1" 15*0,57</t>
  </si>
  <si>
    <t>"molo 6,5*5,5" 16*0,57</t>
  </si>
  <si>
    <t>60512130</t>
  </si>
  <si>
    <t>hranol stavební řezivo průřezu do 224cm2 do dl 6m</t>
  </si>
  <si>
    <t>-1022100244</t>
  </si>
  <si>
    <t>"molo 5*2,1m" 9*0,57*0,14*0,14</t>
  </si>
  <si>
    <t>"molo 5*3" 12*0,57*0,14*0,14</t>
  </si>
  <si>
    <t>"molo7,5*2,1" 15*0,57*0,14*0,14</t>
  </si>
  <si>
    <t>"molo 6,5*5,5" 16*0,57*0,14*0,14</t>
  </si>
  <si>
    <t>0,582*1,1 'Přepočtené koeficientem množství</t>
  </si>
  <si>
    <t>762795000</t>
  </si>
  <si>
    <t>Spojovací prostředky pro montáž prostorových vázaných kcí</t>
  </si>
  <si>
    <t>762523104</t>
  </si>
  <si>
    <t>Položení podlahy z hoblovaných prken na sraz</t>
  </si>
  <si>
    <t>"Mola"6,5*5,5+7,5*2,1+5*3+5*2,1</t>
  </si>
  <si>
    <t>"lávka"51</t>
  </si>
  <si>
    <t>60516110.1</t>
  </si>
  <si>
    <t>řezivo sibiř.modřín sušené tl 50mm</t>
  </si>
  <si>
    <t>128*1,1 'Přepočtené koeficientem množství</t>
  </si>
  <si>
    <t>762595001</t>
  </si>
  <si>
    <t>Spojovací prostředky pro položení dřevěných podlah a zakrytí kanálů</t>
  </si>
  <si>
    <t>767250113</t>
  </si>
  <si>
    <t>Montáž ocelových podest svařováním</t>
  </si>
  <si>
    <t>24*2</t>
  </si>
  <si>
    <t>R 103</t>
  </si>
  <si>
    <t>jekl nerez 40/50</t>
  </si>
  <si>
    <t>R 104</t>
  </si>
  <si>
    <t>jekl nerez 80/40</t>
  </si>
  <si>
    <t>767995101</t>
  </si>
  <si>
    <t>Montáž atypických zámečnických konstrukcí hmotnosti do 1 kg</t>
  </si>
  <si>
    <t>-1767260678</t>
  </si>
  <si>
    <t>"kotvení lávky"4*0,32+4*2*0,8</t>
  </si>
  <si>
    <t>30985023</t>
  </si>
  <si>
    <t>bod kotevní šroubovací nerezový pro lano D 16mm s aretací lana Olga svorka</t>
  </si>
  <si>
    <t>39299428</t>
  </si>
  <si>
    <t>31459049</t>
  </si>
  <si>
    <t>lano nerezové s certifikací ETA konstrukce lana 7x19 D 14mm</t>
  </si>
  <si>
    <t>1879558871</t>
  </si>
  <si>
    <t>4*2</t>
  </si>
  <si>
    <t>767995111</t>
  </si>
  <si>
    <t>Montáž atypických zámečnických konstrukcí hmotnosti přes 3 do 5 kg</t>
  </si>
  <si>
    <t>"panty" 4*2*1</t>
  </si>
  <si>
    <t>R107</t>
  </si>
  <si>
    <t>nerezový pant s nosností 500kg</t>
  </si>
  <si>
    <t>R106</t>
  </si>
  <si>
    <t>plastový ponton 2*1m</t>
  </si>
  <si>
    <t>SO 03 - Studna</t>
  </si>
  <si>
    <t>M - Práce a dodávky M</t>
  </si>
  <si>
    <t xml:space="preserve">    21-M - Elektromontáže</t>
  </si>
  <si>
    <t>1158053005</t>
  </si>
  <si>
    <t>-2098547883</t>
  </si>
  <si>
    <t>119003131</t>
  </si>
  <si>
    <t>Výstražná páska pro zabezpečení výkopu zřízení</t>
  </si>
  <si>
    <t>379316336</t>
  </si>
  <si>
    <t>2,5*4</t>
  </si>
  <si>
    <t>119003132</t>
  </si>
  <si>
    <t>Výstražná páska pro zabezpečení výkopu odstranění</t>
  </si>
  <si>
    <t>395549940</t>
  </si>
  <si>
    <t>119003215</t>
  </si>
  <si>
    <t>Trubková mobilní plotová zábrana výšky do 1,5 m pro zabezpečení výkopu zřízení</t>
  </si>
  <si>
    <t>-1544467330</t>
  </si>
  <si>
    <t>119003216</t>
  </si>
  <si>
    <t>Trubková mobilní plotová zábrana výšky do 1,5 m pro zabezpečení výkopu odstranění</t>
  </si>
  <si>
    <t>570700999</t>
  </si>
  <si>
    <t>449734960</t>
  </si>
  <si>
    <t>134702101</t>
  </si>
  <si>
    <t>Vykopávky do 4 m2 pro studny nespouštěné v hornině třídy těžitelnosti I a II skupiny 1 - 4 s příložným pažením hl do 2 m</t>
  </si>
  <si>
    <t>871885388</t>
  </si>
  <si>
    <t>2*2*1</t>
  </si>
  <si>
    <t>-1439580216</t>
  </si>
  <si>
    <t>1979727352</t>
  </si>
  <si>
    <t>4*14 'Přepočtené koeficientem množství</t>
  </si>
  <si>
    <t>1313670021</t>
  </si>
  <si>
    <t>171111103</t>
  </si>
  <si>
    <t>Uložení sypaniny z hornin soudržných do násypů zhutněných ručně</t>
  </si>
  <si>
    <t>-18101837</t>
  </si>
  <si>
    <t>904299524</t>
  </si>
  <si>
    <t>0,5*1,837 'Přepočtené koeficientem množství</t>
  </si>
  <si>
    <t>-993265050</t>
  </si>
  <si>
    <t>4*1,8 'Přepočtené koeficientem množství</t>
  </si>
  <si>
    <t>-608530048</t>
  </si>
  <si>
    <t>-1725708896</t>
  </si>
  <si>
    <t>00572410</t>
  </si>
  <si>
    <t>osivo směs travní parková</t>
  </si>
  <si>
    <t>-10045235</t>
  </si>
  <si>
    <t>5*0,02 'Přepočtené koeficientem množství</t>
  </si>
  <si>
    <t>-1424437085</t>
  </si>
  <si>
    <t>-1660059915</t>
  </si>
  <si>
    <t>1374054902</t>
  </si>
  <si>
    <t>5*0,015 'Přepočtené koeficientem množství</t>
  </si>
  <si>
    <t>226211314</t>
  </si>
  <si>
    <t>Vrty velkoprofilové svislé zapažené D přes 400 do 450 mm hl od 0 do 20 m hornina IV</t>
  </si>
  <si>
    <t>520002395</t>
  </si>
  <si>
    <t>227211111</t>
  </si>
  <si>
    <t>Odpažení velkoprofilových vrtů průměru přes 400 do 450 mm</t>
  </si>
  <si>
    <t>2014533888</t>
  </si>
  <si>
    <t>242791111</t>
  </si>
  <si>
    <t>Zapuštění zárubnice z plastických hmot hl do 50 m DN do 200</t>
  </si>
  <si>
    <t>1494163254</t>
  </si>
  <si>
    <t>28610010</t>
  </si>
  <si>
    <t>trubka pro vrtané studny PVC D 160x3,6x4000mm</t>
  </si>
  <si>
    <t>-1061984208</t>
  </si>
  <si>
    <t>242811163</t>
  </si>
  <si>
    <t>Zapuštění zárubnice z trub ocelových se spoji svařovanými hl do 50 m vnější D přes 267 do 305 mm</t>
  </si>
  <si>
    <t>1017166460</t>
  </si>
  <si>
    <t>55283930</t>
  </si>
  <si>
    <t>trubka ocelová bezešvá hladká jakost 11 353 273x6,3mm</t>
  </si>
  <si>
    <t>1225247280</t>
  </si>
  <si>
    <t>247531111</t>
  </si>
  <si>
    <t>Obsyp studny z kameniva hrubého</t>
  </si>
  <si>
    <t>1897426778</t>
  </si>
  <si>
    <t>"kačírek 4/8mm"0,5</t>
  </si>
  <si>
    <t>247681114</t>
  </si>
  <si>
    <t>Těsnění studny z jílu se zhutněním</t>
  </si>
  <si>
    <t>-1006142040</t>
  </si>
  <si>
    <t>"bentonit"0,35</t>
  </si>
  <si>
    <t>"jíl"0,3*0,3*3,14*0,3+0,5*0,5*3,14*0,5</t>
  </si>
  <si>
    <t>58125110</t>
  </si>
  <si>
    <t>jíl surový kusový</t>
  </si>
  <si>
    <t>2039969928</t>
  </si>
  <si>
    <t>58128450</t>
  </si>
  <si>
    <t>bentonit aktivovaný mletý pro vrty, injektáže a těsnění vodních staveb VL</t>
  </si>
  <si>
    <t>-231668180</t>
  </si>
  <si>
    <t>249791135</t>
  </si>
  <si>
    <t>Otvor vtokový z trubek z tvrdého PVC DN přes 140 do 160</t>
  </si>
  <si>
    <t>1077877540</t>
  </si>
  <si>
    <t>249903011</t>
  </si>
  <si>
    <t>Čištění horizontálního vrtu D do 156 mm hl do 50 m</t>
  </si>
  <si>
    <t>-973488523</t>
  </si>
  <si>
    <t>452311121</t>
  </si>
  <si>
    <t>Podkladní desky z betonu prostého bez zvýšených nároků na prostředí tř. C 8/10 otevřený výkop</t>
  </si>
  <si>
    <t>124915939</t>
  </si>
  <si>
    <t>"betonový potěr zhlaví vrtu"0,3</t>
  </si>
  <si>
    <t>871161141</t>
  </si>
  <si>
    <t>Montáž potrubí z PE100 RC SDR 11 otevřený výkop svařovaných na tupo d 32 x 3,0 mm</t>
  </si>
  <si>
    <t>1713858401</t>
  </si>
  <si>
    <t>28613500</t>
  </si>
  <si>
    <t>potrubí vodovodní dvouvrstvé PE100 RC SDR11 32x3,0mm</t>
  </si>
  <si>
    <t>-1205391710</t>
  </si>
  <si>
    <t>10*1,015 'Přepočtené koeficientem množství</t>
  </si>
  <si>
    <t>877161112</t>
  </si>
  <si>
    <t>Montáž elektrokolen 90° na vodovodním potrubí z PE trub d 32</t>
  </si>
  <si>
    <t>-1549639409</t>
  </si>
  <si>
    <t>28653052</t>
  </si>
  <si>
    <t>elektrokoleno 90° PE 100 D 32mm</t>
  </si>
  <si>
    <t>-1216505964</t>
  </si>
  <si>
    <t>877162001</t>
  </si>
  <si>
    <t>Montáž svěrných spojek na vodovodním potrubí z trub d 32</t>
  </si>
  <si>
    <t>-190709697</t>
  </si>
  <si>
    <t>63126243</t>
  </si>
  <si>
    <t>kus přechodový svěrný kompozitní vnitřní závit pro PE potrubí d 32 x 1"</t>
  </si>
  <si>
    <t>1168358232</t>
  </si>
  <si>
    <t>879171111</t>
  </si>
  <si>
    <t>Montáž vodovodní přípojky na potrubí DN 32</t>
  </si>
  <si>
    <t>-1026837535</t>
  </si>
  <si>
    <t>"připojení ve studni"1</t>
  </si>
  <si>
    <t>892233122</t>
  </si>
  <si>
    <t>Proplach a dezinfekce vodovodního potrubí DN od 40 do 70</t>
  </si>
  <si>
    <t>2088361731</t>
  </si>
  <si>
    <t>1268525360</t>
  </si>
  <si>
    <t>893811252</t>
  </si>
  <si>
    <t>Osazení vodoměrné šachty kruhové z PP obetonované pro statické zatížení D do 1,0 m hl přes 1,2 do 1,5 m</t>
  </si>
  <si>
    <t>-1727430659</t>
  </si>
  <si>
    <t>56230645</t>
  </si>
  <si>
    <t>šachta plastová vodoměrná kruhová k obetonování s přípravou pro armovací drát 1,0/1,2m</t>
  </si>
  <si>
    <t>58973375</t>
  </si>
  <si>
    <t>899112112</t>
  </si>
  <si>
    <t>Osazení poklopů plastových nebo kompozitních včetně rámů pro třídu zatížení A15, A50</t>
  </si>
  <si>
    <t>852216937</t>
  </si>
  <si>
    <t>28661734</t>
  </si>
  <si>
    <t>poklop plastový třídy A15 pro šachtu DN 615</t>
  </si>
  <si>
    <t>592495403</t>
  </si>
  <si>
    <t>899713111</t>
  </si>
  <si>
    <t>Orientační tabulky na sloupku betonovém nebo ocelovém</t>
  </si>
  <si>
    <t>1450881803</t>
  </si>
  <si>
    <t>998254011</t>
  </si>
  <si>
    <t>Přesun hmot pro studny a jímání vody</t>
  </si>
  <si>
    <t>1874598689</t>
  </si>
  <si>
    <t>722232074</t>
  </si>
  <si>
    <t>Kohout kulový přímý G 1" PN 42 do 185°C 2x vnější závit</t>
  </si>
  <si>
    <t>229781508</t>
  </si>
  <si>
    <t>724141202</t>
  </si>
  <si>
    <t>Čerpadlo vodovodní ponorné jednovřetenové maximální průtok 36 l/min pro vrt D od 150 mm</t>
  </si>
  <si>
    <t>1989254595</t>
  </si>
  <si>
    <t>998724102</t>
  </si>
  <si>
    <t>Přesun hmot tonážní pro strojní vybavení v objektech v přes 6 do 12 m</t>
  </si>
  <si>
    <t>-1128509008</t>
  </si>
  <si>
    <t>Práce a dodávky M</t>
  </si>
  <si>
    <t>21-M</t>
  </si>
  <si>
    <t>Elektromontáže</t>
  </si>
  <si>
    <t>210280001</t>
  </si>
  <si>
    <t>Zkoušky a prohlídky el rozvodů a zařízení celková prohlídka pro objem montážních prací do 100 tis Kč</t>
  </si>
  <si>
    <t>-264674534</t>
  </si>
  <si>
    <t>2108004R1</t>
  </si>
  <si>
    <t>Přípojka elektrokabel CYKY 5x2,5mm2</t>
  </si>
  <si>
    <t>-565066202</t>
  </si>
  <si>
    <t>2108004R2</t>
  </si>
  <si>
    <t>Přípojka elektrokabel JYTY 3x1,5mm2</t>
  </si>
  <si>
    <t>-1855776886</t>
  </si>
  <si>
    <t>SO 04 - Přípojky</t>
  </si>
  <si>
    <t>SO 04.1 - Areálový rozvod vody</t>
  </si>
  <si>
    <t>-2090660762</t>
  </si>
  <si>
    <t>1594618561</t>
  </si>
  <si>
    <t>119001405</t>
  </si>
  <si>
    <t>Dočasné zajištění potrubí z PE DN do 200 mm</t>
  </si>
  <si>
    <t>1675573032</t>
  </si>
  <si>
    <t>1741107420</t>
  </si>
  <si>
    <t>263*2</t>
  </si>
  <si>
    <t>1962101424</t>
  </si>
  <si>
    <t>856440067</t>
  </si>
  <si>
    <t>869991575</t>
  </si>
  <si>
    <t>121151113</t>
  </si>
  <si>
    <t>Sejmutí ornice plochy do 500 m2 tl vrstvy do 200 mm strojně</t>
  </si>
  <si>
    <t>-591045640</t>
  </si>
  <si>
    <t>(11,9+251,1)*0,8+1,5*1,5</t>
  </si>
  <si>
    <t>131251201</t>
  </si>
  <si>
    <t>Hloubení jam zapažených v hornině třídy těžitelnosti I skupiny 3 objem do 20 m3 strojně</t>
  </si>
  <si>
    <t>-258601038</t>
  </si>
  <si>
    <t>1,5*1,5*0,8</t>
  </si>
  <si>
    <t>131351201</t>
  </si>
  <si>
    <t>Hloubení jam zapažených v hornině třídy těžitelnosti II skupiny 4 objem do 20 m3 strojně</t>
  </si>
  <si>
    <t>1271889354</t>
  </si>
  <si>
    <t>1,5*1,5*1</t>
  </si>
  <si>
    <t>132251104</t>
  </si>
  <si>
    <t>Hloubení rýh nezapažených š do 800 mm v hornině třídy těžitelnosti I skupiny 3 objem přes 100 m3 strojně</t>
  </si>
  <si>
    <t>-407967048</t>
  </si>
  <si>
    <t>(11,9+251,1)*0,8*0,8</t>
  </si>
  <si>
    <t>132351103</t>
  </si>
  <si>
    <t>Hloubení rýh nezapažených š do 800 mm v hornině třídy těžitelnosti II skupiny 4 objem do 100 m3 strojně</t>
  </si>
  <si>
    <t>-1667875049</t>
  </si>
  <si>
    <t>(11,9*0,05+251,1*0,45)*0,8</t>
  </si>
  <si>
    <t>151101101</t>
  </si>
  <si>
    <t>Zřízení příložného pažení a rozepření stěn rýh hl do 2 m</t>
  </si>
  <si>
    <t>410380637</t>
  </si>
  <si>
    <t>1,5*4*1,8</t>
  </si>
  <si>
    <t>151101111</t>
  </si>
  <si>
    <t>Odstranění příložného pažení a rozepření stěn rýh hl do 2 m</t>
  </si>
  <si>
    <t>1056502962</t>
  </si>
  <si>
    <t>1599777633</t>
  </si>
  <si>
    <t>"objem obypu a lože potrubí"(11,9+251,1)*0,8*0,4</t>
  </si>
  <si>
    <t>"objem VŠ včetně podkladních konstr."0,6*0,6*3,14*1,8</t>
  </si>
  <si>
    <t>"objem podklad. konstr.pod patní koleno"(0,25*0,15*0,35+0,25*0,15*0,15)</t>
  </si>
  <si>
    <t>"objem podklad. konstr.T kus DN 50"(0,3*0,45*0,45+0,2*0,15*0,1)*2</t>
  </si>
  <si>
    <t>-1007147227</t>
  </si>
  <si>
    <t>86,342*14 'Přepočtené koeficientem množství</t>
  </si>
  <si>
    <t>1006743526</t>
  </si>
  <si>
    <t>699009013</t>
  </si>
  <si>
    <t>86,342*1,8 'Přepočtené koeficientem množství</t>
  </si>
  <si>
    <t>437717098</t>
  </si>
  <si>
    <t>-1320296701</t>
  </si>
  <si>
    <t>1,5*1,5*1,8</t>
  </si>
  <si>
    <t>(11,9*0,85+251,1*1,25)*0,8</t>
  </si>
  <si>
    <t>-"odečet objemu obypu a lože potrubí"(11,9+251,1)*0,8*0,4</t>
  </si>
  <si>
    <t>-"odečet objemu VŠ včetně podkladních konstr."0,6*0,6*3,14*1,8</t>
  </si>
  <si>
    <t>-"odečet objemu podklad. konstr.pod patní koleno"(0,25*0,15*0,35+0,25*0,15*0,15)</t>
  </si>
  <si>
    <t>-"odečet objemu podklad. konstr.T kus DN 50"(0,3*0,45*0,45+0,2*0,15*0,1)*2</t>
  </si>
  <si>
    <t>1925957892</t>
  </si>
  <si>
    <t>(11,9+251,1)*0,8*0,3</t>
  </si>
  <si>
    <t>58337303</t>
  </si>
  <si>
    <t>štěrkopísek frakce 0/8</t>
  </si>
  <si>
    <t>1399283139</t>
  </si>
  <si>
    <t>63,12*1,67 'Přepočtené koeficientem množství</t>
  </si>
  <si>
    <t>-303745808</t>
  </si>
  <si>
    <t>-1003909799</t>
  </si>
  <si>
    <t>-1973713108</t>
  </si>
  <si>
    <t>212,65*0,02 'Přepočtené koeficientem množství</t>
  </si>
  <si>
    <t>515893153</t>
  </si>
  <si>
    <t>-1234709984</t>
  </si>
  <si>
    <t>2079620625</t>
  </si>
  <si>
    <t>212,65*0,015 'Přepočtené koeficientem množství</t>
  </si>
  <si>
    <t>1801504312</t>
  </si>
  <si>
    <t>(11,9+251,1)*0,8*0,1</t>
  </si>
  <si>
    <t>452313141</t>
  </si>
  <si>
    <t>Podkladní bloky z betonu prostého bez zvýšených nároků na prostředí tř. C 16/20 otevřený výkop</t>
  </si>
  <si>
    <t>1879305970</t>
  </si>
  <si>
    <t>"pod patní koleno"0,25*0,15*0,35+0,25*0,15*0,15</t>
  </si>
  <si>
    <t>"T kus DN 50"(0,3*0,45*0,45+0,2*0,15*0,1)*2</t>
  </si>
  <si>
    <t>452353111</t>
  </si>
  <si>
    <t>Bednění podkladních bloků pod potrubí, stoky a drobné objekty otevřený výkop zřízení</t>
  </si>
  <si>
    <t>-1518295324</t>
  </si>
  <si>
    <t>"pod patní koleno"(0,35*0,15+0,3*0,25+0,15*0,15)*2</t>
  </si>
  <si>
    <t>"T kus DN 80"(0,4*0,45*4+0,15*0,1*2)*2</t>
  </si>
  <si>
    <t>452353112</t>
  </si>
  <si>
    <t>Bednění podkladních bloků pod potrubí, stoky a drobné objekty otevřený výkop odstranění</t>
  </si>
  <si>
    <t>-601651282</t>
  </si>
  <si>
    <t>850245121</t>
  </si>
  <si>
    <t>Výřez nebo výsek na potrubí z trub litinových tlakových nebo plastických hmot DN 80</t>
  </si>
  <si>
    <t>-1134286330</t>
  </si>
  <si>
    <t>857212122</t>
  </si>
  <si>
    <t>Montáž litinových tvarovek jednoosých přírubových otevřený výkop DN 50</t>
  </si>
  <si>
    <t>1994791543</t>
  </si>
  <si>
    <t>28654364</t>
  </si>
  <si>
    <t>příruba volná k lemovému nákružku z polypropylénu 50</t>
  </si>
  <si>
    <t>-156916034</t>
  </si>
  <si>
    <t>55254045</t>
  </si>
  <si>
    <t>koleno 90° s patkou přírubové litinové vodovodní N-kus PN10/40 DN 50</t>
  </si>
  <si>
    <t>852614693</t>
  </si>
  <si>
    <t>857214122</t>
  </si>
  <si>
    <t>Montáž litinových tvarovek odbočných přírubových otevřený výkop DN 50</t>
  </si>
  <si>
    <t>975301446</t>
  </si>
  <si>
    <t>55253502</t>
  </si>
  <si>
    <t>tvarovka přírubová litinová s přírubovou odbočkou,práškový epoxid tl 250µm T-kus DN 50/50</t>
  </si>
  <si>
    <t>-1672752392</t>
  </si>
  <si>
    <t>-222923351</t>
  </si>
  <si>
    <t>-1314886803</t>
  </si>
  <si>
    <t>11,9*1,015 'Přepočtené koeficientem množství</t>
  </si>
  <si>
    <t>871181141</t>
  </si>
  <si>
    <t>Montáž potrubí z PE100 RC SDR 11 otevřený výkop svařovaných na tupo d 50 x 4,6 mm</t>
  </si>
  <si>
    <t>-989809810</t>
  </si>
  <si>
    <t>28613502</t>
  </si>
  <si>
    <t>potrubí vodovodní dvouvrstvé PE100 RC SDR11 50x4,6mm</t>
  </si>
  <si>
    <t>-1387599503</t>
  </si>
  <si>
    <t>251,1*1,015 'Přepočtené koeficientem množství</t>
  </si>
  <si>
    <t>623237010</t>
  </si>
  <si>
    <t>-549489954</t>
  </si>
  <si>
    <t>877181101</t>
  </si>
  <si>
    <t>Montáž elektrospojek na vodovodním potrubí z PE trub d 50</t>
  </si>
  <si>
    <t>2091446420</t>
  </si>
  <si>
    <t>28615971</t>
  </si>
  <si>
    <t>elektrospojka SDR11 PE 100 PN16 D 50mm</t>
  </si>
  <si>
    <t>716360216</t>
  </si>
  <si>
    <t>877181110</t>
  </si>
  <si>
    <t>Montáž elektrokolen 45° na vodovodním potrubí z PE trub d 50</t>
  </si>
  <si>
    <t>1570866316</t>
  </si>
  <si>
    <t>28614945</t>
  </si>
  <si>
    <t>elektrokoleno 45° PE 100 PN16 D 50mm</t>
  </si>
  <si>
    <t>809848740</t>
  </si>
  <si>
    <t>877181112</t>
  </si>
  <si>
    <t>Montáž elektrokolen 90° na vodovodním potrubí z PE trub d 50</t>
  </si>
  <si>
    <t>-697911689</t>
  </si>
  <si>
    <t>28653054</t>
  </si>
  <si>
    <t>elektrokoleno 90° PE 100 D 50mm</t>
  </si>
  <si>
    <t>-1160956697</t>
  </si>
  <si>
    <t>877181201</t>
  </si>
  <si>
    <t>Montáž oblouků svařovaných na tupo na vodovodním potrubí z PE trub d 50</t>
  </si>
  <si>
    <t>14175931</t>
  </si>
  <si>
    <t>28653132</t>
  </si>
  <si>
    <t>nákružek lemový PE 100 SDR11 50mm</t>
  </si>
  <si>
    <t>582699358</t>
  </si>
  <si>
    <t>-900462813</t>
  </si>
  <si>
    <t>"připojení sprchy"1</t>
  </si>
  <si>
    <t>879211111</t>
  </si>
  <si>
    <t>Montáž vodovodní přípojky na potrubí DN 50</t>
  </si>
  <si>
    <t>-1283804755</t>
  </si>
  <si>
    <t>"propojení VŠ"2</t>
  </si>
  <si>
    <t>"napojení v objektu občerstvení"1</t>
  </si>
  <si>
    <t>891161321</t>
  </si>
  <si>
    <t>Montáž vodovodních šoupátek domovní přípojky se závitovými konci PN16 otevřený výkop G 1"</t>
  </si>
  <si>
    <t>1295882579</t>
  </si>
  <si>
    <t>42221432</t>
  </si>
  <si>
    <t>šoupátko přípojkové přímé vnitřní/vnější závit PN16, 1"x5/4"</t>
  </si>
  <si>
    <t>1688706174</t>
  </si>
  <si>
    <t>42291043</t>
  </si>
  <si>
    <t>souprava zemní pro domovní šoupátka 3/4"-2" Rd 1,0-1,6m</t>
  </si>
  <si>
    <t>-446523643</t>
  </si>
  <si>
    <t>891211112</t>
  </si>
  <si>
    <t>Montáž vodovodních šoupátek otevřený výkop DN 50</t>
  </si>
  <si>
    <t>189095679</t>
  </si>
  <si>
    <t>42221114</t>
  </si>
  <si>
    <t>šoupátko s přírubami voda DN 50 PN16</t>
  </si>
  <si>
    <t>1137126785</t>
  </si>
  <si>
    <t>42291033</t>
  </si>
  <si>
    <t>souprava zemní teleskopická pro E1 šoupatka DN 50mm Rd 1,3-1,8m</t>
  </si>
  <si>
    <t>-1906940570</t>
  </si>
  <si>
    <t>891212641</t>
  </si>
  <si>
    <t>Montáž souprav proplachovacích přírubových DN 50</t>
  </si>
  <si>
    <t>-672629239</t>
  </si>
  <si>
    <t>42210062</t>
  </si>
  <si>
    <t>souprava proplachovací voda+kanál přírubové připojení DN 50/1,5 m</t>
  </si>
  <si>
    <t>-1071331737</t>
  </si>
  <si>
    <t>891219111</t>
  </si>
  <si>
    <t>Montáž navrtávacích pasů na potrubí z jakýchkoli trub DN 50</t>
  </si>
  <si>
    <t>-318160932</t>
  </si>
  <si>
    <t>42273536</t>
  </si>
  <si>
    <t>pás navrtávací se závitovým výstupem z tvárné litiny pro vodovodní PE a PVC potrubí 50-1"</t>
  </si>
  <si>
    <t>15371559</t>
  </si>
  <si>
    <t>-194218000</t>
  </si>
  <si>
    <t>-898731044</t>
  </si>
  <si>
    <t>251,1+11,9</t>
  </si>
  <si>
    <t>893811263</t>
  </si>
  <si>
    <t>Osazení vodoměrné šachty kruhové z PP obetonované pro statické zatížení D do 1,2 m hl přes 1,4 do 1,6 m</t>
  </si>
  <si>
    <t>387590390</t>
  </si>
  <si>
    <t>56230575</t>
  </si>
  <si>
    <t>šachta plastová vodoměrná kruhová k obetonování 1,2/1,6m</t>
  </si>
  <si>
    <t>-790836750</t>
  </si>
  <si>
    <t>-1836994856</t>
  </si>
  <si>
    <t>-915481834</t>
  </si>
  <si>
    <t>899401112</t>
  </si>
  <si>
    <t>Osazení poklopů uličních litinových šoupátkových</t>
  </si>
  <si>
    <t>-582594869</t>
  </si>
  <si>
    <t>42291352</t>
  </si>
  <si>
    <t>poklop litinový šoupátkový pro zemní soupravy osazení do terénu a do vozovky</t>
  </si>
  <si>
    <t>-1431180797</t>
  </si>
  <si>
    <t>56230636</t>
  </si>
  <si>
    <t>deska podkladová uličního poklopu plastového ventilkového a šoupatového</t>
  </si>
  <si>
    <t>-1055301078</t>
  </si>
  <si>
    <t>899401113</t>
  </si>
  <si>
    <t>Osazení poklopů uličních litinových hydrantových</t>
  </si>
  <si>
    <t>397454146</t>
  </si>
  <si>
    <t>42291452</t>
  </si>
  <si>
    <t>poklop litinový hydrantový DN 80</t>
  </si>
  <si>
    <t>1927848312</t>
  </si>
  <si>
    <t>42210052</t>
  </si>
  <si>
    <t>deska podkladová uličního poklopu litinového hydrantového</t>
  </si>
  <si>
    <t>1544128105</t>
  </si>
  <si>
    <t>-192423333</t>
  </si>
  <si>
    <t>-2045522590</t>
  </si>
  <si>
    <t>899722114</t>
  </si>
  <si>
    <t>Krytí potrubí z plastů výstražnou fólií z PVC přes 34 do 40 cm</t>
  </si>
  <si>
    <t>-115221233</t>
  </si>
  <si>
    <t>998276101</t>
  </si>
  <si>
    <t>Přesun hmot pro trubní vedení z trub z plastických hmot otevřený výkop</t>
  </si>
  <si>
    <t>1511862858</t>
  </si>
  <si>
    <t>722270105</t>
  </si>
  <si>
    <t>Sestava vodoměrová závitová G 2"</t>
  </si>
  <si>
    <t>-83572592</t>
  </si>
  <si>
    <t>18137281</t>
  </si>
  <si>
    <t>998722194</t>
  </si>
  <si>
    <t>Příplatek k přesunu hmot tonážnímu pro vnitřní vodovod za zvětšený přesun do 1000 m</t>
  </si>
  <si>
    <t>-527715343</t>
  </si>
  <si>
    <t>998722199</t>
  </si>
  <si>
    <t>Příplatek k přesunu hmot tonážnímu pro vnitřní vodovod za zvětšený přesun ZKD 1000 m</t>
  </si>
  <si>
    <t>-1089792264</t>
  </si>
  <si>
    <t>0,011*9 'Přepočtené koeficientem množství</t>
  </si>
  <si>
    <t>SO 04.2 - Přípojka NN</t>
  </si>
  <si>
    <t xml:space="preserve">    46-M - Zemní práce při extr.mont.pracích</t>
  </si>
  <si>
    <t>HZS - Hodinové zúčtovací sazby</t>
  </si>
  <si>
    <t>210120102</t>
  </si>
  <si>
    <t>Montáž pojistkových patron nožových</t>
  </si>
  <si>
    <t>1303363952</t>
  </si>
  <si>
    <t>35825230</t>
  </si>
  <si>
    <t>pojistka nožová 40A nízkoztrátová 3,60W, provedení normální, charakteristika gG</t>
  </si>
  <si>
    <t>-765507502</t>
  </si>
  <si>
    <t>35825228</t>
  </si>
  <si>
    <t>pojistka nožová 32A nízkoztrátová 3,10W, provedení normální, charakteristika gG</t>
  </si>
  <si>
    <t>575565485</t>
  </si>
  <si>
    <t>210120511</t>
  </si>
  <si>
    <t>Montáž jističů do 100 A se zapojením vodičů</t>
  </si>
  <si>
    <t>-1199388744</t>
  </si>
  <si>
    <t>35822403</t>
  </si>
  <si>
    <t>jistič 3-pólový 25 A vypínací charakteristika B vypínací schopnost 10 kA</t>
  </si>
  <si>
    <t>1236716838</t>
  </si>
  <si>
    <t>210220020</t>
  </si>
  <si>
    <t>Montáž uzemňovacího vedení vodičů FeZn pomocí svorek v zemi páskou do 120 mm2 ve městské zástavbě</t>
  </si>
  <si>
    <t>-1055306643</t>
  </si>
  <si>
    <t>35442062</t>
  </si>
  <si>
    <t>pás zemnící 30x4mm FeZn</t>
  </si>
  <si>
    <t>-1233084967</t>
  </si>
  <si>
    <t>50*0,97 'Přepočtené koeficientem množství</t>
  </si>
  <si>
    <t>210280002</t>
  </si>
  <si>
    <t>Zkoušky a prohlídky el rozvodů a zařízení celková prohlídka pro objem montážních prací přes 100 do 500 tis Kč</t>
  </si>
  <si>
    <t>-1997721139</t>
  </si>
  <si>
    <t>210280221</t>
  </si>
  <si>
    <t>Měření zemních odporů zemnící sítě dl pásku do 100 m</t>
  </si>
  <si>
    <t>2099581620</t>
  </si>
  <si>
    <t>210902014</t>
  </si>
  <si>
    <t>Montáž kabelu Al do 1 kV plného nebo laněného kulatého žíly 4x50 mm2 (např. AYKY) bez ukončení uloženého volně</t>
  </si>
  <si>
    <t>1271159345</t>
  </si>
  <si>
    <t>34113124</t>
  </si>
  <si>
    <t>kabel silový jádro Al izolace PVC plášť PVC 0,6/1kV (1-AYKY) 4x50mm2</t>
  </si>
  <si>
    <t>644956635</t>
  </si>
  <si>
    <t>234*1,15 'Přepočtené koeficientem množství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</si>
  <si>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</si>
  <si>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</si>
  <si>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</si>
  <si>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</si>
  <si>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</si>
  <si>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-1179635206</t>
  </si>
  <si>
    <t>460021121</t>
  </si>
  <si>
    <t>Sejmutí ornice při elektromontážích strojně tl vrstvy do 20 cm</t>
  </si>
  <si>
    <t>-631242500</t>
  </si>
  <si>
    <t>219*0,5</t>
  </si>
  <si>
    <t>460171322</t>
  </si>
  <si>
    <t>Hloubení kabelových nezapažených rýh strojně š 50 cm hl 120 cm v hornině tř I skupiny 3</t>
  </si>
  <si>
    <t>-605711233</t>
  </si>
  <si>
    <t>460341113</t>
  </si>
  <si>
    <t>Vodorovné přemístění horniny jakékoliv třídy dopravními prostředky při elektromontážích přes 500 do 1000 m</t>
  </si>
  <si>
    <t>395235637</t>
  </si>
  <si>
    <t>219*0,5*0,48</t>
  </si>
  <si>
    <t>460341121</t>
  </si>
  <si>
    <t>Příplatek k vodorovnému přemístění horniny dopravními prostředky při elektromontážích za každých dalších i započatých 1000 m</t>
  </si>
  <si>
    <t>2113385975</t>
  </si>
  <si>
    <t>52,56*23 'Přepočtené koeficientem množství</t>
  </si>
  <si>
    <t>460361121</t>
  </si>
  <si>
    <t>Poplatek za uložení zeminy na recyklační skládce (skládkovné) kód odpadu 17 05 04</t>
  </si>
  <si>
    <t>1556678892</t>
  </si>
  <si>
    <t>52,56*1,8 'Přepočtené koeficientem množství</t>
  </si>
  <si>
    <t>460451322</t>
  </si>
  <si>
    <t>Zásyp kabelových rýh strojně se zhutněním š 50 cm hl 110 cm z horniny tř I skupiny 3</t>
  </si>
  <si>
    <t>-1461043836</t>
  </si>
  <si>
    <t>58331200</t>
  </si>
  <si>
    <t>štěrkopísek netříděný</t>
  </si>
  <si>
    <t>256</t>
  </si>
  <si>
    <t>477795008</t>
  </si>
  <si>
    <t>219*0,5*0,38</t>
  </si>
  <si>
    <t>41,61*1,67 'Přepočtené koeficientem množství</t>
  </si>
  <si>
    <t>460541111</t>
  </si>
  <si>
    <t>Úprava pláně při elektromontážích strojně v hornině třídy těžitelnosti I skupiny 1 až 3 bez zhutnění</t>
  </si>
  <si>
    <t>107294820</t>
  </si>
  <si>
    <t>460571111</t>
  </si>
  <si>
    <t>Rozprostření a urovnání ornice při elektromontážích strojně tl vrstvy do 20 cm</t>
  </si>
  <si>
    <t>-1323209679</t>
  </si>
  <si>
    <t>460581121</t>
  </si>
  <si>
    <t>Zatravnění včetně zalití vodou na rovině</t>
  </si>
  <si>
    <t>1618042058</t>
  </si>
  <si>
    <t>460581131</t>
  </si>
  <si>
    <t>Uvedení nezpevněného terénu do původního stavu v místě dočasného uložení výkopku s vyhrabáním, srovnáním a částečným dosetím trávy</t>
  </si>
  <si>
    <t>648832211</t>
  </si>
  <si>
    <t>460661112</t>
  </si>
  <si>
    <t>Kabelové lože z písku pro kabely nn bez zakrytí š lože přes 35 do 50 cm</t>
  </si>
  <si>
    <t>2142590158</t>
  </si>
  <si>
    <t>460671113</t>
  </si>
  <si>
    <t>Výstražná fólie pro krytí kabelů šířky přes 25 do 34 cm</t>
  </si>
  <si>
    <t>141956045</t>
  </si>
  <si>
    <t>460781111</t>
  </si>
  <si>
    <t>Kryty kabelové kovové s ochranným nátěrem jednoduché délky 3 m připevněné na stožár</t>
  </si>
  <si>
    <t>-1982360284</t>
  </si>
  <si>
    <t>34571112</t>
  </si>
  <si>
    <t>trubka elektroinstalační pancéřová pevná z PH D 55,4/63mm</t>
  </si>
  <si>
    <t>580458451</t>
  </si>
  <si>
    <t>460791213</t>
  </si>
  <si>
    <t>Montáž trubek ochranných plastových uložených volně do rýhy ohebných přes 50 do 90 mm</t>
  </si>
  <si>
    <t>-448811153</t>
  </si>
  <si>
    <t>34571374</t>
  </si>
  <si>
    <t>trubka elektroinstalační ohebná dvouplášťová korugovaná HDPE+LDPE UV stab (chránička) D 75/90mm</t>
  </si>
  <si>
    <t>322861092</t>
  </si>
  <si>
    <t>234*1,05 'Přepočtené koeficientem množství</t>
  </si>
  <si>
    <t>24633007</t>
  </si>
  <si>
    <t>pěna montážní PUR potrubí a studnařských skruží</t>
  </si>
  <si>
    <t>-1681979916</t>
  </si>
  <si>
    <t>460905111</t>
  </si>
  <si>
    <t>Montáž kompaktního plastového pilíře pro rozvod nn samostatného š do 38 cm (např. SP100, SS100, ER112)</t>
  </si>
  <si>
    <t>670172292</t>
  </si>
  <si>
    <t>35711818</t>
  </si>
  <si>
    <t>skříň přípojková smyčková kompaktní pilíř celoplastové provedení výzbroj 3x sada pojistkové spodky nožové velikosti 00 (SS300/NKE1P)</t>
  </si>
  <si>
    <t>-368248943</t>
  </si>
  <si>
    <t>469981111</t>
  </si>
  <si>
    <t>Přesun hmot pro pomocné stavební práce při elektromotážích</t>
  </si>
  <si>
    <t>1255735708</t>
  </si>
  <si>
    <t>HZS</t>
  </si>
  <si>
    <t>Hodinové zúčtovací sazby</t>
  </si>
  <si>
    <t>HZS3132</t>
  </si>
  <si>
    <t>Hodinová zúčtovací sazba elektromontér VN a VVN odborný</t>
  </si>
  <si>
    <t>512</t>
  </si>
  <si>
    <t>-116279655</t>
  </si>
  <si>
    <t>"práce ostatní, propojovací"8*5</t>
  </si>
  <si>
    <t>341000R1</t>
  </si>
  <si>
    <t>Materiál</t>
  </si>
  <si>
    <t>947758976</t>
  </si>
  <si>
    <t>SO 04.3 - Areálový rozvod NN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</si>
  <si>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</si>
  <si>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</si>
  <si>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</si>
  <si>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</si>
  <si>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</si>
  <si>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</si>
  <si>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>741</t>
  </si>
  <si>
    <t>Elektroinstalace - silnoproud</t>
  </si>
  <si>
    <t>741110023</t>
  </si>
  <si>
    <t>Montáž trubka plastová tuhá D přes 35 mm uložená pod omítku</t>
  </si>
  <si>
    <t>885829689</t>
  </si>
  <si>
    <t>10*1,2 "odečteno ze situace stavby"</t>
  </si>
  <si>
    <t>34571097</t>
  </si>
  <si>
    <t>trubka elektroinstalační tuhá z PVC D 58,4/63mm</t>
  </si>
  <si>
    <t>456208296</t>
  </si>
  <si>
    <t>741110514</t>
  </si>
  <si>
    <t>Montáž lišt a kanálků elektroinstalačních se spojkami, ohyby a rohy a s nasunutím do krabic vkládacích s víčkem, šířky do přes 180 do 250 mm</t>
  </si>
  <si>
    <t>1858905543</t>
  </si>
  <si>
    <t>(6+3,5+3,5) "odečteno ze situace stavby"</t>
  </si>
  <si>
    <t>34575604</t>
  </si>
  <si>
    <t>žlab kabelový drátěný žárově zinkovaný 250/100mm</t>
  </si>
  <si>
    <t>-1093764805</t>
  </si>
  <si>
    <t>741112063</t>
  </si>
  <si>
    <t>Montáž krabice přístrojová zapuštěná plastová čtyřhranná</t>
  </si>
  <si>
    <t>-856634202</t>
  </si>
  <si>
    <t>1"odečteno ze situace stavby, jednonásobnázásuvka"</t>
  </si>
  <si>
    <t>3 "odečteno ze situace stavby, jednonásobná zásuvka s vyšším krytí IP44"</t>
  </si>
  <si>
    <t>17 "odečteno ze situace stavby, dvojzásuvky - pootočené"</t>
  </si>
  <si>
    <t>6"odečteno ze situace stavby, 1P vypínač"</t>
  </si>
  <si>
    <t>2 "odečteno ze situace stavby, 2P vypínač - schodiště"</t>
  </si>
  <si>
    <t>34571456</t>
  </si>
  <si>
    <t>krabice pod omítku PVC přístrojová čtvercová 70x70mm</t>
  </si>
  <si>
    <t>2088933084</t>
  </si>
  <si>
    <t>741112103</t>
  </si>
  <si>
    <t>Montáž rozvodka zapuštěná plastová čtyřhranná</t>
  </si>
  <si>
    <t>279318990</t>
  </si>
  <si>
    <t>1+2+1+1+1+1+1+1+1+1+1+1"odečteno ze situace stavby"</t>
  </si>
  <si>
    <t>34571459</t>
  </si>
  <si>
    <t>krabice pod omítku PVC odbočná čtvercová 100x100mm s víčkem</t>
  </si>
  <si>
    <t>1420485076</t>
  </si>
  <si>
    <t>741120003</t>
  </si>
  <si>
    <t>Montáž vodič Cu izolovaný plný a laněný žíla 10-16 mm2 pod omítku (např. CY)</t>
  </si>
  <si>
    <t>-613046101</t>
  </si>
  <si>
    <t>50 "odečteno ze situace stavby"</t>
  </si>
  <si>
    <t>34141028</t>
  </si>
  <si>
    <t>vodič propojovací flexibilní jádro Cu lanované izolace PVC 450/750V (H07V-K) 1x10mm2</t>
  </si>
  <si>
    <t>-2071482671</t>
  </si>
  <si>
    <t>741122015</t>
  </si>
  <si>
    <t>Montáž kabel Cu bez ukončení uložený pod omítku plný kulatý 3x1,5 mm2 (např. CYKY)</t>
  </si>
  <si>
    <t>564912767</t>
  </si>
  <si>
    <t>(19+6+2+2+2+3+3+3+3+4+5++13+8+13+7,5+5+5+36*1,5)*1,2</t>
  </si>
  <si>
    <t>34111030</t>
  </si>
  <si>
    <t>kabel instalační jádro Cu plné izolace PVC plášť PVC 450/750V (CYKY) 3x1,5mm2</t>
  </si>
  <si>
    <t>2121739826</t>
  </si>
  <si>
    <t>741122016</t>
  </si>
  <si>
    <t>Montáž kabel Cu bez ukončení uložený pod omítku plný kulatý 3x2,5 až 6 mm2 (např. CYKY)</t>
  </si>
  <si>
    <t>-300868120</t>
  </si>
  <si>
    <t>(17+3+3+6,5+3+3+5++13+3+3+15+3+3+18+3+3+28*1,5)*1,2 "odečteno ze situace stavby, koeficient 1,2 (20% rezerva)"</t>
  </si>
  <si>
    <t>34111036</t>
  </si>
  <si>
    <t>kabel instalační jádro Cu plné izolace PVC plášť PVC 450/750V (CYKY) 3x2,5mm2</t>
  </si>
  <si>
    <t>298899788</t>
  </si>
  <si>
    <t>741122023</t>
  </si>
  <si>
    <t>Montáž kabel Cu bez ukončení uložený pod omítku plný kulatý 4x6 mm2 (např. CYKY)</t>
  </si>
  <si>
    <t>2125465629</t>
  </si>
  <si>
    <t>10*1,2 "odečteno ze sitace stavby, 20% rezerva"</t>
  </si>
  <si>
    <t>34111072</t>
  </si>
  <si>
    <t>kabel instalační jádro Cu plné izolace PVC plášť PVC 450/750V (CYKY) 4x6mm2</t>
  </si>
  <si>
    <t>1977686580</t>
  </si>
  <si>
    <t>741122031</t>
  </si>
  <si>
    <t>Montáž kabel Cu bez ukončení uložený pod omítku plný kulatý 5x1,5 až 2,5 mm2 (např. CYKY)</t>
  </si>
  <si>
    <t>850434017</t>
  </si>
  <si>
    <t>(18+3+3+23)*1,2 "odečteno ze situace stavby"</t>
  </si>
  <si>
    <t>34111090</t>
  </si>
  <si>
    <t>kabel instalační jádro Cu plné izolace PVC plášť PVC 450/750V (CYKY) 5x1,5mm2</t>
  </si>
  <si>
    <t>-1770352232</t>
  </si>
  <si>
    <t>34111094</t>
  </si>
  <si>
    <t>kabel instalační jádro Cu plné izolace PVC plášť PVC 450/750V (CYKY) 5x2,5mm2</t>
  </si>
  <si>
    <t>1190296113</t>
  </si>
  <si>
    <t>741122122</t>
  </si>
  <si>
    <t>Montáž kabelů měděných bez ukončení uložených v trubkách zatažených plných kulatých nebo bezhalogenových (např. CYKY) počtu a průřezu žil 3x1,5 až 6 mm2</t>
  </si>
  <si>
    <t>-1924351189</t>
  </si>
  <si>
    <t>(40+45)*1,2"odečteno ze situace stavby"</t>
  </si>
  <si>
    <t>28484529</t>
  </si>
  <si>
    <t>741122133</t>
  </si>
  <si>
    <t>Montáž kabel Cu plný kulatý žíla 4x10 mm2 zatažený v trubkách (např. CYKY)</t>
  </si>
  <si>
    <t>-1754327733</t>
  </si>
  <si>
    <t>(90+3+3)*1,2 "odečteno ze situace stavby"</t>
  </si>
  <si>
    <t>34111076</t>
  </si>
  <si>
    <t>kabel instalační jádro Cu plné izolace PVC plášť PVC 450/750V (CYKY) 4x10mm2</t>
  </si>
  <si>
    <t>2104338280</t>
  </si>
  <si>
    <t>741122134</t>
  </si>
  <si>
    <t>Montáž kabel Cu plný kulatý žíla 4x16 až 25 mm2 zatažený v trubkách (např. CYKY)</t>
  </si>
  <si>
    <t>101196733</t>
  </si>
  <si>
    <t>(3+3+1)*1,2 "odečteno ze situace stavby"</t>
  </si>
  <si>
    <t>34111610</t>
  </si>
  <si>
    <t>kabel silový jádro Cu izolace PVC plášť PVC 0,6/1kV (1-CYKY) 4x25mm2</t>
  </si>
  <si>
    <t>574902850</t>
  </si>
  <si>
    <t>741122143</t>
  </si>
  <si>
    <t>Montáž kabel Cu plný kulatý žíla 5x4 až 6 mm2 zatažený v trubkách (např. CYKY)</t>
  </si>
  <si>
    <t>-1279527162</t>
  </si>
  <si>
    <t>(100+3+3)*1,2 "odečteno ze situace stavby"</t>
  </si>
  <si>
    <t>34111098</t>
  </si>
  <si>
    <t>kabel instalační jádro Cu plné izolace PVC plášť PVC 450/750V (CYKY) 5x4mm2</t>
  </si>
  <si>
    <t>-134116270</t>
  </si>
  <si>
    <t>741122211</t>
  </si>
  <si>
    <t>Montáž kabelů měděných bez ukončení uložených volně nebo v liště plných kulatých (např. CYKY) počtu a průřezu žil 3x1,5 až 6 mm2</t>
  </si>
  <si>
    <t>1215262794</t>
  </si>
  <si>
    <t>(10+10+10+10+10+10+10)*1,2 "odečteno ze situace stavby"</t>
  </si>
  <si>
    <t>-546204747</t>
  </si>
  <si>
    <t>12*1,15 "Přepočtené koeficientem množství</t>
  </si>
  <si>
    <t>398624154</t>
  </si>
  <si>
    <t>72*1,15 "Přepočtené koeficientem množství</t>
  </si>
  <si>
    <t>741128002</t>
  </si>
  <si>
    <t>Ostatní práce při montáži vodičů a kabelů - označení dalším štítkem</t>
  </si>
  <si>
    <t>-1725791957</t>
  </si>
  <si>
    <t>19 "odečteno ze situace stavby"</t>
  </si>
  <si>
    <t>10.438.306</t>
  </si>
  <si>
    <t>WEIDMÜLLER Systém značení kabelů -Štítek WKM 8/20</t>
  </si>
  <si>
    <t>1231090558</t>
  </si>
  <si>
    <t>741130001</t>
  </si>
  <si>
    <t>Ukončení vodič izolovaný do 2,5 mm2 v rozváděči nebo na přístroji</t>
  </si>
  <si>
    <t>-1804252466</t>
  </si>
  <si>
    <t>3*(1+3+17+6+2+13+2+8+1+2+2+2+2+2+2+2)+2 "odečteno ze situace stavby"</t>
  </si>
  <si>
    <t>741130003</t>
  </si>
  <si>
    <t>Ukončení vodič izolovaný do 4 mm2 v rozváděči nebo na přístroji</t>
  </si>
  <si>
    <t>1560822962</t>
  </si>
  <si>
    <t>2*5 "odečteno ze situace stvby"</t>
  </si>
  <si>
    <t>741130004</t>
  </si>
  <si>
    <t>Ukončení vodič izolovaný do 6 mm2 v rozváděči nebo na přístroji</t>
  </si>
  <si>
    <t>-2027418281</t>
  </si>
  <si>
    <t>4*2 "odečteno ze situace stavby"</t>
  </si>
  <si>
    <t>741130005</t>
  </si>
  <si>
    <t>Ukončení vodič izolovaný do 10 mm2 v rozváděči nebo na přístroji</t>
  </si>
  <si>
    <t>823973817</t>
  </si>
  <si>
    <t>2*4+2*5 "odečteno ze situace stavby"</t>
  </si>
  <si>
    <t>741130007</t>
  </si>
  <si>
    <t>Ukončení vodič izolovaný do 25 mm2 v rozváděči nebo na přístroji</t>
  </si>
  <si>
    <t>1652363597</t>
  </si>
  <si>
    <t>2*4 "odečteno ze situace stavby"</t>
  </si>
  <si>
    <t>741210101</t>
  </si>
  <si>
    <t>Montáž rozváděčů litinových, hliníkových nebo plastových sestava do 50 kg</t>
  </si>
  <si>
    <t>-1488678584</t>
  </si>
  <si>
    <t>2 "odečteno ze situace stavby"</t>
  </si>
  <si>
    <t>1860409.R</t>
  </si>
  <si>
    <t>SKRIN PR 3.1.3 NA SOKL IP54</t>
  </si>
  <si>
    <t>268535487</t>
  </si>
  <si>
    <t>RMAT0001</t>
  </si>
  <si>
    <t>PLASTOVÝ ROZVADĚČ ZAPUŠTĚNÝ, M2000 VČETNĚ PŘÍSLUŠENTVÍ (1xVYPÍNAČ 40A/3, POJISTKOVÉ ODPÍNAČE+POJISTKY 3x25A, PŘEPĚŤOVÉ OCHRANY B+C, 4xJISTIČOCHRÁNIČE (10B/2, 30 mA, 10A), 1xPORUDOVÝ CHRÁNIČ (40-4P, 30mA, 40A), 6xJISITČ (16/B/1), 1xJISTIČ (15/B/3)), VĆETNĚ</t>
  </si>
  <si>
    <t>1292073226</t>
  </si>
  <si>
    <t>RMAT0002</t>
  </si>
  <si>
    <t>Plastový box IP65, včetně příslušenství (1x vpínač 20A/3, pojistkové odpínače + pojistky 3x20A, přepěťové ochrany B+C. 1xjističochránič (10B/2, 30mA,10A), 2xjističochránič (16B/2, 30mA, 16A), 4x jistič (10/B/1, 1x jistič (10/B/3)) včetně montáže</t>
  </si>
  <si>
    <t>-386012446</t>
  </si>
  <si>
    <t>741210101.R</t>
  </si>
  <si>
    <t>Montáž a dodávka rozvaděče HOP, včetně příslušenství</t>
  </si>
  <si>
    <t>668375261</t>
  </si>
  <si>
    <t>1 "odečteno ze situace stavby"</t>
  </si>
  <si>
    <t>741310201</t>
  </si>
  <si>
    <t>Montáž spínač (polo)zapuštěný šroubové připojení 1-jednopólový se zapojením vodičů</t>
  </si>
  <si>
    <t>1241382247</t>
  </si>
  <si>
    <t>6 "odečteno ze situace stavby, 1P vypínač"</t>
  </si>
  <si>
    <t>ABB.355301289B1</t>
  </si>
  <si>
    <t>Spínač jednopólový, řazení 1</t>
  </si>
  <si>
    <t>1654168100</t>
  </si>
  <si>
    <t>741310233</t>
  </si>
  <si>
    <t>Montáž přepínač (polo)zapuštěný šroubové připojení 6-střídavý se zapojením vodičů</t>
  </si>
  <si>
    <t>-2009455251</t>
  </si>
  <si>
    <t>ABB.355306289B1</t>
  </si>
  <si>
    <t>Přepínač střídavý, řazení 6</t>
  </si>
  <si>
    <t>-757537838</t>
  </si>
  <si>
    <t>741310561</t>
  </si>
  <si>
    <t>Montáž vypínač tří/čtyřpól výkonový pojistkový do 63 A bez zapojení vodičů</t>
  </si>
  <si>
    <t>-606591801</t>
  </si>
  <si>
    <t>741311002</t>
  </si>
  <si>
    <t>Montáž spínač soumrakový se zapojením vodičů</t>
  </si>
  <si>
    <t>1150374702</t>
  </si>
  <si>
    <t>40461077</t>
  </si>
  <si>
    <t>spínač soumrakový exteriérový, s fotočlánkem, regulace 2 - 100LUX, spínání nočního osvětlení za soumraku pro 350W LED, na DIN lištu, IP20 spínač, IP65 čidlo, kabel 1m</t>
  </si>
  <si>
    <t>1415672559</t>
  </si>
  <si>
    <t>741311004</t>
  </si>
  <si>
    <t>Montáž čidlo pohybu nástěnné se zapojením vodičů</t>
  </si>
  <si>
    <t>255264646</t>
  </si>
  <si>
    <t>40461058</t>
  </si>
  <si>
    <t>čidlo pohybové a prezenční stropní 360°</t>
  </si>
  <si>
    <t>-411803465</t>
  </si>
  <si>
    <t>741313004</t>
  </si>
  <si>
    <t>Montáž zásuvka (polo)zapuštěná bezšroubové připojení 2x(2P+PE) dvojnásobná šikmá se zapojením vodičů</t>
  </si>
  <si>
    <t>352553885</t>
  </si>
  <si>
    <t>18 "odečteno ze situace stavby, dvojzásuvky - pootočené"</t>
  </si>
  <si>
    <t>34555242</t>
  </si>
  <si>
    <t>zásuvka zápustná dvojnásobná, šikmá, s clonkami, bezšroubové svorky</t>
  </si>
  <si>
    <t>1369790038</t>
  </si>
  <si>
    <t>741313042</t>
  </si>
  <si>
    <t>Montáž zásuvka (polo)zapuštěná šroubové připojení 2P+PE dvojí zapojení - průběžná se zapojením vodičů</t>
  </si>
  <si>
    <t>979594103</t>
  </si>
  <si>
    <t>1 "odečteno ze situace stavby, jednonásobnázásuvka"</t>
  </si>
  <si>
    <t>34555202</t>
  </si>
  <si>
    <t>zásuvka zápustná jednonásobná chráněná, šroubové svorky</t>
  </si>
  <si>
    <t>1194938336</t>
  </si>
  <si>
    <t>741313131</t>
  </si>
  <si>
    <t>Montáž zásuvek průmyslových spojovacích provedení IP 44 2P+PE 16 A se zapojením vodičů</t>
  </si>
  <si>
    <t>1483009891</t>
  </si>
  <si>
    <t>4 "odečteno ze situace stavby, jednonásobná zásuvka s vyšším krytí IP44"</t>
  </si>
  <si>
    <t>35811322</t>
  </si>
  <si>
    <t>zásuvka spojovací 16A - 3pól, řazení 2P+PE IP44, šroubové svorky</t>
  </si>
  <si>
    <t>1724755941</t>
  </si>
  <si>
    <t>741320163</t>
  </si>
  <si>
    <t>Montáž jističů třípólových nn do 25 A s krytem se zapojením vodičů</t>
  </si>
  <si>
    <t>-317198222</t>
  </si>
  <si>
    <t>1 "odečteno ze situace stavby, pro připojení ponorného čerpadla"</t>
  </si>
  <si>
    <t>35822158</t>
  </si>
  <si>
    <t>jistič 3-pólový 10 A vypínací charakteristika B vypínací schopnost 10 kA</t>
  </si>
  <si>
    <t>-939486670</t>
  </si>
  <si>
    <t>741372062</t>
  </si>
  <si>
    <t>Montáž svítidlo LED interiérové přisazené stropní hranaté nebo kruhové přes 0,09 do 0,36 m2 se zapojením vodičů</t>
  </si>
  <si>
    <t>340461689</t>
  </si>
  <si>
    <t>34821275</t>
  </si>
  <si>
    <t>svítidlo interiérové žárovkové IP44 max. 60W E27</t>
  </si>
  <si>
    <t>718853632</t>
  </si>
  <si>
    <t>34818210</t>
  </si>
  <si>
    <t>svítidlo interiérové nástěnné IP44 8W 690lm</t>
  </si>
  <si>
    <t>1625163304</t>
  </si>
  <si>
    <t>741372063</t>
  </si>
  <si>
    <t>Montáž svítidlo LED exteriérové přisazené nástěnné hranaté nebo kruhové se zapojením vodičů</t>
  </si>
  <si>
    <t>1724045548</t>
  </si>
  <si>
    <t>9 "odečteno ze situace stavby"</t>
  </si>
  <si>
    <t>RMAT00031</t>
  </si>
  <si>
    <t>Svítidlo venkovní stropní</t>
  </si>
  <si>
    <t>916578469</t>
  </si>
  <si>
    <t>RMAT0004</t>
  </si>
  <si>
    <t>Svítidlo venkovní nástěnné přisazené</t>
  </si>
  <si>
    <t>-1435782273</t>
  </si>
  <si>
    <t>741410021</t>
  </si>
  <si>
    <t>Montáž pásku uzemňovacího průřezu do 120 mm2 v městské zástavbě v zemi</t>
  </si>
  <si>
    <t>1495070520</t>
  </si>
  <si>
    <t>(60+12+11+16+9+4)*1,2"odečeteno ze situace stavby"</t>
  </si>
  <si>
    <t>477716152</t>
  </si>
  <si>
    <t>(60+12+11+16+9+4)*1,2*0,62 "odečeteno ze situace stavby"</t>
  </si>
  <si>
    <t>741420001</t>
  </si>
  <si>
    <t>Montáž hromosvodného vedení svodových drátů nebo lan s podpěrami, Ø do 10 mm</t>
  </si>
  <si>
    <t>-1207234739</t>
  </si>
  <si>
    <t>((20+11+15+10+7+6*0,5)*1,2)+4*5*1,2 "odečteno ze situace stavby"</t>
  </si>
  <si>
    <t>35441077</t>
  </si>
  <si>
    <t>drát D 8mm AlMgSi</t>
  </si>
  <si>
    <t>-622564875</t>
  </si>
  <si>
    <t>((20+11+15+10+7+6*0,5)*1,2)*0,135 "odečteno ze situace stavby"</t>
  </si>
  <si>
    <t>35441073</t>
  </si>
  <si>
    <t>drát D 10mm FeZn</t>
  </si>
  <si>
    <t>1223918287</t>
  </si>
  <si>
    <t>4*5*1,2*0,62</t>
  </si>
  <si>
    <t>741420021</t>
  </si>
  <si>
    <t>Montáž hromosvodného vedení svorek se 2 šrouby</t>
  </si>
  <si>
    <t>-1901421938</t>
  </si>
  <si>
    <t>37 "odečteno ze situace stavby"</t>
  </si>
  <si>
    <t>35441885</t>
  </si>
  <si>
    <t>svorka spojovací pro lano D 8-10mm</t>
  </si>
  <si>
    <t>-614588303</t>
  </si>
  <si>
    <t>741420022</t>
  </si>
  <si>
    <t>Montáž hromosvodného vedení svorek se 3 a více šrouby</t>
  </si>
  <si>
    <t>85162028</t>
  </si>
  <si>
    <t>16 "odečteno ze situace stavby"</t>
  </si>
  <si>
    <t>35441986</t>
  </si>
  <si>
    <t>svorka odbočovací a spojovací pro pásek 30x4mm, FeZn</t>
  </si>
  <si>
    <t>-1181755061</t>
  </si>
  <si>
    <t>35441996</t>
  </si>
  <si>
    <t>svorka odbočovací a spojovací pro spojování kruhových a páskových vodičů, FeZn</t>
  </si>
  <si>
    <t>591979192</t>
  </si>
  <si>
    <t>741420023</t>
  </si>
  <si>
    <t>Montáž hromosvodného vedení svorek na okapové žlaby</t>
  </si>
  <si>
    <t>1883816922</t>
  </si>
  <si>
    <t>35442022</t>
  </si>
  <si>
    <t>svorka uzemnění Cu na okapové žlaby, 85mm</t>
  </si>
  <si>
    <t>-1568661058</t>
  </si>
  <si>
    <t>741420051</t>
  </si>
  <si>
    <t>Montáž hromosvodného vedení ochranných prvků úhelníků nebo trubek s držáky do zdiva</t>
  </si>
  <si>
    <t>-421879744</t>
  </si>
  <si>
    <t>4 "odečteno ze situace stavby"</t>
  </si>
  <si>
    <t>35441830</t>
  </si>
  <si>
    <t>úhelník ochranný na ochranu svodu - 1700mm, FeZn</t>
  </si>
  <si>
    <t>1695333853</t>
  </si>
  <si>
    <t>741420083</t>
  </si>
  <si>
    <t>Montáž hromosvodného vedení doplňků štítků k označení svodů</t>
  </si>
  <si>
    <t>68552759</t>
  </si>
  <si>
    <t>35442110</t>
  </si>
  <si>
    <t>štítek plastový - čísla svodů</t>
  </si>
  <si>
    <t>592125552</t>
  </si>
  <si>
    <t>741420121</t>
  </si>
  <si>
    <t>Montáž oddáleného vedení izolační tyče</t>
  </si>
  <si>
    <t>-1309773169</t>
  </si>
  <si>
    <t>(20+11+15+10+8)/0,8"odečteno ze situace stavby"</t>
  </si>
  <si>
    <t>35442209</t>
  </si>
  <si>
    <t>tyč izolační GFK pro vodič, příložky a spoj. mat. FeZn 430mm</t>
  </si>
  <si>
    <t>1474805153</t>
  </si>
  <si>
    <t>741810002</t>
  </si>
  <si>
    <t>Celková prohlídka elektrického rozvodu a zařízení přes 100 000 do 500 000,- Kč</t>
  </si>
  <si>
    <t>-1885538786</t>
  </si>
  <si>
    <t>741811011</t>
  </si>
  <si>
    <t>Kontrola rozvaděč nn silový hmotnosti do 200 kg</t>
  </si>
  <si>
    <t>-1614645212</t>
  </si>
  <si>
    <t>998741101</t>
  </si>
  <si>
    <t>Přesun hmot tonážní pro silnoproud v objektech v do 6 m</t>
  </si>
  <si>
    <t>1110117623</t>
  </si>
  <si>
    <t>998741199</t>
  </si>
  <si>
    <t>Příplatek k přesunu hmot tonážnímu pro silnoproud za zvětšený přesun ZKD 1000 m</t>
  </si>
  <si>
    <t>-1111522088</t>
  </si>
  <si>
    <t>0,456*29</t>
  </si>
  <si>
    <t>742</t>
  </si>
  <si>
    <t>Elektroinstalace - slaboproud</t>
  </si>
  <si>
    <t>742230003</t>
  </si>
  <si>
    <t>Montáž venkovní kamery</t>
  </si>
  <si>
    <t>1029478670</t>
  </si>
  <si>
    <t>38475001</t>
  </si>
  <si>
    <t>kamera venkovní bullet analogová maximální rozlišení záznamu 2MP přísvit IR 40m WDR 120dB 12V PoC IP67</t>
  </si>
  <si>
    <t>-2053726259</t>
  </si>
  <si>
    <t>751</t>
  </si>
  <si>
    <t>Vzduchotechnika</t>
  </si>
  <si>
    <t>751111011</t>
  </si>
  <si>
    <t>Montáž ventilátoru axiálního nízkotlakého nástěnného základního D do 100 mm</t>
  </si>
  <si>
    <t>-1774668699</t>
  </si>
  <si>
    <t>42914110</t>
  </si>
  <si>
    <t>ventilátor axiální stěnový skříň z plastu IP44 17W D 100mm</t>
  </si>
  <si>
    <t>1613768193</t>
  </si>
  <si>
    <t>460010023</t>
  </si>
  <si>
    <t>Vytyčení trasy vedení kabelového podzemního v terénu volném</t>
  </si>
  <si>
    <t>43177844</t>
  </si>
  <si>
    <t>(80+100+45)/1000 "odečteno ze situace stavby"</t>
  </si>
  <si>
    <t>460030011</t>
  </si>
  <si>
    <t>Sejmutí drnu při elektromontážích jakékoliv tloušťky</t>
  </si>
  <si>
    <t>1287298137</t>
  </si>
  <si>
    <t>(100+80+45)*1 "odečteno ze situace stavby"</t>
  </si>
  <si>
    <t>460161143</t>
  </si>
  <si>
    <t>Hloubení kabelových rýh ručně š 35 cm hl 50 cm v hornině tř II skupiny 4</t>
  </si>
  <si>
    <t>-1589921790</t>
  </si>
  <si>
    <t>100+80+2+45"odečteno ze situace stavby"</t>
  </si>
  <si>
    <t>1393582091</t>
  </si>
  <si>
    <t>0,35*0,2*(2+80+100+45) "odečteno ze situace stavby"</t>
  </si>
  <si>
    <t>-1091915696</t>
  </si>
  <si>
    <t>(0,35*0,2*(2+80+100+45))*29 "odečteno ze situace stavby"</t>
  </si>
  <si>
    <t>460361111</t>
  </si>
  <si>
    <t>Poplatek za uložení zeminy na skládce (skládkovné) kód odpadu 17 05 04</t>
  </si>
  <si>
    <t>-1983402636</t>
  </si>
  <si>
    <t>460381251</t>
  </si>
  <si>
    <t>Příplatek k násypu za ruční prohození sypaniny sítem</t>
  </si>
  <si>
    <t>1535872416</t>
  </si>
  <si>
    <t>460431133</t>
  </si>
  <si>
    <t>Zásyp kabelových rýh ručně se zhutněním š 35 cm hl 30 cm z horniny tř II skupiny 4</t>
  </si>
  <si>
    <t>-1145431954</t>
  </si>
  <si>
    <t>2+80+100+45"odečteno ze situace stavby"</t>
  </si>
  <si>
    <t>740082332</t>
  </si>
  <si>
    <t>(2+80+100+13)*1 "odečteno ze situace stavby"</t>
  </si>
  <si>
    <t>-1814988663</t>
  </si>
  <si>
    <t>((2+80+100)*1)*0,05 "odečteno ze situace stavby"</t>
  </si>
  <si>
    <t>460661512</t>
  </si>
  <si>
    <t>Kabelové lože z písku pro kabely nn kryté plastovou fólií š lože přes 25 do 50 cm</t>
  </si>
  <si>
    <t>-608894243</t>
  </si>
  <si>
    <t>100+80+2+45 "odečteno ze situace stavby"</t>
  </si>
  <si>
    <t>23531469</t>
  </si>
  <si>
    <t>písek křemičitý frakce 0,1/0,5mm</t>
  </si>
  <si>
    <t>-945474848</t>
  </si>
  <si>
    <t>34575104</t>
  </si>
  <si>
    <t>deska kabelová krycí PVC červená, 250x2mm</t>
  </si>
  <si>
    <t>1273017005</t>
  </si>
  <si>
    <t>460791113</t>
  </si>
  <si>
    <t>Montáž trubek ochranných plastových uložených volně do rýhy tuhých D přes 50 do 90 mm</t>
  </si>
  <si>
    <t>1203586103</t>
  </si>
  <si>
    <t>(2+80+100+45)*1,2 "odečteno ze situace stavby</t>
  </si>
  <si>
    <t>34571351</t>
  </si>
  <si>
    <t>trubka elektroinstalační ohebná dvouplášťová korugovaná HDPE+LDPE (chránička) D 40/50mm</t>
  </si>
  <si>
    <t>522050671</t>
  </si>
  <si>
    <t>468101133</t>
  </si>
  <si>
    <t>Vysekání rýh pro montáž trubek a kabelů ve zdivu betonovém hl přes 5 do 7 cm a š přes 10 do 15 cm</t>
  </si>
  <si>
    <t>877205478</t>
  </si>
  <si>
    <t>105,7</t>
  </si>
  <si>
    <t>1311175319</t>
  </si>
  <si>
    <t>469981211</t>
  </si>
  <si>
    <t>Příplatek k přesunu hmot pro pomocné stavební práce při elektromotážích ZKD 1000 m</t>
  </si>
  <si>
    <t>786024873</t>
  </si>
  <si>
    <t>2,166*29</t>
  </si>
  <si>
    <t>58-M</t>
  </si>
  <si>
    <t>Revize vyhrazených technických zařízení</t>
  </si>
  <si>
    <t>580101001</t>
  </si>
  <si>
    <t>Kontrola stavu přípojkové skříně do 63 A rozvodných zařízení</t>
  </si>
  <si>
    <t>699999128</t>
  </si>
  <si>
    <t>3"odečteno ue situace stavby"</t>
  </si>
  <si>
    <t>HZS2232</t>
  </si>
  <si>
    <t>Hodinová zúčtovací sazba elektrikář odborný</t>
  </si>
  <si>
    <t>1450473763</t>
  </si>
  <si>
    <t>HZS4211</t>
  </si>
  <si>
    <t>Hodinová zúčtovací sazba revizní technik</t>
  </si>
  <si>
    <t>1688822133</t>
  </si>
  <si>
    <t>Vedlejší rozpočtové náklady</t>
  </si>
  <si>
    <t>VRN1</t>
  </si>
  <si>
    <t>Průzkumné, geodetické a projektové práce</t>
  </si>
  <si>
    <t>013254000</t>
  </si>
  <si>
    <t>1024</t>
  </si>
  <si>
    <t>1801530959</t>
  </si>
  <si>
    <t>SO 05 - Vegetační ČOV pro 10EO (KČOV)</t>
  </si>
  <si>
    <t xml:space="preserve">      21-M - Elektroinstalační materiál</t>
  </si>
  <si>
    <t>375634873</t>
  </si>
  <si>
    <t>"plocha stavby" 40+10</t>
  </si>
  <si>
    <t>628840111</t>
  </si>
  <si>
    <t>"anaer. separátor" 3,5*3,5*2,7</t>
  </si>
  <si>
    <t>"odkop pro vertik. filtr" 6*8*0,3*0,5</t>
  </si>
  <si>
    <t>"vertik. filtr" 4,5*4,5*1</t>
  </si>
  <si>
    <t>"čerp. šachta" 2*2*2,25</t>
  </si>
  <si>
    <t>"pulzní šachta"1,6*1,6*1</t>
  </si>
  <si>
    <t>"separátor S1" 3,2*3,3*3,15</t>
  </si>
  <si>
    <t>132151104</t>
  </si>
  <si>
    <t>Hloubení rýh nezapažených š do 800 mm v hornině třídy těžitelnosti I skupiny 1 a 2 objem přes 100 m3 strojně</t>
  </si>
  <si>
    <t>43004660</t>
  </si>
  <si>
    <t>"nátok do separátoru 1" 19,7*0,8*0,9</t>
  </si>
  <si>
    <t>"mezi separátory" 1,7*0,8*1</t>
  </si>
  <si>
    <t>"anaer. separátor -čerp.šachta" 1,5*0,8*1</t>
  </si>
  <si>
    <t>"z čerp. šachty do pulz. šachty" 1,85*0,6*0,6</t>
  </si>
  <si>
    <t>"z pulz. šachty do vertik. filtru" 3,3*0,6*0,6</t>
  </si>
  <si>
    <t>"el. kabel (samostatný výkop)" 40*0,6*0,8</t>
  </si>
  <si>
    <t>"vertik. filtru do výustn. obj," 185*0,8*0,8</t>
  </si>
  <si>
    <t>"z recirk. do pulzní šachty"3,0*0,6*0,6</t>
  </si>
  <si>
    <t>"přepad z čerp. šachty do vertik. filtru" 3,3*0,8*1,2</t>
  </si>
  <si>
    <t>1757990522</t>
  </si>
  <si>
    <t>"přebytečný výkopek k dalšímu použití"</t>
  </si>
  <si>
    <t>"výkop minus zásyp"105,349+160,446-144,790</t>
  </si>
  <si>
    <t>167151101</t>
  </si>
  <si>
    <t>Nakládání výkopku z hornin třídy těžitelnosti I skupiny 1 až 3 do 100 m3</t>
  </si>
  <si>
    <t>-795940898</t>
  </si>
  <si>
    <t>-2143586026</t>
  </si>
  <si>
    <t>1047308670</t>
  </si>
  <si>
    <t>"výkop "105,349+160,446</t>
  </si>
  <si>
    <t>"odpočet lože, obsypu, podsypu"(19,649+67,139+2,617)*-1</t>
  </si>
  <si>
    <t>"odpočet výplně filtru " (20*1)*-1</t>
  </si>
  <si>
    <t>"odpočet objemu anaer. separátoru a separátoru" 2*5*-1</t>
  </si>
  <si>
    <t>"odpočet objemu čerp. šachty" 1,6*-1</t>
  </si>
  <si>
    <t>-84658290</t>
  </si>
  <si>
    <t>"nátok do separátoru 1" 19,7*0,8*0,35</t>
  </si>
  <si>
    <t>"mezi separátory" 1,7*0,8*0,35</t>
  </si>
  <si>
    <t>"anaer. separátor -čerp.šachta" 1,5*0,8*0,3</t>
  </si>
  <si>
    <t>"z čerp. šachty do pulz. šachty" 1,85*0,6*0,23</t>
  </si>
  <si>
    <t>"z pulz. šachty do vertik. filtru" 3,3*0,6*0,3</t>
  </si>
  <si>
    <t>"el. kabel (samostatný výkop)" 40*0,6*0,1</t>
  </si>
  <si>
    <t>"vertik. filtru do výustn. obj," 185*0,8*0,3</t>
  </si>
  <si>
    <t>"z recirk. do pulzní šachty"3,0*0,6*0,23</t>
  </si>
  <si>
    <t>"přepad z čerp. šachty do vertik. filtru" 3,3*0,8*3</t>
  </si>
  <si>
    <t>"rozvodné potrubí filtru frakce 8/16" (17*1,79+4,2)*(0,15+0,08)*0,5*0,08</t>
  </si>
  <si>
    <t>"provduš. potrubí filtrufrakce 8/16" 2*4*(0,15+0,05)*0,5*0,15</t>
  </si>
  <si>
    <t>"provduš. potrubí filtru frakce 4/8" 2*4*6,28*0,1*0,5*0,05</t>
  </si>
  <si>
    <t>"obsyp anaer. separátoru" 2*3,14*1,125*0,3*2</t>
  </si>
  <si>
    <t>737942865</t>
  </si>
  <si>
    <t>"obsyp potrubí v rýze"(62,9-0,565)*1,8</t>
  </si>
  <si>
    <t>58344121</t>
  </si>
  <si>
    <t>štěrkodrť frakce 0/8</t>
  </si>
  <si>
    <t>-1406845259</t>
  </si>
  <si>
    <t>"obsyp anaer. separátoru"4,239*1,8</t>
  </si>
  <si>
    <t>-583221944</t>
  </si>
  <si>
    <t>"obsyp potrubí ve filtru" 0,565*1,8</t>
  </si>
  <si>
    <t>1371200291</t>
  </si>
  <si>
    <t>"úprava terénu po výstavbě" 30</t>
  </si>
  <si>
    <t>681969539</t>
  </si>
  <si>
    <t>"vertik. filtr" 20</t>
  </si>
  <si>
    <t>182151111</t>
  </si>
  <si>
    <t>Svahování v zářezech v hornině třídy těžitelnosti I skupiny 1 až 3 strojně</t>
  </si>
  <si>
    <t>-1640134203</t>
  </si>
  <si>
    <t>"vertik. filtr včetně vytvoření ochran. průlehu" 18*1</t>
  </si>
  <si>
    <t>-1110190175</t>
  </si>
  <si>
    <t>"osazení filtru" 20*5</t>
  </si>
  <si>
    <t>430281908</t>
  </si>
  <si>
    <t>-2145649159</t>
  </si>
  <si>
    <t>"anaer. separátor" 3,14*1,25*0,15</t>
  </si>
  <si>
    <t>"separátor" 2*2,1*0,15</t>
  </si>
  <si>
    <t>"čerp. šachta a pulz. šachta"3,14*0,65*0,65*0,15 *2</t>
  </si>
  <si>
    <t>"vyrovnání pod vertik. filtr" 20*0,05</t>
  </si>
  <si>
    <t>382413111</t>
  </si>
  <si>
    <t>Osazení jímky z PP na obetonování objemu 1000 l pro usazení do terénu</t>
  </si>
  <si>
    <t>-1953615930</t>
  </si>
  <si>
    <t>-1278585388</t>
  </si>
  <si>
    <t>382413115</t>
  </si>
  <si>
    <t>Osazení jímky z PP na obetonování objemu 6000 l pro usazení do terénu</t>
  </si>
  <si>
    <t>-1675878704</t>
  </si>
  <si>
    <t>56230015</t>
  </si>
  <si>
    <t>jímka plastová na obetonování 2x2x1,5m objem 6m3</t>
  </si>
  <si>
    <t>1535358335</t>
  </si>
  <si>
    <t>56230013</t>
  </si>
  <si>
    <t>jímka plastová na obetonování 2x2x1m objem 4m3</t>
  </si>
  <si>
    <t>369143743</t>
  </si>
  <si>
    <t>R 1022</t>
  </si>
  <si>
    <t xml:space="preserve">pulzní šachta </t>
  </si>
  <si>
    <t>-966336181</t>
  </si>
  <si>
    <t>R 1024</t>
  </si>
  <si>
    <t xml:space="preserve">čerpací šachta odběr vzorků vč poklopu dod </t>
  </si>
  <si>
    <t>1948826849</t>
  </si>
  <si>
    <t>-1291861585</t>
  </si>
  <si>
    <t>"nátok do separátoru 1" 19,7*0,8*0,1</t>
  </si>
  <si>
    <t>"mezi separátory" 1,7*0,8*0,0</t>
  </si>
  <si>
    <t>"anaer. separátor -čerp.šachta" 1,5*0,8*0,1</t>
  </si>
  <si>
    <t>"z čerp. šachty do pulz. šachty" 1,85*0,6*0,1</t>
  </si>
  <si>
    <t>"z pulz. šachty do vertik. filtru" 3,3*0,6*0,1</t>
  </si>
  <si>
    <t>"vertik. filtru do výustn. obj," 185*0,8*0,1</t>
  </si>
  <si>
    <t>"z recirk. do pulzní šachty"3,0*0,6*0,1</t>
  </si>
  <si>
    <t>"přepad z čerp. šachty do vertik. filtru" 3,3*0,8*0,1</t>
  </si>
  <si>
    <t>721604840</t>
  </si>
  <si>
    <t>"vert. filtr vrstva 0,3m frakce 8/16"20*0,35</t>
  </si>
  <si>
    <t>-661328603</t>
  </si>
  <si>
    <t>"vertik filtr vrstva 0,6m frakce 2/4" 20*0,6</t>
  </si>
  <si>
    <t>457971111</t>
  </si>
  <si>
    <t>Zřízení vrstvy z geotextilie o sklonu do 10° š do 3 m</t>
  </si>
  <si>
    <t>-1648637306</t>
  </si>
  <si>
    <t>"vertik filtr dno"20*2</t>
  </si>
  <si>
    <t>457971121</t>
  </si>
  <si>
    <t>Zřízení vrstvy z geotextilie o sklonu přes 10° do 35° š do 3 m</t>
  </si>
  <si>
    <t>-1186546490</t>
  </si>
  <si>
    <t>"vertik. filtr boky" (4,5+4,5)*2*1,1*2</t>
  </si>
  <si>
    <t>69311199</t>
  </si>
  <si>
    <t>geotextilie netkaná separační, ochranná, filtrační, drenážní PES(70%)+PP(30%) 300g/m2</t>
  </si>
  <si>
    <t>-1755423813</t>
  </si>
  <si>
    <t>(40+39,6)*1,15</t>
  </si>
  <si>
    <t>457979121</t>
  </si>
  <si>
    <t>Příplatek za připevnění geotextilie k podkladu o sklonu přes 10° do 35° 4 skoby na 10 m2</t>
  </si>
  <si>
    <t>-115246255</t>
  </si>
  <si>
    <t>"boky filtru" (4,5+4,5)*2*1,1</t>
  </si>
  <si>
    <t>462511161</t>
  </si>
  <si>
    <t>Zához z lomového kamene tříděného hmotnost kamenů do 80 kg bez výplně</t>
  </si>
  <si>
    <t>-2060113009</t>
  </si>
  <si>
    <t>"kolem filtru" 18*0,5*0,2</t>
  </si>
  <si>
    <t>465511111</t>
  </si>
  <si>
    <t>Dlažba z lomového kamene na sucho bez výplně spár pl do 20 m2 tl 200 mm</t>
  </si>
  <si>
    <t>-459401716</t>
  </si>
  <si>
    <t>"výustní objekt" 1,2*0,5*2</t>
  </si>
  <si>
    <t>871185201</t>
  </si>
  <si>
    <t>Montáž kanalizačního potrubí z PE SDR11 otevřený výkop svařovaných elektrotvarovkou d 40x3,7 mm</t>
  </si>
  <si>
    <t>1090250128</t>
  </si>
  <si>
    <t>"z recirk. do pulzní šachty"3,8</t>
  </si>
  <si>
    <t>"z čerpací do pulz. šachty" 1,85</t>
  </si>
  <si>
    <t>28613110</t>
  </si>
  <si>
    <t>potrubí vodovodní jednovrstvé PE100 RC PN 16 SDR11 32x3,0mm</t>
  </si>
  <si>
    <t>1320402982</t>
  </si>
  <si>
    <t>5,65*1,01</t>
  </si>
  <si>
    <t>-1547088606</t>
  </si>
  <si>
    <t>"anaer. separátor -pulzní šachta" 5</t>
  </si>
  <si>
    <t>"anaer. separátor -čerp.šachta" 1,5</t>
  </si>
  <si>
    <t>"z pulz. šachty do vertik. filtru" 3,3</t>
  </si>
  <si>
    <t>"vertik. filtru do výustn. obj," 185</t>
  </si>
  <si>
    <t>"přepad z čerp. šachty do vertik. filtru" 3,3</t>
  </si>
  <si>
    <t>"provzduš. potrubí vertik. filtru" 2*4+4</t>
  </si>
  <si>
    <t>"Sběr. potrubí vert. filtru"4,5</t>
  </si>
  <si>
    <t>" hl. větev rozvod. potrubí vert. filtru" 4,2</t>
  </si>
  <si>
    <t>"vedl. větve rozvod potrubí vert. filtru" 17*1,79</t>
  </si>
  <si>
    <t>"přepad v anaer. separátoru" 1,5</t>
  </si>
  <si>
    <t>28611114</t>
  </si>
  <si>
    <t>trubka kanalizační PVC DN 110x2000mm SN4</t>
  </si>
  <si>
    <t>-2047314219</t>
  </si>
  <si>
    <t>"provzduš. potrubí vertik. filtru" 2*4</t>
  </si>
  <si>
    <t>28611115</t>
  </si>
  <si>
    <t>trubka kanalizační PVC DN 110x3000mm SN4</t>
  </si>
  <si>
    <t>1635185030</t>
  </si>
  <si>
    <t>"anaer. separátor -čerp.šachta" 1,5*1,01</t>
  </si>
  <si>
    <t>"vertik. filtru do výustn. obj," 185*1,01</t>
  </si>
  <si>
    <t>"přepad z čerp. šachty do vertik. filtru" 3,3*1,01</t>
  </si>
  <si>
    <t>" svislé  odvětr. potrubí vert. filtru" 4*1*1,01</t>
  </si>
  <si>
    <t>"přepad v anaer. separátoru" 1,5*1,01</t>
  </si>
  <si>
    <t>28615059</t>
  </si>
  <si>
    <t>trubka kanalizační HTEM s hrdlem DN 32x1000mm</t>
  </si>
  <si>
    <t>2138737638</t>
  </si>
  <si>
    <t>"vedl. větve rozvod potrubí vert. filtru"17*1,79*1,01</t>
  </si>
  <si>
    <t>28615061</t>
  </si>
  <si>
    <t>trubka kanalizační HTEM s hrdlem DN 50x1000mm</t>
  </si>
  <si>
    <t>-767848808</t>
  </si>
  <si>
    <t>" hl. větev rozvod. potrubí vert. filtru"4,2*1,01</t>
  </si>
  <si>
    <t>28615062</t>
  </si>
  <si>
    <t>trubka kanalizační HTEM s hrdlem DN 75x1000mm</t>
  </si>
  <si>
    <t>291111541</t>
  </si>
  <si>
    <t>" nátok do  vert. filtru" 3,3*1,01</t>
  </si>
  <si>
    <t>-445840817</t>
  </si>
  <si>
    <t>"nátok do separátoru 1" 19,7</t>
  </si>
  <si>
    <t>"mezi separátory" 1,7</t>
  </si>
  <si>
    <t>"přepad v separátoru 1" 1,5</t>
  </si>
  <si>
    <t>"přepad v anaer. separátoru" 0,5*2</t>
  </si>
  <si>
    <t>962662640</t>
  </si>
  <si>
    <t>23,9*1,01</t>
  </si>
  <si>
    <t>-1089454039</t>
  </si>
  <si>
    <t>OSM.112620</t>
  </si>
  <si>
    <t>HTM hrdlová zátka DN 50</t>
  </si>
  <si>
    <t>1482047605</t>
  </si>
  <si>
    <t>"rozvodné potrubí vertik. filtru - zátky" 1</t>
  </si>
  <si>
    <t>2039107738</t>
  </si>
  <si>
    <t>"rozvodné potrubí vertik. filtru - zátky" 17</t>
  </si>
  <si>
    <t>28619338</t>
  </si>
  <si>
    <t>koleno kanalizační PE-HD 45° D 75mm</t>
  </si>
  <si>
    <t>-833164885</t>
  </si>
  <si>
    <t>"rozvodné potrubí filtru" 2</t>
  </si>
  <si>
    <t>28619402</t>
  </si>
  <si>
    <t>koleno kanalizační PE-HD 90° D 50mm</t>
  </si>
  <si>
    <t>1092787023</t>
  </si>
  <si>
    <t>"rozvodné potrubí filtru-kolena" 1</t>
  </si>
  <si>
    <t>28619400</t>
  </si>
  <si>
    <t>koleno kanalizační PE-HD 90° D 32mm</t>
  </si>
  <si>
    <t>348572950</t>
  </si>
  <si>
    <t>"rozvodné potrubí filtru-kolena" 17</t>
  </si>
  <si>
    <t>-1277037163</t>
  </si>
  <si>
    <t>"sběr. porubí "2</t>
  </si>
  <si>
    <t>"odvětr. potrubí" 4</t>
  </si>
  <si>
    <t>"přepad v anaer. separátoru" 2</t>
  </si>
  <si>
    <t>"z anaer. separátoru do čepr. šachty" 1</t>
  </si>
  <si>
    <t>" z vertik. filtru do výust." 1</t>
  </si>
  <si>
    <t>28619342</t>
  </si>
  <si>
    <t>koleno kanalizační PE-HD 45° D 110mm</t>
  </si>
  <si>
    <t>1008158069</t>
  </si>
  <si>
    <t>"v vertik. filtru do výust" 7</t>
  </si>
  <si>
    <t>28611584</t>
  </si>
  <si>
    <t>zátka kanalizace plastové KG DN 100</t>
  </si>
  <si>
    <t>-1249232575</t>
  </si>
  <si>
    <t>"Sběrné potrubí "1</t>
  </si>
  <si>
    <t>28615634</t>
  </si>
  <si>
    <t>redukce odpadní nesouosá HTR DN 40/32</t>
  </si>
  <si>
    <t>815895439</t>
  </si>
  <si>
    <t>"rozvodné potrubí filtru" 17</t>
  </si>
  <si>
    <t>42283018</t>
  </si>
  <si>
    <t>klapka koncová přírubová žabí DN 100</t>
  </si>
  <si>
    <t>-815475429</t>
  </si>
  <si>
    <t>-331462318</t>
  </si>
  <si>
    <t>28615570</t>
  </si>
  <si>
    <t>odbočka HTEA úhel 87° DN 50/40</t>
  </si>
  <si>
    <t>-1157277688</t>
  </si>
  <si>
    <t>"rozvodné potrubí vetrik. filtru"17*1,01</t>
  </si>
  <si>
    <t>-848413260</t>
  </si>
  <si>
    <t>"koleno nátoku"1</t>
  </si>
  <si>
    <t>" přepad v separátoru " 2</t>
  </si>
  <si>
    <t>28612203</t>
  </si>
  <si>
    <t>koleno kanalizační plastové PVC KG DN 160/90° SN12/16</t>
  </si>
  <si>
    <t>1920793005</t>
  </si>
  <si>
    <t>5*1,01 "Přepočtené koeficientem množství</t>
  </si>
  <si>
    <t>351089255</t>
  </si>
  <si>
    <t>894812201</t>
  </si>
  <si>
    <t>Revizní a čistící šachta z PP šachtové dno DN 425/150 průtočné</t>
  </si>
  <si>
    <t>-1121975238</t>
  </si>
  <si>
    <t>"recirkul. šachta" 1</t>
  </si>
  <si>
    <t>894812231</t>
  </si>
  <si>
    <t>Revizní a čistící šachta z PP DN 425 šachtová roura korugovaná bez hrdla světlé hloubky 1500 mm</t>
  </si>
  <si>
    <t>1297732778</t>
  </si>
  <si>
    <t>894812249</t>
  </si>
  <si>
    <t>Příplatek k rourám revizní a čistící šachty z PP DN 425 za uříznutí šachtové roury</t>
  </si>
  <si>
    <t>-673310989</t>
  </si>
  <si>
    <t>894812257</t>
  </si>
  <si>
    <t>Revizní a čistící šachta z PP DN 425 poklop plastový pochůzí pro třídu zatížení A15</t>
  </si>
  <si>
    <t>-1807449316</t>
  </si>
  <si>
    <t>28661772</t>
  </si>
  <si>
    <t>poklop šachtový PP do šachtové roury DN 400 pro třídu zatížení A15</t>
  </si>
  <si>
    <t>2008707739</t>
  </si>
  <si>
    <t>348206932</t>
  </si>
  <si>
    <t>3,8+1,85</t>
  </si>
  <si>
    <t>899722111</t>
  </si>
  <si>
    <t>Krytí potrubí z plastů výstražnou fólií z PVC do 20 cm</t>
  </si>
  <si>
    <t>1038667437</t>
  </si>
  <si>
    <t>-1669828160</t>
  </si>
  <si>
    <t>"vertik. filtr" 20*1,0</t>
  </si>
  <si>
    <t>295206191</t>
  </si>
  <si>
    <t>-1725768055</t>
  </si>
  <si>
    <t>482383365</t>
  </si>
  <si>
    <t>"vertik filtr dno" 20</t>
  </si>
  <si>
    <t>883703719</t>
  </si>
  <si>
    <t>"boky filtru" 4,5*4*1,1</t>
  </si>
  <si>
    <t>28322017</t>
  </si>
  <si>
    <t>fólie hydroizolační pro izolaci jezírek a vodních nádrží mPVC tl 1,5mm</t>
  </si>
  <si>
    <t>-1145482858</t>
  </si>
  <si>
    <t>(20+19,8)*1,1</t>
  </si>
  <si>
    <t>711762624</t>
  </si>
  <si>
    <t>Izolace proti vodě svislý uzávěr dilatační spáry pryžovým klínem</t>
  </si>
  <si>
    <t>-44669517</t>
  </si>
  <si>
    <t>4,5*4</t>
  </si>
  <si>
    <t>734373658</t>
  </si>
  <si>
    <t>668088819</t>
  </si>
  <si>
    <t>Elektroinstalační materiál</t>
  </si>
  <si>
    <t>1157967555</t>
  </si>
  <si>
    <t>75*1,15 'Přepočtené koeficientem množství</t>
  </si>
  <si>
    <t>R 8a</t>
  </si>
  <si>
    <t>čerpadlo recirkul. dod a mont.</t>
  </si>
  <si>
    <t>kompl.</t>
  </si>
  <si>
    <t>-12696756</t>
  </si>
  <si>
    <t>R8</t>
  </si>
  <si>
    <t xml:space="preserve">čerpadlo s plovákem dod. a montáž, přívodní kabel 10m, </t>
  </si>
  <si>
    <t>1524842573</t>
  </si>
  <si>
    <t>Montáž kabel Cu plný kulatý žíla 3x1,5 až 6 mm2 uložený volně (např. CYKY)</t>
  </si>
  <si>
    <t>196761140</t>
  </si>
  <si>
    <t>40+35</t>
  </si>
  <si>
    <t>VRN - Vedlejší a ostatní rozpočtové náklady</t>
  </si>
  <si>
    <t>A0 - Ostatní náklady spojené s realizací stavby</t>
  </si>
  <si>
    <t xml:space="preserve">    VRN4 - Inženýrská činnost</t>
  </si>
  <si>
    <t xml:space="preserve">    VRN6 - Územní vlivy</t>
  </si>
  <si>
    <t xml:space="preserve">    VRN7 - Provozní vlivy</t>
  </si>
  <si>
    <t>A0</t>
  </si>
  <si>
    <t>Ostatní náklady spojené s realizací stavby</t>
  </si>
  <si>
    <t>043103002</t>
  </si>
  <si>
    <t>Zaškolení obsluhy</t>
  </si>
  <si>
    <t>Kč</t>
  </si>
  <si>
    <t>049103000</t>
  </si>
  <si>
    <t>Náklady vzniklé v souvislosti s realizací stavby - vytyčení inž. sítí</t>
  </si>
  <si>
    <t>OST3.1</t>
  </si>
  <si>
    <t>Dokumentace skutečného provedení</t>
  </si>
  <si>
    <t>OST4.1</t>
  </si>
  <si>
    <t>Komplexní zkoušky,</t>
  </si>
  <si>
    <t>184818241</t>
  </si>
  <si>
    <t>Ochrana kmene průměru do 300 mm bedněním výšky přes 2 do 3 m</t>
  </si>
  <si>
    <t>279878924</t>
  </si>
  <si>
    <t>184818242</t>
  </si>
  <si>
    <t>Ochrana kmene průměru přes 300 do 500 mm bedněním výšky přes 2 do 3 m</t>
  </si>
  <si>
    <t>385114549</t>
  </si>
  <si>
    <t>184818243</t>
  </si>
  <si>
    <t>Ochrana kmene průměru přes 500 do 700 mm bedněním výšky přes 2 do 3 m</t>
  </si>
  <si>
    <t>413376120</t>
  </si>
  <si>
    <t>184818244</t>
  </si>
  <si>
    <t>Ochrana kmene průměru přes 700 do 900 mm bedněním výšky přes 2 do 3 m</t>
  </si>
  <si>
    <t>389229781</t>
  </si>
  <si>
    <t>184818245</t>
  </si>
  <si>
    <t>Ochrana kmene průměru přes 900 do 1100 mm bedněním výšky přes 2 do 3 m</t>
  </si>
  <si>
    <t>1513272965</t>
  </si>
  <si>
    <t>0115030002</t>
  </si>
  <si>
    <t>Stavební průzkum bez rozlišení</t>
  </si>
  <si>
    <t>0122030001</t>
  </si>
  <si>
    <t>Geodetické práce při provádění stavby</t>
  </si>
  <si>
    <t>0123030001</t>
  </si>
  <si>
    <t>Geodetické práce po výstavbě</t>
  </si>
  <si>
    <t>0131030001</t>
  </si>
  <si>
    <t>Odběr vzorků</t>
  </si>
  <si>
    <t>"pasportizace okolních objektů (budov, zdí, oplocení, povrchů), a dále zjištění hladin vody v okolních studních" 1</t>
  </si>
  <si>
    <t>0132030001</t>
  </si>
  <si>
    <t>Fotodokumentace</t>
  </si>
  <si>
    <t>0300010001</t>
  </si>
  <si>
    <t>Zařízení staveniště</t>
  </si>
  <si>
    <t>VRN4</t>
  </si>
  <si>
    <t>Inženýrská činnost</t>
  </si>
  <si>
    <t>045203000</t>
  </si>
  <si>
    <t>Kompletační činnost</t>
  </si>
  <si>
    <t>-2003544883</t>
  </si>
  <si>
    <t>045303000</t>
  </si>
  <si>
    <t>Koordinační činnost</t>
  </si>
  <si>
    <t>227253891</t>
  </si>
  <si>
    <t>VRN6</t>
  </si>
  <si>
    <t>Územní vlivy</t>
  </si>
  <si>
    <t>065002000.1</t>
  </si>
  <si>
    <t>Mimostaveništní doprava materiálů</t>
  </si>
  <si>
    <t>VRN7</t>
  </si>
  <si>
    <t>Provozní vlivy</t>
  </si>
  <si>
    <t>071103000</t>
  </si>
  <si>
    <t>Provoz investora</t>
  </si>
  <si>
    <t>075503000</t>
  </si>
  <si>
    <t>Ochranná pásma přírodních hodnot</t>
  </si>
  <si>
    <t>-1520085153</t>
  </si>
  <si>
    <t>"výkresové i textová část, včetně předání digitální formy na CD, součástí bude i provozní řád a plán údržby přírodního jezírka a KČOV" 1</t>
  </si>
  <si>
    <t>"všekeré zkoušky nutné k uvedení stavby do provozu, včetně zkoušek během výstaby, hutnicí zkoušky, chemický rozbor zemin pro uložení na skládku atp." 1</t>
  </si>
  <si>
    <t>"obsahuje průběžné zaměřování hotových a zasypávaných konstrukcí a trubních vedení, přeložek sítí, včetně zaměření terénu celého staveniště" 1</t>
  </si>
  <si>
    <t>"fotografická dokumentace veškerých konstrukcí, které budou v průběhu stavby skryty nebo zakryty, vč. opatření této dokumentace datem a popisem jednotlivých záběrů a uložení na CD" 1</t>
  </si>
  <si>
    <t>Poznámka k položce:
Zřízení a odstranění zařízení stavenište pro projekt v rozsahu dle charakteru stavby, potřeb objednatele a zhotovitele.
(buňka pro mistra, uzavřený sklad, osvětlení, buňka sociálního zařízení – umývárna, suché
WC, šatny a sociální zázemí pracovníků).
• Terénní úpravy pro zařízení staveniště, úpravy terénu po zrušení zařízení staveniště, rozebrání a odvoz zařízení stavniště, ohumusování a osetí dotčených ploch
• Oplocení skládek
• Napojení staveništních buněk na elektrickou energii a vodu, a zneškodnování splaškových vod. Dle možností lokality, potřeb zhotovitele a požadavku objednatele.
• Ohrazení staveniště a výkopů v rozsahu hranice stavby mobilním hrazením výšky min. 2,0 m - dodávka, montáž a demontáž
• Výstražné značení
• Osvětlení stavenište v nočních hodinách
• V rámci této položky je zahrnuta vnitrostaveništní i mimostaveništní doprava dle potřeb zhotovitele (zhotovení provizorních přístupů, přejezdů, sjezdů apod.)
• Instalace, zajištění a údržba provizorního dopravního značení během celého období platnosti
provizorního značení (dle vyhl. 30/2001 Sb.) na komunikacích ovlivněných stavbou. Rozsah a
návaznost dle postupu prací Zhotovitele.
• zajištění, montáž a demontáž pracovních plošin, lešení apod.</t>
  </si>
  <si>
    <t>položka obsahuje mimo jiné i:
- náklady na zpracopvání havarijního plánu
- náklady na zpracováníí povodňového plánu
- zpracování technologických postupů a plánů kontrol
- součinnost při zpracování plánu BOZP</t>
  </si>
  <si>
    <t>"bourání starého bazénu"(60+1,5)*2*0,8*0,5</t>
  </si>
  <si>
    <t>118,08*23 'Přepočtené koeficientem množství</t>
  </si>
  <si>
    <t>Světelně - technický výpočet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</si>
</sst>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7"/>
      <color rgb="FF969696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7" fillId="3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3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167" fontId="23" fillId="0" borderId="0" xfId="0" applyNumberFormat="1" applyFont="1" applyAlignment="1" applyProtection="1">
      <alignment vertical="center"/>
      <protection locked="0"/>
    </xf>
    <xf numFmtId="4" fontId="23" fillId="3" borderId="0" xfId="0" applyNumberFormat="1" applyFont="1" applyFill="1" applyAlignment="1" applyProtection="1">
      <alignment vertical="center"/>
      <protection locked="0"/>
    </xf>
    <xf numFmtId="4" fontId="23" fillId="0" borderId="0" xfId="0" applyNumberFormat="1" applyFont="1" applyAlignment="1" applyProtection="1">
      <alignment vertical="center"/>
      <protection locked="0"/>
    </xf>
    <xf numFmtId="0" fontId="40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6"/>
  <sheetViews>
    <sheetView showGridLines="0" tabSelected="1" workbookViewId="0">
      <selection activeCell="X8" sqref="X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21" t="s">
        <v>5</v>
      </c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6" t="s">
        <v>14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R5" s="20"/>
      <c r="BE5" s="233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37" t="s">
        <v>17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R6" s="20"/>
      <c r="BE6" s="234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4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4"/>
      <c r="BS8" s="17" t="s">
        <v>6</v>
      </c>
    </row>
    <row r="9" spans="1:74" ht="14.45" customHeight="1">
      <c r="B9" s="20"/>
      <c r="AR9" s="20"/>
      <c r="BE9" s="234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34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34"/>
      <c r="BS11" s="17" t="s">
        <v>6</v>
      </c>
    </row>
    <row r="12" spans="1:74" ht="6.95" customHeight="1">
      <c r="B12" s="20"/>
      <c r="AR12" s="20"/>
      <c r="BE12" s="234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34"/>
      <c r="BS13" s="17" t="s">
        <v>6</v>
      </c>
    </row>
    <row r="14" spans="1:74" ht="12.75">
      <c r="B14" s="20"/>
      <c r="E14" s="238" t="s">
        <v>29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7" t="s">
        <v>27</v>
      </c>
      <c r="AN14" s="29" t="s">
        <v>29</v>
      </c>
      <c r="AR14" s="20"/>
      <c r="BE14" s="234"/>
      <c r="BS14" s="17" t="s">
        <v>6</v>
      </c>
    </row>
    <row r="15" spans="1:74" ht="6.95" customHeight="1">
      <c r="B15" s="20"/>
      <c r="AR15" s="20"/>
      <c r="BE15" s="234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34"/>
      <c r="BS16" s="17" t="s">
        <v>3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234"/>
      <c r="BS17" s="17" t="s">
        <v>32</v>
      </c>
    </row>
    <row r="18" spans="2:71" ht="6.95" customHeight="1">
      <c r="B18" s="20"/>
      <c r="AR18" s="20"/>
      <c r="BE18" s="234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34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234"/>
      <c r="BS20" s="17" t="s">
        <v>32</v>
      </c>
    </row>
    <row r="21" spans="2:71" ht="6.95" customHeight="1">
      <c r="B21" s="20"/>
      <c r="AR21" s="20"/>
      <c r="BE21" s="234"/>
    </row>
    <row r="22" spans="2:71" ht="12" customHeight="1">
      <c r="B22" s="20"/>
      <c r="D22" s="27" t="s">
        <v>35</v>
      </c>
      <c r="AR22" s="20"/>
      <c r="BE22" s="234"/>
    </row>
    <row r="23" spans="2:71" ht="47.25" customHeight="1">
      <c r="B23" s="20"/>
      <c r="E23" s="240" t="s">
        <v>36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20"/>
      <c r="BE23" s="234"/>
    </row>
    <row r="24" spans="2:71" ht="6.95" customHeight="1">
      <c r="B24" s="20"/>
      <c r="AR24" s="20"/>
      <c r="BE24" s="234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4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1">
        <f>ROUND(AG94,2)</f>
        <v>0</v>
      </c>
      <c r="AL26" s="242"/>
      <c r="AM26" s="242"/>
      <c r="AN26" s="242"/>
      <c r="AO26" s="242"/>
      <c r="AR26" s="32"/>
      <c r="BE26" s="234"/>
    </row>
    <row r="27" spans="2:71" s="1" customFormat="1" ht="6.95" customHeight="1">
      <c r="B27" s="32"/>
      <c r="AR27" s="32"/>
      <c r="BE27" s="234"/>
    </row>
    <row r="28" spans="2:71" s="1" customFormat="1" ht="12.75">
      <c r="B28" s="32"/>
      <c r="L28" s="243" t="s">
        <v>38</v>
      </c>
      <c r="M28" s="243"/>
      <c r="N28" s="243"/>
      <c r="O28" s="243"/>
      <c r="P28" s="243"/>
      <c r="W28" s="243" t="s">
        <v>39</v>
      </c>
      <c r="X28" s="243"/>
      <c r="Y28" s="243"/>
      <c r="Z28" s="243"/>
      <c r="AA28" s="243"/>
      <c r="AB28" s="243"/>
      <c r="AC28" s="243"/>
      <c r="AD28" s="243"/>
      <c r="AE28" s="243"/>
      <c r="AK28" s="243" t="s">
        <v>40</v>
      </c>
      <c r="AL28" s="243"/>
      <c r="AM28" s="243"/>
      <c r="AN28" s="243"/>
      <c r="AO28" s="243"/>
      <c r="AR28" s="32"/>
      <c r="BE28" s="234"/>
    </row>
    <row r="29" spans="2:71" s="2" customFormat="1" ht="14.45" customHeight="1">
      <c r="B29" s="36"/>
      <c r="D29" s="27" t="s">
        <v>41</v>
      </c>
      <c r="F29" s="27" t="s">
        <v>42</v>
      </c>
      <c r="L29" s="244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6"/>
      <c r="BE29" s="235"/>
    </row>
    <row r="30" spans="2:71" s="2" customFormat="1" ht="14.45" customHeight="1">
      <c r="B30" s="36"/>
      <c r="F30" s="27" t="s">
        <v>43</v>
      </c>
      <c r="L30" s="244">
        <v>0.12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6"/>
      <c r="BE30" s="235"/>
    </row>
    <row r="31" spans="2:71" s="2" customFormat="1" ht="14.45" hidden="1" customHeight="1">
      <c r="B31" s="36"/>
      <c r="F31" s="27" t="s">
        <v>44</v>
      </c>
      <c r="L31" s="244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6"/>
      <c r="BE31" s="235"/>
    </row>
    <row r="32" spans="2:71" s="2" customFormat="1" ht="14.45" hidden="1" customHeight="1">
      <c r="B32" s="36"/>
      <c r="F32" s="27" t="s">
        <v>45</v>
      </c>
      <c r="L32" s="244">
        <v>0.12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6"/>
      <c r="BE32" s="235"/>
    </row>
    <row r="33" spans="2:57" s="2" customFormat="1" ht="14.45" hidden="1" customHeight="1">
      <c r="B33" s="36"/>
      <c r="F33" s="27" t="s">
        <v>46</v>
      </c>
      <c r="L33" s="244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6"/>
      <c r="BE33" s="235"/>
    </row>
    <row r="34" spans="2:57" s="1" customFormat="1" ht="6.95" customHeight="1">
      <c r="B34" s="32"/>
      <c r="AR34" s="32"/>
      <c r="BE34" s="234"/>
    </row>
    <row r="35" spans="2:57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20" t="s">
        <v>49</v>
      </c>
      <c r="Y35" s="218"/>
      <c r="Z35" s="218"/>
      <c r="AA35" s="218"/>
      <c r="AB35" s="218"/>
      <c r="AC35" s="39"/>
      <c r="AD35" s="39"/>
      <c r="AE35" s="39"/>
      <c r="AF35" s="39"/>
      <c r="AG35" s="39"/>
      <c r="AH35" s="39"/>
      <c r="AI35" s="39"/>
      <c r="AJ35" s="39"/>
      <c r="AK35" s="217">
        <f>SUM(AK26:AK33)</f>
        <v>0</v>
      </c>
      <c r="AL35" s="218"/>
      <c r="AM35" s="218"/>
      <c r="AN35" s="218"/>
      <c r="AO35" s="219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56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4749/006</v>
      </c>
      <c r="AR84" s="48"/>
    </row>
    <row r="85" spans="1:91" s="4" customFormat="1" ht="36.950000000000003" customHeight="1">
      <c r="B85" s="49"/>
      <c r="C85" s="50" t="s">
        <v>16</v>
      </c>
      <c r="L85" s="246" t="str">
        <f>K6</f>
        <v>Přírodní biotop Dolánky</v>
      </c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k.ú. Daliměřice, Turnov</v>
      </c>
      <c r="AI87" s="27" t="s">
        <v>22</v>
      </c>
      <c r="AM87" s="226" t="str">
        <f>IF(AN8= "","",AN8)</f>
        <v>7. 10. 2024</v>
      </c>
      <c r="AN87" s="226"/>
      <c r="AR87" s="32"/>
    </row>
    <row r="88" spans="1:91" s="1" customFormat="1" ht="6.95" customHeight="1">
      <c r="B88" s="32"/>
      <c r="AR88" s="32"/>
    </row>
    <row r="89" spans="1:91" s="1" customFormat="1" ht="25.7" customHeight="1">
      <c r="B89" s="32"/>
      <c r="C89" s="27" t="s">
        <v>24</v>
      </c>
      <c r="L89" s="3" t="str">
        <f>IF(E11= "","",E11)</f>
        <v>Město Turnov</v>
      </c>
      <c r="AI89" s="27" t="s">
        <v>30</v>
      </c>
      <c r="AM89" s="224" t="str">
        <f>IF(E17="","",E17)</f>
        <v>Vodohospodářský rozvoj a výstavba a.s.</v>
      </c>
      <c r="AN89" s="225"/>
      <c r="AO89" s="225"/>
      <c r="AP89" s="225"/>
      <c r="AR89" s="32"/>
      <c r="AS89" s="227" t="s">
        <v>57</v>
      </c>
      <c r="AT89" s="22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24" t="str">
        <f>IF(E20="","",E20)</f>
        <v xml:space="preserve"> </v>
      </c>
      <c r="AN90" s="225"/>
      <c r="AO90" s="225"/>
      <c r="AP90" s="225"/>
      <c r="AR90" s="32"/>
      <c r="AS90" s="229"/>
      <c r="AT90" s="230"/>
      <c r="BD90" s="56"/>
    </row>
    <row r="91" spans="1:91" s="1" customFormat="1" ht="10.9" customHeight="1">
      <c r="B91" s="32"/>
      <c r="AR91" s="32"/>
      <c r="AS91" s="229"/>
      <c r="AT91" s="230"/>
      <c r="BD91" s="56"/>
    </row>
    <row r="92" spans="1:91" s="1" customFormat="1" ht="29.25" customHeight="1">
      <c r="B92" s="32"/>
      <c r="C92" s="248" t="s">
        <v>58</v>
      </c>
      <c r="D92" s="212"/>
      <c r="E92" s="212"/>
      <c r="F92" s="212"/>
      <c r="G92" s="212"/>
      <c r="H92" s="57"/>
      <c r="I92" s="211" t="s">
        <v>59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23" t="s">
        <v>60</v>
      </c>
      <c r="AH92" s="212"/>
      <c r="AI92" s="212"/>
      <c r="AJ92" s="212"/>
      <c r="AK92" s="212"/>
      <c r="AL92" s="212"/>
      <c r="AM92" s="212"/>
      <c r="AN92" s="211" t="s">
        <v>61</v>
      </c>
      <c r="AO92" s="212"/>
      <c r="AP92" s="213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1">
        <f>ROUND(AG95+AG96+AG108+AG109+AG113+AG114,2)</f>
        <v>0</v>
      </c>
      <c r="AH94" s="231"/>
      <c r="AI94" s="231"/>
      <c r="AJ94" s="231"/>
      <c r="AK94" s="231"/>
      <c r="AL94" s="231"/>
      <c r="AM94" s="231"/>
      <c r="AN94" s="214">
        <f t="shared" ref="AN94:AN114" si="0">SUM(AG94,AT94)</f>
        <v>0</v>
      </c>
      <c r="AO94" s="214"/>
      <c r="AP94" s="214"/>
      <c r="AQ94" s="67" t="s">
        <v>1</v>
      </c>
      <c r="AR94" s="63"/>
      <c r="AS94" s="68">
        <f>ROUND(AS95+AS96+AS108+AS109+AS113+AS114,2)</f>
        <v>0</v>
      </c>
      <c r="AT94" s="69">
        <f t="shared" ref="AT94:AT114" si="1">ROUND(SUM(AV94:AW94),2)</f>
        <v>0</v>
      </c>
      <c r="AU94" s="70">
        <f>ROUND(AU95+AU96+AU108+AU109+AU113+AU114,5)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ROUND(AZ95+AZ96+AZ108+AZ109+AZ113+AZ114,2)</f>
        <v>0</v>
      </c>
      <c r="BA94" s="69">
        <f>ROUND(BA95+BA96+BA108+BA109+BA113+BA114,2)</f>
        <v>0</v>
      </c>
      <c r="BB94" s="69">
        <f>ROUND(BB95+BB96+BB108+BB109+BB113+BB114,2)</f>
        <v>0</v>
      </c>
      <c r="BC94" s="69">
        <f>ROUND(BC95+BC96+BC108+BC109+BC113+BC114,2)</f>
        <v>0</v>
      </c>
      <c r="BD94" s="71">
        <f>ROUND(BD95+BD96+BD108+BD109+BD113+BD114,2)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4</v>
      </c>
      <c r="BX94" s="72" t="s">
        <v>80</v>
      </c>
      <c r="CL94" s="72" t="s">
        <v>1</v>
      </c>
    </row>
    <row r="95" spans="1:91" s="6" customFormat="1" ht="16.5" customHeight="1">
      <c r="A95" s="74" t="s">
        <v>81</v>
      </c>
      <c r="B95" s="75"/>
      <c r="C95" s="76"/>
      <c r="D95" s="232" t="s">
        <v>82</v>
      </c>
      <c r="E95" s="232"/>
      <c r="F95" s="232"/>
      <c r="G95" s="232"/>
      <c r="H95" s="232"/>
      <c r="I95" s="77"/>
      <c r="J95" s="232" t="s">
        <v>83</v>
      </c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08">
        <f>'SO 01 - Objekt zázemí'!J30</f>
        <v>0</v>
      </c>
      <c r="AH95" s="209"/>
      <c r="AI95" s="209"/>
      <c r="AJ95" s="209"/>
      <c r="AK95" s="209"/>
      <c r="AL95" s="209"/>
      <c r="AM95" s="209"/>
      <c r="AN95" s="208">
        <f t="shared" si="0"/>
        <v>0</v>
      </c>
      <c r="AO95" s="209"/>
      <c r="AP95" s="209"/>
      <c r="AQ95" s="78" t="s">
        <v>84</v>
      </c>
      <c r="AR95" s="75"/>
      <c r="AS95" s="79">
        <v>0</v>
      </c>
      <c r="AT95" s="80">
        <f t="shared" si="1"/>
        <v>0</v>
      </c>
      <c r="AU95" s="81">
        <f>'SO 01 - Objekt zázemí'!P141</f>
        <v>0</v>
      </c>
      <c r="AV95" s="80">
        <f>'SO 01 - Objekt zázemí'!J33</f>
        <v>0</v>
      </c>
      <c r="AW95" s="80">
        <f>'SO 01 - Objekt zázemí'!J34</f>
        <v>0</v>
      </c>
      <c r="AX95" s="80">
        <f>'SO 01 - Objekt zázemí'!J35</f>
        <v>0</v>
      </c>
      <c r="AY95" s="80">
        <f>'SO 01 - Objekt zázemí'!J36</f>
        <v>0</v>
      </c>
      <c r="AZ95" s="80">
        <f>'SO 01 - Objekt zázemí'!F33</f>
        <v>0</v>
      </c>
      <c r="BA95" s="80">
        <f>'SO 01 - Objekt zázemí'!F34</f>
        <v>0</v>
      </c>
      <c r="BB95" s="80">
        <f>'SO 01 - Objekt zázemí'!F35</f>
        <v>0</v>
      </c>
      <c r="BC95" s="80">
        <f>'SO 01 - Objekt zázemí'!F36</f>
        <v>0</v>
      </c>
      <c r="BD95" s="82">
        <f>'SO 01 - Objekt zázemí'!F37</f>
        <v>0</v>
      </c>
      <c r="BT95" s="83" t="s">
        <v>85</v>
      </c>
      <c r="BV95" s="83" t="s">
        <v>79</v>
      </c>
      <c r="BW95" s="83" t="s">
        <v>86</v>
      </c>
      <c r="BX95" s="83" t="s">
        <v>4</v>
      </c>
      <c r="CL95" s="83" t="s">
        <v>1</v>
      </c>
      <c r="CM95" s="83" t="s">
        <v>87</v>
      </c>
    </row>
    <row r="96" spans="1:91" s="6" customFormat="1" ht="16.5" customHeight="1">
      <c r="B96" s="75"/>
      <c r="C96" s="76"/>
      <c r="D96" s="232" t="s">
        <v>88</v>
      </c>
      <c r="E96" s="232"/>
      <c r="F96" s="232"/>
      <c r="G96" s="232"/>
      <c r="H96" s="232"/>
      <c r="I96" s="77"/>
      <c r="J96" s="232" t="s">
        <v>89</v>
      </c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10">
        <f>ROUND(SUM(AG97:AG107),2)</f>
        <v>0</v>
      </c>
      <c r="AH96" s="209"/>
      <c r="AI96" s="209"/>
      <c r="AJ96" s="209"/>
      <c r="AK96" s="209"/>
      <c r="AL96" s="209"/>
      <c r="AM96" s="209"/>
      <c r="AN96" s="208">
        <f t="shared" si="0"/>
        <v>0</v>
      </c>
      <c r="AO96" s="209"/>
      <c r="AP96" s="209"/>
      <c r="AQ96" s="78" t="s">
        <v>84</v>
      </c>
      <c r="AR96" s="75"/>
      <c r="AS96" s="79">
        <f>ROUND(SUM(AS97:AS107),2)</f>
        <v>0</v>
      </c>
      <c r="AT96" s="80">
        <f t="shared" si="1"/>
        <v>0</v>
      </c>
      <c r="AU96" s="81">
        <f>ROUND(SUM(AU97:AU107),5)</f>
        <v>0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ROUND(SUM(AZ97:AZ107),2)</f>
        <v>0</v>
      </c>
      <c r="BA96" s="80">
        <f>ROUND(SUM(BA97:BA107),2)</f>
        <v>0</v>
      </c>
      <c r="BB96" s="80">
        <f>ROUND(SUM(BB97:BB107),2)</f>
        <v>0</v>
      </c>
      <c r="BC96" s="80">
        <f>ROUND(SUM(BC97:BC107),2)</f>
        <v>0</v>
      </c>
      <c r="BD96" s="82">
        <f>ROUND(SUM(BD97:BD107),2)</f>
        <v>0</v>
      </c>
      <c r="BS96" s="83" t="s">
        <v>76</v>
      </c>
      <c r="BT96" s="83" t="s">
        <v>85</v>
      </c>
      <c r="BV96" s="83" t="s">
        <v>79</v>
      </c>
      <c r="BW96" s="83" t="s">
        <v>90</v>
      </c>
      <c r="BX96" s="83" t="s">
        <v>4</v>
      </c>
      <c r="CL96" s="83" t="s">
        <v>1</v>
      </c>
      <c r="CM96" s="83" t="s">
        <v>87</v>
      </c>
    </row>
    <row r="97" spans="1:91" s="3" customFormat="1" ht="16.5" customHeight="1">
      <c r="A97" s="74" t="s">
        <v>81</v>
      </c>
      <c r="B97" s="48"/>
      <c r="C97" s="9"/>
      <c r="D97" s="9"/>
      <c r="E97" s="245" t="s">
        <v>88</v>
      </c>
      <c r="F97" s="245"/>
      <c r="G97" s="245"/>
      <c r="H97" s="245"/>
      <c r="I97" s="245"/>
      <c r="J97" s="9"/>
      <c r="K97" s="245" t="s">
        <v>89</v>
      </c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06">
        <f>'SO 02 - Přírodní jezírko'!J30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4" t="s">
        <v>91</v>
      </c>
      <c r="AR97" s="48"/>
      <c r="AS97" s="85">
        <v>0</v>
      </c>
      <c r="AT97" s="86">
        <f t="shared" si="1"/>
        <v>0</v>
      </c>
      <c r="AU97" s="87">
        <f>'SO 02 - Přírodní jezírko'!P125</f>
        <v>0</v>
      </c>
      <c r="AV97" s="86">
        <f>'SO 02 - Přírodní jezírko'!J33</f>
        <v>0</v>
      </c>
      <c r="AW97" s="86">
        <f>'SO 02 - Přírodní jezírko'!J34</f>
        <v>0</v>
      </c>
      <c r="AX97" s="86">
        <f>'SO 02 - Přírodní jezírko'!J35</f>
        <v>0</v>
      </c>
      <c r="AY97" s="86">
        <f>'SO 02 - Přírodní jezírko'!J36</f>
        <v>0</v>
      </c>
      <c r="AZ97" s="86">
        <f>'SO 02 - Přírodní jezírko'!F33</f>
        <v>0</v>
      </c>
      <c r="BA97" s="86">
        <f>'SO 02 - Přírodní jezírko'!F34</f>
        <v>0</v>
      </c>
      <c r="BB97" s="86">
        <f>'SO 02 - Přírodní jezírko'!F35</f>
        <v>0</v>
      </c>
      <c r="BC97" s="86">
        <f>'SO 02 - Přírodní jezírko'!F36</f>
        <v>0</v>
      </c>
      <c r="BD97" s="88">
        <f>'SO 02 - Přírodní jezírko'!F37</f>
        <v>0</v>
      </c>
      <c r="BT97" s="25" t="s">
        <v>87</v>
      </c>
      <c r="BU97" s="25" t="s">
        <v>92</v>
      </c>
      <c r="BV97" s="25" t="s">
        <v>79</v>
      </c>
      <c r="BW97" s="25" t="s">
        <v>90</v>
      </c>
      <c r="BX97" s="25" t="s">
        <v>4</v>
      </c>
      <c r="CL97" s="25" t="s">
        <v>1</v>
      </c>
      <c r="CM97" s="25" t="s">
        <v>87</v>
      </c>
    </row>
    <row r="98" spans="1:91" s="3" customFormat="1" ht="16.5" customHeight="1">
      <c r="A98" s="74" t="s">
        <v>81</v>
      </c>
      <c r="B98" s="48"/>
      <c r="C98" s="9"/>
      <c r="D98" s="9"/>
      <c r="E98" s="245" t="s">
        <v>93</v>
      </c>
      <c r="F98" s="245"/>
      <c r="G98" s="245"/>
      <c r="H98" s="245"/>
      <c r="I98" s="245"/>
      <c r="J98" s="9"/>
      <c r="K98" s="245" t="s">
        <v>94</v>
      </c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06">
        <f>'SO 02.1 - Kanalizace'!J32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4" t="s">
        <v>91</v>
      </c>
      <c r="AR98" s="48"/>
      <c r="AS98" s="85">
        <v>0</v>
      </c>
      <c r="AT98" s="86">
        <f t="shared" si="1"/>
        <v>0</v>
      </c>
      <c r="AU98" s="87">
        <f>'SO 02.1 - Kanalizace'!P125</f>
        <v>0</v>
      </c>
      <c r="AV98" s="86">
        <f>'SO 02.1 - Kanalizace'!J35</f>
        <v>0</v>
      </c>
      <c r="AW98" s="86">
        <f>'SO 02.1 - Kanalizace'!J36</f>
        <v>0</v>
      </c>
      <c r="AX98" s="86">
        <f>'SO 02.1 - Kanalizace'!J37</f>
        <v>0</v>
      </c>
      <c r="AY98" s="86">
        <f>'SO 02.1 - Kanalizace'!J38</f>
        <v>0</v>
      </c>
      <c r="AZ98" s="86">
        <f>'SO 02.1 - Kanalizace'!F35</f>
        <v>0</v>
      </c>
      <c r="BA98" s="86">
        <f>'SO 02.1 - Kanalizace'!F36</f>
        <v>0</v>
      </c>
      <c r="BB98" s="86">
        <f>'SO 02.1 - Kanalizace'!F37</f>
        <v>0</v>
      </c>
      <c r="BC98" s="86">
        <f>'SO 02.1 - Kanalizace'!F38</f>
        <v>0</v>
      </c>
      <c r="BD98" s="88">
        <f>'SO 02.1 - Kanalizace'!F39</f>
        <v>0</v>
      </c>
      <c r="BT98" s="25" t="s">
        <v>87</v>
      </c>
      <c r="BV98" s="25" t="s">
        <v>79</v>
      </c>
      <c r="BW98" s="25" t="s">
        <v>95</v>
      </c>
      <c r="BX98" s="25" t="s">
        <v>90</v>
      </c>
      <c r="CL98" s="25" t="s">
        <v>1</v>
      </c>
    </row>
    <row r="99" spans="1:91" s="3" customFormat="1" ht="16.5" customHeight="1">
      <c r="A99" s="74" t="s">
        <v>81</v>
      </c>
      <c r="B99" s="48"/>
      <c r="C99" s="9"/>
      <c r="D99" s="9"/>
      <c r="E99" s="245" t="s">
        <v>96</v>
      </c>
      <c r="F99" s="245"/>
      <c r="G99" s="245"/>
      <c r="H99" s="245"/>
      <c r="I99" s="245"/>
      <c r="J99" s="9"/>
      <c r="K99" s="245" t="s">
        <v>97</v>
      </c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06">
        <f>'SO 02.2 - Skimmery, dnová...'!J32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4" t="s">
        <v>91</v>
      </c>
      <c r="AR99" s="48"/>
      <c r="AS99" s="85">
        <v>0</v>
      </c>
      <c r="AT99" s="86">
        <f t="shared" si="1"/>
        <v>0</v>
      </c>
      <c r="AU99" s="87">
        <f>'SO 02.2 - Skimmery, dnová...'!P123</f>
        <v>0</v>
      </c>
      <c r="AV99" s="86">
        <f>'SO 02.2 - Skimmery, dnová...'!J35</f>
        <v>0</v>
      </c>
      <c r="AW99" s="86">
        <f>'SO 02.2 - Skimmery, dnová...'!J36</f>
        <v>0</v>
      </c>
      <c r="AX99" s="86">
        <f>'SO 02.2 - Skimmery, dnová...'!J37</f>
        <v>0</v>
      </c>
      <c r="AY99" s="86">
        <f>'SO 02.2 - Skimmery, dnová...'!J38</f>
        <v>0</v>
      </c>
      <c r="AZ99" s="86">
        <f>'SO 02.2 - Skimmery, dnová...'!F35</f>
        <v>0</v>
      </c>
      <c r="BA99" s="86">
        <f>'SO 02.2 - Skimmery, dnová...'!F36</f>
        <v>0</v>
      </c>
      <c r="BB99" s="86">
        <f>'SO 02.2 - Skimmery, dnová...'!F37</f>
        <v>0</v>
      </c>
      <c r="BC99" s="86">
        <f>'SO 02.2 - Skimmery, dnová...'!F38</f>
        <v>0</v>
      </c>
      <c r="BD99" s="88">
        <f>'SO 02.2 - Skimmery, dnová...'!F39</f>
        <v>0</v>
      </c>
      <c r="BT99" s="25" t="s">
        <v>87</v>
      </c>
      <c r="BV99" s="25" t="s">
        <v>79</v>
      </c>
      <c r="BW99" s="25" t="s">
        <v>98</v>
      </c>
      <c r="BX99" s="25" t="s">
        <v>90</v>
      </c>
      <c r="CL99" s="25" t="s">
        <v>1</v>
      </c>
    </row>
    <row r="100" spans="1:91" s="3" customFormat="1" ht="16.5" customHeight="1">
      <c r="A100" s="74" t="s">
        <v>81</v>
      </c>
      <c r="B100" s="48"/>
      <c r="C100" s="9"/>
      <c r="D100" s="9"/>
      <c r="E100" s="245" t="s">
        <v>99</v>
      </c>
      <c r="F100" s="245"/>
      <c r="G100" s="245"/>
      <c r="H100" s="245"/>
      <c r="I100" s="245"/>
      <c r="J100" s="9"/>
      <c r="K100" s="245" t="s">
        <v>100</v>
      </c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06">
        <f>'SO 02.3 - Technologická š...'!J32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4" t="s">
        <v>91</v>
      </c>
      <c r="AR100" s="48"/>
      <c r="AS100" s="85">
        <v>0</v>
      </c>
      <c r="AT100" s="86">
        <f t="shared" si="1"/>
        <v>0</v>
      </c>
      <c r="AU100" s="87">
        <f>'SO 02.3 - Technologická š...'!P135</f>
        <v>0</v>
      </c>
      <c r="AV100" s="86">
        <f>'SO 02.3 - Technologická š...'!J35</f>
        <v>0</v>
      </c>
      <c r="AW100" s="86">
        <f>'SO 02.3 - Technologická š...'!J36</f>
        <v>0</v>
      </c>
      <c r="AX100" s="86">
        <f>'SO 02.3 - Technologická š...'!J37</f>
        <v>0</v>
      </c>
      <c r="AY100" s="86">
        <f>'SO 02.3 - Technologická š...'!J38</f>
        <v>0</v>
      </c>
      <c r="AZ100" s="86">
        <f>'SO 02.3 - Technologická š...'!F35</f>
        <v>0</v>
      </c>
      <c r="BA100" s="86">
        <f>'SO 02.3 - Technologická š...'!F36</f>
        <v>0</v>
      </c>
      <c r="BB100" s="86">
        <f>'SO 02.3 - Technologická š...'!F37</f>
        <v>0</v>
      </c>
      <c r="BC100" s="86">
        <f>'SO 02.3 - Technologická š...'!F38</f>
        <v>0</v>
      </c>
      <c r="BD100" s="88">
        <f>'SO 02.3 - Technologická š...'!F39</f>
        <v>0</v>
      </c>
      <c r="BT100" s="25" t="s">
        <v>87</v>
      </c>
      <c r="BV100" s="25" t="s">
        <v>79</v>
      </c>
      <c r="BW100" s="25" t="s">
        <v>101</v>
      </c>
      <c r="BX100" s="25" t="s">
        <v>90</v>
      </c>
      <c r="CL100" s="25" t="s">
        <v>1</v>
      </c>
    </row>
    <row r="101" spans="1:91" s="3" customFormat="1" ht="16.5" customHeight="1">
      <c r="A101" s="74" t="s">
        <v>81</v>
      </c>
      <c r="B101" s="48"/>
      <c r="C101" s="9"/>
      <c r="D101" s="9"/>
      <c r="E101" s="245" t="s">
        <v>102</v>
      </c>
      <c r="F101" s="245"/>
      <c r="G101" s="245"/>
      <c r="H101" s="245"/>
      <c r="I101" s="245"/>
      <c r="J101" s="9"/>
      <c r="K101" s="245" t="s">
        <v>103</v>
      </c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06">
        <f>'SO 02.4 - Bubnový filtr'!J32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84" t="s">
        <v>91</v>
      </c>
      <c r="AR101" s="48"/>
      <c r="AS101" s="85">
        <v>0</v>
      </c>
      <c r="AT101" s="86">
        <f t="shared" si="1"/>
        <v>0</v>
      </c>
      <c r="AU101" s="87">
        <f>'SO 02.4 - Bubnový filtr'!P123</f>
        <v>0</v>
      </c>
      <c r="AV101" s="86">
        <f>'SO 02.4 - Bubnový filtr'!J35</f>
        <v>0</v>
      </c>
      <c r="AW101" s="86">
        <f>'SO 02.4 - Bubnový filtr'!J36</f>
        <v>0</v>
      </c>
      <c r="AX101" s="86">
        <f>'SO 02.4 - Bubnový filtr'!J37</f>
        <v>0</v>
      </c>
      <c r="AY101" s="86">
        <f>'SO 02.4 - Bubnový filtr'!J38</f>
        <v>0</v>
      </c>
      <c r="AZ101" s="86">
        <f>'SO 02.4 - Bubnový filtr'!F35</f>
        <v>0</v>
      </c>
      <c r="BA101" s="86">
        <f>'SO 02.4 - Bubnový filtr'!F36</f>
        <v>0</v>
      </c>
      <c r="BB101" s="86">
        <f>'SO 02.4 - Bubnový filtr'!F37</f>
        <v>0</v>
      </c>
      <c r="BC101" s="86">
        <f>'SO 02.4 - Bubnový filtr'!F38</f>
        <v>0</v>
      </c>
      <c r="BD101" s="88">
        <f>'SO 02.4 - Bubnový filtr'!F39</f>
        <v>0</v>
      </c>
      <c r="BT101" s="25" t="s">
        <v>87</v>
      </c>
      <c r="BV101" s="25" t="s">
        <v>79</v>
      </c>
      <c r="BW101" s="25" t="s">
        <v>104</v>
      </c>
      <c r="BX101" s="25" t="s">
        <v>90</v>
      </c>
      <c r="CL101" s="25" t="s">
        <v>1</v>
      </c>
    </row>
    <row r="102" spans="1:91" s="3" customFormat="1" ht="16.5" customHeight="1">
      <c r="A102" s="74" t="s">
        <v>81</v>
      </c>
      <c r="B102" s="48"/>
      <c r="C102" s="9"/>
      <c r="D102" s="9"/>
      <c r="E102" s="245" t="s">
        <v>105</v>
      </c>
      <c r="F102" s="245"/>
      <c r="G102" s="245"/>
      <c r="H102" s="245"/>
      <c r="I102" s="245"/>
      <c r="J102" s="9"/>
      <c r="K102" s="245" t="s">
        <v>106</v>
      </c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06">
        <f>'SO 02.5 - Přečerpávací nádrž'!J32</f>
        <v>0</v>
      </c>
      <c r="AH102" s="207"/>
      <c r="AI102" s="207"/>
      <c r="AJ102" s="207"/>
      <c r="AK102" s="207"/>
      <c r="AL102" s="207"/>
      <c r="AM102" s="207"/>
      <c r="AN102" s="206">
        <f t="shared" si="0"/>
        <v>0</v>
      </c>
      <c r="AO102" s="207"/>
      <c r="AP102" s="207"/>
      <c r="AQ102" s="84" t="s">
        <v>91</v>
      </c>
      <c r="AR102" s="48"/>
      <c r="AS102" s="85">
        <v>0</v>
      </c>
      <c r="AT102" s="86">
        <f t="shared" si="1"/>
        <v>0</v>
      </c>
      <c r="AU102" s="87">
        <f>'SO 02.5 - Přečerpávací nádrž'!P123</f>
        <v>0</v>
      </c>
      <c r="AV102" s="86">
        <f>'SO 02.5 - Přečerpávací nádrž'!J35</f>
        <v>0</v>
      </c>
      <c r="AW102" s="86">
        <f>'SO 02.5 - Přečerpávací nádrž'!J36</f>
        <v>0</v>
      </c>
      <c r="AX102" s="86">
        <f>'SO 02.5 - Přečerpávací nádrž'!J37</f>
        <v>0</v>
      </c>
      <c r="AY102" s="86">
        <f>'SO 02.5 - Přečerpávací nádrž'!J38</f>
        <v>0</v>
      </c>
      <c r="AZ102" s="86">
        <f>'SO 02.5 - Přečerpávací nádrž'!F35</f>
        <v>0</v>
      </c>
      <c r="BA102" s="86">
        <f>'SO 02.5 - Přečerpávací nádrž'!F36</f>
        <v>0</v>
      </c>
      <c r="BB102" s="86">
        <f>'SO 02.5 - Přečerpávací nádrž'!F37</f>
        <v>0</v>
      </c>
      <c r="BC102" s="86">
        <f>'SO 02.5 - Přečerpávací nádrž'!F38</f>
        <v>0</v>
      </c>
      <c r="BD102" s="88">
        <f>'SO 02.5 - Přečerpávací nádrž'!F39</f>
        <v>0</v>
      </c>
      <c r="BT102" s="25" t="s">
        <v>87</v>
      </c>
      <c r="BV102" s="25" t="s">
        <v>79</v>
      </c>
      <c r="BW102" s="25" t="s">
        <v>107</v>
      </c>
      <c r="BX102" s="25" t="s">
        <v>90</v>
      </c>
      <c r="CL102" s="25" t="s">
        <v>1</v>
      </c>
    </row>
    <row r="103" spans="1:91" s="3" customFormat="1" ht="16.5" customHeight="1">
      <c r="A103" s="74" t="s">
        <v>81</v>
      </c>
      <c r="B103" s="48"/>
      <c r="C103" s="9"/>
      <c r="D103" s="9"/>
      <c r="E103" s="245" t="s">
        <v>108</v>
      </c>
      <c r="F103" s="245"/>
      <c r="G103" s="245"/>
      <c r="H103" s="245"/>
      <c r="I103" s="245"/>
      <c r="J103" s="9"/>
      <c r="K103" s="245" t="s">
        <v>109</v>
      </c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06">
        <f>'SO 02.6 - Šachty'!J32</f>
        <v>0</v>
      </c>
      <c r="AH103" s="207"/>
      <c r="AI103" s="207"/>
      <c r="AJ103" s="207"/>
      <c r="AK103" s="207"/>
      <c r="AL103" s="207"/>
      <c r="AM103" s="207"/>
      <c r="AN103" s="206">
        <f t="shared" si="0"/>
        <v>0</v>
      </c>
      <c r="AO103" s="207"/>
      <c r="AP103" s="207"/>
      <c r="AQ103" s="84" t="s">
        <v>91</v>
      </c>
      <c r="AR103" s="48"/>
      <c r="AS103" s="85">
        <v>0</v>
      </c>
      <c r="AT103" s="86">
        <f t="shared" si="1"/>
        <v>0</v>
      </c>
      <c r="AU103" s="87">
        <f>'SO 02.6 - Šachty'!P132</f>
        <v>0</v>
      </c>
      <c r="AV103" s="86">
        <f>'SO 02.6 - Šachty'!J35</f>
        <v>0</v>
      </c>
      <c r="AW103" s="86">
        <f>'SO 02.6 - Šachty'!J36</f>
        <v>0</v>
      </c>
      <c r="AX103" s="86">
        <f>'SO 02.6 - Šachty'!J37</f>
        <v>0</v>
      </c>
      <c r="AY103" s="86">
        <f>'SO 02.6 - Šachty'!J38</f>
        <v>0</v>
      </c>
      <c r="AZ103" s="86">
        <f>'SO 02.6 - Šachty'!F35</f>
        <v>0</v>
      </c>
      <c r="BA103" s="86">
        <f>'SO 02.6 - Šachty'!F36</f>
        <v>0</v>
      </c>
      <c r="BB103" s="86">
        <f>'SO 02.6 - Šachty'!F37</f>
        <v>0</v>
      </c>
      <c r="BC103" s="86">
        <f>'SO 02.6 - Šachty'!F38</f>
        <v>0</v>
      </c>
      <c r="BD103" s="88">
        <f>'SO 02.6 - Šachty'!F39</f>
        <v>0</v>
      </c>
      <c r="BT103" s="25" t="s">
        <v>87</v>
      </c>
      <c r="BV103" s="25" t="s">
        <v>79</v>
      </c>
      <c r="BW103" s="25" t="s">
        <v>110</v>
      </c>
      <c r="BX103" s="25" t="s">
        <v>90</v>
      </c>
      <c r="CL103" s="25" t="s">
        <v>1</v>
      </c>
    </row>
    <row r="104" spans="1:91" s="3" customFormat="1" ht="16.5" customHeight="1">
      <c r="A104" s="74" t="s">
        <v>81</v>
      </c>
      <c r="B104" s="48"/>
      <c r="C104" s="9"/>
      <c r="D104" s="9"/>
      <c r="E104" s="245" t="s">
        <v>111</v>
      </c>
      <c r="F104" s="245"/>
      <c r="G104" s="245"/>
      <c r="H104" s="245"/>
      <c r="I104" s="245"/>
      <c r="J104" s="9"/>
      <c r="K104" s="245" t="s">
        <v>112</v>
      </c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06">
        <f>'SO 02.7 - Vertikální filtr'!J32</f>
        <v>0</v>
      </c>
      <c r="AH104" s="207"/>
      <c r="AI104" s="207"/>
      <c r="AJ104" s="207"/>
      <c r="AK104" s="207"/>
      <c r="AL104" s="207"/>
      <c r="AM104" s="207"/>
      <c r="AN104" s="206">
        <f t="shared" si="0"/>
        <v>0</v>
      </c>
      <c r="AO104" s="207"/>
      <c r="AP104" s="207"/>
      <c r="AQ104" s="84" t="s">
        <v>91</v>
      </c>
      <c r="AR104" s="48"/>
      <c r="AS104" s="85">
        <v>0</v>
      </c>
      <c r="AT104" s="86">
        <f t="shared" si="1"/>
        <v>0</v>
      </c>
      <c r="AU104" s="87">
        <f>'SO 02.7 - Vertikální filtr'!P130</f>
        <v>0</v>
      </c>
      <c r="AV104" s="86">
        <f>'SO 02.7 - Vertikální filtr'!J35</f>
        <v>0</v>
      </c>
      <c r="AW104" s="86">
        <f>'SO 02.7 - Vertikální filtr'!J36</f>
        <v>0</v>
      </c>
      <c r="AX104" s="86">
        <f>'SO 02.7 - Vertikální filtr'!J37</f>
        <v>0</v>
      </c>
      <c r="AY104" s="86">
        <f>'SO 02.7 - Vertikální filtr'!J38</f>
        <v>0</v>
      </c>
      <c r="AZ104" s="86">
        <f>'SO 02.7 - Vertikální filtr'!F35</f>
        <v>0</v>
      </c>
      <c r="BA104" s="86">
        <f>'SO 02.7 - Vertikální filtr'!F36</f>
        <v>0</v>
      </c>
      <c r="BB104" s="86">
        <f>'SO 02.7 - Vertikální filtr'!F37</f>
        <v>0</v>
      </c>
      <c r="BC104" s="86">
        <f>'SO 02.7 - Vertikální filtr'!F38</f>
        <v>0</v>
      </c>
      <c r="BD104" s="88">
        <f>'SO 02.7 - Vertikální filtr'!F39</f>
        <v>0</v>
      </c>
      <c r="BT104" s="25" t="s">
        <v>87</v>
      </c>
      <c r="BV104" s="25" t="s">
        <v>79</v>
      </c>
      <c r="BW104" s="25" t="s">
        <v>113</v>
      </c>
      <c r="BX104" s="25" t="s">
        <v>90</v>
      </c>
      <c r="CL104" s="25" t="s">
        <v>1</v>
      </c>
    </row>
    <row r="105" spans="1:91" s="3" customFormat="1" ht="16.5" customHeight="1">
      <c r="A105" s="74" t="s">
        <v>81</v>
      </c>
      <c r="B105" s="48"/>
      <c r="C105" s="9"/>
      <c r="D105" s="9"/>
      <c r="E105" s="245" t="s">
        <v>114</v>
      </c>
      <c r="F105" s="245"/>
      <c r="G105" s="245"/>
      <c r="H105" s="245"/>
      <c r="I105" s="245"/>
      <c r="J105" s="9"/>
      <c r="K105" s="245" t="s">
        <v>115</v>
      </c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06">
        <f>'SO 02.8 - Výustní objekt'!J32</f>
        <v>0</v>
      </c>
      <c r="AH105" s="207"/>
      <c r="AI105" s="207"/>
      <c r="AJ105" s="207"/>
      <c r="AK105" s="207"/>
      <c r="AL105" s="207"/>
      <c r="AM105" s="207"/>
      <c r="AN105" s="206">
        <f t="shared" si="0"/>
        <v>0</v>
      </c>
      <c r="AO105" s="207"/>
      <c r="AP105" s="207"/>
      <c r="AQ105" s="84" t="s">
        <v>91</v>
      </c>
      <c r="AR105" s="48"/>
      <c r="AS105" s="85">
        <v>0</v>
      </c>
      <c r="AT105" s="86">
        <f t="shared" si="1"/>
        <v>0</v>
      </c>
      <c r="AU105" s="87">
        <f>'SO 02.8 - Výustní objekt'!P127</f>
        <v>0</v>
      </c>
      <c r="AV105" s="86">
        <f>'SO 02.8 - Výustní objekt'!J35</f>
        <v>0</v>
      </c>
      <c r="AW105" s="86">
        <f>'SO 02.8 - Výustní objekt'!J36</f>
        <v>0</v>
      </c>
      <c r="AX105" s="86">
        <f>'SO 02.8 - Výustní objekt'!J37</f>
        <v>0</v>
      </c>
      <c r="AY105" s="86">
        <f>'SO 02.8 - Výustní objekt'!J38</f>
        <v>0</v>
      </c>
      <c r="AZ105" s="86">
        <f>'SO 02.8 - Výustní objekt'!F35</f>
        <v>0</v>
      </c>
      <c r="BA105" s="86">
        <f>'SO 02.8 - Výustní objekt'!F36</f>
        <v>0</v>
      </c>
      <c r="BB105" s="86">
        <f>'SO 02.8 - Výustní objekt'!F37</f>
        <v>0</v>
      </c>
      <c r="BC105" s="86">
        <f>'SO 02.8 - Výustní objekt'!F38</f>
        <v>0</v>
      </c>
      <c r="BD105" s="88">
        <f>'SO 02.8 - Výustní objekt'!F39</f>
        <v>0</v>
      </c>
      <c r="BT105" s="25" t="s">
        <v>87</v>
      </c>
      <c r="BV105" s="25" t="s">
        <v>79</v>
      </c>
      <c r="BW105" s="25" t="s">
        <v>116</v>
      </c>
      <c r="BX105" s="25" t="s">
        <v>90</v>
      </c>
      <c r="CL105" s="25" t="s">
        <v>1</v>
      </c>
    </row>
    <row r="106" spans="1:91" s="3" customFormat="1" ht="16.5" customHeight="1">
      <c r="A106" s="74" t="s">
        <v>81</v>
      </c>
      <c r="B106" s="48"/>
      <c r="C106" s="9"/>
      <c r="D106" s="9"/>
      <c r="E106" s="245" t="s">
        <v>117</v>
      </c>
      <c r="F106" s="245"/>
      <c r="G106" s="245"/>
      <c r="H106" s="245"/>
      <c r="I106" s="245"/>
      <c r="J106" s="9"/>
      <c r="K106" s="245" t="s">
        <v>118</v>
      </c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06">
        <f>'SO 02.9 - Kalové pole'!J32</f>
        <v>0</v>
      </c>
      <c r="AH106" s="207"/>
      <c r="AI106" s="207"/>
      <c r="AJ106" s="207"/>
      <c r="AK106" s="207"/>
      <c r="AL106" s="207"/>
      <c r="AM106" s="207"/>
      <c r="AN106" s="206">
        <f t="shared" si="0"/>
        <v>0</v>
      </c>
      <c r="AO106" s="207"/>
      <c r="AP106" s="207"/>
      <c r="AQ106" s="84" t="s">
        <v>91</v>
      </c>
      <c r="AR106" s="48"/>
      <c r="AS106" s="85">
        <v>0</v>
      </c>
      <c r="AT106" s="86">
        <f t="shared" si="1"/>
        <v>0</v>
      </c>
      <c r="AU106" s="87">
        <f>'SO 02.9 - Kalové pole'!P129</f>
        <v>0</v>
      </c>
      <c r="AV106" s="86">
        <f>'SO 02.9 - Kalové pole'!J35</f>
        <v>0</v>
      </c>
      <c r="AW106" s="86">
        <f>'SO 02.9 - Kalové pole'!J36</f>
        <v>0</v>
      </c>
      <c r="AX106" s="86">
        <f>'SO 02.9 - Kalové pole'!J37</f>
        <v>0</v>
      </c>
      <c r="AY106" s="86">
        <f>'SO 02.9 - Kalové pole'!J38</f>
        <v>0</v>
      </c>
      <c r="AZ106" s="86">
        <f>'SO 02.9 - Kalové pole'!F35</f>
        <v>0</v>
      </c>
      <c r="BA106" s="86">
        <f>'SO 02.9 - Kalové pole'!F36</f>
        <v>0</v>
      </c>
      <c r="BB106" s="86">
        <f>'SO 02.9 - Kalové pole'!F37</f>
        <v>0</v>
      </c>
      <c r="BC106" s="86">
        <f>'SO 02.9 - Kalové pole'!F38</f>
        <v>0</v>
      </c>
      <c r="BD106" s="88">
        <f>'SO 02.9 - Kalové pole'!F39</f>
        <v>0</v>
      </c>
      <c r="BT106" s="25" t="s">
        <v>87</v>
      </c>
      <c r="BV106" s="25" t="s">
        <v>79</v>
      </c>
      <c r="BW106" s="25" t="s">
        <v>119</v>
      </c>
      <c r="BX106" s="25" t="s">
        <v>90</v>
      </c>
      <c r="CL106" s="25" t="s">
        <v>1</v>
      </c>
    </row>
    <row r="107" spans="1:91" s="3" customFormat="1" ht="23.25" customHeight="1">
      <c r="A107" s="74" t="s">
        <v>81</v>
      </c>
      <c r="B107" s="48"/>
      <c r="C107" s="9"/>
      <c r="D107" s="9"/>
      <c r="E107" s="245" t="s">
        <v>120</v>
      </c>
      <c r="F107" s="245"/>
      <c r="G107" s="245"/>
      <c r="H107" s="245"/>
      <c r="I107" s="245"/>
      <c r="J107" s="9"/>
      <c r="K107" s="245" t="s">
        <v>121</v>
      </c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45"/>
      <c r="AF107" s="245"/>
      <c r="AG107" s="206">
        <f>'SO 02.10 - Mola, lávka př...'!J32</f>
        <v>0</v>
      </c>
      <c r="AH107" s="207"/>
      <c r="AI107" s="207"/>
      <c r="AJ107" s="207"/>
      <c r="AK107" s="207"/>
      <c r="AL107" s="207"/>
      <c r="AM107" s="207"/>
      <c r="AN107" s="206">
        <f t="shared" si="0"/>
        <v>0</v>
      </c>
      <c r="AO107" s="207"/>
      <c r="AP107" s="207"/>
      <c r="AQ107" s="84" t="s">
        <v>91</v>
      </c>
      <c r="AR107" s="48"/>
      <c r="AS107" s="85">
        <v>0</v>
      </c>
      <c r="AT107" s="86">
        <f t="shared" si="1"/>
        <v>0</v>
      </c>
      <c r="AU107" s="87">
        <f>'SO 02.10 - Mola, lávka př...'!P127</f>
        <v>0</v>
      </c>
      <c r="AV107" s="86">
        <f>'SO 02.10 - Mola, lávka př...'!J35</f>
        <v>0</v>
      </c>
      <c r="AW107" s="86">
        <f>'SO 02.10 - Mola, lávka př...'!J36</f>
        <v>0</v>
      </c>
      <c r="AX107" s="86">
        <f>'SO 02.10 - Mola, lávka př...'!J37</f>
        <v>0</v>
      </c>
      <c r="AY107" s="86">
        <f>'SO 02.10 - Mola, lávka př...'!J38</f>
        <v>0</v>
      </c>
      <c r="AZ107" s="86">
        <f>'SO 02.10 - Mola, lávka př...'!F35</f>
        <v>0</v>
      </c>
      <c r="BA107" s="86">
        <f>'SO 02.10 - Mola, lávka př...'!F36</f>
        <v>0</v>
      </c>
      <c r="BB107" s="86">
        <f>'SO 02.10 - Mola, lávka př...'!F37</f>
        <v>0</v>
      </c>
      <c r="BC107" s="86">
        <f>'SO 02.10 - Mola, lávka př...'!F38</f>
        <v>0</v>
      </c>
      <c r="BD107" s="88">
        <f>'SO 02.10 - Mola, lávka př...'!F39</f>
        <v>0</v>
      </c>
      <c r="BT107" s="25" t="s">
        <v>87</v>
      </c>
      <c r="BV107" s="25" t="s">
        <v>79</v>
      </c>
      <c r="BW107" s="25" t="s">
        <v>122</v>
      </c>
      <c r="BX107" s="25" t="s">
        <v>90</v>
      </c>
      <c r="CL107" s="25" t="s">
        <v>1</v>
      </c>
    </row>
    <row r="108" spans="1:91" s="6" customFormat="1" ht="16.5" customHeight="1">
      <c r="A108" s="74" t="s">
        <v>81</v>
      </c>
      <c r="B108" s="75"/>
      <c r="C108" s="76"/>
      <c r="D108" s="232" t="s">
        <v>123</v>
      </c>
      <c r="E108" s="232"/>
      <c r="F108" s="232"/>
      <c r="G108" s="232"/>
      <c r="H108" s="232"/>
      <c r="I108" s="77"/>
      <c r="J108" s="232" t="s">
        <v>124</v>
      </c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08">
        <f>'SO 03 - Studna'!J30</f>
        <v>0</v>
      </c>
      <c r="AH108" s="209"/>
      <c r="AI108" s="209"/>
      <c r="AJ108" s="209"/>
      <c r="AK108" s="209"/>
      <c r="AL108" s="209"/>
      <c r="AM108" s="209"/>
      <c r="AN108" s="208">
        <f t="shared" si="0"/>
        <v>0</v>
      </c>
      <c r="AO108" s="209"/>
      <c r="AP108" s="209"/>
      <c r="AQ108" s="78" t="s">
        <v>84</v>
      </c>
      <c r="AR108" s="75"/>
      <c r="AS108" s="79">
        <v>0</v>
      </c>
      <c r="AT108" s="80">
        <f t="shared" si="1"/>
        <v>0</v>
      </c>
      <c r="AU108" s="81">
        <f>'SO 03 - Studna'!P127</f>
        <v>0</v>
      </c>
      <c r="AV108" s="80">
        <f>'SO 03 - Studna'!J33</f>
        <v>0</v>
      </c>
      <c r="AW108" s="80">
        <f>'SO 03 - Studna'!J34</f>
        <v>0</v>
      </c>
      <c r="AX108" s="80">
        <f>'SO 03 - Studna'!J35</f>
        <v>0</v>
      </c>
      <c r="AY108" s="80">
        <f>'SO 03 - Studna'!J36</f>
        <v>0</v>
      </c>
      <c r="AZ108" s="80">
        <f>'SO 03 - Studna'!F33</f>
        <v>0</v>
      </c>
      <c r="BA108" s="80">
        <f>'SO 03 - Studna'!F34</f>
        <v>0</v>
      </c>
      <c r="BB108" s="80">
        <f>'SO 03 - Studna'!F35</f>
        <v>0</v>
      </c>
      <c r="BC108" s="80">
        <f>'SO 03 - Studna'!F36</f>
        <v>0</v>
      </c>
      <c r="BD108" s="82">
        <f>'SO 03 - Studna'!F37</f>
        <v>0</v>
      </c>
      <c r="BT108" s="83" t="s">
        <v>85</v>
      </c>
      <c r="BV108" s="83" t="s">
        <v>79</v>
      </c>
      <c r="BW108" s="83" t="s">
        <v>125</v>
      </c>
      <c r="BX108" s="83" t="s">
        <v>4</v>
      </c>
      <c r="CL108" s="83" t="s">
        <v>1</v>
      </c>
      <c r="CM108" s="83" t="s">
        <v>87</v>
      </c>
    </row>
    <row r="109" spans="1:91" s="6" customFormat="1" ht="16.5" customHeight="1">
      <c r="B109" s="75"/>
      <c r="C109" s="76"/>
      <c r="D109" s="232" t="s">
        <v>126</v>
      </c>
      <c r="E109" s="232"/>
      <c r="F109" s="232"/>
      <c r="G109" s="232"/>
      <c r="H109" s="232"/>
      <c r="I109" s="77"/>
      <c r="J109" s="232" t="s">
        <v>127</v>
      </c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10">
        <f>ROUND(SUM(AG110:AG112),2)</f>
        <v>0</v>
      </c>
      <c r="AH109" s="209"/>
      <c r="AI109" s="209"/>
      <c r="AJ109" s="209"/>
      <c r="AK109" s="209"/>
      <c r="AL109" s="209"/>
      <c r="AM109" s="209"/>
      <c r="AN109" s="208">
        <f t="shared" si="0"/>
        <v>0</v>
      </c>
      <c r="AO109" s="209"/>
      <c r="AP109" s="209"/>
      <c r="AQ109" s="78" t="s">
        <v>84</v>
      </c>
      <c r="AR109" s="75"/>
      <c r="AS109" s="79">
        <f>ROUND(SUM(AS110:AS112),2)</f>
        <v>0</v>
      </c>
      <c r="AT109" s="80">
        <f t="shared" si="1"/>
        <v>0</v>
      </c>
      <c r="AU109" s="81">
        <f>ROUND(SUM(AU110:AU112),5)</f>
        <v>0</v>
      </c>
      <c r="AV109" s="80">
        <f>ROUND(AZ109*L29,2)</f>
        <v>0</v>
      </c>
      <c r="AW109" s="80">
        <f>ROUND(BA109*L30,2)</f>
        <v>0</v>
      </c>
      <c r="AX109" s="80">
        <f>ROUND(BB109*L29,2)</f>
        <v>0</v>
      </c>
      <c r="AY109" s="80">
        <f>ROUND(BC109*L30,2)</f>
        <v>0</v>
      </c>
      <c r="AZ109" s="80">
        <f>ROUND(SUM(AZ110:AZ112),2)</f>
        <v>0</v>
      </c>
      <c r="BA109" s="80">
        <f>ROUND(SUM(BA110:BA112),2)</f>
        <v>0</v>
      </c>
      <c r="BB109" s="80">
        <f>ROUND(SUM(BB110:BB112),2)</f>
        <v>0</v>
      </c>
      <c r="BC109" s="80">
        <f>ROUND(SUM(BC110:BC112),2)</f>
        <v>0</v>
      </c>
      <c r="BD109" s="82">
        <f>ROUND(SUM(BD110:BD112),2)</f>
        <v>0</v>
      </c>
      <c r="BS109" s="83" t="s">
        <v>76</v>
      </c>
      <c r="BT109" s="83" t="s">
        <v>85</v>
      </c>
      <c r="BU109" s="83" t="s">
        <v>78</v>
      </c>
      <c r="BV109" s="83" t="s">
        <v>79</v>
      </c>
      <c r="BW109" s="83" t="s">
        <v>128</v>
      </c>
      <c r="BX109" s="83" t="s">
        <v>4</v>
      </c>
      <c r="CL109" s="83" t="s">
        <v>1</v>
      </c>
      <c r="CM109" s="83" t="s">
        <v>87</v>
      </c>
    </row>
    <row r="110" spans="1:91" s="3" customFormat="1" ht="16.5" customHeight="1">
      <c r="A110" s="74" t="s">
        <v>81</v>
      </c>
      <c r="B110" s="48"/>
      <c r="C110" s="9"/>
      <c r="D110" s="9"/>
      <c r="E110" s="245" t="s">
        <v>129</v>
      </c>
      <c r="F110" s="245"/>
      <c r="G110" s="245"/>
      <c r="H110" s="245"/>
      <c r="I110" s="245"/>
      <c r="J110" s="9"/>
      <c r="K110" s="245" t="s">
        <v>130</v>
      </c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206">
        <f>'SO 04.1 - Areálový rozvod...'!J32</f>
        <v>0</v>
      </c>
      <c r="AH110" s="207"/>
      <c r="AI110" s="207"/>
      <c r="AJ110" s="207"/>
      <c r="AK110" s="207"/>
      <c r="AL110" s="207"/>
      <c r="AM110" s="207"/>
      <c r="AN110" s="206">
        <f t="shared" si="0"/>
        <v>0</v>
      </c>
      <c r="AO110" s="207"/>
      <c r="AP110" s="207"/>
      <c r="AQ110" s="84" t="s">
        <v>91</v>
      </c>
      <c r="AR110" s="48"/>
      <c r="AS110" s="85">
        <v>0</v>
      </c>
      <c r="AT110" s="86">
        <f t="shared" si="1"/>
        <v>0</v>
      </c>
      <c r="AU110" s="87">
        <f>'SO 04.1 - Areálový rozvod...'!P127</f>
        <v>0</v>
      </c>
      <c r="AV110" s="86">
        <f>'SO 04.1 - Areálový rozvod...'!J35</f>
        <v>0</v>
      </c>
      <c r="AW110" s="86">
        <f>'SO 04.1 - Areálový rozvod...'!J36</f>
        <v>0</v>
      </c>
      <c r="AX110" s="86">
        <f>'SO 04.1 - Areálový rozvod...'!J37</f>
        <v>0</v>
      </c>
      <c r="AY110" s="86">
        <f>'SO 04.1 - Areálový rozvod...'!J38</f>
        <v>0</v>
      </c>
      <c r="AZ110" s="86">
        <f>'SO 04.1 - Areálový rozvod...'!F35</f>
        <v>0</v>
      </c>
      <c r="BA110" s="86">
        <f>'SO 04.1 - Areálový rozvod...'!F36</f>
        <v>0</v>
      </c>
      <c r="BB110" s="86">
        <f>'SO 04.1 - Areálový rozvod...'!F37</f>
        <v>0</v>
      </c>
      <c r="BC110" s="86">
        <f>'SO 04.1 - Areálový rozvod...'!F38</f>
        <v>0</v>
      </c>
      <c r="BD110" s="88">
        <f>'SO 04.1 - Areálový rozvod...'!F39</f>
        <v>0</v>
      </c>
      <c r="BT110" s="25" t="s">
        <v>87</v>
      </c>
      <c r="BV110" s="25" t="s">
        <v>79</v>
      </c>
      <c r="BW110" s="25" t="s">
        <v>131</v>
      </c>
      <c r="BX110" s="25" t="s">
        <v>128</v>
      </c>
      <c r="CL110" s="25" t="s">
        <v>1</v>
      </c>
    </row>
    <row r="111" spans="1:91" s="3" customFormat="1" ht="16.5" customHeight="1">
      <c r="A111" s="74" t="s">
        <v>81</v>
      </c>
      <c r="B111" s="48"/>
      <c r="C111" s="9"/>
      <c r="D111" s="9"/>
      <c r="E111" s="245" t="s">
        <v>132</v>
      </c>
      <c r="F111" s="245"/>
      <c r="G111" s="245"/>
      <c r="H111" s="245"/>
      <c r="I111" s="245"/>
      <c r="J111" s="9"/>
      <c r="K111" s="245" t="s">
        <v>133</v>
      </c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45"/>
      <c r="AE111" s="245"/>
      <c r="AF111" s="245"/>
      <c r="AG111" s="206">
        <f>'SO 04.2 - Přípojka NN'!J32</f>
        <v>0</v>
      </c>
      <c r="AH111" s="207"/>
      <c r="AI111" s="207"/>
      <c r="AJ111" s="207"/>
      <c r="AK111" s="207"/>
      <c r="AL111" s="207"/>
      <c r="AM111" s="207"/>
      <c r="AN111" s="206">
        <f t="shared" si="0"/>
        <v>0</v>
      </c>
      <c r="AO111" s="207"/>
      <c r="AP111" s="207"/>
      <c r="AQ111" s="84" t="s">
        <v>91</v>
      </c>
      <c r="AR111" s="48"/>
      <c r="AS111" s="85">
        <v>0</v>
      </c>
      <c r="AT111" s="86">
        <f t="shared" si="1"/>
        <v>0</v>
      </c>
      <c r="AU111" s="87">
        <f>'SO 04.2 - Přípojka NN'!P124</f>
        <v>0</v>
      </c>
      <c r="AV111" s="86">
        <f>'SO 04.2 - Přípojka NN'!J35</f>
        <v>0</v>
      </c>
      <c r="AW111" s="86">
        <f>'SO 04.2 - Přípojka NN'!J36</f>
        <v>0</v>
      </c>
      <c r="AX111" s="86">
        <f>'SO 04.2 - Přípojka NN'!J37</f>
        <v>0</v>
      </c>
      <c r="AY111" s="86">
        <f>'SO 04.2 - Přípojka NN'!J38</f>
        <v>0</v>
      </c>
      <c r="AZ111" s="86">
        <f>'SO 04.2 - Přípojka NN'!F35</f>
        <v>0</v>
      </c>
      <c r="BA111" s="86">
        <f>'SO 04.2 - Přípojka NN'!F36</f>
        <v>0</v>
      </c>
      <c r="BB111" s="86">
        <f>'SO 04.2 - Přípojka NN'!F37</f>
        <v>0</v>
      </c>
      <c r="BC111" s="86">
        <f>'SO 04.2 - Přípojka NN'!F38</f>
        <v>0</v>
      </c>
      <c r="BD111" s="88">
        <f>'SO 04.2 - Přípojka NN'!F39</f>
        <v>0</v>
      </c>
      <c r="BT111" s="25" t="s">
        <v>87</v>
      </c>
      <c r="BV111" s="25" t="s">
        <v>79</v>
      </c>
      <c r="BW111" s="25" t="s">
        <v>134</v>
      </c>
      <c r="BX111" s="25" t="s">
        <v>128</v>
      </c>
      <c r="CL111" s="25" t="s">
        <v>1</v>
      </c>
    </row>
    <row r="112" spans="1:91" s="3" customFormat="1" ht="16.5" customHeight="1">
      <c r="A112" s="74" t="s">
        <v>81</v>
      </c>
      <c r="B112" s="48"/>
      <c r="C112" s="9"/>
      <c r="D112" s="9"/>
      <c r="E112" s="245" t="s">
        <v>135</v>
      </c>
      <c r="F112" s="245"/>
      <c r="G112" s="245"/>
      <c r="H112" s="245"/>
      <c r="I112" s="245"/>
      <c r="J112" s="9"/>
      <c r="K112" s="245" t="s">
        <v>136</v>
      </c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45"/>
      <c r="AD112" s="245"/>
      <c r="AE112" s="245"/>
      <c r="AF112" s="245"/>
      <c r="AG112" s="206">
        <f>'SO 04.3 - Areálový rozvod NN'!J32</f>
        <v>0</v>
      </c>
      <c r="AH112" s="207"/>
      <c r="AI112" s="207"/>
      <c r="AJ112" s="207"/>
      <c r="AK112" s="207"/>
      <c r="AL112" s="207"/>
      <c r="AM112" s="207"/>
      <c r="AN112" s="206">
        <f t="shared" si="0"/>
        <v>0</v>
      </c>
      <c r="AO112" s="207"/>
      <c r="AP112" s="207"/>
      <c r="AQ112" s="84" t="s">
        <v>91</v>
      </c>
      <c r="AR112" s="48"/>
      <c r="AS112" s="85">
        <v>0</v>
      </c>
      <c r="AT112" s="86">
        <f t="shared" si="1"/>
        <v>0</v>
      </c>
      <c r="AU112" s="87">
        <f>'SO 04.3 - Areálový rozvod NN'!P130</f>
        <v>0</v>
      </c>
      <c r="AV112" s="86">
        <f>'SO 04.3 - Areálový rozvod NN'!J35</f>
        <v>0</v>
      </c>
      <c r="AW112" s="86">
        <f>'SO 04.3 - Areálový rozvod NN'!J36</f>
        <v>0</v>
      </c>
      <c r="AX112" s="86">
        <f>'SO 04.3 - Areálový rozvod NN'!J37</f>
        <v>0</v>
      </c>
      <c r="AY112" s="86">
        <f>'SO 04.3 - Areálový rozvod NN'!J38</f>
        <v>0</v>
      </c>
      <c r="AZ112" s="86">
        <f>'SO 04.3 - Areálový rozvod NN'!F35</f>
        <v>0</v>
      </c>
      <c r="BA112" s="86">
        <f>'SO 04.3 - Areálový rozvod NN'!F36</f>
        <v>0</v>
      </c>
      <c r="BB112" s="86">
        <f>'SO 04.3 - Areálový rozvod NN'!F37</f>
        <v>0</v>
      </c>
      <c r="BC112" s="86">
        <f>'SO 04.3 - Areálový rozvod NN'!F38</f>
        <v>0</v>
      </c>
      <c r="BD112" s="88">
        <f>'SO 04.3 - Areálový rozvod NN'!F39</f>
        <v>0</v>
      </c>
      <c r="BT112" s="25" t="s">
        <v>87</v>
      </c>
      <c r="BV112" s="25" t="s">
        <v>79</v>
      </c>
      <c r="BW112" s="25" t="s">
        <v>137</v>
      </c>
      <c r="BX112" s="25" t="s">
        <v>128</v>
      </c>
      <c r="CL112" s="25" t="s">
        <v>1</v>
      </c>
    </row>
    <row r="113" spans="1:91" s="6" customFormat="1" ht="16.5" customHeight="1">
      <c r="A113" s="74" t="s">
        <v>81</v>
      </c>
      <c r="B113" s="75"/>
      <c r="C113" s="76"/>
      <c r="D113" s="232" t="s">
        <v>138</v>
      </c>
      <c r="E113" s="232"/>
      <c r="F113" s="232"/>
      <c r="G113" s="232"/>
      <c r="H113" s="232"/>
      <c r="I113" s="77"/>
      <c r="J113" s="232" t="s">
        <v>139</v>
      </c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08">
        <f>'SO 05 - Vegetační ČOV pro...'!J30</f>
        <v>0</v>
      </c>
      <c r="AH113" s="209"/>
      <c r="AI113" s="209"/>
      <c r="AJ113" s="209"/>
      <c r="AK113" s="209"/>
      <c r="AL113" s="209"/>
      <c r="AM113" s="209"/>
      <c r="AN113" s="208">
        <f t="shared" si="0"/>
        <v>0</v>
      </c>
      <c r="AO113" s="209"/>
      <c r="AP113" s="209"/>
      <c r="AQ113" s="78" t="s">
        <v>84</v>
      </c>
      <c r="AR113" s="75"/>
      <c r="AS113" s="79">
        <v>0</v>
      </c>
      <c r="AT113" s="80">
        <f t="shared" si="1"/>
        <v>0</v>
      </c>
      <c r="AU113" s="81">
        <f>'SO 05 - Vegetační ČOV pro...'!P128</f>
        <v>0</v>
      </c>
      <c r="AV113" s="80">
        <f>'SO 05 - Vegetační ČOV pro...'!J33</f>
        <v>0</v>
      </c>
      <c r="AW113" s="80">
        <f>'SO 05 - Vegetační ČOV pro...'!J34</f>
        <v>0</v>
      </c>
      <c r="AX113" s="80">
        <f>'SO 05 - Vegetační ČOV pro...'!J35</f>
        <v>0</v>
      </c>
      <c r="AY113" s="80">
        <f>'SO 05 - Vegetační ČOV pro...'!J36</f>
        <v>0</v>
      </c>
      <c r="AZ113" s="80">
        <f>'SO 05 - Vegetační ČOV pro...'!F33</f>
        <v>0</v>
      </c>
      <c r="BA113" s="80">
        <f>'SO 05 - Vegetační ČOV pro...'!F34</f>
        <v>0</v>
      </c>
      <c r="BB113" s="80">
        <f>'SO 05 - Vegetační ČOV pro...'!F35</f>
        <v>0</v>
      </c>
      <c r="BC113" s="80">
        <f>'SO 05 - Vegetační ČOV pro...'!F36</f>
        <v>0</v>
      </c>
      <c r="BD113" s="82">
        <f>'SO 05 - Vegetační ČOV pro...'!F37</f>
        <v>0</v>
      </c>
      <c r="BT113" s="83" t="s">
        <v>85</v>
      </c>
      <c r="BV113" s="83" t="s">
        <v>79</v>
      </c>
      <c r="BW113" s="83" t="s">
        <v>140</v>
      </c>
      <c r="BX113" s="83" t="s">
        <v>4</v>
      </c>
      <c r="CL113" s="83" t="s">
        <v>1</v>
      </c>
      <c r="CM113" s="83" t="s">
        <v>87</v>
      </c>
    </row>
    <row r="114" spans="1:91" s="6" customFormat="1" ht="16.5" customHeight="1">
      <c r="A114" s="74" t="s">
        <v>81</v>
      </c>
      <c r="B114" s="75"/>
      <c r="C114" s="76"/>
      <c r="D114" s="232" t="s">
        <v>141</v>
      </c>
      <c r="E114" s="232"/>
      <c r="F114" s="232"/>
      <c r="G114" s="232"/>
      <c r="H114" s="232"/>
      <c r="I114" s="77"/>
      <c r="J114" s="232" t="s">
        <v>142</v>
      </c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08">
        <f>'VRN - Vedlejší a ostatní ...'!J30</f>
        <v>0</v>
      </c>
      <c r="AH114" s="209"/>
      <c r="AI114" s="209"/>
      <c r="AJ114" s="209"/>
      <c r="AK114" s="209"/>
      <c r="AL114" s="209"/>
      <c r="AM114" s="209"/>
      <c r="AN114" s="208">
        <f t="shared" si="0"/>
        <v>0</v>
      </c>
      <c r="AO114" s="209"/>
      <c r="AP114" s="209"/>
      <c r="AQ114" s="78" t="s">
        <v>143</v>
      </c>
      <c r="AR114" s="75"/>
      <c r="AS114" s="89">
        <v>0</v>
      </c>
      <c r="AT114" s="90">
        <f t="shared" si="1"/>
        <v>0</v>
      </c>
      <c r="AU114" s="91">
        <f>'VRN - Vedlejší a ostatní ...'!P123</f>
        <v>0</v>
      </c>
      <c r="AV114" s="90">
        <f>'VRN - Vedlejší a ostatní ...'!J33</f>
        <v>0</v>
      </c>
      <c r="AW114" s="90">
        <f>'VRN - Vedlejší a ostatní ...'!J34</f>
        <v>0</v>
      </c>
      <c r="AX114" s="90">
        <f>'VRN - Vedlejší a ostatní ...'!J35</f>
        <v>0</v>
      </c>
      <c r="AY114" s="90">
        <f>'VRN - Vedlejší a ostatní ...'!J36</f>
        <v>0</v>
      </c>
      <c r="AZ114" s="90">
        <f>'VRN - Vedlejší a ostatní ...'!F33</f>
        <v>0</v>
      </c>
      <c r="BA114" s="90">
        <f>'VRN - Vedlejší a ostatní ...'!F34</f>
        <v>0</v>
      </c>
      <c r="BB114" s="90">
        <f>'VRN - Vedlejší a ostatní ...'!F35</f>
        <v>0</v>
      </c>
      <c r="BC114" s="90">
        <f>'VRN - Vedlejší a ostatní ...'!F36</f>
        <v>0</v>
      </c>
      <c r="BD114" s="92">
        <f>'VRN - Vedlejší a ostatní ...'!F37</f>
        <v>0</v>
      </c>
      <c r="BT114" s="83" t="s">
        <v>85</v>
      </c>
      <c r="BV114" s="83" t="s">
        <v>79</v>
      </c>
      <c r="BW114" s="83" t="s">
        <v>144</v>
      </c>
      <c r="BX114" s="83" t="s">
        <v>4</v>
      </c>
      <c r="CL114" s="83" t="s">
        <v>1</v>
      </c>
      <c r="CM114" s="83" t="s">
        <v>87</v>
      </c>
    </row>
    <row r="115" spans="1:91" s="1" customFormat="1" ht="30" customHeight="1">
      <c r="B115" s="32"/>
      <c r="AR115" s="32"/>
    </row>
    <row r="116" spans="1:91" s="1" customFormat="1" ht="6.95" customHeight="1"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32"/>
    </row>
  </sheetData>
  <mergeCells count="118">
    <mergeCell ref="AG102:AM102"/>
    <mergeCell ref="C92:G92"/>
    <mergeCell ref="D96:H96"/>
    <mergeCell ref="D95:H95"/>
    <mergeCell ref="E100:I100"/>
    <mergeCell ref="E104:I104"/>
    <mergeCell ref="E98:I98"/>
    <mergeCell ref="E99:I99"/>
    <mergeCell ref="E97:I97"/>
    <mergeCell ref="E101:I101"/>
    <mergeCell ref="E102:I102"/>
    <mergeCell ref="E103:I103"/>
    <mergeCell ref="I92:AF92"/>
    <mergeCell ref="J95:AF95"/>
    <mergeCell ref="J96:AF96"/>
    <mergeCell ref="K101:AF101"/>
    <mergeCell ref="K100:AF100"/>
    <mergeCell ref="K98:AF98"/>
    <mergeCell ref="K99:AF99"/>
    <mergeCell ref="K102:AF102"/>
    <mergeCell ref="K103:AF103"/>
    <mergeCell ref="K97:AF97"/>
    <mergeCell ref="K104:AF104"/>
    <mergeCell ref="E105:I105"/>
    <mergeCell ref="K105:AF105"/>
    <mergeCell ref="E106:I106"/>
    <mergeCell ref="K106:AF106"/>
    <mergeCell ref="E107:I107"/>
    <mergeCell ref="K107:AF107"/>
    <mergeCell ref="D108:H108"/>
    <mergeCell ref="J108:AF108"/>
    <mergeCell ref="AG103:AM103"/>
    <mergeCell ref="AG104:AM104"/>
    <mergeCell ref="D109:H109"/>
    <mergeCell ref="J109:AF109"/>
    <mergeCell ref="E110:I110"/>
    <mergeCell ref="K110:AF110"/>
    <mergeCell ref="E111:I111"/>
    <mergeCell ref="K111:AF111"/>
    <mergeCell ref="E112:I112"/>
    <mergeCell ref="K112:AF112"/>
    <mergeCell ref="D113:H113"/>
    <mergeCell ref="J113:AF113"/>
    <mergeCell ref="D114:H114"/>
    <mergeCell ref="J114:AF11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8:AM98"/>
    <mergeCell ref="AG101:AM101"/>
    <mergeCell ref="AG97:AM97"/>
    <mergeCell ref="AG92:AM92"/>
    <mergeCell ref="AG99:AM99"/>
    <mergeCell ref="AG100:AM100"/>
    <mergeCell ref="AG96:AM96"/>
    <mergeCell ref="AG95:AM95"/>
    <mergeCell ref="AM90:AP90"/>
    <mergeCell ref="AM87:AN87"/>
    <mergeCell ref="AM89:AP89"/>
    <mergeCell ref="AS89:AT91"/>
    <mergeCell ref="AG94:AM94"/>
    <mergeCell ref="L85:AJ85"/>
    <mergeCell ref="AN103:AP103"/>
    <mergeCell ref="AN102:AP102"/>
    <mergeCell ref="AN104:AP104"/>
    <mergeCell ref="AN92:AP92"/>
    <mergeCell ref="AN100:AP100"/>
    <mergeCell ref="AN95:AP95"/>
    <mergeCell ref="AN99:AP99"/>
    <mergeCell ref="AN96:AP96"/>
    <mergeCell ref="AN98:AP98"/>
    <mergeCell ref="AN101:AP101"/>
    <mergeCell ref="AN97:AP97"/>
    <mergeCell ref="AN94:AP94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N114:AP114"/>
    <mergeCell ref="AG114:AM114"/>
  </mergeCells>
  <hyperlinks>
    <hyperlink ref="A95" location="'SO 01 - Objekt zázemí'!C2" display="/" xr:uid="{00000000-0004-0000-0000-000000000000}"/>
    <hyperlink ref="A97" location="'SO 02 - Přírodní jezírko'!C2" display="/" xr:uid="{00000000-0004-0000-0000-000001000000}"/>
    <hyperlink ref="A98" location="'SO 02.1 - Kanalizace'!C2" display="/" xr:uid="{00000000-0004-0000-0000-000002000000}"/>
    <hyperlink ref="A99" location="'SO 02.2 - Skimmery, dnová...'!C2" display="/" xr:uid="{00000000-0004-0000-0000-000003000000}"/>
    <hyperlink ref="A100" location="'SO 02.3 - Technologická š...'!C2" display="/" xr:uid="{00000000-0004-0000-0000-000004000000}"/>
    <hyperlink ref="A101" location="'SO 02.4 - Bubnový filtr'!C2" display="/" xr:uid="{00000000-0004-0000-0000-000005000000}"/>
    <hyperlink ref="A102" location="'SO 02.5 - Přečerpávací nádrž'!C2" display="/" xr:uid="{00000000-0004-0000-0000-000006000000}"/>
    <hyperlink ref="A103" location="'SO 02.6 - Šachty'!C2" display="/" xr:uid="{00000000-0004-0000-0000-000007000000}"/>
    <hyperlink ref="A104" location="'SO 02.7 - Vertikální filtr'!C2" display="/" xr:uid="{00000000-0004-0000-0000-000008000000}"/>
    <hyperlink ref="A105" location="'SO 02.8 - Výustní objekt'!C2" display="/" xr:uid="{00000000-0004-0000-0000-000009000000}"/>
    <hyperlink ref="A106" location="'SO 02.9 - Kalové pole'!C2" display="/" xr:uid="{00000000-0004-0000-0000-00000A000000}"/>
    <hyperlink ref="A107" location="'SO 02.10 - Mola, lávka př...'!C2" display="/" xr:uid="{00000000-0004-0000-0000-00000B000000}"/>
    <hyperlink ref="A108" location="'SO 03 - Studna'!C2" display="/" xr:uid="{00000000-0004-0000-0000-00000C000000}"/>
    <hyperlink ref="A110" location="'SO 04.1 - Areálový rozvod...'!C2" display="/" xr:uid="{00000000-0004-0000-0000-00000D000000}"/>
    <hyperlink ref="A111" location="'SO 04.2 - Přípojka NN'!C2" display="/" xr:uid="{00000000-0004-0000-0000-00000E000000}"/>
    <hyperlink ref="A112" location="'SO 04.3 - Areálový rozvod NN'!C2" display="/" xr:uid="{00000000-0004-0000-0000-00000F000000}"/>
    <hyperlink ref="A113" location="'SO 05 - Vegetační ČOV pro...'!C2" display="/" xr:uid="{00000000-0004-0000-0000-000010000000}"/>
    <hyperlink ref="A114" location="'VRN - Vedlejší a ostatní ...'!C2" display="/" xr:uid="{00000000-0004-0000-0000-00001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30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1937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ROUND(J130,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ROUND((SUM(BE130:BE308)),  2)</f>
        <v>0</v>
      </c>
      <c r="I35" s="96">
        <v>0.21</v>
      </c>
      <c r="J35" s="86">
        <f>ROUND(((SUM(BE130:BE308))*I35),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ROUND((SUM(BF130:BF308)),  2)</f>
        <v>0</v>
      </c>
      <c r="I36" s="96">
        <v>0.12</v>
      </c>
      <c r="J36" s="86">
        <f>ROUND(((SUM(BF130:BF308))*I36),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ROUND((SUM(BG130:BG308)),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ROUND((SUM(BH130:BH308)),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ROUND((SUM(BI130:BI308)),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02.7 - Vertikální filtr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J130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157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47" s="9" customFormat="1" ht="19.899999999999999" customHeight="1">
      <c r="B100" s="112"/>
      <c r="D100" s="113" t="s">
        <v>158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2:47" s="9" customFormat="1" ht="19.899999999999999" customHeight="1">
      <c r="B101" s="112"/>
      <c r="D101" s="113" t="s">
        <v>159</v>
      </c>
      <c r="E101" s="114"/>
      <c r="F101" s="114"/>
      <c r="G101" s="114"/>
      <c r="H101" s="114"/>
      <c r="I101" s="114"/>
      <c r="J101" s="115">
        <f>J178</f>
        <v>0</v>
      </c>
      <c r="L101" s="112"/>
    </row>
    <row r="102" spans="2:47" s="9" customFormat="1" ht="19.899999999999999" customHeight="1">
      <c r="B102" s="112"/>
      <c r="D102" s="113" t="s">
        <v>161</v>
      </c>
      <c r="E102" s="114"/>
      <c r="F102" s="114"/>
      <c r="G102" s="114"/>
      <c r="H102" s="114"/>
      <c r="I102" s="114"/>
      <c r="J102" s="115">
        <f>J182</f>
        <v>0</v>
      </c>
      <c r="L102" s="112"/>
    </row>
    <row r="103" spans="2:47" s="9" customFormat="1" ht="19.899999999999999" customHeight="1">
      <c r="B103" s="112"/>
      <c r="D103" s="113" t="s">
        <v>162</v>
      </c>
      <c r="E103" s="114"/>
      <c r="F103" s="114"/>
      <c r="G103" s="114"/>
      <c r="H103" s="114"/>
      <c r="I103" s="114"/>
      <c r="J103" s="115">
        <f>J190</f>
        <v>0</v>
      </c>
      <c r="L103" s="112"/>
    </row>
    <row r="104" spans="2:47" s="9" customFormat="1" ht="19.899999999999999" customHeight="1">
      <c r="B104" s="112"/>
      <c r="D104" s="113" t="s">
        <v>1416</v>
      </c>
      <c r="E104" s="114"/>
      <c r="F104" s="114"/>
      <c r="G104" s="114"/>
      <c r="H104" s="114"/>
      <c r="I104" s="114"/>
      <c r="J104" s="115">
        <f>J197</f>
        <v>0</v>
      </c>
      <c r="L104" s="112"/>
    </row>
    <row r="105" spans="2:47" s="9" customFormat="1" ht="19.899999999999999" customHeight="1">
      <c r="B105" s="112"/>
      <c r="D105" s="113" t="s">
        <v>164</v>
      </c>
      <c r="E105" s="114"/>
      <c r="F105" s="114"/>
      <c r="G105" s="114"/>
      <c r="H105" s="114"/>
      <c r="I105" s="114"/>
      <c r="J105" s="115">
        <f>J269</f>
        <v>0</v>
      </c>
      <c r="L105" s="112"/>
    </row>
    <row r="106" spans="2:47" s="9" customFormat="1" ht="19.899999999999999" customHeight="1">
      <c r="B106" s="112"/>
      <c r="D106" s="113" t="s">
        <v>166</v>
      </c>
      <c r="E106" s="114"/>
      <c r="F106" s="114"/>
      <c r="G106" s="114"/>
      <c r="H106" s="114"/>
      <c r="I106" s="114"/>
      <c r="J106" s="115">
        <f>J272</f>
        <v>0</v>
      </c>
      <c r="L106" s="112"/>
    </row>
    <row r="107" spans="2:47" s="8" customFormat="1" ht="24.95" customHeight="1">
      <c r="B107" s="108"/>
      <c r="D107" s="109" t="s">
        <v>167</v>
      </c>
      <c r="E107" s="110"/>
      <c r="F107" s="110"/>
      <c r="G107" s="110"/>
      <c r="H107" s="110"/>
      <c r="I107" s="110"/>
      <c r="J107" s="111">
        <f>J274</f>
        <v>0</v>
      </c>
      <c r="L107" s="108"/>
    </row>
    <row r="108" spans="2:47" s="9" customFormat="1" ht="19.899999999999999" customHeight="1">
      <c r="B108" s="112"/>
      <c r="D108" s="113" t="s">
        <v>168</v>
      </c>
      <c r="E108" s="114"/>
      <c r="F108" s="114"/>
      <c r="G108" s="114"/>
      <c r="H108" s="114"/>
      <c r="I108" s="114"/>
      <c r="J108" s="115">
        <f>J275</f>
        <v>0</v>
      </c>
      <c r="L108" s="112"/>
    </row>
    <row r="109" spans="2:47" s="1" customFormat="1" ht="21.75" customHeight="1">
      <c r="B109" s="32"/>
      <c r="L109" s="32"/>
    </row>
    <row r="110" spans="2:47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12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12" s="1" customFormat="1" ht="24.95" customHeight="1">
      <c r="B115" s="32"/>
      <c r="C115" s="21" t="s">
        <v>182</v>
      </c>
      <c r="L115" s="32"/>
    </row>
    <row r="116" spans="2:12" s="1" customFormat="1" ht="6.95" customHeight="1">
      <c r="B116" s="32"/>
      <c r="L116" s="32"/>
    </row>
    <row r="117" spans="2:12" s="1" customFormat="1" ht="12" customHeight="1">
      <c r="B117" s="32"/>
      <c r="C117" s="27" t="s">
        <v>16</v>
      </c>
      <c r="L117" s="32"/>
    </row>
    <row r="118" spans="2:12" s="1" customFormat="1" ht="16.5" customHeight="1">
      <c r="B118" s="32"/>
      <c r="E118" s="250" t="str">
        <f>E7</f>
        <v>Přírodní biotop Dolánky</v>
      </c>
      <c r="F118" s="251"/>
      <c r="G118" s="251"/>
      <c r="H118" s="251"/>
      <c r="L118" s="32"/>
    </row>
    <row r="119" spans="2:12" ht="12" customHeight="1">
      <c r="B119" s="20"/>
      <c r="C119" s="27" t="s">
        <v>146</v>
      </c>
      <c r="L119" s="20"/>
    </row>
    <row r="120" spans="2:12" s="1" customFormat="1" ht="16.5" customHeight="1">
      <c r="B120" s="32"/>
      <c r="E120" s="250" t="s">
        <v>1312</v>
      </c>
      <c r="F120" s="249"/>
      <c r="G120" s="249"/>
      <c r="H120" s="249"/>
      <c r="L120" s="32"/>
    </row>
    <row r="121" spans="2:12" s="1" customFormat="1" ht="12" customHeight="1">
      <c r="B121" s="32"/>
      <c r="C121" s="27" t="s">
        <v>1414</v>
      </c>
      <c r="L121" s="32"/>
    </row>
    <row r="122" spans="2:12" s="1" customFormat="1" ht="16.5" customHeight="1">
      <c r="B122" s="32"/>
      <c r="E122" s="246" t="str">
        <f>E11</f>
        <v>SO 02.7 - Vertikální filtr</v>
      </c>
      <c r="F122" s="249"/>
      <c r="G122" s="249"/>
      <c r="H122" s="249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F14</f>
        <v>k.ú. Daliměřice, Turnov</v>
      </c>
      <c r="I124" s="27" t="s">
        <v>22</v>
      </c>
      <c r="J124" s="52" t="str">
        <f>IF(J14="","",J14)</f>
        <v>7. 10. 2024</v>
      </c>
      <c r="L124" s="32"/>
    </row>
    <row r="125" spans="2:12" s="1" customFormat="1" ht="6.95" customHeight="1">
      <c r="B125" s="32"/>
      <c r="L125" s="32"/>
    </row>
    <row r="126" spans="2:12" s="1" customFormat="1" ht="15.2" customHeight="1">
      <c r="B126" s="32"/>
      <c r="C126" s="27" t="s">
        <v>24</v>
      </c>
      <c r="F126" s="25" t="str">
        <f>E17</f>
        <v>Město Turnov</v>
      </c>
      <c r="I126" s="27" t="s">
        <v>30</v>
      </c>
      <c r="J126" s="30" t="str">
        <f>E23</f>
        <v>Ing. Radim Heiduk</v>
      </c>
      <c r="L126" s="32"/>
    </row>
    <row r="127" spans="2:12" s="1" customFormat="1" ht="15.2" customHeight="1">
      <c r="B127" s="32"/>
      <c r="C127" s="27" t="s">
        <v>28</v>
      </c>
      <c r="F127" s="25" t="str">
        <f>IF(E20="","",E20)</f>
        <v>Vyplň údaj</v>
      </c>
      <c r="I127" s="27" t="s">
        <v>33</v>
      </c>
      <c r="J127" s="30" t="str">
        <f>E26</f>
        <v>Ing. Petr Dudík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16"/>
      <c r="C129" s="117" t="s">
        <v>183</v>
      </c>
      <c r="D129" s="118" t="s">
        <v>62</v>
      </c>
      <c r="E129" s="118" t="s">
        <v>58</v>
      </c>
      <c r="F129" s="118" t="s">
        <v>59</v>
      </c>
      <c r="G129" s="118" t="s">
        <v>184</v>
      </c>
      <c r="H129" s="118" t="s">
        <v>185</v>
      </c>
      <c r="I129" s="118" t="s">
        <v>186</v>
      </c>
      <c r="J129" s="118" t="s">
        <v>154</v>
      </c>
      <c r="K129" s="119" t="s">
        <v>187</v>
      </c>
      <c r="L129" s="116"/>
      <c r="M129" s="59" t="s">
        <v>1</v>
      </c>
      <c r="N129" s="60" t="s">
        <v>41</v>
      </c>
      <c r="O129" s="60" t="s">
        <v>188</v>
      </c>
      <c r="P129" s="60" t="s">
        <v>189</v>
      </c>
      <c r="Q129" s="60" t="s">
        <v>190</v>
      </c>
      <c r="R129" s="60" t="s">
        <v>191</v>
      </c>
      <c r="S129" s="60" t="s">
        <v>192</v>
      </c>
      <c r="T129" s="61" t="s">
        <v>193</v>
      </c>
    </row>
    <row r="130" spans="2:65" s="1" customFormat="1" ht="22.9" customHeight="1">
      <c r="B130" s="32"/>
      <c r="C130" s="64" t="s">
        <v>194</v>
      </c>
      <c r="J130" s="120">
        <f>BK130</f>
        <v>0</v>
      </c>
      <c r="L130" s="32"/>
      <c r="M130" s="62"/>
      <c r="N130" s="53"/>
      <c r="O130" s="53"/>
      <c r="P130" s="121">
        <f>P131+P274</f>
        <v>0</v>
      </c>
      <c r="Q130" s="53"/>
      <c r="R130" s="121">
        <f>R131+R274</f>
        <v>905.06275189999985</v>
      </c>
      <c r="S130" s="53"/>
      <c r="T130" s="122">
        <f>T131+T274</f>
        <v>0</v>
      </c>
      <c r="AT130" s="17" t="s">
        <v>76</v>
      </c>
      <c r="AU130" s="17" t="s">
        <v>156</v>
      </c>
      <c r="BK130" s="123">
        <f>BK131+BK274</f>
        <v>0</v>
      </c>
    </row>
    <row r="131" spans="2:65" s="11" customFormat="1" ht="25.9" customHeight="1">
      <c r="B131" s="124"/>
      <c r="D131" s="125" t="s">
        <v>76</v>
      </c>
      <c r="E131" s="126" t="s">
        <v>195</v>
      </c>
      <c r="F131" s="126" t="s">
        <v>196</v>
      </c>
      <c r="I131" s="127"/>
      <c r="J131" s="128">
        <f>BK131</f>
        <v>0</v>
      </c>
      <c r="L131" s="124"/>
      <c r="M131" s="129"/>
      <c r="P131" s="130">
        <f>P132+P178+P182+P190+P197+P269+P272</f>
        <v>0</v>
      </c>
      <c r="R131" s="130">
        <f>R132+R178+R182+R190+R197+R269+R272</f>
        <v>904.12187639999991</v>
      </c>
      <c r="T131" s="131">
        <f>T132+T178+T182+T190+T197+T269+T272</f>
        <v>0</v>
      </c>
      <c r="AR131" s="125" t="s">
        <v>85</v>
      </c>
      <c r="AT131" s="132" t="s">
        <v>76</v>
      </c>
      <c r="AU131" s="132" t="s">
        <v>77</v>
      </c>
      <c r="AY131" s="125" t="s">
        <v>197</v>
      </c>
      <c r="BK131" s="133">
        <f>BK132+BK178+BK182+BK190+BK197+BK269+BK272</f>
        <v>0</v>
      </c>
    </row>
    <row r="132" spans="2:65" s="11" customFormat="1" ht="22.9" customHeight="1">
      <c r="B132" s="124"/>
      <c r="D132" s="125" t="s">
        <v>76</v>
      </c>
      <c r="E132" s="134" t="s">
        <v>85</v>
      </c>
      <c r="F132" s="134" t="s">
        <v>198</v>
      </c>
      <c r="I132" s="127"/>
      <c r="J132" s="135">
        <f>BK132</f>
        <v>0</v>
      </c>
      <c r="L132" s="124"/>
      <c r="M132" s="129"/>
      <c r="P132" s="130">
        <f>SUM(P133:P177)</f>
        <v>0</v>
      </c>
      <c r="R132" s="130">
        <f>SUM(R133:R177)</f>
        <v>30.951000000000001</v>
      </c>
      <c r="T132" s="131">
        <f>SUM(T133:T177)</f>
        <v>0</v>
      </c>
      <c r="AR132" s="125" t="s">
        <v>85</v>
      </c>
      <c r="AT132" s="132" t="s">
        <v>76</v>
      </c>
      <c r="AU132" s="132" t="s">
        <v>85</v>
      </c>
      <c r="AY132" s="125" t="s">
        <v>197</v>
      </c>
      <c r="BK132" s="133">
        <f>SUM(BK133:BK177)</f>
        <v>0</v>
      </c>
    </row>
    <row r="133" spans="2:65" s="1" customFormat="1" ht="24.2" customHeight="1">
      <c r="B133" s="136"/>
      <c r="C133" s="137" t="s">
        <v>85</v>
      </c>
      <c r="D133" s="137" t="s">
        <v>199</v>
      </c>
      <c r="E133" s="138" t="s">
        <v>1938</v>
      </c>
      <c r="F133" s="139" t="s">
        <v>1939</v>
      </c>
      <c r="G133" s="140" t="s">
        <v>212</v>
      </c>
      <c r="H133" s="141">
        <v>680</v>
      </c>
      <c r="I133" s="142"/>
      <c r="J133" s="143">
        <f>ROUND(I133*H133,2)</f>
        <v>0</v>
      </c>
      <c r="K133" s="139" t="s">
        <v>203</v>
      </c>
      <c r="L133" s="32"/>
      <c r="M133" s="144" t="s">
        <v>1</v>
      </c>
      <c r="N133" s="145" t="s">
        <v>42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204</v>
      </c>
      <c r="AT133" s="148" t="s">
        <v>199</v>
      </c>
      <c r="AU133" s="148" t="s">
        <v>87</v>
      </c>
      <c r="AY133" s="17" t="s">
        <v>197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85</v>
      </c>
      <c r="BK133" s="149">
        <f>ROUND(I133*H133,2)</f>
        <v>0</v>
      </c>
      <c r="BL133" s="17" t="s">
        <v>204</v>
      </c>
      <c r="BM133" s="148" t="s">
        <v>87</v>
      </c>
    </row>
    <row r="134" spans="2:65" s="12" customFormat="1">
      <c r="B134" s="150"/>
      <c r="D134" s="151" t="s">
        <v>214</v>
      </c>
      <c r="E134" s="152" t="s">
        <v>1</v>
      </c>
      <c r="F134" s="153" t="s">
        <v>1940</v>
      </c>
      <c r="H134" s="154">
        <v>680</v>
      </c>
      <c r="I134" s="155"/>
      <c r="L134" s="150"/>
      <c r="M134" s="156"/>
      <c r="T134" s="157"/>
      <c r="AT134" s="152" t="s">
        <v>214</v>
      </c>
      <c r="AU134" s="152" t="s">
        <v>87</v>
      </c>
      <c r="AV134" s="12" t="s">
        <v>87</v>
      </c>
      <c r="AW134" s="12" t="s">
        <v>32</v>
      </c>
      <c r="AX134" s="12" t="s">
        <v>77</v>
      </c>
      <c r="AY134" s="152" t="s">
        <v>197</v>
      </c>
    </row>
    <row r="135" spans="2:65" s="13" customFormat="1">
      <c r="B135" s="158"/>
      <c r="D135" s="151" t="s">
        <v>214</v>
      </c>
      <c r="E135" s="159" t="s">
        <v>1</v>
      </c>
      <c r="F135" s="160" t="s">
        <v>219</v>
      </c>
      <c r="H135" s="161">
        <v>680</v>
      </c>
      <c r="I135" s="162"/>
      <c r="L135" s="158"/>
      <c r="M135" s="163"/>
      <c r="T135" s="164"/>
      <c r="AT135" s="159" t="s">
        <v>214</v>
      </c>
      <c r="AU135" s="159" t="s">
        <v>87</v>
      </c>
      <c r="AV135" s="13" t="s">
        <v>204</v>
      </c>
      <c r="AW135" s="13" t="s">
        <v>32</v>
      </c>
      <c r="AX135" s="13" t="s">
        <v>85</v>
      </c>
      <c r="AY135" s="159" t="s">
        <v>197</v>
      </c>
    </row>
    <row r="136" spans="2:65" s="1" customFormat="1" ht="33" customHeight="1">
      <c r="B136" s="136"/>
      <c r="C136" s="137" t="s">
        <v>87</v>
      </c>
      <c r="D136" s="137" t="s">
        <v>199</v>
      </c>
      <c r="E136" s="138" t="s">
        <v>1941</v>
      </c>
      <c r="F136" s="139" t="s">
        <v>1942</v>
      </c>
      <c r="G136" s="140" t="s">
        <v>222</v>
      </c>
      <c r="H136" s="141">
        <v>370</v>
      </c>
      <c r="I136" s="142"/>
      <c r="J136" s="143">
        <f>ROUND(I136*H136,2)</f>
        <v>0</v>
      </c>
      <c r="K136" s="139" t="s">
        <v>203</v>
      </c>
      <c r="L136" s="32"/>
      <c r="M136" s="144" t="s">
        <v>1</v>
      </c>
      <c r="N136" s="145" t="s">
        <v>42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204</v>
      </c>
      <c r="AT136" s="148" t="s">
        <v>199</v>
      </c>
      <c r="AU136" s="148" t="s">
        <v>87</v>
      </c>
      <c r="AY136" s="17" t="s">
        <v>197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85</v>
      </c>
      <c r="BK136" s="149">
        <f>ROUND(I136*H136,2)</f>
        <v>0</v>
      </c>
      <c r="BL136" s="17" t="s">
        <v>204</v>
      </c>
      <c r="BM136" s="148" t="s">
        <v>204</v>
      </c>
    </row>
    <row r="137" spans="2:65" s="12" customFormat="1">
      <c r="B137" s="150"/>
      <c r="D137" s="151" t="s">
        <v>214</v>
      </c>
      <c r="E137" s="152" t="s">
        <v>1</v>
      </c>
      <c r="F137" s="153" t="s">
        <v>1943</v>
      </c>
      <c r="H137" s="154">
        <v>370</v>
      </c>
      <c r="I137" s="155"/>
      <c r="L137" s="150"/>
      <c r="M137" s="156"/>
      <c r="T137" s="157"/>
      <c r="AT137" s="152" t="s">
        <v>214</v>
      </c>
      <c r="AU137" s="152" t="s">
        <v>87</v>
      </c>
      <c r="AV137" s="12" t="s">
        <v>87</v>
      </c>
      <c r="AW137" s="12" t="s">
        <v>32</v>
      </c>
      <c r="AX137" s="12" t="s">
        <v>77</v>
      </c>
      <c r="AY137" s="152" t="s">
        <v>197</v>
      </c>
    </row>
    <row r="138" spans="2:65" s="13" customFormat="1">
      <c r="B138" s="158"/>
      <c r="D138" s="151" t="s">
        <v>214</v>
      </c>
      <c r="E138" s="159" t="s">
        <v>1</v>
      </c>
      <c r="F138" s="160" t="s">
        <v>219</v>
      </c>
      <c r="H138" s="161">
        <v>370</v>
      </c>
      <c r="I138" s="162"/>
      <c r="L138" s="158"/>
      <c r="M138" s="163"/>
      <c r="T138" s="164"/>
      <c r="AT138" s="159" t="s">
        <v>214</v>
      </c>
      <c r="AU138" s="159" t="s">
        <v>87</v>
      </c>
      <c r="AV138" s="13" t="s">
        <v>204</v>
      </c>
      <c r="AW138" s="13" t="s">
        <v>32</v>
      </c>
      <c r="AX138" s="13" t="s">
        <v>85</v>
      </c>
      <c r="AY138" s="159" t="s">
        <v>197</v>
      </c>
    </row>
    <row r="139" spans="2:65" s="1" customFormat="1" ht="24.2" customHeight="1">
      <c r="B139" s="136"/>
      <c r="C139" s="137" t="s">
        <v>209</v>
      </c>
      <c r="D139" s="137" t="s">
        <v>199</v>
      </c>
      <c r="E139" s="138" t="s">
        <v>287</v>
      </c>
      <c r="F139" s="139" t="s">
        <v>288</v>
      </c>
      <c r="G139" s="140" t="s">
        <v>222</v>
      </c>
      <c r="H139" s="141">
        <v>345</v>
      </c>
      <c r="I139" s="142"/>
      <c r="J139" s="143">
        <f>ROUND(I139*H139,2)</f>
        <v>0</v>
      </c>
      <c r="K139" s="139" t="s">
        <v>203</v>
      </c>
      <c r="L139" s="32"/>
      <c r="M139" s="144" t="s">
        <v>1</v>
      </c>
      <c r="N139" s="145" t="s">
        <v>42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204</v>
      </c>
      <c r="AT139" s="148" t="s">
        <v>199</v>
      </c>
      <c r="AU139" s="148" t="s">
        <v>87</v>
      </c>
      <c r="AY139" s="17" t="s">
        <v>197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85</v>
      </c>
      <c r="BK139" s="149">
        <f>ROUND(I139*H139,2)</f>
        <v>0</v>
      </c>
      <c r="BL139" s="17" t="s">
        <v>204</v>
      </c>
      <c r="BM139" s="148" t="s">
        <v>233</v>
      </c>
    </row>
    <row r="140" spans="2:65" s="12" customFormat="1" ht="22.5">
      <c r="B140" s="150"/>
      <c r="D140" s="151" t="s">
        <v>214</v>
      </c>
      <c r="E140" s="152" t="s">
        <v>1</v>
      </c>
      <c r="F140" s="153" t="s">
        <v>1944</v>
      </c>
      <c r="H140" s="154">
        <v>345</v>
      </c>
      <c r="I140" s="155"/>
      <c r="L140" s="150"/>
      <c r="M140" s="156"/>
      <c r="T140" s="157"/>
      <c r="AT140" s="152" t="s">
        <v>214</v>
      </c>
      <c r="AU140" s="152" t="s">
        <v>87</v>
      </c>
      <c r="AV140" s="12" t="s">
        <v>87</v>
      </c>
      <c r="AW140" s="12" t="s">
        <v>32</v>
      </c>
      <c r="AX140" s="12" t="s">
        <v>77</v>
      </c>
      <c r="AY140" s="152" t="s">
        <v>197</v>
      </c>
    </row>
    <row r="141" spans="2:65" s="13" customFormat="1">
      <c r="B141" s="158"/>
      <c r="D141" s="151" t="s">
        <v>214</v>
      </c>
      <c r="E141" s="159" t="s">
        <v>1</v>
      </c>
      <c r="F141" s="160" t="s">
        <v>219</v>
      </c>
      <c r="H141" s="161">
        <v>345</v>
      </c>
      <c r="I141" s="162"/>
      <c r="L141" s="158"/>
      <c r="M141" s="163"/>
      <c r="T141" s="164"/>
      <c r="AT141" s="159" t="s">
        <v>214</v>
      </c>
      <c r="AU141" s="159" t="s">
        <v>87</v>
      </c>
      <c r="AV141" s="13" t="s">
        <v>204</v>
      </c>
      <c r="AW141" s="13" t="s">
        <v>32</v>
      </c>
      <c r="AX141" s="13" t="s">
        <v>85</v>
      </c>
      <c r="AY141" s="159" t="s">
        <v>197</v>
      </c>
    </row>
    <row r="142" spans="2:65" s="1" customFormat="1" ht="37.9" customHeight="1">
      <c r="B142" s="136"/>
      <c r="C142" s="137" t="s">
        <v>204</v>
      </c>
      <c r="D142" s="137" t="s">
        <v>199</v>
      </c>
      <c r="E142" s="138" t="s">
        <v>1945</v>
      </c>
      <c r="F142" s="139" t="s">
        <v>1946</v>
      </c>
      <c r="G142" s="140" t="s">
        <v>222</v>
      </c>
      <c r="H142" s="141">
        <v>345</v>
      </c>
      <c r="I142" s="142"/>
      <c r="J142" s="143">
        <f>ROUND(I142*H142,2)</f>
        <v>0</v>
      </c>
      <c r="K142" s="139" t="s">
        <v>203</v>
      </c>
      <c r="L142" s="32"/>
      <c r="M142" s="144" t="s">
        <v>1</v>
      </c>
      <c r="N142" s="145" t="s">
        <v>42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204</v>
      </c>
      <c r="AT142" s="148" t="s">
        <v>199</v>
      </c>
      <c r="AU142" s="148" t="s">
        <v>87</v>
      </c>
      <c r="AY142" s="17" t="s">
        <v>197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85</v>
      </c>
      <c r="BK142" s="149">
        <f>ROUND(I142*H142,2)</f>
        <v>0</v>
      </c>
      <c r="BL142" s="17" t="s">
        <v>204</v>
      </c>
      <c r="BM142" s="148" t="s">
        <v>244</v>
      </c>
    </row>
    <row r="143" spans="2:65" s="12" customFormat="1" ht="22.5">
      <c r="B143" s="150"/>
      <c r="D143" s="151" t="s">
        <v>214</v>
      </c>
      <c r="E143" s="152" t="s">
        <v>1</v>
      </c>
      <c r="F143" s="153" t="s">
        <v>1944</v>
      </c>
      <c r="H143" s="154">
        <v>345</v>
      </c>
      <c r="I143" s="155"/>
      <c r="L143" s="150"/>
      <c r="M143" s="156"/>
      <c r="T143" s="157"/>
      <c r="AT143" s="152" t="s">
        <v>214</v>
      </c>
      <c r="AU143" s="152" t="s">
        <v>87</v>
      </c>
      <c r="AV143" s="12" t="s">
        <v>87</v>
      </c>
      <c r="AW143" s="12" t="s">
        <v>32</v>
      </c>
      <c r="AX143" s="12" t="s">
        <v>77</v>
      </c>
      <c r="AY143" s="152" t="s">
        <v>197</v>
      </c>
    </row>
    <row r="144" spans="2:65" s="13" customFormat="1">
      <c r="B144" s="158"/>
      <c r="D144" s="151" t="s">
        <v>214</v>
      </c>
      <c r="E144" s="159" t="s">
        <v>1</v>
      </c>
      <c r="F144" s="160" t="s">
        <v>219</v>
      </c>
      <c r="H144" s="161">
        <v>345</v>
      </c>
      <c r="I144" s="162"/>
      <c r="L144" s="158"/>
      <c r="M144" s="163"/>
      <c r="T144" s="164"/>
      <c r="AT144" s="159" t="s">
        <v>214</v>
      </c>
      <c r="AU144" s="159" t="s">
        <v>87</v>
      </c>
      <c r="AV144" s="13" t="s">
        <v>204</v>
      </c>
      <c r="AW144" s="13" t="s">
        <v>32</v>
      </c>
      <c r="AX144" s="13" t="s">
        <v>85</v>
      </c>
      <c r="AY144" s="159" t="s">
        <v>197</v>
      </c>
    </row>
    <row r="145" spans="2:65" s="1" customFormat="1" ht="24.2" customHeight="1">
      <c r="B145" s="136"/>
      <c r="C145" s="137" t="s">
        <v>225</v>
      </c>
      <c r="D145" s="137" t="s">
        <v>199</v>
      </c>
      <c r="E145" s="138" t="s">
        <v>1947</v>
      </c>
      <c r="F145" s="139" t="s">
        <v>1948</v>
      </c>
      <c r="G145" s="140" t="s">
        <v>212</v>
      </c>
      <c r="H145" s="141">
        <v>146</v>
      </c>
      <c r="I145" s="142"/>
      <c r="J145" s="143">
        <f>ROUND(I145*H145,2)</f>
        <v>0</v>
      </c>
      <c r="K145" s="139" t="s">
        <v>203</v>
      </c>
      <c r="L145" s="32"/>
      <c r="M145" s="144" t="s">
        <v>1</v>
      </c>
      <c r="N145" s="145" t="s">
        <v>42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204</v>
      </c>
      <c r="AT145" s="148" t="s">
        <v>199</v>
      </c>
      <c r="AU145" s="148" t="s">
        <v>87</v>
      </c>
      <c r="AY145" s="17" t="s">
        <v>197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85</v>
      </c>
      <c r="BK145" s="149">
        <f>ROUND(I145*H145,2)</f>
        <v>0</v>
      </c>
      <c r="BL145" s="17" t="s">
        <v>204</v>
      </c>
      <c r="BM145" s="148" t="s">
        <v>252</v>
      </c>
    </row>
    <row r="146" spans="2:65" s="12" customFormat="1">
      <c r="B146" s="150"/>
      <c r="D146" s="151" t="s">
        <v>214</v>
      </c>
      <c r="E146" s="152" t="s">
        <v>1</v>
      </c>
      <c r="F146" s="153" t="s">
        <v>1949</v>
      </c>
      <c r="H146" s="154">
        <v>146</v>
      </c>
      <c r="I146" s="155"/>
      <c r="L146" s="150"/>
      <c r="M146" s="156"/>
      <c r="T146" s="157"/>
      <c r="AT146" s="152" t="s">
        <v>214</v>
      </c>
      <c r="AU146" s="152" t="s">
        <v>87</v>
      </c>
      <c r="AV146" s="12" t="s">
        <v>87</v>
      </c>
      <c r="AW146" s="12" t="s">
        <v>32</v>
      </c>
      <c r="AX146" s="12" t="s">
        <v>77</v>
      </c>
      <c r="AY146" s="152" t="s">
        <v>197</v>
      </c>
    </row>
    <row r="147" spans="2:65" s="13" customFormat="1">
      <c r="B147" s="158"/>
      <c r="D147" s="151" t="s">
        <v>214</v>
      </c>
      <c r="E147" s="159" t="s">
        <v>1</v>
      </c>
      <c r="F147" s="160" t="s">
        <v>219</v>
      </c>
      <c r="H147" s="161">
        <v>146</v>
      </c>
      <c r="I147" s="162"/>
      <c r="L147" s="158"/>
      <c r="M147" s="163"/>
      <c r="T147" s="164"/>
      <c r="AT147" s="159" t="s">
        <v>214</v>
      </c>
      <c r="AU147" s="159" t="s">
        <v>87</v>
      </c>
      <c r="AV147" s="13" t="s">
        <v>204</v>
      </c>
      <c r="AW147" s="13" t="s">
        <v>32</v>
      </c>
      <c r="AX147" s="13" t="s">
        <v>85</v>
      </c>
      <c r="AY147" s="159" t="s">
        <v>197</v>
      </c>
    </row>
    <row r="148" spans="2:65" s="1" customFormat="1" ht="24.2" customHeight="1">
      <c r="B148" s="136"/>
      <c r="C148" s="137" t="s">
        <v>233</v>
      </c>
      <c r="D148" s="137" t="s">
        <v>199</v>
      </c>
      <c r="E148" s="138" t="s">
        <v>1950</v>
      </c>
      <c r="F148" s="139" t="s">
        <v>1951</v>
      </c>
      <c r="G148" s="140" t="s">
        <v>222</v>
      </c>
      <c r="H148" s="141">
        <v>465</v>
      </c>
      <c r="I148" s="142"/>
      <c r="J148" s="143">
        <f>ROUND(I148*H148,2)</f>
        <v>0</v>
      </c>
      <c r="K148" s="139" t="s">
        <v>203</v>
      </c>
      <c r="L148" s="32"/>
      <c r="M148" s="144" t="s">
        <v>1</v>
      </c>
      <c r="N148" s="145" t="s">
        <v>42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204</v>
      </c>
      <c r="AT148" s="148" t="s">
        <v>199</v>
      </c>
      <c r="AU148" s="148" t="s">
        <v>87</v>
      </c>
      <c r="AY148" s="17" t="s">
        <v>197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85</v>
      </c>
      <c r="BK148" s="149">
        <f>ROUND(I148*H148,2)</f>
        <v>0</v>
      </c>
      <c r="BL148" s="17" t="s">
        <v>204</v>
      </c>
      <c r="BM148" s="148" t="s">
        <v>8</v>
      </c>
    </row>
    <row r="149" spans="2:65" s="15" customFormat="1">
      <c r="B149" s="189"/>
      <c r="D149" s="151" t="s">
        <v>214</v>
      </c>
      <c r="E149" s="190" t="s">
        <v>1</v>
      </c>
      <c r="F149" s="191" t="s">
        <v>1952</v>
      </c>
      <c r="H149" s="190" t="s">
        <v>1</v>
      </c>
      <c r="I149" s="192"/>
      <c r="L149" s="189"/>
      <c r="M149" s="193"/>
      <c r="T149" s="194"/>
      <c r="AT149" s="190" t="s">
        <v>214</v>
      </c>
      <c r="AU149" s="190" t="s">
        <v>87</v>
      </c>
      <c r="AV149" s="15" t="s">
        <v>85</v>
      </c>
      <c r="AW149" s="15" t="s">
        <v>32</v>
      </c>
      <c r="AX149" s="15" t="s">
        <v>77</v>
      </c>
      <c r="AY149" s="190" t="s">
        <v>197</v>
      </c>
    </row>
    <row r="150" spans="2:65" s="12" customFormat="1">
      <c r="B150" s="150"/>
      <c r="D150" s="151" t="s">
        <v>214</v>
      </c>
      <c r="E150" s="152" t="s">
        <v>1</v>
      </c>
      <c r="F150" s="153" t="s">
        <v>1953</v>
      </c>
      <c r="H150" s="154">
        <v>345</v>
      </c>
      <c r="I150" s="155"/>
      <c r="L150" s="150"/>
      <c r="M150" s="156"/>
      <c r="T150" s="157"/>
      <c r="AT150" s="152" t="s">
        <v>214</v>
      </c>
      <c r="AU150" s="152" t="s">
        <v>87</v>
      </c>
      <c r="AV150" s="12" t="s">
        <v>87</v>
      </c>
      <c r="AW150" s="12" t="s">
        <v>32</v>
      </c>
      <c r="AX150" s="12" t="s">
        <v>77</v>
      </c>
      <c r="AY150" s="152" t="s">
        <v>197</v>
      </c>
    </row>
    <row r="151" spans="2:65" s="12" customFormat="1">
      <c r="B151" s="150"/>
      <c r="D151" s="151" t="s">
        <v>214</v>
      </c>
      <c r="E151" s="152" t="s">
        <v>1</v>
      </c>
      <c r="F151" s="153" t="s">
        <v>1954</v>
      </c>
      <c r="H151" s="154">
        <v>120</v>
      </c>
      <c r="I151" s="155"/>
      <c r="L151" s="150"/>
      <c r="M151" s="156"/>
      <c r="T151" s="157"/>
      <c r="AT151" s="152" t="s">
        <v>214</v>
      </c>
      <c r="AU151" s="152" t="s">
        <v>87</v>
      </c>
      <c r="AV151" s="12" t="s">
        <v>87</v>
      </c>
      <c r="AW151" s="12" t="s">
        <v>32</v>
      </c>
      <c r="AX151" s="12" t="s">
        <v>77</v>
      </c>
      <c r="AY151" s="152" t="s">
        <v>197</v>
      </c>
    </row>
    <row r="152" spans="2:65" s="13" customFormat="1">
      <c r="B152" s="158"/>
      <c r="D152" s="151" t="s">
        <v>214</v>
      </c>
      <c r="E152" s="159" t="s">
        <v>1</v>
      </c>
      <c r="F152" s="160" t="s">
        <v>219</v>
      </c>
      <c r="H152" s="161">
        <v>465</v>
      </c>
      <c r="I152" s="162"/>
      <c r="L152" s="158"/>
      <c r="M152" s="163"/>
      <c r="T152" s="164"/>
      <c r="AT152" s="159" t="s">
        <v>214</v>
      </c>
      <c r="AU152" s="159" t="s">
        <v>87</v>
      </c>
      <c r="AV152" s="13" t="s">
        <v>204</v>
      </c>
      <c r="AW152" s="13" t="s">
        <v>32</v>
      </c>
      <c r="AX152" s="13" t="s">
        <v>85</v>
      </c>
      <c r="AY152" s="159" t="s">
        <v>197</v>
      </c>
    </row>
    <row r="153" spans="2:65" s="1" customFormat="1" ht="24.2" customHeight="1">
      <c r="B153" s="136"/>
      <c r="C153" s="137" t="s">
        <v>238</v>
      </c>
      <c r="D153" s="137" t="s">
        <v>199</v>
      </c>
      <c r="E153" s="138" t="s">
        <v>1447</v>
      </c>
      <c r="F153" s="139" t="s">
        <v>1448</v>
      </c>
      <c r="G153" s="140" t="s">
        <v>222</v>
      </c>
      <c r="H153" s="141">
        <v>7.6459999999999999</v>
      </c>
      <c r="I153" s="142"/>
      <c r="J153" s="143">
        <f>ROUND(I153*H153,2)</f>
        <v>0</v>
      </c>
      <c r="K153" s="139" t="s">
        <v>203</v>
      </c>
      <c r="L153" s="32"/>
      <c r="M153" s="144" t="s">
        <v>1</v>
      </c>
      <c r="N153" s="145" t="s">
        <v>42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204</v>
      </c>
      <c r="AT153" s="148" t="s">
        <v>199</v>
      </c>
      <c r="AU153" s="148" t="s">
        <v>87</v>
      </c>
      <c r="AY153" s="17" t="s">
        <v>197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85</v>
      </c>
      <c r="BK153" s="149">
        <f>ROUND(I153*H153,2)</f>
        <v>0</v>
      </c>
      <c r="BL153" s="17" t="s">
        <v>204</v>
      </c>
      <c r="BM153" s="148" t="s">
        <v>268</v>
      </c>
    </row>
    <row r="154" spans="2:65" s="12" customFormat="1">
      <c r="B154" s="150"/>
      <c r="D154" s="151" t="s">
        <v>214</v>
      </c>
      <c r="E154" s="152" t="s">
        <v>1</v>
      </c>
      <c r="F154" s="153" t="s">
        <v>1955</v>
      </c>
      <c r="H154" s="154">
        <v>3.4670000000000001</v>
      </c>
      <c r="I154" s="155"/>
      <c r="L154" s="150"/>
      <c r="M154" s="156"/>
      <c r="T154" s="157"/>
      <c r="AT154" s="152" t="s">
        <v>214</v>
      </c>
      <c r="AU154" s="152" t="s">
        <v>87</v>
      </c>
      <c r="AV154" s="12" t="s">
        <v>87</v>
      </c>
      <c r="AW154" s="12" t="s">
        <v>32</v>
      </c>
      <c r="AX154" s="12" t="s">
        <v>77</v>
      </c>
      <c r="AY154" s="152" t="s">
        <v>197</v>
      </c>
    </row>
    <row r="155" spans="2:65" s="12" customFormat="1" ht="22.5">
      <c r="B155" s="150"/>
      <c r="D155" s="151" t="s">
        <v>214</v>
      </c>
      <c r="E155" s="152" t="s">
        <v>1</v>
      </c>
      <c r="F155" s="153" t="s">
        <v>1956</v>
      </c>
      <c r="H155" s="154">
        <v>1.929</v>
      </c>
      <c r="I155" s="155"/>
      <c r="L155" s="150"/>
      <c r="M155" s="156"/>
      <c r="T155" s="157"/>
      <c r="AT155" s="152" t="s">
        <v>214</v>
      </c>
      <c r="AU155" s="152" t="s">
        <v>87</v>
      </c>
      <c r="AV155" s="12" t="s">
        <v>87</v>
      </c>
      <c r="AW155" s="12" t="s">
        <v>32</v>
      </c>
      <c r="AX155" s="12" t="s">
        <v>77</v>
      </c>
      <c r="AY155" s="152" t="s">
        <v>197</v>
      </c>
    </row>
    <row r="156" spans="2:65" s="12" customFormat="1">
      <c r="B156" s="150"/>
      <c r="D156" s="151" t="s">
        <v>214</v>
      </c>
      <c r="E156" s="152" t="s">
        <v>1</v>
      </c>
      <c r="F156" s="153" t="s">
        <v>1957</v>
      </c>
      <c r="H156" s="154">
        <v>2.25</v>
      </c>
      <c r="I156" s="155"/>
      <c r="L156" s="150"/>
      <c r="M156" s="156"/>
      <c r="T156" s="157"/>
      <c r="AT156" s="152" t="s">
        <v>214</v>
      </c>
      <c r="AU156" s="152" t="s">
        <v>87</v>
      </c>
      <c r="AV156" s="12" t="s">
        <v>87</v>
      </c>
      <c r="AW156" s="12" t="s">
        <v>32</v>
      </c>
      <c r="AX156" s="12" t="s">
        <v>77</v>
      </c>
      <c r="AY156" s="152" t="s">
        <v>197</v>
      </c>
    </row>
    <row r="157" spans="2:65" s="13" customFormat="1">
      <c r="B157" s="158"/>
      <c r="D157" s="151" t="s">
        <v>214</v>
      </c>
      <c r="E157" s="159" t="s">
        <v>1</v>
      </c>
      <c r="F157" s="160" t="s">
        <v>219</v>
      </c>
      <c r="H157" s="161">
        <v>7.6459999999999999</v>
      </c>
      <c r="I157" s="162"/>
      <c r="L157" s="158"/>
      <c r="M157" s="163"/>
      <c r="T157" s="164"/>
      <c r="AT157" s="159" t="s">
        <v>214</v>
      </c>
      <c r="AU157" s="159" t="s">
        <v>87</v>
      </c>
      <c r="AV157" s="13" t="s">
        <v>204</v>
      </c>
      <c r="AW157" s="13" t="s">
        <v>32</v>
      </c>
      <c r="AX157" s="13" t="s">
        <v>85</v>
      </c>
      <c r="AY157" s="159" t="s">
        <v>197</v>
      </c>
    </row>
    <row r="158" spans="2:65" s="1" customFormat="1" ht="16.5" customHeight="1">
      <c r="B158" s="136"/>
      <c r="C158" s="172" t="s">
        <v>244</v>
      </c>
      <c r="D158" s="172" t="s">
        <v>321</v>
      </c>
      <c r="E158" s="173" t="s">
        <v>1958</v>
      </c>
      <c r="F158" s="174" t="s">
        <v>1959</v>
      </c>
      <c r="G158" s="175" t="s">
        <v>293</v>
      </c>
      <c r="H158" s="176">
        <v>4.5</v>
      </c>
      <c r="I158" s="177"/>
      <c r="J158" s="178">
        <f>ROUND(I158*H158,2)</f>
        <v>0</v>
      </c>
      <c r="K158" s="174" t="s">
        <v>203</v>
      </c>
      <c r="L158" s="179"/>
      <c r="M158" s="180" t="s">
        <v>1</v>
      </c>
      <c r="N158" s="181" t="s">
        <v>42</v>
      </c>
      <c r="P158" s="146">
        <f>O158*H158</f>
        <v>0</v>
      </c>
      <c r="Q158" s="146">
        <v>1</v>
      </c>
      <c r="R158" s="146">
        <f>Q158*H158</f>
        <v>4.5</v>
      </c>
      <c r="S158" s="146">
        <v>0</v>
      </c>
      <c r="T158" s="147">
        <f>S158*H158</f>
        <v>0</v>
      </c>
      <c r="AR158" s="148" t="s">
        <v>244</v>
      </c>
      <c r="AT158" s="148" t="s">
        <v>321</v>
      </c>
      <c r="AU158" s="148" t="s">
        <v>87</v>
      </c>
      <c r="AY158" s="17" t="s">
        <v>197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85</v>
      </c>
      <c r="BK158" s="149">
        <f>ROUND(I158*H158,2)</f>
        <v>0</v>
      </c>
      <c r="BL158" s="17" t="s">
        <v>204</v>
      </c>
      <c r="BM158" s="148" t="s">
        <v>286</v>
      </c>
    </row>
    <row r="159" spans="2:65" s="12" customFormat="1">
      <c r="B159" s="150"/>
      <c r="D159" s="151" t="s">
        <v>214</v>
      </c>
      <c r="E159" s="152" t="s">
        <v>1</v>
      </c>
      <c r="F159" s="153" t="s">
        <v>1960</v>
      </c>
      <c r="H159" s="154">
        <v>4.5</v>
      </c>
      <c r="I159" s="155"/>
      <c r="L159" s="150"/>
      <c r="M159" s="156"/>
      <c r="T159" s="157"/>
      <c r="AT159" s="152" t="s">
        <v>214</v>
      </c>
      <c r="AU159" s="152" t="s">
        <v>87</v>
      </c>
      <c r="AV159" s="12" t="s">
        <v>87</v>
      </c>
      <c r="AW159" s="12" t="s">
        <v>32</v>
      </c>
      <c r="AX159" s="12" t="s">
        <v>77</v>
      </c>
      <c r="AY159" s="152" t="s">
        <v>197</v>
      </c>
    </row>
    <row r="160" spans="2:65" s="13" customFormat="1">
      <c r="B160" s="158"/>
      <c r="D160" s="151" t="s">
        <v>214</v>
      </c>
      <c r="E160" s="159" t="s">
        <v>1</v>
      </c>
      <c r="F160" s="160" t="s">
        <v>219</v>
      </c>
      <c r="H160" s="161">
        <v>4.5</v>
      </c>
      <c r="I160" s="162"/>
      <c r="L160" s="158"/>
      <c r="M160" s="163"/>
      <c r="T160" s="164"/>
      <c r="AT160" s="159" t="s">
        <v>214</v>
      </c>
      <c r="AU160" s="159" t="s">
        <v>87</v>
      </c>
      <c r="AV160" s="13" t="s">
        <v>204</v>
      </c>
      <c r="AW160" s="13" t="s">
        <v>32</v>
      </c>
      <c r="AX160" s="13" t="s">
        <v>85</v>
      </c>
      <c r="AY160" s="159" t="s">
        <v>197</v>
      </c>
    </row>
    <row r="161" spans="2:65" s="1" customFormat="1" ht="16.5" customHeight="1">
      <c r="B161" s="136"/>
      <c r="C161" s="172" t="s">
        <v>248</v>
      </c>
      <c r="D161" s="172" t="s">
        <v>321</v>
      </c>
      <c r="E161" s="173" t="s">
        <v>1961</v>
      </c>
      <c r="F161" s="174" t="s">
        <v>1962</v>
      </c>
      <c r="G161" s="175" t="s">
        <v>293</v>
      </c>
      <c r="H161" s="176">
        <v>3.8580000000000001</v>
      </c>
      <c r="I161" s="177"/>
      <c r="J161" s="178">
        <f>ROUND(I161*H161,2)</f>
        <v>0</v>
      </c>
      <c r="K161" s="174" t="s">
        <v>203</v>
      </c>
      <c r="L161" s="179"/>
      <c r="M161" s="180" t="s">
        <v>1</v>
      </c>
      <c r="N161" s="181" t="s">
        <v>42</v>
      </c>
      <c r="P161" s="146">
        <f>O161*H161</f>
        <v>0</v>
      </c>
      <c r="Q161" s="146">
        <v>1</v>
      </c>
      <c r="R161" s="146">
        <f>Q161*H161</f>
        <v>3.8580000000000001</v>
      </c>
      <c r="S161" s="146">
        <v>0</v>
      </c>
      <c r="T161" s="147">
        <f>S161*H161</f>
        <v>0</v>
      </c>
      <c r="AR161" s="148" t="s">
        <v>244</v>
      </c>
      <c r="AT161" s="148" t="s">
        <v>321</v>
      </c>
      <c r="AU161" s="148" t="s">
        <v>87</v>
      </c>
      <c r="AY161" s="17" t="s">
        <v>197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85</v>
      </c>
      <c r="BK161" s="149">
        <f>ROUND(I161*H161,2)</f>
        <v>0</v>
      </c>
      <c r="BL161" s="17" t="s">
        <v>204</v>
      </c>
      <c r="BM161" s="148" t="s">
        <v>296</v>
      </c>
    </row>
    <row r="162" spans="2:65" s="12" customFormat="1" ht="22.5">
      <c r="B162" s="150"/>
      <c r="D162" s="151" t="s">
        <v>214</v>
      </c>
      <c r="E162" s="152" t="s">
        <v>1</v>
      </c>
      <c r="F162" s="153" t="s">
        <v>1963</v>
      </c>
      <c r="H162" s="154">
        <v>3.8580000000000001</v>
      </c>
      <c r="I162" s="155"/>
      <c r="L162" s="150"/>
      <c r="M162" s="156"/>
      <c r="T162" s="157"/>
      <c r="AT162" s="152" t="s">
        <v>214</v>
      </c>
      <c r="AU162" s="152" t="s">
        <v>87</v>
      </c>
      <c r="AV162" s="12" t="s">
        <v>87</v>
      </c>
      <c r="AW162" s="12" t="s">
        <v>32</v>
      </c>
      <c r="AX162" s="12" t="s">
        <v>77</v>
      </c>
      <c r="AY162" s="152" t="s">
        <v>197</v>
      </c>
    </row>
    <row r="163" spans="2:65" s="13" customFormat="1">
      <c r="B163" s="158"/>
      <c r="D163" s="151" t="s">
        <v>214</v>
      </c>
      <c r="E163" s="159" t="s">
        <v>1</v>
      </c>
      <c r="F163" s="160" t="s">
        <v>219</v>
      </c>
      <c r="H163" s="161">
        <v>3.8580000000000001</v>
      </c>
      <c r="I163" s="162"/>
      <c r="L163" s="158"/>
      <c r="M163" s="163"/>
      <c r="T163" s="164"/>
      <c r="AT163" s="159" t="s">
        <v>214</v>
      </c>
      <c r="AU163" s="159" t="s">
        <v>87</v>
      </c>
      <c r="AV163" s="13" t="s">
        <v>204</v>
      </c>
      <c r="AW163" s="13" t="s">
        <v>32</v>
      </c>
      <c r="AX163" s="13" t="s">
        <v>85</v>
      </c>
      <c r="AY163" s="159" t="s">
        <v>197</v>
      </c>
    </row>
    <row r="164" spans="2:65" s="1" customFormat="1" ht="16.5" customHeight="1">
      <c r="B164" s="136"/>
      <c r="C164" s="172" t="s">
        <v>252</v>
      </c>
      <c r="D164" s="172" t="s">
        <v>321</v>
      </c>
      <c r="E164" s="173" t="s">
        <v>1964</v>
      </c>
      <c r="F164" s="174" t="s">
        <v>1965</v>
      </c>
      <c r="G164" s="175" t="s">
        <v>293</v>
      </c>
      <c r="H164" s="176">
        <v>6.9329999999999998</v>
      </c>
      <c r="I164" s="177"/>
      <c r="J164" s="178">
        <f>ROUND(I164*H164,2)</f>
        <v>0</v>
      </c>
      <c r="K164" s="174" t="s">
        <v>203</v>
      </c>
      <c r="L164" s="179"/>
      <c r="M164" s="180" t="s">
        <v>1</v>
      </c>
      <c r="N164" s="181" t="s">
        <v>42</v>
      </c>
      <c r="P164" s="146">
        <f>O164*H164</f>
        <v>0</v>
      </c>
      <c r="Q164" s="146">
        <v>1</v>
      </c>
      <c r="R164" s="146">
        <f>Q164*H164</f>
        <v>6.9329999999999998</v>
      </c>
      <c r="S164" s="146">
        <v>0</v>
      </c>
      <c r="T164" s="147">
        <f>S164*H164</f>
        <v>0</v>
      </c>
      <c r="AR164" s="148" t="s">
        <v>244</v>
      </c>
      <c r="AT164" s="148" t="s">
        <v>321</v>
      </c>
      <c r="AU164" s="148" t="s">
        <v>87</v>
      </c>
      <c r="AY164" s="17" t="s">
        <v>197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85</v>
      </c>
      <c r="BK164" s="149">
        <f>ROUND(I164*H164,2)</f>
        <v>0</v>
      </c>
      <c r="BL164" s="17" t="s">
        <v>204</v>
      </c>
      <c r="BM164" s="148" t="s">
        <v>313</v>
      </c>
    </row>
    <row r="165" spans="2:65" s="12" customFormat="1">
      <c r="B165" s="150"/>
      <c r="D165" s="151" t="s">
        <v>214</v>
      </c>
      <c r="E165" s="152" t="s">
        <v>1</v>
      </c>
      <c r="F165" s="153" t="s">
        <v>1966</v>
      </c>
      <c r="H165" s="154">
        <v>6.9329999999999998</v>
      </c>
      <c r="I165" s="155"/>
      <c r="L165" s="150"/>
      <c r="M165" s="156"/>
      <c r="T165" s="157"/>
      <c r="AT165" s="152" t="s">
        <v>214</v>
      </c>
      <c r="AU165" s="152" t="s">
        <v>87</v>
      </c>
      <c r="AV165" s="12" t="s">
        <v>87</v>
      </c>
      <c r="AW165" s="12" t="s">
        <v>32</v>
      </c>
      <c r="AX165" s="12" t="s">
        <v>77</v>
      </c>
      <c r="AY165" s="152" t="s">
        <v>197</v>
      </c>
    </row>
    <row r="166" spans="2:65" s="13" customFormat="1">
      <c r="B166" s="158"/>
      <c r="D166" s="151" t="s">
        <v>214</v>
      </c>
      <c r="E166" s="159" t="s">
        <v>1</v>
      </c>
      <c r="F166" s="160" t="s">
        <v>219</v>
      </c>
      <c r="H166" s="161">
        <v>6.9329999999999998</v>
      </c>
      <c r="I166" s="162"/>
      <c r="L166" s="158"/>
      <c r="M166" s="163"/>
      <c r="T166" s="164"/>
      <c r="AT166" s="159" t="s">
        <v>214</v>
      </c>
      <c r="AU166" s="159" t="s">
        <v>87</v>
      </c>
      <c r="AV166" s="13" t="s">
        <v>204</v>
      </c>
      <c r="AW166" s="13" t="s">
        <v>32</v>
      </c>
      <c r="AX166" s="13" t="s">
        <v>85</v>
      </c>
      <c r="AY166" s="159" t="s">
        <v>197</v>
      </c>
    </row>
    <row r="167" spans="2:65" s="1" customFormat="1" ht="33" customHeight="1">
      <c r="B167" s="136"/>
      <c r="C167" s="137" t="s">
        <v>256</v>
      </c>
      <c r="D167" s="137" t="s">
        <v>199</v>
      </c>
      <c r="E167" s="138" t="s">
        <v>1341</v>
      </c>
      <c r="F167" s="139" t="s">
        <v>1342</v>
      </c>
      <c r="G167" s="140" t="s">
        <v>212</v>
      </c>
      <c r="H167" s="141">
        <v>219</v>
      </c>
      <c r="I167" s="142"/>
      <c r="J167" s="143">
        <f>ROUND(I167*H167,2)</f>
        <v>0</v>
      </c>
      <c r="K167" s="139" t="s">
        <v>203</v>
      </c>
      <c r="L167" s="32"/>
      <c r="M167" s="144" t="s">
        <v>1</v>
      </c>
      <c r="N167" s="145" t="s">
        <v>42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204</v>
      </c>
      <c r="AT167" s="148" t="s">
        <v>199</v>
      </c>
      <c r="AU167" s="148" t="s">
        <v>87</v>
      </c>
      <c r="AY167" s="17" t="s">
        <v>197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85</v>
      </c>
      <c r="BK167" s="149">
        <f>ROUND(I167*H167,2)</f>
        <v>0</v>
      </c>
      <c r="BL167" s="17" t="s">
        <v>204</v>
      </c>
      <c r="BM167" s="148" t="s">
        <v>320</v>
      </c>
    </row>
    <row r="168" spans="2:65" s="12" customFormat="1">
      <c r="B168" s="150"/>
      <c r="D168" s="151" t="s">
        <v>214</v>
      </c>
      <c r="E168" s="152" t="s">
        <v>1</v>
      </c>
      <c r="F168" s="153" t="s">
        <v>1967</v>
      </c>
      <c r="H168" s="154">
        <v>219</v>
      </c>
      <c r="I168" s="155"/>
      <c r="L168" s="150"/>
      <c r="M168" s="156"/>
      <c r="T168" s="157"/>
      <c r="AT168" s="152" t="s">
        <v>214</v>
      </c>
      <c r="AU168" s="152" t="s">
        <v>87</v>
      </c>
      <c r="AV168" s="12" t="s">
        <v>87</v>
      </c>
      <c r="AW168" s="12" t="s">
        <v>32</v>
      </c>
      <c r="AX168" s="12" t="s">
        <v>77</v>
      </c>
      <c r="AY168" s="152" t="s">
        <v>197</v>
      </c>
    </row>
    <row r="169" spans="2:65" s="13" customFormat="1">
      <c r="B169" s="158"/>
      <c r="D169" s="151" t="s">
        <v>214</v>
      </c>
      <c r="E169" s="159" t="s">
        <v>1</v>
      </c>
      <c r="F169" s="160" t="s">
        <v>219</v>
      </c>
      <c r="H169" s="161">
        <v>219</v>
      </c>
      <c r="I169" s="162"/>
      <c r="L169" s="158"/>
      <c r="M169" s="163"/>
      <c r="T169" s="164"/>
      <c r="AT169" s="159" t="s">
        <v>214</v>
      </c>
      <c r="AU169" s="159" t="s">
        <v>87</v>
      </c>
      <c r="AV169" s="13" t="s">
        <v>204</v>
      </c>
      <c r="AW169" s="13" t="s">
        <v>32</v>
      </c>
      <c r="AX169" s="13" t="s">
        <v>85</v>
      </c>
      <c r="AY169" s="159" t="s">
        <v>197</v>
      </c>
    </row>
    <row r="170" spans="2:65" s="1" customFormat="1" ht="24.2" customHeight="1">
      <c r="B170" s="136"/>
      <c r="C170" s="137" t="s">
        <v>8</v>
      </c>
      <c r="D170" s="137" t="s">
        <v>199</v>
      </c>
      <c r="E170" s="138" t="s">
        <v>332</v>
      </c>
      <c r="F170" s="139" t="s">
        <v>333</v>
      </c>
      <c r="G170" s="140" t="s">
        <v>212</v>
      </c>
      <c r="H170" s="141">
        <v>300</v>
      </c>
      <c r="I170" s="142"/>
      <c r="J170" s="143">
        <f>ROUND(I170*H170,2)</f>
        <v>0</v>
      </c>
      <c r="K170" s="139" t="s">
        <v>203</v>
      </c>
      <c r="L170" s="32"/>
      <c r="M170" s="144" t="s">
        <v>1</v>
      </c>
      <c r="N170" s="145" t="s">
        <v>42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204</v>
      </c>
      <c r="AT170" s="148" t="s">
        <v>199</v>
      </c>
      <c r="AU170" s="148" t="s">
        <v>87</v>
      </c>
      <c r="AY170" s="17" t="s">
        <v>197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85</v>
      </c>
      <c r="BK170" s="149">
        <f>ROUND(I170*H170,2)</f>
        <v>0</v>
      </c>
      <c r="BL170" s="17" t="s">
        <v>204</v>
      </c>
      <c r="BM170" s="148" t="s">
        <v>331</v>
      </c>
    </row>
    <row r="171" spans="2:65" s="12" customFormat="1">
      <c r="B171" s="150"/>
      <c r="D171" s="151" t="s">
        <v>214</v>
      </c>
      <c r="E171" s="152" t="s">
        <v>1</v>
      </c>
      <c r="F171" s="153" t="s">
        <v>1968</v>
      </c>
      <c r="H171" s="154">
        <v>300</v>
      </c>
      <c r="I171" s="155"/>
      <c r="L171" s="150"/>
      <c r="M171" s="156"/>
      <c r="T171" s="157"/>
      <c r="AT171" s="152" t="s">
        <v>214</v>
      </c>
      <c r="AU171" s="152" t="s">
        <v>87</v>
      </c>
      <c r="AV171" s="12" t="s">
        <v>87</v>
      </c>
      <c r="AW171" s="12" t="s">
        <v>32</v>
      </c>
      <c r="AX171" s="12" t="s">
        <v>77</v>
      </c>
      <c r="AY171" s="152" t="s">
        <v>197</v>
      </c>
    </row>
    <row r="172" spans="2:65" s="13" customFormat="1">
      <c r="B172" s="158"/>
      <c r="D172" s="151" t="s">
        <v>214</v>
      </c>
      <c r="E172" s="159" t="s">
        <v>1</v>
      </c>
      <c r="F172" s="160" t="s">
        <v>219</v>
      </c>
      <c r="H172" s="161">
        <v>300</v>
      </c>
      <c r="I172" s="162"/>
      <c r="L172" s="158"/>
      <c r="M172" s="163"/>
      <c r="T172" s="164"/>
      <c r="AT172" s="159" t="s">
        <v>214</v>
      </c>
      <c r="AU172" s="159" t="s">
        <v>87</v>
      </c>
      <c r="AV172" s="13" t="s">
        <v>204</v>
      </c>
      <c r="AW172" s="13" t="s">
        <v>32</v>
      </c>
      <c r="AX172" s="13" t="s">
        <v>85</v>
      </c>
      <c r="AY172" s="159" t="s">
        <v>197</v>
      </c>
    </row>
    <row r="173" spans="2:65" s="1" customFormat="1" ht="16.5" customHeight="1">
      <c r="B173" s="136"/>
      <c r="C173" s="137" t="s">
        <v>264</v>
      </c>
      <c r="D173" s="137" t="s">
        <v>199</v>
      </c>
      <c r="E173" s="138" t="s">
        <v>1346</v>
      </c>
      <c r="F173" s="139" t="s">
        <v>1347</v>
      </c>
      <c r="G173" s="140" t="s">
        <v>212</v>
      </c>
      <c r="H173" s="141">
        <v>146</v>
      </c>
      <c r="I173" s="142"/>
      <c r="J173" s="143">
        <f>ROUND(I173*H173,2)</f>
        <v>0</v>
      </c>
      <c r="K173" s="139" t="s">
        <v>203</v>
      </c>
      <c r="L173" s="32"/>
      <c r="M173" s="144" t="s">
        <v>1</v>
      </c>
      <c r="N173" s="145" t="s">
        <v>42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204</v>
      </c>
      <c r="AT173" s="148" t="s">
        <v>199</v>
      </c>
      <c r="AU173" s="148" t="s">
        <v>87</v>
      </c>
      <c r="AY173" s="17" t="s">
        <v>197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85</v>
      </c>
      <c r="BK173" s="149">
        <f>ROUND(I173*H173,2)</f>
        <v>0</v>
      </c>
      <c r="BL173" s="17" t="s">
        <v>204</v>
      </c>
      <c r="BM173" s="148" t="s">
        <v>340</v>
      </c>
    </row>
    <row r="174" spans="2:65" s="12" customFormat="1">
      <c r="B174" s="150"/>
      <c r="D174" s="151" t="s">
        <v>214</v>
      </c>
      <c r="E174" s="152" t="s">
        <v>1</v>
      </c>
      <c r="F174" s="153" t="s">
        <v>1949</v>
      </c>
      <c r="H174" s="154">
        <v>146</v>
      </c>
      <c r="I174" s="155"/>
      <c r="L174" s="150"/>
      <c r="M174" s="156"/>
      <c r="T174" s="157"/>
      <c r="AT174" s="152" t="s">
        <v>214</v>
      </c>
      <c r="AU174" s="152" t="s">
        <v>87</v>
      </c>
      <c r="AV174" s="12" t="s">
        <v>87</v>
      </c>
      <c r="AW174" s="12" t="s">
        <v>32</v>
      </c>
      <c r="AX174" s="12" t="s">
        <v>77</v>
      </c>
      <c r="AY174" s="152" t="s">
        <v>197</v>
      </c>
    </row>
    <row r="175" spans="2:65" s="13" customFormat="1">
      <c r="B175" s="158"/>
      <c r="D175" s="151" t="s">
        <v>214</v>
      </c>
      <c r="E175" s="159" t="s">
        <v>1</v>
      </c>
      <c r="F175" s="160" t="s">
        <v>219</v>
      </c>
      <c r="H175" s="161">
        <v>146</v>
      </c>
      <c r="I175" s="162"/>
      <c r="L175" s="158"/>
      <c r="M175" s="163"/>
      <c r="T175" s="164"/>
      <c r="AT175" s="159" t="s">
        <v>214</v>
      </c>
      <c r="AU175" s="159" t="s">
        <v>87</v>
      </c>
      <c r="AV175" s="13" t="s">
        <v>204</v>
      </c>
      <c r="AW175" s="13" t="s">
        <v>32</v>
      </c>
      <c r="AX175" s="13" t="s">
        <v>85</v>
      </c>
      <c r="AY175" s="159" t="s">
        <v>197</v>
      </c>
    </row>
    <row r="176" spans="2:65" s="1" customFormat="1" ht="24.2" customHeight="1">
      <c r="B176" s="136"/>
      <c r="C176" s="137" t="s">
        <v>268</v>
      </c>
      <c r="D176" s="137" t="s">
        <v>199</v>
      </c>
      <c r="E176" s="138" t="s">
        <v>1969</v>
      </c>
      <c r="F176" s="139" t="s">
        <v>1970</v>
      </c>
      <c r="G176" s="140" t="s">
        <v>202</v>
      </c>
      <c r="H176" s="141">
        <v>1740</v>
      </c>
      <c r="I176" s="142"/>
      <c r="J176" s="143">
        <f>ROUND(I176*H176,2)</f>
        <v>0</v>
      </c>
      <c r="K176" s="139" t="s">
        <v>203</v>
      </c>
      <c r="L176" s="32"/>
      <c r="M176" s="144" t="s">
        <v>1</v>
      </c>
      <c r="N176" s="145" t="s">
        <v>42</v>
      </c>
      <c r="P176" s="146">
        <f>O176*H176</f>
        <v>0</v>
      </c>
      <c r="Q176" s="146">
        <v>0</v>
      </c>
      <c r="R176" s="146">
        <f>Q176*H176</f>
        <v>0</v>
      </c>
      <c r="S176" s="146">
        <v>0</v>
      </c>
      <c r="T176" s="147">
        <f>S176*H176</f>
        <v>0</v>
      </c>
      <c r="AR176" s="148" t="s">
        <v>204</v>
      </c>
      <c r="AT176" s="148" t="s">
        <v>199</v>
      </c>
      <c r="AU176" s="148" t="s">
        <v>87</v>
      </c>
      <c r="AY176" s="17" t="s">
        <v>197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85</v>
      </c>
      <c r="BK176" s="149">
        <f>ROUND(I176*H176,2)</f>
        <v>0</v>
      </c>
      <c r="BL176" s="17" t="s">
        <v>204</v>
      </c>
      <c r="BM176" s="148" t="s">
        <v>1971</v>
      </c>
    </row>
    <row r="177" spans="2:65" s="1" customFormat="1" ht="16.5" customHeight="1">
      <c r="B177" s="136"/>
      <c r="C177" s="172" t="s">
        <v>281</v>
      </c>
      <c r="D177" s="172" t="s">
        <v>321</v>
      </c>
      <c r="E177" s="173" t="s">
        <v>1972</v>
      </c>
      <c r="F177" s="174" t="s">
        <v>1973</v>
      </c>
      <c r="G177" s="175" t="s">
        <v>202</v>
      </c>
      <c r="H177" s="176">
        <v>1740</v>
      </c>
      <c r="I177" s="177"/>
      <c r="J177" s="178">
        <f>ROUND(I177*H177,2)</f>
        <v>0</v>
      </c>
      <c r="K177" s="174" t="s">
        <v>1</v>
      </c>
      <c r="L177" s="179"/>
      <c r="M177" s="180" t="s">
        <v>1</v>
      </c>
      <c r="N177" s="181" t="s">
        <v>42</v>
      </c>
      <c r="P177" s="146">
        <f>O177*H177</f>
        <v>0</v>
      </c>
      <c r="Q177" s="146">
        <v>8.9999999999999993E-3</v>
      </c>
      <c r="R177" s="146">
        <f>Q177*H177</f>
        <v>15.659999999999998</v>
      </c>
      <c r="S177" s="146">
        <v>0</v>
      </c>
      <c r="T177" s="147">
        <f>S177*H177</f>
        <v>0</v>
      </c>
      <c r="AR177" s="148" t="s">
        <v>244</v>
      </c>
      <c r="AT177" s="148" t="s">
        <v>321</v>
      </c>
      <c r="AU177" s="148" t="s">
        <v>87</v>
      </c>
      <c r="AY177" s="17" t="s">
        <v>197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85</v>
      </c>
      <c r="BK177" s="149">
        <f>ROUND(I177*H177,2)</f>
        <v>0</v>
      </c>
      <c r="BL177" s="17" t="s">
        <v>204</v>
      </c>
      <c r="BM177" s="148" t="s">
        <v>1974</v>
      </c>
    </row>
    <row r="178" spans="2:65" s="11" customFormat="1" ht="22.9" customHeight="1">
      <c r="B178" s="124"/>
      <c r="D178" s="125" t="s">
        <v>76</v>
      </c>
      <c r="E178" s="134" t="s">
        <v>87</v>
      </c>
      <c r="F178" s="134" t="s">
        <v>365</v>
      </c>
      <c r="I178" s="127"/>
      <c r="J178" s="135">
        <f>BK178</f>
        <v>0</v>
      </c>
      <c r="L178" s="124"/>
      <c r="M178" s="129"/>
      <c r="P178" s="130">
        <f>SUM(P179:P181)</f>
        <v>0</v>
      </c>
      <c r="R178" s="130">
        <f>SUM(R179:R181)</f>
        <v>32.400000000000006</v>
      </c>
      <c r="T178" s="131">
        <f>SUM(T179:T181)</f>
        <v>0</v>
      </c>
      <c r="AR178" s="125" t="s">
        <v>85</v>
      </c>
      <c r="AT178" s="132" t="s">
        <v>76</v>
      </c>
      <c r="AU178" s="132" t="s">
        <v>85</v>
      </c>
      <c r="AY178" s="125" t="s">
        <v>197</v>
      </c>
      <c r="BK178" s="133">
        <f>SUM(BK179:BK181)</f>
        <v>0</v>
      </c>
    </row>
    <row r="179" spans="2:65" s="1" customFormat="1" ht="24.2" customHeight="1">
      <c r="B179" s="136"/>
      <c r="C179" s="137" t="s">
        <v>286</v>
      </c>
      <c r="D179" s="137" t="s">
        <v>199</v>
      </c>
      <c r="E179" s="138" t="s">
        <v>1843</v>
      </c>
      <c r="F179" s="139" t="s">
        <v>1844</v>
      </c>
      <c r="G179" s="140" t="s">
        <v>222</v>
      </c>
      <c r="H179" s="141">
        <v>15</v>
      </c>
      <c r="I179" s="142"/>
      <c r="J179" s="143">
        <f>ROUND(I179*H179,2)</f>
        <v>0</v>
      </c>
      <c r="K179" s="139" t="s">
        <v>203</v>
      </c>
      <c r="L179" s="32"/>
      <c r="M179" s="144" t="s">
        <v>1</v>
      </c>
      <c r="N179" s="145" t="s">
        <v>42</v>
      </c>
      <c r="P179" s="146">
        <f>O179*H179</f>
        <v>0</v>
      </c>
      <c r="Q179" s="146">
        <v>2.16</v>
      </c>
      <c r="R179" s="146">
        <f>Q179*H179</f>
        <v>32.400000000000006</v>
      </c>
      <c r="S179" s="146">
        <v>0</v>
      </c>
      <c r="T179" s="147">
        <f>S179*H179</f>
        <v>0</v>
      </c>
      <c r="AR179" s="148" t="s">
        <v>204</v>
      </c>
      <c r="AT179" s="148" t="s">
        <v>199</v>
      </c>
      <c r="AU179" s="148" t="s">
        <v>87</v>
      </c>
      <c r="AY179" s="17" t="s">
        <v>197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85</v>
      </c>
      <c r="BK179" s="149">
        <f>ROUND(I179*H179,2)</f>
        <v>0</v>
      </c>
      <c r="BL179" s="17" t="s">
        <v>204</v>
      </c>
      <c r="BM179" s="148" t="s">
        <v>350</v>
      </c>
    </row>
    <row r="180" spans="2:65" s="12" customFormat="1">
      <c r="B180" s="150"/>
      <c r="D180" s="151" t="s">
        <v>214</v>
      </c>
      <c r="E180" s="152" t="s">
        <v>1</v>
      </c>
      <c r="F180" s="153" t="s">
        <v>1975</v>
      </c>
      <c r="H180" s="154">
        <v>15</v>
      </c>
      <c r="I180" s="155"/>
      <c r="L180" s="150"/>
      <c r="M180" s="156"/>
      <c r="T180" s="157"/>
      <c r="AT180" s="152" t="s">
        <v>214</v>
      </c>
      <c r="AU180" s="152" t="s">
        <v>87</v>
      </c>
      <c r="AV180" s="12" t="s">
        <v>87</v>
      </c>
      <c r="AW180" s="12" t="s">
        <v>32</v>
      </c>
      <c r="AX180" s="12" t="s">
        <v>77</v>
      </c>
      <c r="AY180" s="152" t="s">
        <v>197</v>
      </c>
    </row>
    <row r="181" spans="2:65" s="13" customFormat="1">
      <c r="B181" s="158"/>
      <c r="D181" s="151" t="s">
        <v>214</v>
      </c>
      <c r="E181" s="159" t="s">
        <v>1</v>
      </c>
      <c r="F181" s="160" t="s">
        <v>219</v>
      </c>
      <c r="H181" s="161">
        <v>15</v>
      </c>
      <c r="I181" s="162"/>
      <c r="L181" s="158"/>
      <c r="M181" s="163"/>
      <c r="T181" s="164"/>
      <c r="AT181" s="159" t="s">
        <v>214</v>
      </c>
      <c r="AU181" s="159" t="s">
        <v>87</v>
      </c>
      <c r="AV181" s="13" t="s">
        <v>204</v>
      </c>
      <c r="AW181" s="13" t="s">
        <v>32</v>
      </c>
      <c r="AX181" s="13" t="s">
        <v>85</v>
      </c>
      <c r="AY181" s="159" t="s">
        <v>197</v>
      </c>
    </row>
    <row r="182" spans="2:65" s="11" customFormat="1" ht="22.9" customHeight="1">
      <c r="B182" s="124"/>
      <c r="D182" s="125" t="s">
        <v>76</v>
      </c>
      <c r="E182" s="134" t="s">
        <v>204</v>
      </c>
      <c r="F182" s="134" t="s">
        <v>501</v>
      </c>
      <c r="I182" s="127"/>
      <c r="J182" s="135">
        <f>BK182</f>
        <v>0</v>
      </c>
      <c r="L182" s="124"/>
      <c r="M182" s="129"/>
      <c r="P182" s="130">
        <f>SUM(P183:P189)</f>
        <v>0</v>
      </c>
      <c r="R182" s="130">
        <f>SUM(R183:R189)</f>
        <v>538.65</v>
      </c>
      <c r="T182" s="131">
        <f>SUM(T183:T189)</f>
        <v>0</v>
      </c>
      <c r="AR182" s="125" t="s">
        <v>85</v>
      </c>
      <c r="AT182" s="132" t="s">
        <v>76</v>
      </c>
      <c r="AU182" s="132" t="s">
        <v>85</v>
      </c>
      <c r="AY182" s="125" t="s">
        <v>197</v>
      </c>
      <c r="BK182" s="133">
        <f>SUM(BK183:BK189)</f>
        <v>0</v>
      </c>
    </row>
    <row r="183" spans="2:65" s="1" customFormat="1" ht="33" customHeight="1">
      <c r="B183" s="136"/>
      <c r="C183" s="137" t="s">
        <v>290</v>
      </c>
      <c r="D183" s="137" t="s">
        <v>199</v>
      </c>
      <c r="E183" s="138" t="s">
        <v>1355</v>
      </c>
      <c r="F183" s="139" t="s">
        <v>1356</v>
      </c>
      <c r="G183" s="140" t="s">
        <v>222</v>
      </c>
      <c r="H183" s="141">
        <v>105</v>
      </c>
      <c r="I183" s="142"/>
      <c r="J183" s="143">
        <f>ROUND(I183*H183,2)</f>
        <v>0</v>
      </c>
      <c r="K183" s="139" t="s">
        <v>203</v>
      </c>
      <c r="L183" s="32"/>
      <c r="M183" s="144" t="s">
        <v>1</v>
      </c>
      <c r="N183" s="145" t="s">
        <v>42</v>
      </c>
      <c r="P183" s="146">
        <f>O183*H183</f>
        <v>0</v>
      </c>
      <c r="Q183" s="146">
        <v>1.89</v>
      </c>
      <c r="R183" s="146">
        <f>Q183*H183</f>
        <v>198.45</v>
      </c>
      <c r="S183" s="146">
        <v>0</v>
      </c>
      <c r="T183" s="147">
        <f>S183*H183</f>
        <v>0</v>
      </c>
      <c r="AR183" s="148" t="s">
        <v>204</v>
      </c>
      <c r="AT183" s="148" t="s">
        <v>199</v>
      </c>
      <c r="AU183" s="148" t="s">
        <v>87</v>
      </c>
      <c r="AY183" s="17" t="s">
        <v>197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85</v>
      </c>
      <c r="BK183" s="149">
        <f>ROUND(I183*H183,2)</f>
        <v>0</v>
      </c>
      <c r="BL183" s="17" t="s">
        <v>204</v>
      </c>
      <c r="BM183" s="148" t="s">
        <v>360</v>
      </c>
    </row>
    <row r="184" spans="2:65" s="15" customFormat="1">
      <c r="B184" s="189"/>
      <c r="D184" s="151" t="s">
        <v>214</v>
      </c>
      <c r="E184" s="190" t="s">
        <v>1</v>
      </c>
      <c r="F184" s="191" t="s">
        <v>1976</v>
      </c>
      <c r="H184" s="190" t="s">
        <v>1</v>
      </c>
      <c r="I184" s="192"/>
      <c r="L184" s="189"/>
      <c r="M184" s="193"/>
      <c r="T184" s="194"/>
      <c r="AT184" s="190" t="s">
        <v>214</v>
      </c>
      <c r="AU184" s="190" t="s">
        <v>87</v>
      </c>
      <c r="AV184" s="15" t="s">
        <v>85</v>
      </c>
      <c r="AW184" s="15" t="s">
        <v>32</v>
      </c>
      <c r="AX184" s="15" t="s">
        <v>77</v>
      </c>
      <c r="AY184" s="190" t="s">
        <v>197</v>
      </c>
    </row>
    <row r="185" spans="2:65" s="12" customFormat="1">
      <c r="B185" s="150"/>
      <c r="D185" s="151" t="s">
        <v>214</v>
      </c>
      <c r="E185" s="152" t="s">
        <v>1</v>
      </c>
      <c r="F185" s="153" t="s">
        <v>1977</v>
      </c>
      <c r="H185" s="154">
        <v>105</v>
      </c>
      <c r="I185" s="155"/>
      <c r="L185" s="150"/>
      <c r="M185" s="156"/>
      <c r="T185" s="157"/>
      <c r="AT185" s="152" t="s">
        <v>214</v>
      </c>
      <c r="AU185" s="152" t="s">
        <v>87</v>
      </c>
      <c r="AV185" s="12" t="s">
        <v>87</v>
      </c>
      <c r="AW185" s="12" t="s">
        <v>32</v>
      </c>
      <c r="AX185" s="12" t="s">
        <v>77</v>
      </c>
      <c r="AY185" s="152" t="s">
        <v>197</v>
      </c>
    </row>
    <row r="186" spans="2:65" s="13" customFormat="1">
      <c r="B186" s="158"/>
      <c r="D186" s="151" t="s">
        <v>214</v>
      </c>
      <c r="E186" s="159" t="s">
        <v>1</v>
      </c>
      <c r="F186" s="160" t="s">
        <v>219</v>
      </c>
      <c r="H186" s="161">
        <v>105</v>
      </c>
      <c r="I186" s="162"/>
      <c r="L186" s="158"/>
      <c r="M186" s="163"/>
      <c r="T186" s="164"/>
      <c r="AT186" s="159" t="s">
        <v>214</v>
      </c>
      <c r="AU186" s="159" t="s">
        <v>87</v>
      </c>
      <c r="AV186" s="13" t="s">
        <v>204</v>
      </c>
      <c r="AW186" s="13" t="s">
        <v>32</v>
      </c>
      <c r="AX186" s="13" t="s">
        <v>85</v>
      </c>
      <c r="AY186" s="159" t="s">
        <v>197</v>
      </c>
    </row>
    <row r="187" spans="2:65" s="1" customFormat="1" ht="24.2" customHeight="1">
      <c r="B187" s="136"/>
      <c r="C187" s="137" t="s">
        <v>296</v>
      </c>
      <c r="D187" s="137" t="s">
        <v>199</v>
      </c>
      <c r="E187" s="138" t="s">
        <v>1978</v>
      </c>
      <c r="F187" s="139" t="s">
        <v>1979</v>
      </c>
      <c r="G187" s="140" t="s">
        <v>222</v>
      </c>
      <c r="H187" s="141">
        <v>180</v>
      </c>
      <c r="I187" s="142"/>
      <c r="J187" s="143">
        <f>ROUND(I187*H187,2)</f>
        <v>0</v>
      </c>
      <c r="K187" s="139" t="s">
        <v>203</v>
      </c>
      <c r="L187" s="32"/>
      <c r="M187" s="144" t="s">
        <v>1</v>
      </c>
      <c r="N187" s="145" t="s">
        <v>42</v>
      </c>
      <c r="P187" s="146">
        <f>O187*H187</f>
        <v>0</v>
      </c>
      <c r="Q187" s="146">
        <v>1.89</v>
      </c>
      <c r="R187" s="146">
        <f>Q187*H187</f>
        <v>340.2</v>
      </c>
      <c r="S187" s="146">
        <v>0</v>
      </c>
      <c r="T187" s="147">
        <f>S187*H187</f>
        <v>0</v>
      </c>
      <c r="AR187" s="148" t="s">
        <v>204</v>
      </c>
      <c r="AT187" s="148" t="s">
        <v>199</v>
      </c>
      <c r="AU187" s="148" t="s">
        <v>87</v>
      </c>
      <c r="AY187" s="17" t="s">
        <v>197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85</v>
      </c>
      <c r="BK187" s="149">
        <f>ROUND(I187*H187,2)</f>
        <v>0</v>
      </c>
      <c r="BL187" s="17" t="s">
        <v>204</v>
      </c>
      <c r="BM187" s="148" t="s">
        <v>371</v>
      </c>
    </row>
    <row r="188" spans="2:65" s="12" customFormat="1">
      <c r="B188" s="150"/>
      <c r="D188" s="151" t="s">
        <v>214</v>
      </c>
      <c r="E188" s="152" t="s">
        <v>1</v>
      </c>
      <c r="F188" s="153" t="s">
        <v>1980</v>
      </c>
      <c r="H188" s="154">
        <v>180</v>
      </c>
      <c r="I188" s="155"/>
      <c r="L188" s="150"/>
      <c r="M188" s="156"/>
      <c r="T188" s="157"/>
      <c r="AT188" s="152" t="s">
        <v>214</v>
      </c>
      <c r="AU188" s="152" t="s">
        <v>87</v>
      </c>
      <c r="AV188" s="12" t="s">
        <v>87</v>
      </c>
      <c r="AW188" s="12" t="s">
        <v>32</v>
      </c>
      <c r="AX188" s="12" t="s">
        <v>77</v>
      </c>
      <c r="AY188" s="152" t="s">
        <v>197</v>
      </c>
    </row>
    <row r="189" spans="2:65" s="13" customFormat="1">
      <c r="B189" s="158"/>
      <c r="D189" s="151" t="s">
        <v>214</v>
      </c>
      <c r="E189" s="159" t="s">
        <v>1</v>
      </c>
      <c r="F189" s="160" t="s">
        <v>219</v>
      </c>
      <c r="H189" s="161">
        <v>180</v>
      </c>
      <c r="I189" s="162"/>
      <c r="L189" s="158"/>
      <c r="M189" s="163"/>
      <c r="T189" s="164"/>
      <c r="AT189" s="159" t="s">
        <v>214</v>
      </c>
      <c r="AU189" s="159" t="s">
        <v>87</v>
      </c>
      <c r="AV189" s="13" t="s">
        <v>204</v>
      </c>
      <c r="AW189" s="13" t="s">
        <v>32</v>
      </c>
      <c r="AX189" s="13" t="s">
        <v>85</v>
      </c>
      <c r="AY189" s="159" t="s">
        <v>197</v>
      </c>
    </row>
    <row r="190" spans="2:65" s="11" customFormat="1" ht="22.9" customHeight="1">
      <c r="B190" s="124"/>
      <c r="D190" s="125" t="s">
        <v>76</v>
      </c>
      <c r="E190" s="134" t="s">
        <v>225</v>
      </c>
      <c r="F190" s="134" t="s">
        <v>589</v>
      </c>
      <c r="I190" s="127"/>
      <c r="J190" s="135">
        <f>BK190</f>
        <v>0</v>
      </c>
      <c r="L190" s="124"/>
      <c r="M190" s="129"/>
      <c r="P190" s="130">
        <f>SUM(P191:P196)</f>
        <v>0</v>
      </c>
      <c r="R190" s="130">
        <f>SUM(R191:R196)</f>
        <v>1.1994480000000001</v>
      </c>
      <c r="T190" s="131">
        <f>SUM(T191:T196)</f>
        <v>0</v>
      </c>
      <c r="AR190" s="125" t="s">
        <v>85</v>
      </c>
      <c r="AT190" s="132" t="s">
        <v>76</v>
      </c>
      <c r="AU190" s="132" t="s">
        <v>85</v>
      </c>
      <c r="AY190" s="125" t="s">
        <v>197</v>
      </c>
      <c r="BK190" s="133">
        <f>SUM(BK191:BK196)</f>
        <v>0</v>
      </c>
    </row>
    <row r="191" spans="2:65" s="1" customFormat="1" ht="24.2" customHeight="1">
      <c r="B191" s="136"/>
      <c r="C191" s="137" t="s">
        <v>300</v>
      </c>
      <c r="D191" s="137" t="s">
        <v>199</v>
      </c>
      <c r="E191" s="138" t="s">
        <v>1868</v>
      </c>
      <c r="F191" s="139" t="s">
        <v>1869</v>
      </c>
      <c r="G191" s="140" t="s">
        <v>212</v>
      </c>
      <c r="H191" s="141">
        <v>5.4</v>
      </c>
      <c r="I191" s="142"/>
      <c r="J191" s="143">
        <f>ROUND(I191*H191,2)</f>
        <v>0</v>
      </c>
      <c r="K191" s="139" t="s">
        <v>203</v>
      </c>
      <c r="L191" s="32"/>
      <c r="M191" s="144" t="s">
        <v>1</v>
      </c>
      <c r="N191" s="145" t="s">
        <v>42</v>
      </c>
      <c r="P191" s="146">
        <f>O191*H191</f>
        <v>0</v>
      </c>
      <c r="Q191" s="146">
        <v>8.8800000000000004E-2</v>
      </c>
      <c r="R191" s="146">
        <f>Q191*H191</f>
        <v>0.47952000000000006</v>
      </c>
      <c r="S191" s="146">
        <v>0</v>
      </c>
      <c r="T191" s="147">
        <f>S191*H191</f>
        <v>0</v>
      </c>
      <c r="AR191" s="148" t="s">
        <v>204</v>
      </c>
      <c r="AT191" s="148" t="s">
        <v>199</v>
      </c>
      <c r="AU191" s="148" t="s">
        <v>87</v>
      </c>
      <c r="AY191" s="17" t="s">
        <v>197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85</v>
      </c>
      <c r="BK191" s="149">
        <f>ROUND(I191*H191,2)</f>
        <v>0</v>
      </c>
      <c r="BL191" s="17" t="s">
        <v>204</v>
      </c>
      <c r="BM191" s="148" t="s">
        <v>382</v>
      </c>
    </row>
    <row r="192" spans="2:65" s="12" customFormat="1">
      <c r="B192" s="150"/>
      <c r="D192" s="151" t="s">
        <v>214</v>
      </c>
      <c r="E192" s="152" t="s">
        <v>1</v>
      </c>
      <c r="F192" s="153" t="s">
        <v>1981</v>
      </c>
      <c r="H192" s="154">
        <v>5.4</v>
      </c>
      <c r="I192" s="155"/>
      <c r="L192" s="150"/>
      <c r="M192" s="156"/>
      <c r="T192" s="157"/>
      <c r="AT192" s="152" t="s">
        <v>214</v>
      </c>
      <c r="AU192" s="152" t="s">
        <v>87</v>
      </c>
      <c r="AV192" s="12" t="s">
        <v>87</v>
      </c>
      <c r="AW192" s="12" t="s">
        <v>32</v>
      </c>
      <c r="AX192" s="12" t="s">
        <v>77</v>
      </c>
      <c r="AY192" s="152" t="s">
        <v>197</v>
      </c>
    </row>
    <row r="193" spans="2:65" s="13" customFormat="1">
      <c r="B193" s="158"/>
      <c r="D193" s="151" t="s">
        <v>214</v>
      </c>
      <c r="E193" s="159" t="s">
        <v>1</v>
      </c>
      <c r="F193" s="160" t="s">
        <v>219</v>
      </c>
      <c r="H193" s="161">
        <v>5.4</v>
      </c>
      <c r="I193" s="162"/>
      <c r="L193" s="158"/>
      <c r="M193" s="163"/>
      <c r="T193" s="164"/>
      <c r="AT193" s="159" t="s">
        <v>214</v>
      </c>
      <c r="AU193" s="159" t="s">
        <v>87</v>
      </c>
      <c r="AV193" s="13" t="s">
        <v>204</v>
      </c>
      <c r="AW193" s="13" t="s">
        <v>32</v>
      </c>
      <c r="AX193" s="13" t="s">
        <v>85</v>
      </c>
      <c r="AY193" s="159" t="s">
        <v>197</v>
      </c>
    </row>
    <row r="194" spans="2:65" s="1" customFormat="1" ht="24.2" customHeight="1">
      <c r="B194" s="136"/>
      <c r="C194" s="172" t="s">
        <v>313</v>
      </c>
      <c r="D194" s="172" t="s">
        <v>321</v>
      </c>
      <c r="E194" s="173" t="s">
        <v>1982</v>
      </c>
      <c r="F194" s="174" t="s">
        <v>1983</v>
      </c>
      <c r="G194" s="175" t="s">
        <v>212</v>
      </c>
      <c r="H194" s="176">
        <v>5.4539999999999997</v>
      </c>
      <c r="I194" s="177"/>
      <c r="J194" s="178">
        <f>ROUND(I194*H194,2)</f>
        <v>0</v>
      </c>
      <c r="K194" s="174" t="s">
        <v>203</v>
      </c>
      <c r="L194" s="179"/>
      <c r="M194" s="180" t="s">
        <v>1</v>
      </c>
      <c r="N194" s="181" t="s">
        <v>42</v>
      </c>
      <c r="P194" s="146">
        <f>O194*H194</f>
        <v>0</v>
      </c>
      <c r="Q194" s="146">
        <v>0.13200000000000001</v>
      </c>
      <c r="R194" s="146">
        <f>Q194*H194</f>
        <v>0.71992800000000001</v>
      </c>
      <c r="S194" s="146">
        <v>0</v>
      </c>
      <c r="T194" s="147">
        <f>S194*H194</f>
        <v>0</v>
      </c>
      <c r="AR194" s="148" t="s">
        <v>244</v>
      </c>
      <c r="AT194" s="148" t="s">
        <v>321</v>
      </c>
      <c r="AU194" s="148" t="s">
        <v>87</v>
      </c>
      <c r="AY194" s="17" t="s">
        <v>197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85</v>
      </c>
      <c r="BK194" s="149">
        <f>ROUND(I194*H194,2)</f>
        <v>0</v>
      </c>
      <c r="BL194" s="17" t="s">
        <v>204</v>
      </c>
      <c r="BM194" s="148" t="s">
        <v>392</v>
      </c>
    </row>
    <row r="195" spans="2:65" s="12" customFormat="1">
      <c r="B195" s="150"/>
      <c r="D195" s="151" t="s">
        <v>214</v>
      </c>
      <c r="E195" s="152" t="s">
        <v>1</v>
      </c>
      <c r="F195" s="153" t="s">
        <v>1984</v>
      </c>
      <c r="H195" s="154">
        <v>5.4539999999999997</v>
      </c>
      <c r="I195" s="155"/>
      <c r="L195" s="150"/>
      <c r="M195" s="156"/>
      <c r="T195" s="157"/>
      <c r="AT195" s="152" t="s">
        <v>214</v>
      </c>
      <c r="AU195" s="152" t="s">
        <v>87</v>
      </c>
      <c r="AV195" s="12" t="s">
        <v>87</v>
      </c>
      <c r="AW195" s="12" t="s">
        <v>32</v>
      </c>
      <c r="AX195" s="12" t="s">
        <v>77</v>
      </c>
      <c r="AY195" s="152" t="s">
        <v>197</v>
      </c>
    </row>
    <row r="196" spans="2:65" s="13" customFormat="1">
      <c r="B196" s="158"/>
      <c r="D196" s="151" t="s">
        <v>214</v>
      </c>
      <c r="E196" s="159" t="s">
        <v>1</v>
      </c>
      <c r="F196" s="160" t="s">
        <v>219</v>
      </c>
      <c r="H196" s="161">
        <v>5.4539999999999997</v>
      </c>
      <c r="I196" s="162"/>
      <c r="L196" s="158"/>
      <c r="M196" s="163"/>
      <c r="T196" s="164"/>
      <c r="AT196" s="159" t="s">
        <v>214</v>
      </c>
      <c r="AU196" s="159" t="s">
        <v>87</v>
      </c>
      <c r="AV196" s="13" t="s">
        <v>204</v>
      </c>
      <c r="AW196" s="13" t="s">
        <v>32</v>
      </c>
      <c r="AX196" s="13" t="s">
        <v>85</v>
      </c>
      <c r="AY196" s="159" t="s">
        <v>197</v>
      </c>
    </row>
    <row r="197" spans="2:65" s="11" customFormat="1" ht="22.9" customHeight="1">
      <c r="B197" s="124"/>
      <c r="D197" s="125" t="s">
        <v>76</v>
      </c>
      <c r="E197" s="134" t="s">
        <v>244</v>
      </c>
      <c r="F197" s="134" t="s">
        <v>1473</v>
      </c>
      <c r="I197" s="127"/>
      <c r="J197" s="135">
        <f>BK197</f>
        <v>0</v>
      </c>
      <c r="L197" s="124"/>
      <c r="M197" s="129"/>
      <c r="P197" s="130">
        <f>SUM(P198:P268)</f>
        <v>0</v>
      </c>
      <c r="R197" s="130">
        <f>SUM(R198:R268)</f>
        <v>0.92142839999999993</v>
      </c>
      <c r="T197" s="131">
        <f>SUM(T198:T268)</f>
        <v>0</v>
      </c>
      <c r="AR197" s="125" t="s">
        <v>85</v>
      </c>
      <c r="AT197" s="132" t="s">
        <v>76</v>
      </c>
      <c r="AU197" s="132" t="s">
        <v>85</v>
      </c>
      <c r="AY197" s="125" t="s">
        <v>197</v>
      </c>
      <c r="BK197" s="133">
        <f>SUM(BK198:BK268)</f>
        <v>0</v>
      </c>
    </row>
    <row r="198" spans="2:65" s="1" customFormat="1" ht="24.2" customHeight="1">
      <c r="B198" s="136"/>
      <c r="C198" s="137" t="s">
        <v>7</v>
      </c>
      <c r="D198" s="137" t="s">
        <v>199</v>
      </c>
      <c r="E198" s="138" t="s">
        <v>1985</v>
      </c>
      <c r="F198" s="139" t="s">
        <v>1986</v>
      </c>
      <c r="G198" s="140" t="s">
        <v>527</v>
      </c>
      <c r="H198" s="141">
        <v>649</v>
      </c>
      <c r="I198" s="142"/>
      <c r="J198" s="143">
        <f>ROUND(I198*H198,2)</f>
        <v>0</v>
      </c>
      <c r="K198" s="139" t="s">
        <v>203</v>
      </c>
      <c r="L198" s="32"/>
      <c r="M198" s="144" t="s">
        <v>1</v>
      </c>
      <c r="N198" s="145" t="s">
        <v>42</v>
      </c>
      <c r="P198" s="146">
        <f>O198*H198</f>
        <v>0</v>
      </c>
      <c r="Q198" s="146">
        <v>1.0000000000000001E-5</v>
      </c>
      <c r="R198" s="146">
        <f>Q198*H198</f>
        <v>6.4900000000000001E-3</v>
      </c>
      <c r="S198" s="146">
        <v>0</v>
      </c>
      <c r="T198" s="147">
        <f>S198*H198</f>
        <v>0</v>
      </c>
      <c r="AR198" s="148" t="s">
        <v>204</v>
      </c>
      <c r="AT198" s="148" t="s">
        <v>199</v>
      </c>
      <c r="AU198" s="148" t="s">
        <v>87</v>
      </c>
      <c r="AY198" s="17" t="s">
        <v>197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85</v>
      </c>
      <c r="BK198" s="149">
        <f>ROUND(I198*H198,2)</f>
        <v>0</v>
      </c>
      <c r="BL198" s="17" t="s">
        <v>204</v>
      </c>
      <c r="BM198" s="148" t="s">
        <v>401</v>
      </c>
    </row>
    <row r="199" spans="2:65" s="12" customFormat="1">
      <c r="B199" s="150"/>
      <c r="D199" s="151" t="s">
        <v>214</v>
      </c>
      <c r="E199" s="152" t="s">
        <v>1</v>
      </c>
      <c r="F199" s="153" t="s">
        <v>1987</v>
      </c>
      <c r="H199" s="154">
        <v>45</v>
      </c>
      <c r="I199" s="155"/>
      <c r="L199" s="150"/>
      <c r="M199" s="156"/>
      <c r="T199" s="157"/>
      <c r="AT199" s="152" t="s">
        <v>214</v>
      </c>
      <c r="AU199" s="152" t="s">
        <v>87</v>
      </c>
      <c r="AV199" s="12" t="s">
        <v>87</v>
      </c>
      <c r="AW199" s="12" t="s">
        <v>32</v>
      </c>
      <c r="AX199" s="12" t="s">
        <v>77</v>
      </c>
      <c r="AY199" s="152" t="s">
        <v>197</v>
      </c>
    </row>
    <row r="200" spans="2:65" s="12" customFormat="1">
      <c r="B200" s="150"/>
      <c r="D200" s="151" t="s">
        <v>214</v>
      </c>
      <c r="E200" s="152" t="s">
        <v>1</v>
      </c>
      <c r="F200" s="153" t="s">
        <v>1988</v>
      </c>
      <c r="H200" s="154">
        <v>460</v>
      </c>
      <c r="I200" s="155"/>
      <c r="L200" s="150"/>
      <c r="M200" s="156"/>
      <c r="T200" s="157"/>
      <c r="AT200" s="152" t="s">
        <v>214</v>
      </c>
      <c r="AU200" s="152" t="s">
        <v>87</v>
      </c>
      <c r="AV200" s="12" t="s">
        <v>87</v>
      </c>
      <c r="AW200" s="12" t="s">
        <v>32</v>
      </c>
      <c r="AX200" s="12" t="s">
        <v>77</v>
      </c>
      <c r="AY200" s="152" t="s">
        <v>197</v>
      </c>
    </row>
    <row r="201" spans="2:65" s="12" customFormat="1">
      <c r="B201" s="150"/>
      <c r="D201" s="151" t="s">
        <v>214</v>
      </c>
      <c r="E201" s="152" t="s">
        <v>1</v>
      </c>
      <c r="F201" s="153" t="s">
        <v>1989</v>
      </c>
      <c r="H201" s="154">
        <v>60</v>
      </c>
      <c r="I201" s="155"/>
      <c r="L201" s="150"/>
      <c r="M201" s="156"/>
      <c r="T201" s="157"/>
      <c r="AT201" s="152" t="s">
        <v>214</v>
      </c>
      <c r="AU201" s="152" t="s">
        <v>87</v>
      </c>
      <c r="AV201" s="12" t="s">
        <v>87</v>
      </c>
      <c r="AW201" s="12" t="s">
        <v>32</v>
      </c>
      <c r="AX201" s="12" t="s">
        <v>77</v>
      </c>
      <c r="AY201" s="152" t="s">
        <v>197</v>
      </c>
    </row>
    <row r="202" spans="2:65" s="12" customFormat="1">
      <c r="B202" s="150"/>
      <c r="D202" s="151" t="s">
        <v>214</v>
      </c>
      <c r="E202" s="152" t="s">
        <v>1</v>
      </c>
      <c r="F202" s="153" t="s">
        <v>1990</v>
      </c>
      <c r="H202" s="154">
        <v>14</v>
      </c>
      <c r="I202" s="155"/>
      <c r="L202" s="150"/>
      <c r="M202" s="156"/>
      <c r="T202" s="157"/>
      <c r="AT202" s="152" t="s">
        <v>214</v>
      </c>
      <c r="AU202" s="152" t="s">
        <v>87</v>
      </c>
      <c r="AV202" s="12" t="s">
        <v>87</v>
      </c>
      <c r="AW202" s="12" t="s">
        <v>32</v>
      </c>
      <c r="AX202" s="12" t="s">
        <v>77</v>
      </c>
      <c r="AY202" s="152" t="s">
        <v>197</v>
      </c>
    </row>
    <row r="203" spans="2:65" s="12" customFormat="1">
      <c r="B203" s="150"/>
      <c r="D203" s="151" t="s">
        <v>214</v>
      </c>
      <c r="E203" s="152" t="s">
        <v>1</v>
      </c>
      <c r="F203" s="153" t="s">
        <v>1991</v>
      </c>
      <c r="H203" s="154">
        <v>70</v>
      </c>
      <c r="I203" s="155"/>
      <c r="L203" s="150"/>
      <c r="M203" s="156"/>
      <c r="T203" s="157"/>
      <c r="AT203" s="152" t="s">
        <v>214</v>
      </c>
      <c r="AU203" s="152" t="s">
        <v>87</v>
      </c>
      <c r="AV203" s="12" t="s">
        <v>87</v>
      </c>
      <c r="AW203" s="12" t="s">
        <v>32</v>
      </c>
      <c r="AX203" s="12" t="s">
        <v>77</v>
      </c>
      <c r="AY203" s="152" t="s">
        <v>197</v>
      </c>
    </row>
    <row r="204" spans="2:65" s="13" customFormat="1">
      <c r="B204" s="158"/>
      <c r="D204" s="151" t="s">
        <v>214</v>
      </c>
      <c r="E204" s="159" t="s">
        <v>1</v>
      </c>
      <c r="F204" s="160" t="s">
        <v>219</v>
      </c>
      <c r="H204" s="161">
        <v>649</v>
      </c>
      <c r="I204" s="162"/>
      <c r="L204" s="158"/>
      <c r="M204" s="163"/>
      <c r="T204" s="164"/>
      <c r="AT204" s="159" t="s">
        <v>214</v>
      </c>
      <c r="AU204" s="159" t="s">
        <v>87</v>
      </c>
      <c r="AV204" s="13" t="s">
        <v>204</v>
      </c>
      <c r="AW204" s="13" t="s">
        <v>32</v>
      </c>
      <c r="AX204" s="13" t="s">
        <v>85</v>
      </c>
      <c r="AY204" s="159" t="s">
        <v>197</v>
      </c>
    </row>
    <row r="205" spans="2:65" s="1" customFormat="1" ht="16.5" customHeight="1">
      <c r="B205" s="136"/>
      <c r="C205" s="172" t="s">
        <v>320</v>
      </c>
      <c r="D205" s="172" t="s">
        <v>321</v>
      </c>
      <c r="E205" s="173" t="s">
        <v>1992</v>
      </c>
      <c r="F205" s="174" t="s">
        <v>1993</v>
      </c>
      <c r="G205" s="175" t="s">
        <v>527</v>
      </c>
      <c r="H205" s="176">
        <v>14.14</v>
      </c>
      <c r="I205" s="177"/>
      <c r="J205" s="178">
        <f>ROUND(I205*H205,2)</f>
        <v>0</v>
      </c>
      <c r="K205" s="174" t="s">
        <v>203</v>
      </c>
      <c r="L205" s="179"/>
      <c r="M205" s="180" t="s">
        <v>1</v>
      </c>
      <c r="N205" s="181" t="s">
        <v>42</v>
      </c>
      <c r="P205" s="146">
        <f>O205*H205</f>
        <v>0</v>
      </c>
      <c r="Q205" s="146">
        <v>1.4E-3</v>
      </c>
      <c r="R205" s="146">
        <f>Q205*H205</f>
        <v>1.9796000000000001E-2</v>
      </c>
      <c r="S205" s="146">
        <v>0</v>
      </c>
      <c r="T205" s="147">
        <f>S205*H205</f>
        <v>0</v>
      </c>
      <c r="AR205" s="148" t="s">
        <v>244</v>
      </c>
      <c r="AT205" s="148" t="s">
        <v>321</v>
      </c>
      <c r="AU205" s="148" t="s">
        <v>87</v>
      </c>
      <c r="AY205" s="17" t="s">
        <v>197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85</v>
      </c>
      <c r="BK205" s="149">
        <f>ROUND(I205*H205,2)</f>
        <v>0</v>
      </c>
      <c r="BL205" s="17" t="s">
        <v>204</v>
      </c>
      <c r="BM205" s="148" t="s">
        <v>413</v>
      </c>
    </row>
    <row r="206" spans="2:65" s="12" customFormat="1">
      <c r="B206" s="150"/>
      <c r="D206" s="151" t="s">
        <v>214</v>
      </c>
      <c r="E206" s="152" t="s">
        <v>1</v>
      </c>
      <c r="F206" s="153" t="s">
        <v>1994</v>
      </c>
      <c r="H206" s="154">
        <v>14.14</v>
      </c>
      <c r="I206" s="155"/>
      <c r="L206" s="150"/>
      <c r="M206" s="156"/>
      <c r="T206" s="157"/>
      <c r="AT206" s="152" t="s">
        <v>214</v>
      </c>
      <c r="AU206" s="152" t="s">
        <v>87</v>
      </c>
      <c r="AV206" s="12" t="s">
        <v>87</v>
      </c>
      <c r="AW206" s="12" t="s">
        <v>32</v>
      </c>
      <c r="AX206" s="12" t="s">
        <v>77</v>
      </c>
      <c r="AY206" s="152" t="s">
        <v>197</v>
      </c>
    </row>
    <row r="207" spans="2:65" s="13" customFormat="1">
      <c r="B207" s="158"/>
      <c r="D207" s="151" t="s">
        <v>214</v>
      </c>
      <c r="E207" s="159" t="s">
        <v>1</v>
      </c>
      <c r="F207" s="160" t="s">
        <v>219</v>
      </c>
      <c r="H207" s="161">
        <v>14.14</v>
      </c>
      <c r="I207" s="162"/>
      <c r="L207" s="158"/>
      <c r="M207" s="163"/>
      <c r="T207" s="164"/>
      <c r="AT207" s="159" t="s">
        <v>214</v>
      </c>
      <c r="AU207" s="159" t="s">
        <v>87</v>
      </c>
      <c r="AV207" s="13" t="s">
        <v>204</v>
      </c>
      <c r="AW207" s="13" t="s">
        <v>32</v>
      </c>
      <c r="AX207" s="13" t="s">
        <v>85</v>
      </c>
      <c r="AY207" s="159" t="s">
        <v>197</v>
      </c>
    </row>
    <row r="208" spans="2:65" s="1" customFormat="1" ht="21.75" customHeight="1">
      <c r="B208" s="136"/>
      <c r="C208" s="172" t="s">
        <v>327</v>
      </c>
      <c r="D208" s="172" t="s">
        <v>321</v>
      </c>
      <c r="E208" s="173" t="s">
        <v>1995</v>
      </c>
      <c r="F208" s="174" t="s">
        <v>1996</v>
      </c>
      <c r="G208" s="175" t="s">
        <v>527</v>
      </c>
      <c r="H208" s="176">
        <v>464.6</v>
      </c>
      <c r="I208" s="177"/>
      <c r="J208" s="178">
        <f>ROUND(I208*H208,2)</f>
        <v>0</v>
      </c>
      <c r="K208" s="174" t="s">
        <v>203</v>
      </c>
      <c r="L208" s="179"/>
      <c r="M208" s="180" t="s">
        <v>1</v>
      </c>
      <c r="N208" s="181" t="s">
        <v>42</v>
      </c>
      <c r="P208" s="146">
        <f>O208*H208</f>
        <v>0</v>
      </c>
      <c r="Q208" s="146">
        <v>2.4000000000000001E-4</v>
      </c>
      <c r="R208" s="146">
        <f>Q208*H208</f>
        <v>0.11150400000000001</v>
      </c>
      <c r="S208" s="146">
        <v>0</v>
      </c>
      <c r="T208" s="147">
        <f>S208*H208</f>
        <v>0</v>
      </c>
      <c r="AR208" s="148" t="s">
        <v>244</v>
      </c>
      <c r="AT208" s="148" t="s">
        <v>321</v>
      </c>
      <c r="AU208" s="148" t="s">
        <v>87</v>
      </c>
      <c r="AY208" s="17" t="s">
        <v>197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7" t="s">
        <v>85</v>
      </c>
      <c r="BK208" s="149">
        <f>ROUND(I208*H208,2)</f>
        <v>0</v>
      </c>
      <c r="BL208" s="17" t="s">
        <v>204</v>
      </c>
      <c r="BM208" s="148" t="s">
        <v>434</v>
      </c>
    </row>
    <row r="209" spans="2:65" s="12" customFormat="1">
      <c r="B209" s="150"/>
      <c r="D209" s="151" t="s">
        <v>214</v>
      </c>
      <c r="E209" s="152" t="s">
        <v>1</v>
      </c>
      <c r="F209" s="153" t="s">
        <v>1997</v>
      </c>
      <c r="H209" s="154">
        <v>464.6</v>
      </c>
      <c r="I209" s="155"/>
      <c r="L209" s="150"/>
      <c r="M209" s="156"/>
      <c r="T209" s="157"/>
      <c r="AT209" s="152" t="s">
        <v>214</v>
      </c>
      <c r="AU209" s="152" t="s">
        <v>87</v>
      </c>
      <c r="AV209" s="12" t="s">
        <v>87</v>
      </c>
      <c r="AW209" s="12" t="s">
        <v>32</v>
      </c>
      <c r="AX209" s="12" t="s">
        <v>77</v>
      </c>
      <c r="AY209" s="152" t="s">
        <v>197</v>
      </c>
    </row>
    <row r="210" spans="2:65" s="13" customFormat="1">
      <c r="B210" s="158"/>
      <c r="D210" s="151" t="s">
        <v>214</v>
      </c>
      <c r="E210" s="159" t="s">
        <v>1</v>
      </c>
      <c r="F210" s="160" t="s">
        <v>219</v>
      </c>
      <c r="H210" s="161">
        <v>464.6</v>
      </c>
      <c r="I210" s="162"/>
      <c r="L210" s="158"/>
      <c r="M210" s="163"/>
      <c r="T210" s="164"/>
      <c r="AT210" s="159" t="s">
        <v>214</v>
      </c>
      <c r="AU210" s="159" t="s">
        <v>87</v>
      </c>
      <c r="AV210" s="13" t="s">
        <v>204</v>
      </c>
      <c r="AW210" s="13" t="s">
        <v>32</v>
      </c>
      <c r="AX210" s="13" t="s">
        <v>85</v>
      </c>
      <c r="AY210" s="159" t="s">
        <v>197</v>
      </c>
    </row>
    <row r="211" spans="2:65" s="1" customFormat="1" ht="21.75" customHeight="1">
      <c r="B211" s="136"/>
      <c r="C211" s="172" t="s">
        <v>331</v>
      </c>
      <c r="D211" s="172" t="s">
        <v>321</v>
      </c>
      <c r="E211" s="173" t="s">
        <v>1998</v>
      </c>
      <c r="F211" s="174" t="s">
        <v>1999</v>
      </c>
      <c r="G211" s="175" t="s">
        <v>527</v>
      </c>
      <c r="H211" s="176">
        <v>45</v>
      </c>
      <c r="I211" s="177"/>
      <c r="J211" s="178">
        <f>ROUND(I211*H211,2)</f>
        <v>0</v>
      </c>
      <c r="K211" s="174" t="s">
        <v>203</v>
      </c>
      <c r="L211" s="179"/>
      <c r="M211" s="180" t="s">
        <v>1</v>
      </c>
      <c r="N211" s="181" t="s">
        <v>42</v>
      </c>
      <c r="P211" s="146">
        <f>O211*H211</f>
        <v>0</v>
      </c>
      <c r="Q211" s="146">
        <v>1.01E-3</v>
      </c>
      <c r="R211" s="146">
        <f>Q211*H211</f>
        <v>4.5450000000000004E-2</v>
      </c>
      <c r="S211" s="146">
        <v>0</v>
      </c>
      <c r="T211" s="147">
        <f>S211*H211</f>
        <v>0</v>
      </c>
      <c r="AR211" s="148" t="s">
        <v>244</v>
      </c>
      <c r="AT211" s="148" t="s">
        <v>321</v>
      </c>
      <c r="AU211" s="148" t="s">
        <v>87</v>
      </c>
      <c r="AY211" s="17" t="s">
        <v>197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85</v>
      </c>
      <c r="BK211" s="149">
        <f>ROUND(I211*H211,2)</f>
        <v>0</v>
      </c>
      <c r="BL211" s="17" t="s">
        <v>204</v>
      </c>
      <c r="BM211" s="148" t="s">
        <v>445</v>
      </c>
    </row>
    <row r="212" spans="2:65" s="12" customFormat="1">
      <c r="B212" s="150"/>
      <c r="D212" s="151" t="s">
        <v>214</v>
      </c>
      <c r="E212" s="152" t="s">
        <v>1</v>
      </c>
      <c r="F212" s="153" t="s">
        <v>2000</v>
      </c>
      <c r="H212" s="154">
        <v>45</v>
      </c>
      <c r="I212" s="155"/>
      <c r="L212" s="150"/>
      <c r="M212" s="156"/>
      <c r="T212" s="157"/>
      <c r="AT212" s="152" t="s">
        <v>214</v>
      </c>
      <c r="AU212" s="152" t="s">
        <v>87</v>
      </c>
      <c r="AV212" s="12" t="s">
        <v>87</v>
      </c>
      <c r="AW212" s="12" t="s">
        <v>32</v>
      </c>
      <c r="AX212" s="12" t="s">
        <v>77</v>
      </c>
      <c r="AY212" s="152" t="s">
        <v>197</v>
      </c>
    </row>
    <row r="213" spans="2:65" s="13" customFormat="1">
      <c r="B213" s="158"/>
      <c r="D213" s="151" t="s">
        <v>214</v>
      </c>
      <c r="E213" s="159" t="s">
        <v>1</v>
      </c>
      <c r="F213" s="160" t="s">
        <v>219</v>
      </c>
      <c r="H213" s="161">
        <v>45</v>
      </c>
      <c r="I213" s="162"/>
      <c r="L213" s="158"/>
      <c r="M213" s="163"/>
      <c r="T213" s="164"/>
      <c r="AT213" s="159" t="s">
        <v>214</v>
      </c>
      <c r="AU213" s="159" t="s">
        <v>87</v>
      </c>
      <c r="AV213" s="13" t="s">
        <v>204</v>
      </c>
      <c r="AW213" s="13" t="s">
        <v>32</v>
      </c>
      <c r="AX213" s="13" t="s">
        <v>85</v>
      </c>
      <c r="AY213" s="159" t="s">
        <v>197</v>
      </c>
    </row>
    <row r="214" spans="2:65" s="1" customFormat="1" ht="24.2" customHeight="1">
      <c r="B214" s="136"/>
      <c r="C214" s="137" t="s">
        <v>336</v>
      </c>
      <c r="D214" s="137" t="s">
        <v>199</v>
      </c>
      <c r="E214" s="138" t="s">
        <v>1482</v>
      </c>
      <c r="F214" s="139" t="s">
        <v>1483</v>
      </c>
      <c r="G214" s="140" t="s">
        <v>527</v>
      </c>
      <c r="H214" s="141">
        <v>498.1</v>
      </c>
      <c r="I214" s="142"/>
      <c r="J214" s="143">
        <f>ROUND(I214*H214,2)</f>
        <v>0</v>
      </c>
      <c r="K214" s="139" t="s">
        <v>203</v>
      </c>
      <c r="L214" s="32"/>
      <c r="M214" s="144" t="s">
        <v>1</v>
      </c>
      <c r="N214" s="145" t="s">
        <v>42</v>
      </c>
      <c r="P214" s="146">
        <f>O214*H214</f>
        <v>0</v>
      </c>
      <c r="Q214" s="146">
        <v>1.0000000000000001E-5</v>
      </c>
      <c r="R214" s="146">
        <f>Q214*H214</f>
        <v>4.9810000000000011E-3</v>
      </c>
      <c r="S214" s="146">
        <v>0</v>
      </c>
      <c r="T214" s="147">
        <f>S214*H214</f>
        <v>0</v>
      </c>
      <c r="AR214" s="148" t="s">
        <v>204</v>
      </c>
      <c r="AT214" s="148" t="s">
        <v>199</v>
      </c>
      <c r="AU214" s="148" t="s">
        <v>87</v>
      </c>
      <c r="AY214" s="17" t="s">
        <v>197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85</v>
      </c>
      <c r="BK214" s="149">
        <f>ROUND(I214*H214,2)</f>
        <v>0</v>
      </c>
      <c r="BL214" s="17" t="s">
        <v>204</v>
      </c>
      <c r="BM214" s="148" t="s">
        <v>454</v>
      </c>
    </row>
    <row r="215" spans="2:65" s="12" customFormat="1">
      <c r="B215" s="150"/>
      <c r="D215" s="151" t="s">
        <v>214</v>
      </c>
      <c r="E215" s="152" t="s">
        <v>1</v>
      </c>
      <c r="F215" s="153" t="s">
        <v>2001</v>
      </c>
      <c r="H215" s="154">
        <v>36.1</v>
      </c>
      <c r="I215" s="155"/>
      <c r="L215" s="150"/>
      <c r="M215" s="156"/>
      <c r="T215" s="157"/>
      <c r="AT215" s="152" t="s">
        <v>214</v>
      </c>
      <c r="AU215" s="152" t="s">
        <v>87</v>
      </c>
      <c r="AV215" s="12" t="s">
        <v>87</v>
      </c>
      <c r="AW215" s="12" t="s">
        <v>32</v>
      </c>
      <c r="AX215" s="12" t="s">
        <v>77</v>
      </c>
      <c r="AY215" s="152" t="s">
        <v>197</v>
      </c>
    </row>
    <row r="216" spans="2:65" s="12" customFormat="1">
      <c r="B216" s="150"/>
      <c r="D216" s="151" t="s">
        <v>214</v>
      </c>
      <c r="E216" s="152" t="s">
        <v>1</v>
      </c>
      <c r="F216" s="153" t="s">
        <v>2002</v>
      </c>
      <c r="H216" s="154">
        <v>2</v>
      </c>
      <c r="I216" s="155"/>
      <c r="L216" s="150"/>
      <c r="M216" s="156"/>
      <c r="T216" s="157"/>
      <c r="AT216" s="152" t="s">
        <v>214</v>
      </c>
      <c r="AU216" s="152" t="s">
        <v>87</v>
      </c>
      <c r="AV216" s="12" t="s">
        <v>87</v>
      </c>
      <c r="AW216" s="12" t="s">
        <v>32</v>
      </c>
      <c r="AX216" s="12" t="s">
        <v>77</v>
      </c>
      <c r="AY216" s="152" t="s">
        <v>197</v>
      </c>
    </row>
    <row r="217" spans="2:65" s="12" customFormat="1">
      <c r="B217" s="150"/>
      <c r="D217" s="151" t="s">
        <v>214</v>
      </c>
      <c r="E217" s="152" t="s">
        <v>1</v>
      </c>
      <c r="F217" s="153" t="s">
        <v>2003</v>
      </c>
      <c r="H217" s="154">
        <v>460</v>
      </c>
      <c r="I217" s="155"/>
      <c r="L217" s="150"/>
      <c r="M217" s="156"/>
      <c r="T217" s="157"/>
      <c r="AT217" s="152" t="s">
        <v>214</v>
      </c>
      <c r="AU217" s="152" t="s">
        <v>87</v>
      </c>
      <c r="AV217" s="12" t="s">
        <v>87</v>
      </c>
      <c r="AW217" s="12" t="s">
        <v>32</v>
      </c>
      <c r="AX217" s="12" t="s">
        <v>77</v>
      </c>
      <c r="AY217" s="152" t="s">
        <v>197</v>
      </c>
    </row>
    <row r="218" spans="2:65" s="13" customFormat="1">
      <c r="B218" s="158"/>
      <c r="D218" s="151" t="s">
        <v>214</v>
      </c>
      <c r="E218" s="159" t="s">
        <v>1</v>
      </c>
      <c r="F218" s="160" t="s">
        <v>219</v>
      </c>
      <c r="H218" s="161">
        <v>498.1</v>
      </c>
      <c r="I218" s="162"/>
      <c r="L218" s="158"/>
      <c r="M218" s="163"/>
      <c r="T218" s="164"/>
      <c r="AT218" s="159" t="s">
        <v>214</v>
      </c>
      <c r="AU218" s="159" t="s">
        <v>87</v>
      </c>
      <c r="AV218" s="13" t="s">
        <v>204</v>
      </c>
      <c r="AW218" s="13" t="s">
        <v>32</v>
      </c>
      <c r="AX218" s="13" t="s">
        <v>85</v>
      </c>
      <c r="AY218" s="159" t="s">
        <v>197</v>
      </c>
    </row>
    <row r="219" spans="2:65" s="1" customFormat="1" ht="16.5" customHeight="1">
      <c r="B219" s="136"/>
      <c r="C219" s="172" t="s">
        <v>340</v>
      </c>
      <c r="D219" s="172" t="s">
        <v>321</v>
      </c>
      <c r="E219" s="173" t="s">
        <v>2004</v>
      </c>
      <c r="F219" s="174" t="s">
        <v>2005</v>
      </c>
      <c r="G219" s="175" t="s">
        <v>527</v>
      </c>
      <c r="H219" s="176">
        <v>234.32</v>
      </c>
      <c r="I219" s="177"/>
      <c r="J219" s="178">
        <f>ROUND(I219*H219,2)</f>
        <v>0</v>
      </c>
      <c r="K219" s="174" t="s">
        <v>203</v>
      </c>
      <c r="L219" s="179"/>
      <c r="M219" s="180" t="s">
        <v>1</v>
      </c>
      <c r="N219" s="181" t="s">
        <v>42</v>
      </c>
      <c r="P219" s="146">
        <f>O219*H219</f>
        <v>0</v>
      </c>
      <c r="Q219" s="146">
        <v>2.7699999999999999E-3</v>
      </c>
      <c r="R219" s="146">
        <f>Q219*H219</f>
        <v>0.64906639999999993</v>
      </c>
      <c r="S219" s="146">
        <v>0</v>
      </c>
      <c r="T219" s="147">
        <f>S219*H219</f>
        <v>0</v>
      </c>
      <c r="AR219" s="148" t="s">
        <v>244</v>
      </c>
      <c r="AT219" s="148" t="s">
        <v>321</v>
      </c>
      <c r="AU219" s="148" t="s">
        <v>87</v>
      </c>
      <c r="AY219" s="17" t="s">
        <v>197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85</v>
      </c>
      <c r="BK219" s="149">
        <f>ROUND(I219*H219,2)</f>
        <v>0</v>
      </c>
      <c r="BL219" s="17" t="s">
        <v>204</v>
      </c>
      <c r="BM219" s="148" t="s">
        <v>472</v>
      </c>
    </row>
    <row r="220" spans="2:65" s="12" customFormat="1">
      <c r="B220" s="150"/>
      <c r="D220" s="151" t="s">
        <v>214</v>
      </c>
      <c r="E220" s="152" t="s">
        <v>1</v>
      </c>
      <c r="F220" s="153" t="s">
        <v>2006</v>
      </c>
      <c r="H220" s="154">
        <v>232.3</v>
      </c>
      <c r="I220" s="155"/>
      <c r="L220" s="150"/>
      <c r="M220" s="156"/>
      <c r="T220" s="157"/>
      <c r="AT220" s="152" t="s">
        <v>214</v>
      </c>
      <c r="AU220" s="152" t="s">
        <v>87</v>
      </c>
      <c r="AV220" s="12" t="s">
        <v>87</v>
      </c>
      <c r="AW220" s="12" t="s">
        <v>32</v>
      </c>
      <c r="AX220" s="12" t="s">
        <v>77</v>
      </c>
      <c r="AY220" s="152" t="s">
        <v>197</v>
      </c>
    </row>
    <row r="221" spans="2:65" s="12" customFormat="1">
      <c r="B221" s="150"/>
      <c r="D221" s="151" t="s">
        <v>214</v>
      </c>
      <c r="E221" s="152" t="s">
        <v>1</v>
      </c>
      <c r="F221" s="153" t="s">
        <v>2007</v>
      </c>
      <c r="H221" s="154">
        <v>2.02</v>
      </c>
      <c r="I221" s="155"/>
      <c r="L221" s="150"/>
      <c r="M221" s="156"/>
      <c r="T221" s="157"/>
      <c r="AT221" s="152" t="s">
        <v>214</v>
      </c>
      <c r="AU221" s="152" t="s">
        <v>87</v>
      </c>
      <c r="AV221" s="12" t="s">
        <v>87</v>
      </c>
      <c r="AW221" s="12" t="s">
        <v>32</v>
      </c>
      <c r="AX221" s="12" t="s">
        <v>77</v>
      </c>
      <c r="AY221" s="152" t="s">
        <v>197</v>
      </c>
    </row>
    <row r="222" spans="2:65" s="13" customFormat="1">
      <c r="B222" s="158"/>
      <c r="D222" s="151" t="s">
        <v>214</v>
      </c>
      <c r="E222" s="159" t="s">
        <v>1</v>
      </c>
      <c r="F222" s="160" t="s">
        <v>219</v>
      </c>
      <c r="H222" s="161">
        <v>234.32000000000002</v>
      </c>
      <c r="I222" s="162"/>
      <c r="L222" s="158"/>
      <c r="M222" s="163"/>
      <c r="T222" s="164"/>
      <c r="AT222" s="159" t="s">
        <v>214</v>
      </c>
      <c r="AU222" s="159" t="s">
        <v>87</v>
      </c>
      <c r="AV222" s="13" t="s">
        <v>204</v>
      </c>
      <c r="AW222" s="13" t="s">
        <v>32</v>
      </c>
      <c r="AX222" s="13" t="s">
        <v>85</v>
      </c>
      <c r="AY222" s="159" t="s">
        <v>197</v>
      </c>
    </row>
    <row r="223" spans="2:65" s="1" customFormat="1" ht="33" customHeight="1">
      <c r="B223" s="136"/>
      <c r="C223" s="137" t="s">
        <v>345</v>
      </c>
      <c r="D223" s="137" t="s">
        <v>199</v>
      </c>
      <c r="E223" s="138" t="s">
        <v>1686</v>
      </c>
      <c r="F223" s="139" t="s">
        <v>1687</v>
      </c>
      <c r="G223" s="140" t="s">
        <v>202</v>
      </c>
      <c r="H223" s="141">
        <v>613</v>
      </c>
      <c r="I223" s="142"/>
      <c r="J223" s="143">
        <f>ROUND(I223*H223,2)</f>
        <v>0</v>
      </c>
      <c r="K223" s="139" t="s">
        <v>203</v>
      </c>
      <c r="L223" s="32"/>
      <c r="M223" s="144" t="s">
        <v>1</v>
      </c>
      <c r="N223" s="145" t="s">
        <v>42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204</v>
      </c>
      <c r="AT223" s="148" t="s">
        <v>199</v>
      </c>
      <c r="AU223" s="148" t="s">
        <v>87</v>
      </c>
      <c r="AY223" s="17" t="s">
        <v>197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85</v>
      </c>
      <c r="BK223" s="149">
        <f>ROUND(I223*H223,2)</f>
        <v>0</v>
      </c>
      <c r="BL223" s="17" t="s">
        <v>204</v>
      </c>
      <c r="BM223" s="148" t="s">
        <v>488</v>
      </c>
    </row>
    <row r="224" spans="2:65" s="12" customFormat="1">
      <c r="B224" s="150"/>
      <c r="D224" s="151" t="s">
        <v>214</v>
      </c>
      <c r="E224" s="152" t="s">
        <v>1</v>
      </c>
      <c r="F224" s="153" t="s">
        <v>2008</v>
      </c>
      <c r="H224" s="154">
        <v>188</v>
      </c>
      <c r="I224" s="155"/>
      <c r="L224" s="150"/>
      <c r="M224" s="156"/>
      <c r="T224" s="157"/>
      <c r="AT224" s="152" t="s">
        <v>214</v>
      </c>
      <c r="AU224" s="152" t="s">
        <v>87</v>
      </c>
      <c r="AV224" s="12" t="s">
        <v>87</v>
      </c>
      <c r="AW224" s="12" t="s">
        <v>32</v>
      </c>
      <c r="AX224" s="12" t="s">
        <v>77</v>
      </c>
      <c r="AY224" s="152" t="s">
        <v>197</v>
      </c>
    </row>
    <row r="225" spans="2:65" s="12" customFormat="1">
      <c r="B225" s="150"/>
      <c r="D225" s="151" t="s">
        <v>214</v>
      </c>
      <c r="E225" s="152" t="s">
        <v>1</v>
      </c>
      <c r="F225" s="153" t="s">
        <v>2009</v>
      </c>
      <c r="H225" s="154">
        <v>188</v>
      </c>
      <c r="I225" s="155"/>
      <c r="L225" s="150"/>
      <c r="M225" s="156"/>
      <c r="T225" s="157"/>
      <c r="AT225" s="152" t="s">
        <v>214</v>
      </c>
      <c r="AU225" s="152" t="s">
        <v>87</v>
      </c>
      <c r="AV225" s="12" t="s">
        <v>87</v>
      </c>
      <c r="AW225" s="12" t="s">
        <v>32</v>
      </c>
      <c r="AX225" s="12" t="s">
        <v>77</v>
      </c>
      <c r="AY225" s="152" t="s">
        <v>197</v>
      </c>
    </row>
    <row r="226" spans="2:65" s="12" customFormat="1">
      <c r="B226" s="150"/>
      <c r="D226" s="151" t="s">
        <v>214</v>
      </c>
      <c r="E226" s="152" t="s">
        <v>1</v>
      </c>
      <c r="F226" s="153" t="s">
        <v>2010</v>
      </c>
      <c r="H226" s="154">
        <v>188</v>
      </c>
      <c r="I226" s="155"/>
      <c r="L226" s="150"/>
      <c r="M226" s="156"/>
      <c r="T226" s="157"/>
      <c r="AT226" s="152" t="s">
        <v>214</v>
      </c>
      <c r="AU226" s="152" t="s">
        <v>87</v>
      </c>
      <c r="AV226" s="12" t="s">
        <v>87</v>
      </c>
      <c r="AW226" s="12" t="s">
        <v>32</v>
      </c>
      <c r="AX226" s="12" t="s">
        <v>77</v>
      </c>
      <c r="AY226" s="152" t="s">
        <v>197</v>
      </c>
    </row>
    <row r="227" spans="2:65" s="12" customFormat="1">
      <c r="B227" s="150"/>
      <c r="D227" s="151" t="s">
        <v>214</v>
      </c>
      <c r="E227" s="152" t="s">
        <v>1</v>
      </c>
      <c r="F227" s="153" t="s">
        <v>2011</v>
      </c>
      <c r="H227" s="154">
        <v>14</v>
      </c>
      <c r="I227" s="155"/>
      <c r="L227" s="150"/>
      <c r="M227" s="156"/>
      <c r="T227" s="157"/>
      <c r="AT227" s="152" t="s">
        <v>214</v>
      </c>
      <c r="AU227" s="152" t="s">
        <v>87</v>
      </c>
      <c r="AV227" s="12" t="s">
        <v>87</v>
      </c>
      <c r="AW227" s="12" t="s">
        <v>32</v>
      </c>
      <c r="AX227" s="12" t="s">
        <v>77</v>
      </c>
      <c r="AY227" s="152" t="s">
        <v>197</v>
      </c>
    </row>
    <row r="228" spans="2:65" s="12" customFormat="1">
      <c r="B228" s="150"/>
      <c r="D228" s="151" t="s">
        <v>214</v>
      </c>
      <c r="E228" s="152" t="s">
        <v>1</v>
      </c>
      <c r="F228" s="153" t="s">
        <v>2012</v>
      </c>
      <c r="H228" s="154">
        <v>14</v>
      </c>
      <c r="I228" s="155"/>
      <c r="L228" s="150"/>
      <c r="M228" s="156"/>
      <c r="T228" s="157"/>
      <c r="AT228" s="152" t="s">
        <v>214</v>
      </c>
      <c r="AU228" s="152" t="s">
        <v>87</v>
      </c>
      <c r="AV228" s="12" t="s">
        <v>87</v>
      </c>
      <c r="AW228" s="12" t="s">
        <v>32</v>
      </c>
      <c r="AX228" s="12" t="s">
        <v>77</v>
      </c>
      <c r="AY228" s="152" t="s">
        <v>197</v>
      </c>
    </row>
    <row r="229" spans="2:65" s="12" customFormat="1">
      <c r="B229" s="150"/>
      <c r="D229" s="151" t="s">
        <v>214</v>
      </c>
      <c r="E229" s="152" t="s">
        <v>1</v>
      </c>
      <c r="F229" s="153" t="s">
        <v>2013</v>
      </c>
      <c r="H229" s="154">
        <v>7</v>
      </c>
      <c r="I229" s="155"/>
      <c r="L229" s="150"/>
      <c r="M229" s="156"/>
      <c r="T229" s="157"/>
      <c r="AT229" s="152" t="s">
        <v>214</v>
      </c>
      <c r="AU229" s="152" t="s">
        <v>87</v>
      </c>
      <c r="AV229" s="12" t="s">
        <v>87</v>
      </c>
      <c r="AW229" s="12" t="s">
        <v>32</v>
      </c>
      <c r="AX229" s="12" t="s">
        <v>77</v>
      </c>
      <c r="AY229" s="152" t="s">
        <v>197</v>
      </c>
    </row>
    <row r="230" spans="2:65" s="12" customFormat="1">
      <c r="B230" s="150"/>
      <c r="D230" s="151" t="s">
        <v>214</v>
      </c>
      <c r="E230" s="152" t="s">
        <v>1</v>
      </c>
      <c r="F230" s="153" t="s">
        <v>2014</v>
      </c>
      <c r="H230" s="154">
        <v>14</v>
      </c>
      <c r="I230" s="155"/>
      <c r="L230" s="150"/>
      <c r="M230" s="156"/>
      <c r="T230" s="157"/>
      <c r="AT230" s="152" t="s">
        <v>214</v>
      </c>
      <c r="AU230" s="152" t="s">
        <v>87</v>
      </c>
      <c r="AV230" s="12" t="s">
        <v>87</v>
      </c>
      <c r="AW230" s="12" t="s">
        <v>32</v>
      </c>
      <c r="AX230" s="12" t="s">
        <v>77</v>
      </c>
      <c r="AY230" s="152" t="s">
        <v>197</v>
      </c>
    </row>
    <row r="231" spans="2:65" s="13" customFormat="1">
      <c r="B231" s="158"/>
      <c r="D231" s="151" t="s">
        <v>214</v>
      </c>
      <c r="E231" s="159" t="s">
        <v>1</v>
      </c>
      <c r="F231" s="160" t="s">
        <v>219</v>
      </c>
      <c r="H231" s="161">
        <v>613</v>
      </c>
      <c r="I231" s="162"/>
      <c r="L231" s="158"/>
      <c r="M231" s="163"/>
      <c r="T231" s="164"/>
      <c r="AT231" s="159" t="s">
        <v>214</v>
      </c>
      <c r="AU231" s="159" t="s">
        <v>87</v>
      </c>
      <c r="AV231" s="13" t="s">
        <v>204</v>
      </c>
      <c r="AW231" s="13" t="s">
        <v>32</v>
      </c>
      <c r="AX231" s="13" t="s">
        <v>85</v>
      </c>
      <c r="AY231" s="159" t="s">
        <v>197</v>
      </c>
    </row>
    <row r="232" spans="2:65" s="1" customFormat="1" ht="16.5" customHeight="1">
      <c r="B232" s="136"/>
      <c r="C232" s="172" t="s">
        <v>350</v>
      </c>
      <c r="D232" s="172" t="s">
        <v>321</v>
      </c>
      <c r="E232" s="173" t="s">
        <v>2015</v>
      </c>
      <c r="F232" s="174" t="s">
        <v>2016</v>
      </c>
      <c r="G232" s="175" t="s">
        <v>202</v>
      </c>
      <c r="H232" s="176">
        <v>188</v>
      </c>
      <c r="I232" s="177"/>
      <c r="J232" s="178">
        <f>ROUND(I232*H232,2)</f>
        <v>0</v>
      </c>
      <c r="K232" s="174" t="s">
        <v>203</v>
      </c>
      <c r="L232" s="179"/>
      <c r="M232" s="180" t="s">
        <v>1</v>
      </c>
      <c r="N232" s="181" t="s">
        <v>42</v>
      </c>
      <c r="P232" s="146">
        <f>O232*H232</f>
        <v>0</v>
      </c>
      <c r="Q232" s="146">
        <v>3.0000000000000001E-5</v>
      </c>
      <c r="R232" s="146">
        <f>Q232*H232</f>
        <v>5.64E-3</v>
      </c>
      <c r="S232" s="146">
        <v>0</v>
      </c>
      <c r="T232" s="147">
        <f>S232*H232</f>
        <v>0</v>
      </c>
      <c r="AR232" s="148" t="s">
        <v>244</v>
      </c>
      <c r="AT232" s="148" t="s">
        <v>321</v>
      </c>
      <c r="AU232" s="148" t="s">
        <v>87</v>
      </c>
      <c r="AY232" s="17" t="s">
        <v>197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7" t="s">
        <v>85</v>
      </c>
      <c r="BK232" s="149">
        <f>ROUND(I232*H232,2)</f>
        <v>0</v>
      </c>
      <c r="BL232" s="17" t="s">
        <v>204</v>
      </c>
      <c r="BM232" s="148" t="s">
        <v>496</v>
      </c>
    </row>
    <row r="233" spans="2:65" s="12" customFormat="1">
      <c r="B233" s="150"/>
      <c r="D233" s="151" t="s">
        <v>214</v>
      </c>
      <c r="E233" s="152" t="s">
        <v>1</v>
      </c>
      <c r="F233" s="153" t="s">
        <v>1091</v>
      </c>
      <c r="H233" s="154">
        <v>188</v>
      </c>
      <c r="I233" s="155"/>
      <c r="L233" s="150"/>
      <c r="M233" s="156"/>
      <c r="T233" s="157"/>
      <c r="AT233" s="152" t="s">
        <v>214</v>
      </c>
      <c r="AU233" s="152" t="s">
        <v>87</v>
      </c>
      <c r="AV233" s="12" t="s">
        <v>87</v>
      </c>
      <c r="AW233" s="12" t="s">
        <v>32</v>
      </c>
      <c r="AX233" s="12" t="s">
        <v>77</v>
      </c>
      <c r="AY233" s="152" t="s">
        <v>197</v>
      </c>
    </row>
    <row r="234" spans="2:65" s="13" customFormat="1">
      <c r="B234" s="158"/>
      <c r="D234" s="151" t="s">
        <v>214</v>
      </c>
      <c r="E234" s="159" t="s">
        <v>1</v>
      </c>
      <c r="F234" s="160" t="s">
        <v>219</v>
      </c>
      <c r="H234" s="161">
        <v>188</v>
      </c>
      <c r="I234" s="162"/>
      <c r="L234" s="158"/>
      <c r="M234" s="163"/>
      <c r="T234" s="164"/>
      <c r="AT234" s="159" t="s">
        <v>214</v>
      </c>
      <c r="AU234" s="159" t="s">
        <v>87</v>
      </c>
      <c r="AV234" s="13" t="s">
        <v>204</v>
      </c>
      <c r="AW234" s="13" t="s">
        <v>32</v>
      </c>
      <c r="AX234" s="13" t="s">
        <v>85</v>
      </c>
      <c r="AY234" s="159" t="s">
        <v>197</v>
      </c>
    </row>
    <row r="235" spans="2:65" s="1" customFormat="1" ht="16.5" customHeight="1">
      <c r="B235" s="136"/>
      <c r="C235" s="172" t="s">
        <v>355</v>
      </c>
      <c r="D235" s="172" t="s">
        <v>321</v>
      </c>
      <c r="E235" s="173" t="s">
        <v>2017</v>
      </c>
      <c r="F235" s="174" t="s">
        <v>2018</v>
      </c>
      <c r="G235" s="175" t="s">
        <v>202</v>
      </c>
      <c r="H235" s="176">
        <v>188</v>
      </c>
      <c r="I235" s="177"/>
      <c r="J235" s="178">
        <f>ROUND(I235*H235,2)</f>
        <v>0</v>
      </c>
      <c r="K235" s="174" t="s">
        <v>203</v>
      </c>
      <c r="L235" s="179"/>
      <c r="M235" s="180" t="s">
        <v>1</v>
      </c>
      <c r="N235" s="181" t="s">
        <v>42</v>
      </c>
      <c r="P235" s="146">
        <f>O235*H235</f>
        <v>0</v>
      </c>
      <c r="Q235" s="146">
        <v>4.0000000000000003E-5</v>
      </c>
      <c r="R235" s="146">
        <f>Q235*H235</f>
        <v>7.5200000000000006E-3</v>
      </c>
      <c r="S235" s="146">
        <v>0</v>
      </c>
      <c r="T235" s="147">
        <f>S235*H235</f>
        <v>0</v>
      </c>
      <c r="AR235" s="148" t="s">
        <v>244</v>
      </c>
      <c r="AT235" s="148" t="s">
        <v>321</v>
      </c>
      <c r="AU235" s="148" t="s">
        <v>87</v>
      </c>
      <c r="AY235" s="17" t="s">
        <v>197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7" t="s">
        <v>85</v>
      </c>
      <c r="BK235" s="149">
        <f>ROUND(I235*H235,2)</f>
        <v>0</v>
      </c>
      <c r="BL235" s="17" t="s">
        <v>204</v>
      </c>
      <c r="BM235" s="148" t="s">
        <v>508</v>
      </c>
    </row>
    <row r="236" spans="2:65" s="12" customFormat="1">
      <c r="B236" s="150"/>
      <c r="D236" s="151" t="s">
        <v>214</v>
      </c>
      <c r="E236" s="152" t="s">
        <v>1</v>
      </c>
      <c r="F236" s="153" t="s">
        <v>1091</v>
      </c>
      <c r="H236" s="154">
        <v>188</v>
      </c>
      <c r="I236" s="155"/>
      <c r="L236" s="150"/>
      <c r="M236" s="156"/>
      <c r="T236" s="157"/>
      <c r="AT236" s="152" t="s">
        <v>214</v>
      </c>
      <c r="AU236" s="152" t="s">
        <v>87</v>
      </c>
      <c r="AV236" s="12" t="s">
        <v>87</v>
      </c>
      <c r="AW236" s="12" t="s">
        <v>32</v>
      </c>
      <c r="AX236" s="12" t="s">
        <v>77</v>
      </c>
      <c r="AY236" s="152" t="s">
        <v>197</v>
      </c>
    </row>
    <row r="237" spans="2:65" s="13" customFormat="1">
      <c r="B237" s="158"/>
      <c r="D237" s="151" t="s">
        <v>214</v>
      </c>
      <c r="E237" s="159" t="s">
        <v>1</v>
      </c>
      <c r="F237" s="160" t="s">
        <v>219</v>
      </c>
      <c r="H237" s="161">
        <v>188</v>
      </c>
      <c r="I237" s="162"/>
      <c r="L237" s="158"/>
      <c r="M237" s="163"/>
      <c r="T237" s="164"/>
      <c r="AT237" s="159" t="s">
        <v>214</v>
      </c>
      <c r="AU237" s="159" t="s">
        <v>87</v>
      </c>
      <c r="AV237" s="13" t="s">
        <v>204</v>
      </c>
      <c r="AW237" s="13" t="s">
        <v>32</v>
      </c>
      <c r="AX237" s="13" t="s">
        <v>85</v>
      </c>
      <c r="AY237" s="159" t="s">
        <v>197</v>
      </c>
    </row>
    <row r="238" spans="2:65" s="1" customFormat="1" ht="16.5" customHeight="1">
      <c r="B238" s="136"/>
      <c r="C238" s="172" t="s">
        <v>360</v>
      </c>
      <c r="D238" s="172" t="s">
        <v>321</v>
      </c>
      <c r="E238" s="173" t="s">
        <v>1689</v>
      </c>
      <c r="F238" s="174" t="s">
        <v>1690</v>
      </c>
      <c r="G238" s="175" t="s">
        <v>202</v>
      </c>
      <c r="H238" s="176">
        <v>35</v>
      </c>
      <c r="I238" s="177"/>
      <c r="J238" s="178">
        <f>ROUND(I238*H238,2)</f>
        <v>0</v>
      </c>
      <c r="K238" s="174" t="s">
        <v>203</v>
      </c>
      <c r="L238" s="179"/>
      <c r="M238" s="180" t="s">
        <v>1</v>
      </c>
      <c r="N238" s="181" t="s">
        <v>42</v>
      </c>
      <c r="P238" s="146">
        <f>O238*H238</f>
        <v>0</v>
      </c>
      <c r="Q238" s="146">
        <v>2.7999999999999998E-4</v>
      </c>
      <c r="R238" s="146">
        <f>Q238*H238</f>
        <v>9.7999999999999997E-3</v>
      </c>
      <c r="S238" s="146">
        <v>0</v>
      </c>
      <c r="T238" s="147">
        <f>S238*H238</f>
        <v>0</v>
      </c>
      <c r="AR238" s="148" t="s">
        <v>244</v>
      </c>
      <c r="AT238" s="148" t="s">
        <v>321</v>
      </c>
      <c r="AU238" s="148" t="s">
        <v>87</v>
      </c>
      <c r="AY238" s="17" t="s">
        <v>197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7" t="s">
        <v>85</v>
      </c>
      <c r="BK238" s="149">
        <f>ROUND(I238*H238,2)</f>
        <v>0</v>
      </c>
      <c r="BL238" s="17" t="s">
        <v>204</v>
      </c>
      <c r="BM238" s="148" t="s">
        <v>520</v>
      </c>
    </row>
    <row r="239" spans="2:65" s="12" customFormat="1">
      <c r="B239" s="150"/>
      <c r="D239" s="151" t="s">
        <v>214</v>
      </c>
      <c r="E239" s="152" t="s">
        <v>1</v>
      </c>
      <c r="F239" s="153" t="s">
        <v>2019</v>
      </c>
      <c r="H239" s="154">
        <v>14</v>
      </c>
      <c r="I239" s="155"/>
      <c r="L239" s="150"/>
      <c r="M239" s="156"/>
      <c r="T239" s="157"/>
      <c r="AT239" s="152" t="s">
        <v>214</v>
      </c>
      <c r="AU239" s="152" t="s">
        <v>87</v>
      </c>
      <c r="AV239" s="12" t="s">
        <v>87</v>
      </c>
      <c r="AW239" s="12" t="s">
        <v>32</v>
      </c>
      <c r="AX239" s="12" t="s">
        <v>77</v>
      </c>
      <c r="AY239" s="152" t="s">
        <v>197</v>
      </c>
    </row>
    <row r="240" spans="2:65" s="12" customFormat="1">
      <c r="B240" s="150"/>
      <c r="D240" s="151" t="s">
        <v>214</v>
      </c>
      <c r="E240" s="152" t="s">
        <v>1</v>
      </c>
      <c r="F240" s="153" t="s">
        <v>2020</v>
      </c>
      <c r="H240" s="154">
        <v>21</v>
      </c>
      <c r="I240" s="155"/>
      <c r="L240" s="150"/>
      <c r="M240" s="156"/>
      <c r="T240" s="157"/>
      <c r="AT240" s="152" t="s">
        <v>214</v>
      </c>
      <c r="AU240" s="152" t="s">
        <v>87</v>
      </c>
      <c r="AV240" s="12" t="s">
        <v>87</v>
      </c>
      <c r="AW240" s="12" t="s">
        <v>32</v>
      </c>
      <c r="AX240" s="12" t="s">
        <v>77</v>
      </c>
      <c r="AY240" s="152" t="s">
        <v>197</v>
      </c>
    </row>
    <row r="241" spans="2:65" s="13" customFormat="1">
      <c r="B241" s="158"/>
      <c r="D241" s="151" t="s">
        <v>214</v>
      </c>
      <c r="E241" s="159" t="s">
        <v>1</v>
      </c>
      <c r="F241" s="160" t="s">
        <v>219</v>
      </c>
      <c r="H241" s="161">
        <v>35</v>
      </c>
      <c r="I241" s="162"/>
      <c r="L241" s="158"/>
      <c r="M241" s="163"/>
      <c r="T241" s="164"/>
      <c r="AT241" s="159" t="s">
        <v>214</v>
      </c>
      <c r="AU241" s="159" t="s">
        <v>87</v>
      </c>
      <c r="AV241" s="13" t="s">
        <v>204</v>
      </c>
      <c r="AW241" s="13" t="s">
        <v>32</v>
      </c>
      <c r="AX241" s="13" t="s">
        <v>85</v>
      </c>
      <c r="AY241" s="159" t="s">
        <v>197</v>
      </c>
    </row>
    <row r="242" spans="2:65" s="1" customFormat="1" ht="16.5" customHeight="1">
      <c r="B242" s="136"/>
      <c r="C242" s="172" t="s">
        <v>366</v>
      </c>
      <c r="D242" s="172" t="s">
        <v>321</v>
      </c>
      <c r="E242" s="173" t="s">
        <v>2021</v>
      </c>
      <c r="F242" s="174" t="s">
        <v>2022</v>
      </c>
      <c r="G242" s="175" t="s">
        <v>202</v>
      </c>
      <c r="H242" s="176">
        <v>188</v>
      </c>
      <c r="I242" s="177"/>
      <c r="J242" s="178">
        <f>ROUND(I242*H242,2)</f>
        <v>0</v>
      </c>
      <c r="K242" s="174" t="s">
        <v>203</v>
      </c>
      <c r="L242" s="179"/>
      <c r="M242" s="180" t="s">
        <v>1</v>
      </c>
      <c r="N242" s="181" t="s">
        <v>42</v>
      </c>
      <c r="P242" s="146">
        <f>O242*H242</f>
        <v>0</v>
      </c>
      <c r="Q242" s="146">
        <v>1.0000000000000001E-5</v>
      </c>
      <c r="R242" s="146">
        <f>Q242*H242</f>
        <v>1.8800000000000002E-3</v>
      </c>
      <c r="S242" s="146">
        <v>0</v>
      </c>
      <c r="T242" s="147">
        <f>S242*H242</f>
        <v>0</v>
      </c>
      <c r="AR242" s="148" t="s">
        <v>244</v>
      </c>
      <c r="AT242" s="148" t="s">
        <v>321</v>
      </c>
      <c r="AU242" s="148" t="s">
        <v>87</v>
      </c>
      <c r="AY242" s="17" t="s">
        <v>197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85</v>
      </c>
      <c r="BK242" s="149">
        <f>ROUND(I242*H242,2)</f>
        <v>0</v>
      </c>
      <c r="BL242" s="17" t="s">
        <v>204</v>
      </c>
      <c r="BM242" s="148" t="s">
        <v>531</v>
      </c>
    </row>
    <row r="243" spans="2:65" s="12" customFormat="1">
      <c r="B243" s="150"/>
      <c r="D243" s="151" t="s">
        <v>214</v>
      </c>
      <c r="E243" s="152" t="s">
        <v>1</v>
      </c>
      <c r="F243" s="153" t="s">
        <v>1091</v>
      </c>
      <c r="H243" s="154">
        <v>188</v>
      </c>
      <c r="I243" s="155"/>
      <c r="L243" s="150"/>
      <c r="M243" s="156"/>
      <c r="T243" s="157"/>
      <c r="AT243" s="152" t="s">
        <v>214</v>
      </c>
      <c r="AU243" s="152" t="s">
        <v>87</v>
      </c>
      <c r="AV243" s="12" t="s">
        <v>87</v>
      </c>
      <c r="AW243" s="12" t="s">
        <v>32</v>
      </c>
      <c r="AX243" s="12" t="s">
        <v>77</v>
      </c>
      <c r="AY243" s="152" t="s">
        <v>197</v>
      </c>
    </row>
    <row r="244" spans="2:65" s="13" customFormat="1">
      <c r="B244" s="158"/>
      <c r="D244" s="151" t="s">
        <v>214</v>
      </c>
      <c r="E244" s="159" t="s">
        <v>1</v>
      </c>
      <c r="F244" s="160" t="s">
        <v>219</v>
      </c>
      <c r="H244" s="161">
        <v>188</v>
      </c>
      <c r="I244" s="162"/>
      <c r="L244" s="158"/>
      <c r="M244" s="163"/>
      <c r="T244" s="164"/>
      <c r="AT244" s="159" t="s">
        <v>214</v>
      </c>
      <c r="AU244" s="159" t="s">
        <v>87</v>
      </c>
      <c r="AV244" s="13" t="s">
        <v>204</v>
      </c>
      <c r="AW244" s="13" t="s">
        <v>32</v>
      </c>
      <c r="AX244" s="13" t="s">
        <v>85</v>
      </c>
      <c r="AY244" s="159" t="s">
        <v>197</v>
      </c>
    </row>
    <row r="245" spans="2:65" s="1" customFormat="1" ht="16.5" customHeight="1">
      <c r="B245" s="136"/>
      <c r="C245" s="172" t="s">
        <v>371</v>
      </c>
      <c r="D245" s="172" t="s">
        <v>321</v>
      </c>
      <c r="E245" s="173" t="s">
        <v>2023</v>
      </c>
      <c r="F245" s="174" t="s">
        <v>2024</v>
      </c>
      <c r="G245" s="175" t="s">
        <v>202</v>
      </c>
      <c r="H245" s="176">
        <v>14</v>
      </c>
      <c r="I245" s="177"/>
      <c r="J245" s="178">
        <f>ROUND(I245*H245,2)</f>
        <v>0</v>
      </c>
      <c r="K245" s="174" t="s">
        <v>203</v>
      </c>
      <c r="L245" s="179"/>
      <c r="M245" s="180" t="s">
        <v>1</v>
      </c>
      <c r="N245" s="181" t="s">
        <v>42</v>
      </c>
      <c r="P245" s="146">
        <f>O245*H245</f>
        <v>0</v>
      </c>
      <c r="Q245" s="146">
        <v>1.2999999999999999E-4</v>
      </c>
      <c r="R245" s="146">
        <f>Q245*H245</f>
        <v>1.8199999999999998E-3</v>
      </c>
      <c r="S245" s="146">
        <v>0</v>
      </c>
      <c r="T245" s="147">
        <f>S245*H245</f>
        <v>0</v>
      </c>
      <c r="AR245" s="148" t="s">
        <v>244</v>
      </c>
      <c r="AT245" s="148" t="s">
        <v>321</v>
      </c>
      <c r="AU245" s="148" t="s">
        <v>87</v>
      </c>
      <c r="AY245" s="17" t="s">
        <v>197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85</v>
      </c>
      <c r="BK245" s="149">
        <f>ROUND(I245*H245,2)</f>
        <v>0</v>
      </c>
      <c r="BL245" s="17" t="s">
        <v>204</v>
      </c>
      <c r="BM245" s="148" t="s">
        <v>539</v>
      </c>
    </row>
    <row r="246" spans="2:65" s="12" customFormat="1">
      <c r="B246" s="150"/>
      <c r="D246" s="151" t="s">
        <v>214</v>
      </c>
      <c r="E246" s="152" t="s">
        <v>1</v>
      </c>
      <c r="F246" s="153" t="s">
        <v>2025</v>
      </c>
      <c r="H246" s="154">
        <v>14</v>
      </c>
      <c r="I246" s="155"/>
      <c r="L246" s="150"/>
      <c r="M246" s="156"/>
      <c r="T246" s="157"/>
      <c r="AT246" s="152" t="s">
        <v>214</v>
      </c>
      <c r="AU246" s="152" t="s">
        <v>87</v>
      </c>
      <c r="AV246" s="12" t="s">
        <v>87</v>
      </c>
      <c r="AW246" s="12" t="s">
        <v>32</v>
      </c>
      <c r="AX246" s="12" t="s">
        <v>77</v>
      </c>
      <c r="AY246" s="152" t="s">
        <v>197</v>
      </c>
    </row>
    <row r="247" spans="2:65" s="13" customFormat="1">
      <c r="B247" s="158"/>
      <c r="D247" s="151" t="s">
        <v>214</v>
      </c>
      <c r="E247" s="159" t="s">
        <v>1</v>
      </c>
      <c r="F247" s="160" t="s">
        <v>219</v>
      </c>
      <c r="H247" s="161">
        <v>14</v>
      </c>
      <c r="I247" s="162"/>
      <c r="L247" s="158"/>
      <c r="M247" s="163"/>
      <c r="T247" s="164"/>
      <c r="AT247" s="159" t="s">
        <v>214</v>
      </c>
      <c r="AU247" s="159" t="s">
        <v>87</v>
      </c>
      <c r="AV247" s="13" t="s">
        <v>204</v>
      </c>
      <c r="AW247" s="13" t="s">
        <v>32</v>
      </c>
      <c r="AX247" s="13" t="s">
        <v>85</v>
      </c>
      <c r="AY247" s="159" t="s">
        <v>197</v>
      </c>
    </row>
    <row r="248" spans="2:65" s="1" customFormat="1" ht="33" customHeight="1">
      <c r="B248" s="136"/>
      <c r="C248" s="137" t="s">
        <v>376</v>
      </c>
      <c r="D248" s="137" t="s">
        <v>199</v>
      </c>
      <c r="E248" s="138" t="s">
        <v>2026</v>
      </c>
      <c r="F248" s="139" t="s">
        <v>1517</v>
      </c>
      <c r="G248" s="140" t="s">
        <v>202</v>
      </c>
      <c r="H248" s="141">
        <v>188</v>
      </c>
      <c r="I248" s="142"/>
      <c r="J248" s="143">
        <f>ROUND(I248*H248,2)</f>
        <v>0</v>
      </c>
      <c r="K248" s="139" t="s">
        <v>203</v>
      </c>
      <c r="L248" s="32"/>
      <c r="M248" s="144" t="s">
        <v>1</v>
      </c>
      <c r="N248" s="145" t="s">
        <v>42</v>
      </c>
      <c r="P248" s="146">
        <f>O248*H248</f>
        <v>0</v>
      </c>
      <c r="Q248" s="146">
        <v>0</v>
      </c>
      <c r="R248" s="146">
        <f>Q248*H248</f>
        <v>0</v>
      </c>
      <c r="S248" s="146">
        <v>0</v>
      </c>
      <c r="T248" s="147">
        <f>S248*H248</f>
        <v>0</v>
      </c>
      <c r="AR248" s="148" t="s">
        <v>204</v>
      </c>
      <c r="AT248" s="148" t="s">
        <v>199</v>
      </c>
      <c r="AU248" s="148" t="s">
        <v>87</v>
      </c>
      <c r="AY248" s="17" t="s">
        <v>197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7" t="s">
        <v>85</v>
      </c>
      <c r="BK248" s="149">
        <f>ROUND(I248*H248,2)</f>
        <v>0</v>
      </c>
      <c r="BL248" s="17" t="s">
        <v>204</v>
      </c>
      <c r="BM248" s="148" t="s">
        <v>551</v>
      </c>
    </row>
    <row r="249" spans="2:65" s="12" customFormat="1">
      <c r="B249" s="150"/>
      <c r="D249" s="151" t="s">
        <v>214</v>
      </c>
      <c r="E249" s="152" t="s">
        <v>1</v>
      </c>
      <c r="F249" s="153" t="s">
        <v>2027</v>
      </c>
      <c r="H249" s="154">
        <v>188</v>
      </c>
      <c r="I249" s="155"/>
      <c r="L249" s="150"/>
      <c r="M249" s="156"/>
      <c r="T249" s="157"/>
      <c r="AT249" s="152" t="s">
        <v>214</v>
      </c>
      <c r="AU249" s="152" t="s">
        <v>87</v>
      </c>
      <c r="AV249" s="12" t="s">
        <v>87</v>
      </c>
      <c r="AW249" s="12" t="s">
        <v>32</v>
      </c>
      <c r="AX249" s="12" t="s">
        <v>77</v>
      </c>
      <c r="AY249" s="152" t="s">
        <v>197</v>
      </c>
    </row>
    <row r="250" spans="2:65" s="13" customFormat="1">
      <c r="B250" s="158"/>
      <c r="D250" s="151" t="s">
        <v>214</v>
      </c>
      <c r="E250" s="159" t="s">
        <v>1</v>
      </c>
      <c r="F250" s="160" t="s">
        <v>219</v>
      </c>
      <c r="H250" s="161">
        <v>188</v>
      </c>
      <c r="I250" s="162"/>
      <c r="L250" s="158"/>
      <c r="M250" s="163"/>
      <c r="T250" s="164"/>
      <c r="AT250" s="159" t="s">
        <v>214</v>
      </c>
      <c r="AU250" s="159" t="s">
        <v>87</v>
      </c>
      <c r="AV250" s="13" t="s">
        <v>204</v>
      </c>
      <c r="AW250" s="13" t="s">
        <v>32</v>
      </c>
      <c r="AX250" s="13" t="s">
        <v>85</v>
      </c>
      <c r="AY250" s="159" t="s">
        <v>197</v>
      </c>
    </row>
    <row r="251" spans="2:65" s="1" customFormat="1" ht="16.5" customHeight="1">
      <c r="B251" s="136"/>
      <c r="C251" s="172" t="s">
        <v>382</v>
      </c>
      <c r="D251" s="172" t="s">
        <v>321</v>
      </c>
      <c r="E251" s="173" t="s">
        <v>2028</v>
      </c>
      <c r="F251" s="174" t="s">
        <v>2029</v>
      </c>
      <c r="G251" s="175" t="s">
        <v>202</v>
      </c>
      <c r="H251" s="176">
        <v>188</v>
      </c>
      <c r="I251" s="177"/>
      <c r="J251" s="178">
        <f>ROUND(I251*H251,2)</f>
        <v>0</v>
      </c>
      <c r="K251" s="174" t="s">
        <v>203</v>
      </c>
      <c r="L251" s="179"/>
      <c r="M251" s="180" t="s">
        <v>1</v>
      </c>
      <c r="N251" s="181" t="s">
        <v>42</v>
      </c>
      <c r="P251" s="146">
        <f>O251*H251</f>
        <v>0</v>
      </c>
      <c r="Q251" s="146">
        <v>2.3000000000000001E-4</v>
      </c>
      <c r="R251" s="146">
        <f>Q251*H251</f>
        <v>4.3240000000000001E-2</v>
      </c>
      <c r="S251" s="146">
        <v>0</v>
      </c>
      <c r="T251" s="147">
        <f>S251*H251</f>
        <v>0</v>
      </c>
      <c r="AR251" s="148" t="s">
        <v>244</v>
      </c>
      <c r="AT251" s="148" t="s">
        <v>321</v>
      </c>
      <c r="AU251" s="148" t="s">
        <v>87</v>
      </c>
      <c r="AY251" s="17" t="s">
        <v>197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7" t="s">
        <v>85</v>
      </c>
      <c r="BK251" s="149">
        <f>ROUND(I251*H251,2)</f>
        <v>0</v>
      </c>
      <c r="BL251" s="17" t="s">
        <v>204</v>
      </c>
      <c r="BM251" s="148" t="s">
        <v>557</v>
      </c>
    </row>
    <row r="252" spans="2:65" s="1" customFormat="1" ht="33" customHeight="1">
      <c r="B252" s="136"/>
      <c r="C252" s="137" t="s">
        <v>387</v>
      </c>
      <c r="D252" s="137" t="s">
        <v>199</v>
      </c>
      <c r="E252" s="138" t="s">
        <v>1522</v>
      </c>
      <c r="F252" s="139" t="s">
        <v>1523</v>
      </c>
      <c r="G252" s="140" t="s">
        <v>202</v>
      </c>
      <c r="H252" s="141">
        <v>6</v>
      </c>
      <c r="I252" s="142"/>
      <c r="J252" s="143">
        <f>ROUND(I252*H252,2)</f>
        <v>0</v>
      </c>
      <c r="K252" s="139" t="s">
        <v>203</v>
      </c>
      <c r="L252" s="32"/>
      <c r="M252" s="144" t="s">
        <v>1</v>
      </c>
      <c r="N252" s="145" t="s">
        <v>42</v>
      </c>
      <c r="P252" s="146">
        <f>O252*H252</f>
        <v>0</v>
      </c>
      <c r="Q252" s="146">
        <v>0</v>
      </c>
      <c r="R252" s="146">
        <f>Q252*H252</f>
        <v>0</v>
      </c>
      <c r="S252" s="146">
        <v>0</v>
      </c>
      <c r="T252" s="147">
        <f>S252*H252</f>
        <v>0</v>
      </c>
      <c r="AR252" s="148" t="s">
        <v>204</v>
      </c>
      <c r="AT252" s="148" t="s">
        <v>199</v>
      </c>
      <c r="AU252" s="148" t="s">
        <v>87</v>
      </c>
      <c r="AY252" s="17" t="s">
        <v>197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7" t="s">
        <v>85</v>
      </c>
      <c r="BK252" s="149">
        <f>ROUND(I252*H252,2)</f>
        <v>0</v>
      </c>
      <c r="BL252" s="17" t="s">
        <v>204</v>
      </c>
      <c r="BM252" s="148" t="s">
        <v>564</v>
      </c>
    </row>
    <row r="253" spans="2:65" s="12" customFormat="1">
      <c r="B253" s="150"/>
      <c r="D253" s="151" t="s">
        <v>214</v>
      </c>
      <c r="E253" s="152" t="s">
        <v>1</v>
      </c>
      <c r="F253" s="153" t="s">
        <v>2030</v>
      </c>
      <c r="H253" s="154">
        <v>2</v>
      </c>
      <c r="I253" s="155"/>
      <c r="L253" s="150"/>
      <c r="M253" s="156"/>
      <c r="T253" s="157"/>
      <c r="AT253" s="152" t="s">
        <v>214</v>
      </c>
      <c r="AU253" s="152" t="s">
        <v>87</v>
      </c>
      <c r="AV253" s="12" t="s">
        <v>87</v>
      </c>
      <c r="AW253" s="12" t="s">
        <v>32</v>
      </c>
      <c r="AX253" s="12" t="s">
        <v>77</v>
      </c>
      <c r="AY253" s="152" t="s">
        <v>197</v>
      </c>
    </row>
    <row r="254" spans="2:65" s="12" customFormat="1">
      <c r="B254" s="150"/>
      <c r="D254" s="151" t="s">
        <v>214</v>
      </c>
      <c r="E254" s="152" t="s">
        <v>1</v>
      </c>
      <c r="F254" s="153" t="s">
        <v>2031</v>
      </c>
      <c r="H254" s="154">
        <v>2</v>
      </c>
      <c r="I254" s="155"/>
      <c r="L254" s="150"/>
      <c r="M254" s="156"/>
      <c r="T254" s="157"/>
      <c r="AT254" s="152" t="s">
        <v>214</v>
      </c>
      <c r="AU254" s="152" t="s">
        <v>87</v>
      </c>
      <c r="AV254" s="12" t="s">
        <v>87</v>
      </c>
      <c r="AW254" s="12" t="s">
        <v>32</v>
      </c>
      <c r="AX254" s="12" t="s">
        <v>77</v>
      </c>
      <c r="AY254" s="152" t="s">
        <v>197</v>
      </c>
    </row>
    <row r="255" spans="2:65" s="12" customFormat="1">
      <c r="B255" s="150"/>
      <c r="D255" s="151" t="s">
        <v>214</v>
      </c>
      <c r="E255" s="152" t="s">
        <v>1</v>
      </c>
      <c r="F255" s="153" t="s">
        <v>2032</v>
      </c>
      <c r="H255" s="154">
        <v>2</v>
      </c>
      <c r="I255" s="155"/>
      <c r="L255" s="150"/>
      <c r="M255" s="156"/>
      <c r="T255" s="157"/>
      <c r="AT255" s="152" t="s">
        <v>214</v>
      </c>
      <c r="AU255" s="152" t="s">
        <v>87</v>
      </c>
      <c r="AV255" s="12" t="s">
        <v>87</v>
      </c>
      <c r="AW255" s="12" t="s">
        <v>32</v>
      </c>
      <c r="AX255" s="12" t="s">
        <v>77</v>
      </c>
      <c r="AY255" s="152" t="s">
        <v>197</v>
      </c>
    </row>
    <row r="256" spans="2:65" s="13" customFormat="1">
      <c r="B256" s="158"/>
      <c r="D256" s="151" t="s">
        <v>214</v>
      </c>
      <c r="E256" s="159" t="s">
        <v>1</v>
      </c>
      <c r="F256" s="160" t="s">
        <v>219</v>
      </c>
      <c r="H256" s="161">
        <v>6</v>
      </c>
      <c r="I256" s="162"/>
      <c r="L256" s="158"/>
      <c r="M256" s="163"/>
      <c r="T256" s="164"/>
      <c r="AT256" s="159" t="s">
        <v>214</v>
      </c>
      <c r="AU256" s="159" t="s">
        <v>87</v>
      </c>
      <c r="AV256" s="13" t="s">
        <v>204</v>
      </c>
      <c r="AW256" s="13" t="s">
        <v>32</v>
      </c>
      <c r="AX256" s="13" t="s">
        <v>85</v>
      </c>
      <c r="AY256" s="159" t="s">
        <v>197</v>
      </c>
    </row>
    <row r="257" spans="2:65" s="1" customFormat="1" ht="16.5" customHeight="1">
      <c r="B257" s="136"/>
      <c r="C257" s="172" t="s">
        <v>392</v>
      </c>
      <c r="D257" s="172" t="s">
        <v>321</v>
      </c>
      <c r="E257" s="173" t="s">
        <v>2033</v>
      </c>
      <c r="F257" s="174" t="s">
        <v>2034</v>
      </c>
      <c r="G257" s="175" t="s">
        <v>202</v>
      </c>
      <c r="H257" s="176">
        <v>4.04</v>
      </c>
      <c r="I257" s="177"/>
      <c r="J257" s="178">
        <f>ROUND(I257*H257,2)</f>
        <v>0</v>
      </c>
      <c r="K257" s="174" t="s">
        <v>203</v>
      </c>
      <c r="L257" s="179"/>
      <c r="M257" s="180" t="s">
        <v>1</v>
      </c>
      <c r="N257" s="181" t="s">
        <v>42</v>
      </c>
      <c r="P257" s="146">
        <f>O257*H257</f>
        <v>0</v>
      </c>
      <c r="Q257" s="146">
        <v>8.8000000000000003E-4</v>
      </c>
      <c r="R257" s="146">
        <f>Q257*H257</f>
        <v>3.5552000000000001E-3</v>
      </c>
      <c r="S257" s="146">
        <v>0</v>
      </c>
      <c r="T257" s="147">
        <f>S257*H257</f>
        <v>0</v>
      </c>
      <c r="AR257" s="148" t="s">
        <v>244</v>
      </c>
      <c r="AT257" s="148" t="s">
        <v>321</v>
      </c>
      <c r="AU257" s="148" t="s">
        <v>87</v>
      </c>
      <c r="AY257" s="17" t="s">
        <v>197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7" t="s">
        <v>85</v>
      </c>
      <c r="BK257" s="149">
        <f>ROUND(I257*H257,2)</f>
        <v>0</v>
      </c>
      <c r="BL257" s="17" t="s">
        <v>204</v>
      </c>
      <c r="BM257" s="148" t="s">
        <v>571</v>
      </c>
    </row>
    <row r="258" spans="2:65" s="12" customFormat="1">
      <c r="B258" s="150"/>
      <c r="D258" s="151" t="s">
        <v>214</v>
      </c>
      <c r="E258" s="152" t="s">
        <v>1</v>
      </c>
      <c r="F258" s="153" t="s">
        <v>2035</v>
      </c>
      <c r="H258" s="154">
        <v>4.04</v>
      </c>
      <c r="I258" s="155"/>
      <c r="L258" s="150"/>
      <c r="M258" s="156"/>
      <c r="T258" s="157"/>
      <c r="AT258" s="152" t="s">
        <v>214</v>
      </c>
      <c r="AU258" s="152" t="s">
        <v>87</v>
      </c>
      <c r="AV258" s="12" t="s">
        <v>87</v>
      </c>
      <c r="AW258" s="12" t="s">
        <v>32</v>
      </c>
      <c r="AX258" s="12" t="s">
        <v>77</v>
      </c>
      <c r="AY258" s="152" t="s">
        <v>197</v>
      </c>
    </row>
    <row r="259" spans="2:65" s="13" customFormat="1">
      <c r="B259" s="158"/>
      <c r="D259" s="151" t="s">
        <v>214</v>
      </c>
      <c r="E259" s="159" t="s">
        <v>1</v>
      </c>
      <c r="F259" s="160" t="s">
        <v>219</v>
      </c>
      <c r="H259" s="161">
        <v>4.04</v>
      </c>
      <c r="I259" s="162"/>
      <c r="L259" s="158"/>
      <c r="M259" s="163"/>
      <c r="T259" s="164"/>
      <c r="AT259" s="159" t="s">
        <v>214</v>
      </c>
      <c r="AU259" s="159" t="s">
        <v>87</v>
      </c>
      <c r="AV259" s="13" t="s">
        <v>204</v>
      </c>
      <c r="AW259" s="13" t="s">
        <v>32</v>
      </c>
      <c r="AX259" s="13" t="s">
        <v>85</v>
      </c>
      <c r="AY259" s="159" t="s">
        <v>197</v>
      </c>
    </row>
    <row r="260" spans="2:65" s="1" customFormat="1" ht="16.5" customHeight="1">
      <c r="B260" s="136"/>
      <c r="C260" s="172" t="s">
        <v>397</v>
      </c>
      <c r="D260" s="172" t="s">
        <v>321</v>
      </c>
      <c r="E260" s="173" t="s">
        <v>2036</v>
      </c>
      <c r="F260" s="174" t="s">
        <v>2037</v>
      </c>
      <c r="G260" s="175" t="s">
        <v>202</v>
      </c>
      <c r="H260" s="176">
        <v>2.02</v>
      </c>
      <c r="I260" s="177"/>
      <c r="J260" s="178">
        <f>ROUND(I260*H260,2)</f>
        <v>0</v>
      </c>
      <c r="K260" s="174" t="s">
        <v>203</v>
      </c>
      <c r="L260" s="179"/>
      <c r="M260" s="180" t="s">
        <v>1</v>
      </c>
      <c r="N260" s="181" t="s">
        <v>42</v>
      </c>
      <c r="P260" s="146">
        <f>O260*H260</f>
        <v>0</v>
      </c>
      <c r="Q260" s="146">
        <v>2.9E-4</v>
      </c>
      <c r="R260" s="146">
        <f>Q260*H260</f>
        <v>5.8580000000000004E-4</v>
      </c>
      <c r="S260" s="146">
        <v>0</v>
      </c>
      <c r="T260" s="147">
        <f>S260*H260</f>
        <v>0</v>
      </c>
      <c r="AR260" s="148" t="s">
        <v>244</v>
      </c>
      <c r="AT260" s="148" t="s">
        <v>321</v>
      </c>
      <c r="AU260" s="148" t="s">
        <v>87</v>
      </c>
      <c r="AY260" s="17" t="s">
        <v>197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7" t="s">
        <v>85</v>
      </c>
      <c r="BK260" s="149">
        <f>ROUND(I260*H260,2)</f>
        <v>0</v>
      </c>
      <c r="BL260" s="17" t="s">
        <v>204</v>
      </c>
      <c r="BM260" s="148" t="s">
        <v>580</v>
      </c>
    </row>
    <row r="261" spans="2:65" s="12" customFormat="1">
      <c r="B261" s="150"/>
      <c r="D261" s="151" t="s">
        <v>214</v>
      </c>
      <c r="E261" s="152" t="s">
        <v>1</v>
      </c>
      <c r="F261" s="153" t="s">
        <v>2038</v>
      </c>
      <c r="H261" s="154">
        <v>2.02</v>
      </c>
      <c r="I261" s="155"/>
      <c r="L261" s="150"/>
      <c r="M261" s="156"/>
      <c r="T261" s="157"/>
      <c r="AT261" s="152" t="s">
        <v>214</v>
      </c>
      <c r="AU261" s="152" t="s">
        <v>87</v>
      </c>
      <c r="AV261" s="12" t="s">
        <v>87</v>
      </c>
      <c r="AW261" s="12" t="s">
        <v>32</v>
      </c>
      <c r="AX261" s="12" t="s">
        <v>77</v>
      </c>
      <c r="AY261" s="152" t="s">
        <v>197</v>
      </c>
    </row>
    <row r="262" spans="2:65" s="13" customFormat="1">
      <c r="B262" s="158"/>
      <c r="D262" s="151" t="s">
        <v>214</v>
      </c>
      <c r="E262" s="159" t="s">
        <v>1</v>
      </c>
      <c r="F262" s="160" t="s">
        <v>219</v>
      </c>
      <c r="H262" s="161">
        <v>2.02</v>
      </c>
      <c r="I262" s="162"/>
      <c r="L262" s="158"/>
      <c r="M262" s="163"/>
      <c r="T262" s="164"/>
      <c r="AT262" s="159" t="s">
        <v>214</v>
      </c>
      <c r="AU262" s="159" t="s">
        <v>87</v>
      </c>
      <c r="AV262" s="13" t="s">
        <v>204</v>
      </c>
      <c r="AW262" s="13" t="s">
        <v>32</v>
      </c>
      <c r="AX262" s="13" t="s">
        <v>85</v>
      </c>
      <c r="AY262" s="159" t="s">
        <v>197</v>
      </c>
    </row>
    <row r="263" spans="2:65" s="1" customFormat="1" ht="33" customHeight="1">
      <c r="B263" s="136"/>
      <c r="C263" s="137" t="s">
        <v>401</v>
      </c>
      <c r="D263" s="137" t="s">
        <v>199</v>
      </c>
      <c r="E263" s="138" t="s">
        <v>2039</v>
      </c>
      <c r="F263" s="139" t="s">
        <v>2040</v>
      </c>
      <c r="G263" s="140" t="s">
        <v>202</v>
      </c>
      <c r="H263" s="141">
        <v>10</v>
      </c>
      <c r="I263" s="142"/>
      <c r="J263" s="143">
        <f>ROUND(I263*H263,2)</f>
        <v>0</v>
      </c>
      <c r="K263" s="139" t="s">
        <v>203</v>
      </c>
      <c r="L263" s="32"/>
      <c r="M263" s="144" t="s">
        <v>1</v>
      </c>
      <c r="N263" s="145" t="s">
        <v>42</v>
      </c>
      <c r="P263" s="146">
        <f>O263*H263</f>
        <v>0</v>
      </c>
      <c r="Q263" s="146">
        <v>0</v>
      </c>
      <c r="R263" s="146">
        <f>Q263*H263</f>
        <v>0</v>
      </c>
      <c r="S263" s="146">
        <v>0</v>
      </c>
      <c r="T263" s="147">
        <f>S263*H263</f>
        <v>0</v>
      </c>
      <c r="AR263" s="148" t="s">
        <v>204</v>
      </c>
      <c r="AT263" s="148" t="s">
        <v>199</v>
      </c>
      <c r="AU263" s="148" t="s">
        <v>87</v>
      </c>
      <c r="AY263" s="17" t="s">
        <v>197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7" t="s">
        <v>85</v>
      </c>
      <c r="BK263" s="149">
        <f>ROUND(I263*H263,2)</f>
        <v>0</v>
      </c>
      <c r="BL263" s="17" t="s">
        <v>204</v>
      </c>
      <c r="BM263" s="148" t="s">
        <v>590</v>
      </c>
    </row>
    <row r="264" spans="2:65" s="12" customFormat="1">
      <c r="B264" s="150"/>
      <c r="D264" s="151" t="s">
        <v>214</v>
      </c>
      <c r="E264" s="152" t="s">
        <v>1</v>
      </c>
      <c r="F264" s="153" t="s">
        <v>2041</v>
      </c>
      <c r="H264" s="154">
        <v>10</v>
      </c>
      <c r="I264" s="155"/>
      <c r="L264" s="150"/>
      <c r="M264" s="156"/>
      <c r="T264" s="157"/>
      <c r="AT264" s="152" t="s">
        <v>214</v>
      </c>
      <c r="AU264" s="152" t="s">
        <v>87</v>
      </c>
      <c r="AV264" s="12" t="s">
        <v>87</v>
      </c>
      <c r="AW264" s="12" t="s">
        <v>32</v>
      </c>
      <c r="AX264" s="12" t="s">
        <v>77</v>
      </c>
      <c r="AY264" s="152" t="s">
        <v>197</v>
      </c>
    </row>
    <row r="265" spans="2:65" s="13" customFormat="1">
      <c r="B265" s="158"/>
      <c r="D265" s="151" t="s">
        <v>214</v>
      </c>
      <c r="E265" s="159" t="s">
        <v>1</v>
      </c>
      <c r="F265" s="160" t="s">
        <v>219</v>
      </c>
      <c r="H265" s="161">
        <v>10</v>
      </c>
      <c r="I265" s="162"/>
      <c r="L265" s="158"/>
      <c r="M265" s="163"/>
      <c r="T265" s="164"/>
      <c r="AT265" s="159" t="s">
        <v>214</v>
      </c>
      <c r="AU265" s="159" t="s">
        <v>87</v>
      </c>
      <c r="AV265" s="13" t="s">
        <v>204</v>
      </c>
      <c r="AW265" s="13" t="s">
        <v>32</v>
      </c>
      <c r="AX265" s="13" t="s">
        <v>85</v>
      </c>
      <c r="AY265" s="159" t="s">
        <v>197</v>
      </c>
    </row>
    <row r="266" spans="2:65" s="1" customFormat="1" ht="24.2" customHeight="1">
      <c r="B266" s="136"/>
      <c r="C266" s="172" t="s">
        <v>407</v>
      </c>
      <c r="D266" s="172" t="s">
        <v>321</v>
      </c>
      <c r="E266" s="173" t="s">
        <v>2042</v>
      </c>
      <c r="F266" s="174" t="s">
        <v>2043</v>
      </c>
      <c r="G266" s="175" t="s">
        <v>202</v>
      </c>
      <c r="H266" s="176">
        <v>10.1</v>
      </c>
      <c r="I266" s="177"/>
      <c r="J266" s="178">
        <f>ROUND(I266*H266,2)</f>
        <v>0</v>
      </c>
      <c r="K266" s="174" t="s">
        <v>203</v>
      </c>
      <c r="L266" s="179"/>
      <c r="M266" s="180" t="s">
        <v>1</v>
      </c>
      <c r="N266" s="181" t="s">
        <v>42</v>
      </c>
      <c r="P266" s="146">
        <f>O266*H266</f>
        <v>0</v>
      </c>
      <c r="Q266" s="146">
        <v>1E-3</v>
      </c>
      <c r="R266" s="146">
        <f>Q266*H266</f>
        <v>1.01E-2</v>
      </c>
      <c r="S266" s="146">
        <v>0</v>
      </c>
      <c r="T266" s="147">
        <f>S266*H266</f>
        <v>0</v>
      </c>
      <c r="AR266" s="148" t="s">
        <v>244</v>
      </c>
      <c r="AT266" s="148" t="s">
        <v>321</v>
      </c>
      <c r="AU266" s="148" t="s">
        <v>87</v>
      </c>
      <c r="AY266" s="17" t="s">
        <v>197</v>
      </c>
      <c r="BE266" s="149">
        <f>IF(N266="základní",J266,0)</f>
        <v>0</v>
      </c>
      <c r="BF266" s="149">
        <f>IF(N266="snížená",J266,0)</f>
        <v>0</v>
      </c>
      <c r="BG266" s="149">
        <f>IF(N266="zákl. přenesená",J266,0)</f>
        <v>0</v>
      </c>
      <c r="BH266" s="149">
        <f>IF(N266="sníž. přenesená",J266,0)</f>
        <v>0</v>
      </c>
      <c r="BI266" s="149">
        <f>IF(N266="nulová",J266,0)</f>
        <v>0</v>
      </c>
      <c r="BJ266" s="17" t="s">
        <v>85</v>
      </c>
      <c r="BK266" s="149">
        <f>ROUND(I266*H266,2)</f>
        <v>0</v>
      </c>
      <c r="BL266" s="17" t="s">
        <v>204</v>
      </c>
      <c r="BM266" s="148" t="s">
        <v>600</v>
      </c>
    </row>
    <row r="267" spans="2:65" s="12" customFormat="1">
      <c r="B267" s="150"/>
      <c r="D267" s="151" t="s">
        <v>214</v>
      </c>
      <c r="E267" s="152" t="s">
        <v>1</v>
      </c>
      <c r="F267" s="153" t="s">
        <v>2044</v>
      </c>
      <c r="H267" s="154">
        <v>10.1</v>
      </c>
      <c r="I267" s="155"/>
      <c r="L267" s="150"/>
      <c r="M267" s="156"/>
      <c r="T267" s="157"/>
      <c r="AT267" s="152" t="s">
        <v>214</v>
      </c>
      <c r="AU267" s="152" t="s">
        <v>87</v>
      </c>
      <c r="AV267" s="12" t="s">
        <v>87</v>
      </c>
      <c r="AW267" s="12" t="s">
        <v>32</v>
      </c>
      <c r="AX267" s="12" t="s">
        <v>77</v>
      </c>
      <c r="AY267" s="152" t="s">
        <v>197</v>
      </c>
    </row>
    <row r="268" spans="2:65" s="13" customFormat="1">
      <c r="B268" s="158"/>
      <c r="D268" s="151" t="s">
        <v>214</v>
      </c>
      <c r="E268" s="159" t="s">
        <v>1</v>
      </c>
      <c r="F268" s="160" t="s">
        <v>219</v>
      </c>
      <c r="H268" s="161">
        <v>10.1</v>
      </c>
      <c r="I268" s="162"/>
      <c r="L268" s="158"/>
      <c r="M268" s="163"/>
      <c r="T268" s="164"/>
      <c r="AT268" s="159" t="s">
        <v>214</v>
      </c>
      <c r="AU268" s="159" t="s">
        <v>87</v>
      </c>
      <c r="AV268" s="13" t="s">
        <v>204</v>
      </c>
      <c r="AW268" s="13" t="s">
        <v>32</v>
      </c>
      <c r="AX268" s="13" t="s">
        <v>85</v>
      </c>
      <c r="AY268" s="159" t="s">
        <v>197</v>
      </c>
    </row>
    <row r="269" spans="2:65" s="11" customFormat="1" ht="22.9" customHeight="1">
      <c r="B269" s="124"/>
      <c r="D269" s="125" t="s">
        <v>76</v>
      </c>
      <c r="E269" s="134" t="s">
        <v>248</v>
      </c>
      <c r="F269" s="134" t="s">
        <v>633</v>
      </c>
      <c r="I269" s="127"/>
      <c r="J269" s="135">
        <f>BK269</f>
        <v>0</v>
      </c>
      <c r="L269" s="124"/>
      <c r="M269" s="129"/>
      <c r="P269" s="130">
        <f>SUM(P270:P271)</f>
        <v>0</v>
      </c>
      <c r="R269" s="130">
        <f>SUM(R270:R271)</f>
        <v>300</v>
      </c>
      <c r="T269" s="131">
        <f>SUM(T270:T271)</f>
        <v>0</v>
      </c>
      <c r="AR269" s="125" t="s">
        <v>85</v>
      </c>
      <c r="AT269" s="132" t="s">
        <v>76</v>
      </c>
      <c r="AU269" s="132" t="s">
        <v>85</v>
      </c>
      <c r="AY269" s="125" t="s">
        <v>197</v>
      </c>
      <c r="BK269" s="133">
        <f>SUM(BK270:BK271)</f>
        <v>0</v>
      </c>
    </row>
    <row r="270" spans="2:65" s="1" customFormat="1" ht="21.75" customHeight="1">
      <c r="B270" s="136"/>
      <c r="C270" s="137" t="s">
        <v>413</v>
      </c>
      <c r="D270" s="137" t="s">
        <v>199</v>
      </c>
      <c r="E270" s="138" t="s">
        <v>2045</v>
      </c>
      <c r="F270" s="139" t="s">
        <v>2046</v>
      </c>
      <c r="G270" s="140" t="s">
        <v>222</v>
      </c>
      <c r="H270" s="141">
        <v>300</v>
      </c>
      <c r="I270" s="142"/>
      <c r="J270" s="143">
        <f>ROUND(I270*H270,2)</f>
        <v>0</v>
      </c>
      <c r="K270" s="139" t="s">
        <v>203</v>
      </c>
      <c r="L270" s="32"/>
      <c r="M270" s="144" t="s">
        <v>1</v>
      </c>
      <c r="N270" s="145" t="s">
        <v>42</v>
      </c>
      <c r="P270" s="146">
        <f>O270*H270</f>
        <v>0</v>
      </c>
      <c r="Q270" s="146">
        <v>0</v>
      </c>
      <c r="R270" s="146">
        <f>Q270*H270</f>
        <v>0</v>
      </c>
      <c r="S270" s="146">
        <v>0</v>
      </c>
      <c r="T270" s="147">
        <f>S270*H270</f>
        <v>0</v>
      </c>
      <c r="AR270" s="148" t="s">
        <v>204</v>
      </c>
      <c r="AT270" s="148" t="s">
        <v>199</v>
      </c>
      <c r="AU270" s="148" t="s">
        <v>87</v>
      </c>
      <c r="AY270" s="17" t="s">
        <v>197</v>
      </c>
      <c r="BE270" s="149">
        <f>IF(N270="základní",J270,0)</f>
        <v>0</v>
      </c>
      <c r="BF270" s="149">
        <f>IF(N270="snížená",J270,0)</f>
        <v>0</v>
      </c>
      <c r="BG270" s="149">
        <f>IF(N270="zákl. přenesená",J270,0)</f>
        <v>0</v>
      </c>
      <c r="BH270" s="149">
        <f>IF(N270="sníž. přenesená",J270,0)</f>
        <v>0</v>
      </c>
      <c r="BI270" s="149">
        <f>IF(N270="nulová",J270,0)</f>
        <v>0</v>
      </c>
      <c r="BJ270" s="17" t="s">
        <v>85</v>
      </c>
      <c r="BK270" s="149">
        <f>ROUND(I270*H270,2)</f>
        <v>0</v>
      </c>
      <c r="BL270" s="17" t="s">
        <v>204</v>
      </c>
      <c r="BM270" s="148" t="s">
        <v>608</v>
      </c>
    </row>
    <row r="271" spans="2:65" s="1" customFormat="1" ht="16.5" customHeight="1">
      <c r="B271" s="136"/>
      <c r="C271" s="172" t="s">
        <v>419</v>
      </c>
      <c r="D271" s="172" t="s">
        <v>321</v>
      </c>
      <c r="E271" s="173" t="s">
        <v>1377</v>
      </c>
      <c r="F271" s="174" t="s">
        <v>1378</v>
      </c>
      <c r="G271" s="175" t="s">
        <v>222</v>
      </c>
      <c r="H271" s="176">
        <v>300</v>
      </c>
      <c r="I271" s="177"/>
      <c r="J271" s="178">
        <f>ROUND(I271*H271,2)</f>
        <v>0</v>
      </c>
      <c r="K271" s="174" t="s">
        <v>203</v>
      </c>
      <c r="L271" s="179"/>
      <c r="M271" s="180" t="s">
        <v>1</v>
      </c>
      <c r="N271" s="181" t="s">
        <v>42</v>
      </c>
      <c r="P271" s="146">
        <f>O271*H271</f>
        <v>0</v>
      </c>
      <c r="Q271" s="146">
        <v>1</v>
      </c>
      <c r="R271" s="146">
        <f>Q271*H271</f>
        <v>300</v>
      </c>
      <c r="S271" s="146">
        <v>0</v>
      </c>
      <c r="T271" s="147">
        <f>S271*H271</f>
        <v>0</v>
      </c>
      <c r="AR271" s="148" t="s">
        <v>244</v>
      </c>
      <c r="AT271" s="148" t="s">
        <v>321</v>
      </c>
      <c r="AU271" s="148" t="s">
        <v>87</v>
      </c>
      <c r="AY271" s="17" t="s">
        <v>197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7" t="s">
        <v>85</v>
      </c>
      <c r="BK271" s="149">
        <f>ROUND(I271*H271,2)</f>
        <v>0</v>
      </c>
      <c r="BL271" s="17" t="s">
        <v>204</v>
      </c>
      <c r="BM271" s="148" t="s">
        <v>617</v>
      </c>
    </row>
    <row r="272" spans="2:65" s="11" customFormat="1" ht="22.9" customHeight="1">
      <c r="B272" s="124"/>
      <c r="D272" s="125" t="s">
        <v>76</v>
      </c>
      <c r="E272" s="134" t="s">
        <v>693</v>
      </c>
      <c r="F272" s="134" t="s">
        <v>694</v>
      </c>
      <c r="I272" s="127"/>
      <c r="J272" s="135">
        <f>BK272</f>
        <v>0</v>
      </c>
      <c r="L272" s="124"/>
      <c r="M272" s="129"/>
      <c r="P272" s="130">
        <f>P273</f>
        <v>0</v>
      </c>
      <c r="R272" s="130">
        <f>R273</f>
        <v>0</v>
      </c>
      <c r="T272" s="131">
        <f>T273</f>
        <v>0</v>
      </c>
      <c r="AR272" s="125" t="s">
        <v>85</v>
      </c>
      <c r="AT272" s="132" t="s">
        <v>76</v>
      </c>
      <c r="AU272" s="132" t="s">
        <v>85</v>
      </c>
      <c r="AY272" s="125" t="s">
        <v>197</v>
      </c>
      <c r="BK272" s="133">
        <f>BK273</f>
        <v>0</v>
      </c>
    </row>
    <row r="273" spans="2:65" s="1" customFormat="1" ht="16.5" customHeight="1">
      <c r="B273" s="136"/>
      <c r="C273" s="137" t="s">
        <v>423</v>
      </c>
      <c r="D273" s="137" t="s">
        <v>199</v>
      </c>
      <c r="E273" s="138" t="s">
        <v>1542</v>
      </c>
      <c r="F273" s="139" t="s">
        <v>1543</v>
      </c>
      <c r="G273" s="140" t="s">
        <v>293</v>
      </c>
      <c r="H273" s="141">
        <v>588.92499999999995</v>
      </c>
      <c r="I273" s="142"/>
      <c r="J273" s="143">
        <f>ROUND(I273*H273,2)</f>
        <v>0</v>
      </c>
      <c r="K273" s="139" t="s">
        <v>203</v>
      </c>
      <c r="L273" s="32"/>
      <c r="M273" s="144" t="s">
        <v>1</v>
      </c>
      <c r="N273" s="145" t="s">
        <v>42</v>
      </c>
      <c r="P273" s="146">
        <f>O273*H273</f>
        <v>0</v>
      </c>
      <c r="Q273" s="146">
        <v>0</v>
      </c>
      <c r="R273" s="146">
        <f>Q273*H273</f>
        <v>0</v>
      </c>
      <c r="S273" s="146">
        <v>0</v>
      </c>
      <c r="T273" s="147">
        <f>S273*H273</f>
        <v>0</v>
      </c>
      <c r="AR273" s="148" t="s">
        <v>204</v>
      </c>
      <c r="AT273" s="148" t="s">
        <v>199</v>
      </c>
      <c r="AU273" s="148" t="s">
        <v>87</v>
      </c>
      <c r="AY273" s="17" t="s">
        <v>197</v>
      </c>
      <c r="BE273" s="149">
        <f>IF(N273="základní",J273,0)</f>
        <v>0</v>
      </c>
      <c r="BF273" s="149">
        <f>IF(N273="snížená",J273,0)</f>
        <v>0</v>
      </c>
      <c r="BG273" s="149">
        <f>IF(N273="zákl. přenesená",J273,0)</f>
        <v>0</v>
      </c>
      <c r="BH273" s="149">
        <f>IF(N273="sníž. přenesená",J273,0)</f>
        <v>0</v>
      </c>
      <c r="BI273" s="149">
        <f>IF(N273="nulová",J273,0)</f>
        <v>0</v>
      </c>
      <c r="BJ273" s="17" t="s">
        <v>85</v>
      </c>
      <c r="BK273" s="149">
        <f>ROUND(I273*H273,2)</f>
        <v>0</v>
      </c>
      <c r="BL273" s="17" t="s">
        <v>204</v>
      </c>
      <c r="BM273" s="148" t="s">
        <v>628</v>
      </c>
    </row>
    <row r="274" spans="2:65" s="11" customFormat="1" ht="25.9" customHeight="1">
      <c r="B274" s="124"/>
      <c r="D274" s="125" t="s">
        <v>76</v>
      </c>
      <c r="E274" s="126" t="s">
        <v>699</v>
      </c>
      <c r="F274" s="126" t="s">
        <v>700</v>
      </c>
      <c r="I274" s="127"/>
      <c r="J274" s="128">
        <f>BK274</f>
        <v>0</v>
      </c>
      <c r="L274" s="124"/>
      <c r="M274" s="129"/>
      <c r="P274" s="130">
        <f>P275</f>
        <v>0</v>
      </c>
      <c r="R274" s="130">
        <f>R275</f>
        <v>0.94087550000000009</v>
      </c>
      <c r="T274" s="131">
        <f>T275</f>
        <v>0</v>
      </c>
      <c r="AR274" s="125" t="s">
        <v>87</v>
      </c>
      <c r="AT274" s="132" t="s">
        <v>76</v>
      </c>
      <c r="AU274" s="132" t="s">
        <v>77</v>
      </c>
      <c r="AY274" s="125" t="s">
        <v>197</v>
      </c>
      <c r="BK274" s="133">
        <f>BK275</f>
        <v>0</v>
      </c>
    </row>
    <row r="275" spans="2:65" s="11" customFormat="1" ht="22.9" customHeight="1">
      <c r="B275" s="124"/>
      <c r="D275" s="125" t="s">
        <v>76</v>
      </c>
      <c r="E275" s="134" t="s">
        <v>701</v>
      </c>
      <c r="F275" s="134" t="s">
        <v>702</v>
      </c>
      <c r="I275" s="127"/>
      <c r="J275" s="135">
        <f>BK275</f>
        <v>0</v>
      </c>
      <c r="L275" s="124"/>
      <c r="M275" s="129"/>
      <c r="P275" s="130">
        <f>SUM(P276:P308)</f>
        <v>0</v>
      </c>
      <c r="R275" s="130">
        <f>SUM(R276:R308)</f>
        <v>0.94087550000000009</v>
      </c>
      <c r="T275" s="131">
        <f>SUM(T276:T308)</f>
        <v>0</v>
      </c>
      <c r="AR275" s="125" t="s">
        <v>87</v>
      </c>
      <c r="AT275" s="132" t="s">
        <v>76</v>
      </c>
      <c r="AU275" s="132" t="s">
        <v>85</v>
      </c>
      <c r="AY275" s="125" t="s">
        <v>197</v>
      </c>
      <c r="BK275" s="133">
        <f>SUM(BK276:BK308)</f>
        <v>0</v>
      </c>
    </row>
    <row r="276" spans="2:65" s="1" customFormat="1" ht="33" customHeight="1">
      <c r="B276" s="136"/>
      <c r="C276" s="137" t="s">
        <v>429</v>
      </c>
      <c r="D276" s="137" t="s">
        <v>199</v>
      </c>
      <c r="E276" s="138" t="s">
        <v>1389</v>
      </c>
      <c r="F276" s="139" t="s">
        <v>1390</v>
      </c>
      <c r="G276" s="140" t="s">
        <v>212</v>
      </c>
      <c r="H276" s="141">
        <v>300</v>
      </c>
      <c r="I276" s="142"/>
      <c r="J276" s="143">
        <f>ROUND(I276*H276,2)</f>
        <v>0</v>
      </c>
      <c r="K276" s="139" t="s">
        <v>203</v>
      </c>
      <c r="L276" s="32"/>
      <c r="M276" s="144" t="s">
        <v>1</v>
      </c>
      <c r="N276" s="145" t="s">
        <v>42</v>
      </c>
      <c r="P276" s="146">
        <f>O276*H276</f>
        <v>0</v>
      </c>
      <c r="Q276" s="146">
        <v>0</v>
      </c>
      <c r="R276" s="146">
        <f>Q276*H276</f>
        <v>0</v>
      </c>
      <c r="S276" s="146">
        <v>0</v>
      </c>
      <c r="T276" s="147">
        <f>S276*H276</f>
        <v>0</v>
      </c>
      <c r="AR276" s="148" t="s">
        <v>286</v>
      </c>
      <c r="AT276" s="148" t="s">
        <v>199</v>
      </c>
      <c r="AU276" s="148" t="s">
        <v>87</v>
      </c>
      <c r="AY276" s="17" t="s">
        <v>197</v>
      </c>
      <c r="BE276" s="149">
        <f>IF(N276="základní",J276,0)</f>
        <v>0</v>
      </c>
      <c r="BF276" s="149">
        <f>IF(N276="snížená",J276,0)</f>
        <v>0</v>
      </c>
      <c r="BG276" s="149">
        <f>IF(N276="zákl. přenesená",J276,0)</f>
        <v>0</v>
      </c>
      <c r="BH276" s="149">
        <f>IF(N276="sníž. přenesená",J276,0)</f>
        <v>0</v>
      </c>
      <c r="BI276" s="149">
        <f>IF(N276="nulová",J276,0)</f>
        <v>0</v>
      </c>
      <c r="BJ276" s="17" t="s">
        <v>85</v>
      </c>
      <c r="BK276" s="149">
        <f>ROUND(I276*H276,2)</f>
        <v>0</v>
      </c>
      <c r="BL276" s="17" t="s">
        <v>286</v>
      </c>
      <c r="BM276" s="148" t="s">
        <v>639</v>
      </c>
    </row>
    <row r="277" spans="2:65" s="12" customFormat="1">
      <c r="B277" s="150"/>
      <c r="D277" s="151" t="s">
        <v>214</v>
      </c>
      <c r="E277" s="152" t="s">
        <v>1</v>
      </c>
      <c r="F277" s="153" t="s">
        <v>2047</v>
      </c>
      <c r="H277" s="154">
        <v>300</v>
      </c>
      <c r="I277" s="155"/>
      <c r="L277" s="150"/>
      <c r="M277" s="156"/>
      <c r="T277" s="157"/>
      <c r="AT277" s="152" t="s">
        <v>214</v>
      </c>
      <c r="AU277" s="152" t="s">
        <v>87</v>
      </c>
      <c r="AV277" s="12" t="s">
        <v>87</v>
      </c>
      <c r="AW277" s="12" t="s">
        <v>32</v>
      </c>
      <c r="AX277" s="12" t="s">
        <v>77</v>
      </c>
      <c r="AY277" s="152" t="s">
        <v>197</v>
      </c>
    </row>
    <row r="278" spans="2:65" s="13" customFormat="1">
      <c r="B278" s="158"/>
      <c r="D278" s="151" t="s">
        <v>214</v>
      </c>
      <c r="E278" s="159" t="s">
        <v>1</v>
      </c>
      <c r="F278" s="160" t="s">
        <v>219</v>
      </c>
      <c r="H278" s="161">
        <v>300</v>
      </c>
      <c r="I278" s="162"/>
      <c r="L278" s="158"/>
      <c r="M278" s="163"/>
      <c r="T278" s="164"/>
      <c r="AT278" s="159" t="s">
        <v>214</v>
      </c>
      <c r="AU278" s="159" t="s">
        <v>87</v>
      </c>
      <c r="AV278" s="13" t="s">
        <v>204</v>
      </c>
      <c r="AW278" s="13" t="s">
        <v>32</v>
      </c>
      <c r="AX278" s="13" t="s">
        <v>85</v>
      </c>
      <c r="AY278" s="159" t="s">
        <v>197</v>
      </c>
    </row>
    <row r="279" spans="2:65" s="1" customFormat="1" ht="33" customHeight="1">
      <c r="B279" s="136"/>
      <c r="C279" s="137" t="s">
        <v>434</v>
      </c>
      <c r="D279" s="137" t="s">
        <v>199</v>
      </c>
      <c r="E279" s="138" t="s">
        <v>1393</v>
      </c>
      <c r="F279" s="139" t="s">
        <v>1394</v>
      </c>
      <c r="G279" s="140" t="s">
        <v>212</v>
      </c>
      <c r="H279" s="141">
        <v>87.6</v>
      </c>
      <c r="I279" s="142"/>
      <c r="J279" s="143">
        <f>ROUND(I279*H279,2)</f>
        <v>0</v>
      </c>
      <c r="K279" s="139" t="s">
        <v>203</v>
      </c>
      <c r="L279" s="32"/>
      <c r="M279" s="144" t="s">
        <v>1</v>
      </c>
      <c r="N279" s="145" t="s">
        <v>42</v>
      </c>
      <c r="P279" s="146">
        <f>O279*H279</f>
        <v>0</v>
      </c>
      <c r="Q279" s="146">
        <v>0</v>
      </c>
      <c r="R279" s="146">
        <f>Q279*H279</f>
        <v>0</v>
      </c>
      <c r="S279" s="146">
        <v>0</v>
      </c>
      <c r="T279" s="147">
        <f>S279*H279</f>
        <v>0</v>
      </c>
      <c r="AR279" s="148" t="s">
        <v>286</v>
      </c>
      <c r="AT279" s="148" t="s">
        <v>199</v>
      </c>
      <c r="AU279" s="148" t="s">
        <v>87</v>
      </c>
      <c r="AY279" s="17" t="s">
        <v>197</v>
      </c>
      <c r="BE279" s="149">
        <f>IF(N279="základní",J279,0)</f>
        <v>0</v>
      </c>
      <c r="BF279" s="149">
        <f>IF(N279="snížená",J279,0)</f>
        <v>0</v>
      </c>
      <c r="BG279" s="149">
        <f>IF(N279="zákl. přenesená",J279,0)</f>
        <v>0</v>
      </c>
      <c r="BH279" s="149">
        <f>IF(N279="sníž. přenesená",J279,0)</f>
        <v>0</v>
      </c>
      <c r="BI279" s="149">
        <f>IF(N279="nulová",J279,0)</f>
        <v>0</v>
      </c>
      <c r="BJ279" s="17" t="s">
        <v>85</v>
      </c>
      <c r="BK279" s="149">
        <f>ROUND(I279*H279,2)</f>
        <v>0</v>
      </c>
      <c r="BL279" s="17" t="s">
        <v>286</v>
      </c>
      <c r="BM279" s="148" t="s">
        <v>648</v>
      </c>
    </row>
    <row r="280" spans="2:65" s="12" customFormat="1">
      <c r="B280" s="150"/>
      <c r="D280" s="151" t="s">
        <v>214</v>
      </c>
      <c r="E280" s="152" t="s">
        <v>1</v>
      </c>
      <c r="F280" s="153" t="s">
        <v>2048</v>
      </c>
      <c r="H280" s="154">
        <v>87.6</v>
      </c>
      <c r="I280" s="155"/>
      <c r="L280" s="150"/>
      <c r="M280" s="156"/>
      <c r="T280" s="157"/>
      <c r="AT280" s="152" t="s">
        <v>214</v>
      </c>
      <c r="AU280" s="152" t="s">
        <v>87</v>
      </c>
      <c r="AV280" s="12" t="s">
        <v>87</v>
      </c>
      <c r="AW280" s="12" t="s">
        <v>32</v>
      </c>
      <c r="AX280" s="12" t="s">
        <v>77</v>
      </c>
      <c r="AY280" s="152" t="s">
        <v>197</v>
      </c>
    </row>
    <row r="281" spans="2:65" s="13" customFormat="1">
      <c r="B281" s="158"/>
      <c r="D281" s="151" t="s">
        <v>214</v>
      </c>
      <c r="E281" s="159" t="s">
        <v>1</v>
      </c>
      <c r="F281" s="160" t="s">
        <v>219</v>
      </c>
      <c r="H281" s="161">
        <v>87.6</v>
      </c>
      <c r="I281" s="162"/>
      <c r="L281" s="158"/>
      <c r="M281" s="163"/>
      <c r="T281" s="164"/>
      <c r="AT281" s="159" t="s">
        <v>214</v>
      </c>
      <c r="AU281" s="159" t="s">
        <v>87</v>
      </c>
      <c r="AV281" s="13" t="s">
        <v>204</v>
      </c>
      <c r="AW281" s="13" t="s">
        <v>32</v>
      </c>
      <c r="AX281" s="13" t="s">
        <v>85</v>
      </c>
      <c r="AY281" s="159" t="s">
        <v>197</v>
      </c>
    </row>
    <row r="282" spans="2:65" s="1" customFormat="1" ht="24.2" customHeight="1">
      <c r="B282" s="136"/>
      <c r="C282" s="172" t="s">
        <v>439</v>
      </c>
      <c r="D282" s="172" t="s">
        <v>321</v>
      </c>
      <c r="E282" s="173" t="s">
        <v>1397</v>
      </c>
      <c r="F282" s="174" t="s">
        <v>1398</v>
      </c>
      <c r="G282" s="175" t="s">
        <v>212</v>
      </c>
      <c r="H282" s="176">
        <v>445.74</v>
      </c>
      <c r="I282" s="177"/>
      <c r="J282" s="178">
        <f>ROUND(I282*H282,2)</f>
        <v>0</v>
      </c>
      <c r="K282" s="174" t="s">
        <v>203</v>
      </c>
      <c r="L282" s="179"/>
      <c r="M282" s="180" t="s">
        <v>1</v>
      </c>
      <c r="N282" s="181" t="s">
        <v>42</v>
      </c>
      <c r="P282" s="146">
        <f>O282*H282</f>
        <v>0</v>
      </c>
      <c r="Q282" s="146">
        <v>1.5E-3</v>
      </c>
      <c r="R282" s="146">
        <f>Q282*H282</f>
        <v>0.66861000000000004</v>
      </c>
      <c r="S282" s="146">
        <v>0</v>
      </c>
      <c r="T282" s="147">
        <f>S282*H282</f>
        <v>0</v>
      </c>
      <c r="AR282" s="148" t="s">
        <v>371</v>
      </c>
      <c r="AT282" s="148" t="s">
        <v>321</v>
      </c>
      <c r="AU282" s="148" t="s">
        <v>87</v>
      </c>
      <c r="AY282" s="17" t="s">
        <v>197</v>
      </c>
      <c r="BE282" s="149">
        <f>IF(N282="základní",J282,0)</f>
        <v>0</v>
      </c>
      <c r="BF282" s="149">
        <f>IF(N282="snížená",J282,0)</f>
        <v>0</v>
      </c>
      <c r="BG282" s="149">
        <f>IF(N282="zákl. přenesená",J282,0)</f>
        <v>0</v>
      </c>
      <c r="BH282" s="149">
        <f>IF(N282="sníž. přenesená",J282,0)</f>
        <v>0</v>
      </c>
      <c r="BI282" s="149">
        <f>IF(N282="nulová",J282,0)</f>
        <v>0</v>
      </c>
      <c r="BJ282" s="17" t="s">
        <v>85</v>
      </c>
      <c r="BK282" s="149">
        <f>ROUND(I282*H282,2)</f>
        <v>0</v>
      </c>
      <c r="BL282" s="17" t="s">
        <v>286</v>
      </c>
      <c r="BM282" s="148" t="s">
        <v>656</v>
      </c>
    </row>
    <row r="283" spans="2:65" s="12" customFormat="1">
      <c r="B283" s="150"/>
      <c r="D283" s="151" t="s">
        <v>214</v>
      </c>
      <c r="E283" s="152" t="s">
        <v>1</v>
      </c>
      <c r="F283" s="153" t="s">
        <v>2049</v>
      </c>
      <c r="H283" s="154">
        <v>445.74</v>
      </c>
      <c r="I283" s="155"/>
      <c r="L283" s="150"/>
      <c r="M283" s="156"/>
      <c r="T283" s="157"/>
      <c r="AT283" s="152" t="s">
        <v>214</v>
      </c>
      <c r="AU283" s="152" t="s">
        <v>87</v>
      </c>
      <c r="AV283" s="12" t="s">
        <v>87</v>
      </c>
      <c r="AW283" s="12" t="s">
        <v>32</v>
      </c>
      <c r="AX283" s="12" t="s">
        <v>77</v>
      </c>
      <c r="AY283" s="152" t="s">
        <v>197</v>
      </c>
    </row>
    <row r="284" spans="2:65" s="13" customFormat="1">
      <c r="B284" s="158"/>
      <c r="D284" s="151" t="s">
        <v>214</v>
      </c>
      <c r="E284" s="159" t="s">
        <v>1</v>
      </c>
      <c r="F284" s="160" t="s">
        <v>219</v>
      </c>
      <c r="H284" s="161">
        <v>445.74</v>
      </c>
      <c r="I284" s="162"/>
      <c r="L284" s="158"/>
      <c r="M284" s="163"/>
      <c r="T284" s="164"/>
      <c r="AT284" s="159" t="s">
        <v>214</v>
      </c>
      <c r="AU284" s="159" t="s">
        <v>87</v>
      </c>
      <c r="AV284" s="13" t="s">
        <v>204</v>
      </c>
      <c r="AW284" s="13" t="s">
        <v>32</v>
      </c>
      <c r="AX284" s="13" t="s">
        <v>85</v>
      </c>
      <c r="AY284" s="159" t="s">
        <v>197</v>
      </c>
    </row>
    <row r="285" spans="2:65" s="1" customFormat="1" ht="24.2" customHeight="1">
      <c r="B285" s="136"/>
      <c r="C285" s="137" t="s">
        <v>445</v>
      </c>
      <c r="D285" s="137" t="s">
        <v>199</v>
      </c>
      <c r="E285" s="138" t="s">
        <v>1400</v>
      </c>
      <c r="F285" s="139" t="s">
        <v>1401</v>
      </c>
      <c r="G285" s="140" t="s">
        <v>212</v>
      </c>
      <c r="H285" s="141">
        <v>300</v>
      </c>
      <c r="I285" s="142"/>
      <c r="J285" s="143">
        <f>ROUND(I285*H285,2)</f>
        <v>0</v>
      </c>
      <c r="K285" s="139" t="s">
        <v>203</v>
      </c>
      <c r="L285" s="32"/>
      <c r="M285" s="144" t="s">
        <v>1</v>
      </c>
      <c r="N285" s="145" t="s">
        <v>42</v>
      </c>
      <c r="P285" s="146">
        <f>O285*H285</f>
        <v>0</v>
      </c>
      <c r="Q285" s="146">
        <v>0</v>
      </c>
      <c r="R285" s="146">
        <f>Q285*H285</f>
        <v>0</v>
      </c>
      <c r="S285" s="146">
        <v>0</v>
      </c>
      <c r="T285" s="147">
        <f>S285*H285</f>
        <v>0</v>
      </c>
      <c r="AR285" s="148" t="s">
        <v>286</v>
      </c>
      <c r="AT285" s="148" t="s">
        <v>199</v>
      </c>
      <c r="AU285" s="148" t="s">
        <v>87</v>
      </c>
      <c r="AY285" s="17" t="s">
        <v>197</v>
      </c>
      <c r="BE285" s="149">
        <f>IF(N285="základní",J285,0)</f>
        <v>0</v>
      </c>
      <c r="BF285" s="149">
        <f>IF(N285="snížená",J285,0)</f>
        <v>0</v>
      </c>
      <c r="BG285" s="149">
        <f>IF(N285="zákl. přenesená",J285,0)</f>
        <v>0</v>
      </c>
      <c r="BH285" s="149">
        <f>IF(N285="sníž. přenesená",J285,0)</f>
        <v>0</v>
      </c>
      <c r="BI285" s="149">
        <f>IF(N285="nulová",J285,0)</f>
        <v>0</v>
      </c>
      <c r="BJ285" s="17" t="s">
        <v>85</v>
      </c>
      <c r="BK285" s="149">
        <f>ROUND(I285*H285,2)</f>
        <v>0</v>
      </c>
      <c r="BL285" s="17" t="s">
        <v>286</v>
      </c>
      <c r="BM285" s="148" t="s">
        <v>665</v>
      </c>
    </row>
    <row r="286" spans="2:65" s="12" customFormat="1">
      <c r="B286" s="150"/>
      <c r="D286" s="151" t="s">
        <v>214</v>
      </c>
      <c r="E286" s="152" t="s">
        <v>1</v>
      </c>
      <c r="F286" s="153" t="s">
        <v>2047</v>
      </c>
      <c r="H286" s="154">
        <v>300</v>
      </c>
      <c r="I286" s="155"/>
      <c r="L286" s="150"/>
      <c r="M286" s="156"/>
      <c r="T286" s="157"/>
      <c r="AT286" s="152" t="s">
        <v>214</v>
      </c>
      <c r="AU286" s="152" t="s">
        <v>87</v>
      </c>
      <c r="AV286" s="12" t="s">
        <v>87</v>
      </c>
      <c r="AW286" s="12" t="s">
        <v>32</v>
      </c>
      <c r="AX286" s="12" t="s">
        <v>77</v>
      </c>
      <c r="AY286" s="152" t="s">
        <v>197</v>
      </c>
    </row>
    <row r="287" spans="2:65" s="13" customFormat="1">
      <c r="B287" s="158"/>
      <c r="D287" s="151" t="s">
        <v>214</v>
      </c>
      <c r="E287" s="159" t="s">
        <v>1</v>
      </c>
      <c r="F287" s="160" t="s">
        <v>219</v>
      </c>
      <c r="H287" s="161">
        <v>300</v>
      </c>
      <c r="I287" s="162"/>
      <c r="L287" s="158"/>
      <c r="M287" s="163"/>
      <c r="T287" s="164"/>
      <c r="AT287" s="159" t="s">
        <v>214</v>
      </c>
      <c r="AU287" s="159" t="s">
        <v>87</v>
      </c>
      <c r="AV287" s="13" t="s">
        <v>204</v>
      </c>
      <c r="AW287" s="13" t="s">
        <v>32</v>
      </c>
      <c r="AX287" s="13" t="s">
        <v>85</v>
      </c>
      <c r="AY287" s="159" t="s">
        <v>197</v>
      </c>
    </row>
    <row r="288" spans="2:65" s="1" customFormat="1" ht="24.2" customHeight="1">
      <c r="B288" s="136"/>
      <c r="C288" s="137" t="s">
        <v>449</v>
      </c>
      <c r="D288" s="137" t="s">
        <v>199</v>
      </c>
      <c r="E288" s="138" t="s">
        <v>1402</v>
      </c>
      <c r="F288" s="139" t="s">
        <v>1403</v>
      </c>
      <c r="G288" s="140" t="s">
        <v>212</v>
      </c>
      <c r="H288" s="141">
        <v>300</v>
      </c>
      <c r="I288" s="142"/>
      <c r="J288" s="143">
        <f>ROUND(I288*H288,2)</f>
        <v>0</v>
      </c>
      <c r="K288" s="139" t="s">
        <v>203</v>
      </c>
      <c r="L288" s="32"/>
      <c r="M288" s="144" t="s">
        <v>1</v>
      </c>
      <c r="N288" s="145" t="s">
        <v>42</v>
      </c>
      <c r="P288" s="146">
        <f>O288*H288</f>
        <v>0</v>
      </c>
      <c r="Q288" s="146">
        <v>0</v>
      </c>
      <c r="R288" s="146">
        <f>Q288*H288</f>
        <v>0</v>
      </c>
      <c r="S288" s="146">
        <v>0</v>
      </c>
      <c r="T288" s="147">
        <f>S288*H288</f>
        <v>0</v>
      </c>
      <c r="AR288" s="148" t="s">
        <v>286</v>
      </c>
      <c r="AT288" s="148" t="s">
        <v>199</v>
      </c>
      <c r="AU288" s="148" t="s">
        <v>87</v>
      </c>
      <c r="AY288" s="17" t="s">
        <v>197</v>
      </c>
      <c r="BE288" s="149">
        <f>IF(N288="základní",J288,0)</f>
        <v>0</v>
      </c>
      <c r="BF288" s="149">
        <f>IF(N288="snížená",J288,0)</f>
        <v>0</v>
      </c>
      <c r="BG288" s="149">
        <f>IF(N288="zákl. přenesená",J288,0)</f>
        <v>0</v>
      </c>
      <c r="BH288" s="149">
        <f>IF(N288="sníž. přenesená",J288,0)</f>
        <v>0</v>
      </c>
      <c r="BI288" s="149">
        <f>IF(N288="nulová",J288,0)</f>
        <v>0</v>
      </c>
      <c r="BJ288" s="17" t="s">
        <v>85</v>
      </c>
      <c r="BK288" s="149">
        <f>ROUND(I288*H288,2)</f>
        <v>0</v>
      </c>
      <c r="BL288" s="17" t="s">
        <v>286</v>
      </c>
      <c r="BM288" s="148" t="s">
        <v>676</v>
      </c>
    </row>
    <row r="289" spans="2:65" s="12" customFormat="1">
      <c r="B289" s="150"/>
      <c r="D289" s="151" t="s">
        <v>214</v>
      </c>
      <c r="E289" s="152" t="s">
        <v>1</v>
      </c>
      <c r="F289" s="153" t="s">
        <v>2047</v>
      </c>
      <c r="H289" s="154">
        <v>300</v>
      </c>
      <c r="I289" s="155"/>
      <c r="L289" s="150"/>
      <c r="M289" s="156"/>
      <c r="T289" s="157"/>
      <c r="AT289" s="152" t="s">
        <v>214</v>
      </c>
      <c r="AU289" s="152" t="s">
        <v>87</v>
      </c>
      <c r="AV289" s="12" t="s">
        <v>87</v>
      </c>
      <c r="AW289" s="12" t="s">
        <v>32</v>
      </c>
      <c r="AX289" s="12" t="s">
        <v>77</v>
      </c>
      <c r="AY289" s="152" t="s">
        <v>197</v>
      </c>
    </row>
    <row r="290" spans="2:65" s="13" customFormat="1">
      <c r="B290" s="158"/>
      <c r="D290" s="151" t="s">
        <v>214</v>
      </c>
      <c r="E290" s="159" t="s">
        <v>1</v>
      </c>
      <c r="F290" s="160" t="s">
        <v>219</v>
      </c>
      <c r="H290" s="161">
        <v>300</v>
      </c>
      <c r="I290" s="162"/>
      <c r="L290" s="158"/>
      <c r="M290" s="163"/>
      <c r="T290" s="164"/>
      <c r="AT290" s="159" t="s">
        <v>214</v>
      </c>
      <c r="AU290" s="159" t="s">
        <v>87</v>
      </c>
      <c r="AV290" s="13" t="s">
        <v>204</v>
      </c>
      <c r="AW290" s="13" t="s">
        <v>32</v>
      </c>
      <c r="AX290" s="13" t="s">
        <v>85</v>
      </c>
      <c r="AY290" s="159" t="s">
        <v>197</v>
      </c>
    </row>
    <row r="291" spans="2:65" s="1" customFormat="1" ht="24.2" customHeight="1">
      <c r="B291" s="136"/>
      <c r="C291" s="137" t="s">
        <v>454</v>
      </c>
      <c r="D291" s="137" t="s">
        <v>199</v>
      </c>
      <c r="E291" s="138" t="s">
        <v>1404</v>
      </c>
      <c r="F291" s="139" t="s">
        <v>1405</v>
      </c>
      <c r="G291" s="140" t="s">
        <v>212</v>
      </c>
      <c r="H291" s="141">
        <v>87.6</v>
      </c>
      <c r="I291" s="142"/>
      <c r="J291" s="143">
        <f>ROUND(I291*H291,2)</f>
        <v>0</v>
      </c>
      <c r="K291" s="139" t="s">
        <v>203</v>
      </c>
      <c r="L291" s="32"/>
      <c r="M291" s="144" t="s">
        <v>1</v>
      </c>
      <c r="N291" s="145" t="s">
        <v>42</v>
      </c>
      <c r="P291" s="146">
        <f>O291*H291</f>
        <v>0</v>
      </c>
      <c r="Q291" s="146">
        <v>0</v>
      </c>
      <c r="R291" s="146">
        <f>Q291*H291</f>
        <v>0</v>
      </c>
      <c r="S291" s="146">
        <v>0</v>
      </c>
      <c r="T291" s="147">
        <f>S291*H291</f>
        <v>0</v>
      </c>
      <c r="AR291" s="148" t="s">
        <v>286</v>
      </c>
      <c r="AT291" s="148" t="s">
        <v>199</v>
      </c>
      <c r="AU291" s="148" t="s">
        <v>87</v>
      </c>
      <c r="AY291" s="17" t="s">
        <v>197</v>
      </c>
      <c r="BE291" s="149">
        <f>IF(N291="základní",J291,0)</f>
        <v>0</v>
      </c>
      <c r="BF291" s="149">
        <f>IF(N291="snížená",J291,0)</f>
        <v>0</v>
      </c>
      <c r="BG291" s="149">
        <f>IF(N291="zákl. přenesená",J291,0)</f>
        <v>0</v>
      </c>
      <c r="BH291" s="149">
        <f>IF(N291="sníž. přenesená",J291,0)</f>
        <v>0</v>
      </c>
      <c r="BI291" s="149">
        <f>IF(N291="nulová",J291,0)</f>
        <v>0</v>
      </c>
      <c r="BJ291" s="17" t="s">
        <v>85</v>
      </c>
      <c r="BK291" s="149">
        <f>ROUND(I291*H291,2)</f>
        <v>0</v>
      </c>
      <c r="BL291" s="17" t="s">
        <v>286</v>
      </c>
      <c r="BM291" s="148" t="s">
        <v>684</v>
      </c>
    </row>
    <row r="292" spans="2:65" s="12" customFormat="1">
      <c r="B292" s="150"/>
      <c r="D292" s="151" t="s">
        <v>214</v>
      </c>
      <c r="E292" s="152" t="s">
        <v>1</v>
      </c>
      <c r="F292" s="153" t="s">
        <v>2050</v>
      </c>
      <c r="H292" s="154">
        <v>87.6</v>
      </c>
      <c r="I292" s="155"/>
      <c r="L292" s="150"/>
      <c r="M292" s="156"/>
      <c r="T292" s="157"/>
      <c r="AT292" s="152" t="s">
        <v>214</v>
      </c>
      <c r="AU292" s="152" t="s">
        <v>87</v>
      </c>
      <c r="AV292" s="12" t="s">
        <v>87</v>
      </c>
      <c r="AW292" s="12" t="s">
        <v>32</v>
      </c>
      <c r="AX292" s="12" t="s">
        <v>77</v>
      </c>
      <c r="AY292" s="152" t="s">
        <v>197</v>
      </c>
    </row>
    <row r="293" spans="2:65" s="13" customFormat="1">
      <c r="B293" s="158"/>
      <c r="D293" s="151" t="s">
        <v>214</v>
      </c>
      <c r="E293" s="159" t="s">
        <v>1</v>
      </c>
      <c r="F293" s="160" t="s">
        <v>219</v>
      </c>
      <c r="H293" s="161">
        <v>87.6</v>
      </c>
      <c r="I293" s="162"/>
      <c r="L293" s="158"/>
      <c r="M293" s="163"/>
      <c r="T293" s="164"/>
      <c r="AT293" s="159" t="s">
        <v>214</v>
      </c>
      <c r="AU293" s="159" t="s">
        <v>87</v>
      </c>
      <c r="AV293" s="13" t="s">
        <v>204</v>
      </c>
      <c r="AW293" s="13" t="s">
        <v>32</v>
      </c>
      <c r="AX293" s="13" t="s">
        <v>85</v>
      </c>
      <c r="AY293" s="159" t="s">
        <v>197</v>
      </c>
    </row>
    <row r="294" spans="2:65" s="1" customFormat="1" ht="24.2" customHeight="1">
      <c r="B294" s="136"/>
      <c r="C294" s="137" t="s">
        <v>460</v>
      </c>
      <c r="D294" s="137" t="s">
        <v>199</v>
      </c>
      <c r="E294" s="138" t="s">
        <v>2051</v>
      </c>
      <c r="F294" s="139" t="s">
        <v>2052</v>
      </c>
      <c r="G294" s="140" t="s">
        <v>212</v>
      </c>
      <c r="H294" s="141">
        <v>87.6</v>
      </c>
      <c r="I294" s="142"/>
      <c r="J294" s="143">
        <f>ROUND(I294*H294,2)</f>
        <v>0</v>
      </c>
      <c r="K294" s="139" t="s">
        <v>203</v>
      </c>
      <c r="L294" s="32"/>
      <c r="M294" s="144" t="s">
        <v>1</v>
      </c>
      <c r="N294" s="145" t="s">
        <v>42</v>
      </c>
      <c r="P294" s="146">
        <f>O294*H294</f>
        <v>0</v>
      </c>
      <c r="Q294" s="146">
        <v>0</v>
      </c>
      <c r="R294" s="146">
        <f>Q294*H294</f>
        <v>0</v>
      </c>
      <c r="S294" s="146">
        <v>0</v>
      </c>
      <c r="T294" s="147">
        <f>S294*H294</f>
        <v>0</v>
      </c>
      <c r="AR294" s="148" t="s">
        <v>286</v>
      </c>
      <c r="AT294" s="148" t="s">
        <v>199</v>
      </c>
      <c r="AU294" s="148" t="s">
        <v>87</v>
      </c>
      <c r="AY294" s="17" t="s">
        <v>197</v>
      </c>
      <c r="BE294" s="149">
        <f>IF(N294="základní",J294,0)</f>
        <v>0</v>
      </c>
      <c r="BF294" s="149">
        <f>IF(N294="snížená",J294,0)</f>
        <v>0</v>
      </c>
      <c r="BG294" s="149">
        <f>IF(N294="zákl. přenesená",J294,0)</f>
        <v>0</v>
      </c>
      <c r="BH294" s="149">
        <f>IF(N294="sníž. přenesená",J294,0)</f>
        <v>0</v>
      </c>
      <c r="BI294" s="149">
        <f>IF(N294="nulová",J294,0)</f>
        <v>0</v>
      </c>
      <c r="BJ294" s="17" t="s">
        <v>85</v>
      </c>
      <c r="BK294" s="149">
        <f>ROUND(I294*H294,2)</f>
        <v>0</v>
      </c>
      <c r="BL294" s="17" t="s">
        <v>286</v>
      </c>
      <c r="BM294" s="148" t="s">
        <v>695</v>
      </c>
    </row>
    <row r="295" spans="2:65" s="12" customFormat="1">
      <c r="B295" s="150"/>
      <c r="D295" s="151" t="s">
        <v>214</v>
      </c>
      <c r="E295" s="152" t="s">
        <v>1</v>
      </c>
      <c r="F295" s="153" t="s">
        <v>2048</v>
      </c>
      <c r="H295" s="154">
        <v>87.6</v>
      </c>
      <c r="I295" s="155"/>
      <c r="L295" s="150"/>
      <c r="M295" s="156"/>
      <c r="T295" s="157"/>
      <c r="AT295" s="152" t="s">
        <v>214</v>
      </c>
      <c r="AU295" s="152" t="s">
        <v>87</v>
      </c>
      <c r="AV295" s="12" t="s">
        <v>87</v>
      </c>
      <c r="AW295" s="12" t="s">
        <v>32</v>
      </c>
      <c r="AX295" s="12" t="s">
        <v>77</v>
      </c>
      <c r="AY295" s="152" t="s">
        <v>197</v>
      </c>
    </row>
    <row r="296" spans="2:65" s="13" customFormat="1">
      <c r="B296" s="158"/>
      <c r="D296" s="151" t="s">
        <v>214</v>
      </c>
      <c r="E296" s="159" t="s">
        <v>1</v>
      </c>
      <c r="F296" s="160" t="s">
        <v>219</v>
      </c>
      <c r="H296" s="161">
        <v>87.6</v>
      </c>
      <c r="I296" s="162"/>
      <c r="L296" s="158"/>
      <c r="M296" s="163"/>
      <c r="T296" s="164"/>
      <c r="AT296" s="159" t="s">
        <v>214</v>
      </c>
      <c r="AU296" s="159" t="s">
        <v>87</v>
      </c>
      <c r="AV296" s="13" t="s">
        <v>204</v>
      </c>
      <c r="AW296" s="13" t="s">
        <v>32</v>
      </c>
      <c r="AX296" s="13" t="s">
        <v>85</v>
      </c>
      <c r="AY296" s="159" t="s">
        <v>197</v>
      </c>
    </row>
    <row r="297" spans="2:65" s="1" customFormat="1" ht="24.2" customHeight="1">
      <c r="B297" s="136"/>
      <c r="C297" s="172" t="s">
        <v>472</v>
      </c>
      <c r="D297" s="172" t="s">
        <v>321</v>
      </c>
      <c r="E297" s="173" t="s">
        <v>1406</v>
      </c>
      <c r="F297" s="174" t="s">
        <v>1407</v>
      </c>
      <c r="G297" s="175" t="s">
        <v>212</v>
      </c>
      <c r="H297" s="176">
        <v>930.24</v>
      </c>
      <c r="I297" s="177"/>
      <c r="J297" s="178">
        <f>ROUND(I297*H297,2)</f>
        <v>0</v>
      </c>
      <c r="K297" s="174" t="s">
        <v>203</v>
      </c>
      <c r="L297" s="179"/>
      <c r="M297" s="180" t="s">
        <v>1</v>
      </c>
      <c r="N297" s="181" t="s">
        <v>42</v>
      </c>
      <c r="P297" s="146">
        <f>O297*H297</f>
        <v>0</v>
      </c>
      <c r="Q297" s="146">
        <v>2.0000000000000001E-4</v>
      </c>
      <c r="R297" s="146">
        <f>Q297*H297</f>
        <v>0.18604800000000002</v>
      </c>
      <c r="S297" s="146">
        <v>0</v>
      </c>
      <c r="T297" s="147">
        <f>S297*H297</f>
        <v>0</v>
      </c>
      <c r="AR297" s="148" t="s">
        <v>371</v>
      </c>
      <c r="AT297" s="148" t="s">
        <v>321</v>
      </c>
      <c r="AU297" s="148" t="s">
        <v>87</v>
      </c>
      <c r="AY297" s="17" t="s">
        <v>197</v>
      </c>
      <c r="BE297" s="149">
        <f>IF(N297="základní",J297,0)</f>
        <v>0</v>
      </c>
      <c r="BF297" s="149">
        <f>IF(N297="snížená",J297,0)</f>
        <v>0</v>
      </c>
      <c r="BG297" s="149">
        <f>IF(N297="zákl. přenesená",J297,0)</f>
        <v>0</v>
      </c>
      <c r="BH297" s="149">
        <f>IF(N297="sníž. přenesená",J297,0)</f>
        <v>0</v>
      </c>
      <c r="BI297" s="149">
        <f>IF(N297="nulová",J297,0)</f>
        <v>0</v>
      </c>
      <c r="BJ297" s="17" t="s">
        <v>85</v>
      </c>
      <c r="BK297" s="149">
        <f>ROUND(I297*H297,2)</f>
        <v>0</v>
      </c>
      <c r="BL297" s="17" t="s">
        <v>286</v>
      </c>
      <c r="BM297" s="148" t="s">
        <v>708</v>
      </c>
    </row>
    <row r="298" spans="2:65" s="12" customFormat="1">
      <c r="B298" s="150"/>
      <c r="D298" s="151" t="s">
        <v>214</v>
      </c>
      <c r="E298" s="152" t="s">
        <v>1</v>
      </c>
      <c r="F298" s="153" t="s">
        <v>2053</v>
      </c>
      <c r="H298" s="154">
        <v>930.24</v>
      </c>
      <c r="I298" s="155"/>
      <c r="L298" s="150"/>
      <c r="M298" s="156"/>
      <c r="T298" s="157"/>
      <c r="AT298" s="152" t="s">
        <v>214</v>
      </c>
      <c r="AU298" s="152" t="s">
        <v>87</v>
      </c>
      <c r="AV298" s="12" t="s">
        <v>87</v>
      </c>
      <c r="AW298" s="12" t="s">
        <v>32</v>
      </c>
      <c r="AX298" s="12" t="s">
        <v>77</v>
      </c>
      <c r="AY298" s="152" t="s">
        <v>197</v>
      </c>
    </row>
    <row r="299" spans="2:65" s="13" customFormat="1">
      <c r="B299" s="158"/>
      <c r="D299" s="151" t="s">
        <v>214</v>
      </c>
      <c r="E299" s="159" t="s">
        <v>1</v>
      </c>
      <c r="F299" s="160" t="s">
        <v>219</v>
      </c>
      <c r="H299" s="161">
        <v>930.24</v>
      </c>
      <c r="I299" s="162"/>
      <c r="L299" s="158"/>
      <c r="M299" s="163"/>
      <c r="T299" s="164"/>
      <c r="AT299" s="159" t="s">
        <v>214</v>
      </c>
      <c r="AU299" s="159" t="s">
        <v>87</v>
      </c>
      <c r="AV299" s="13" t="s">
        <v>204</v>
      </c>
      <c r="AW299" s="13" t="s">
        <v>32</v>
      </c>
      <c r="AX299" s="13" t="s">
        <v>85</v>
      </c>
      <c r="AY299" s="159" t="s">
        <v>197</v>
      </c>
    </row>
    <row r="300" spans="2:65" s="1" customFormat="1" ht="33" customHeight="1">
      <c r="B300" s="136"/>
      <c r="C300" s="137" t="s">
        <v>476</v>
      </c>
      <c r="D300" s="137" t="s">
        <v>199</v>
      </c>
      <c r="E300" s="138" t="s">
        <v>2054</v>
      </c>
      <c r="F300" s="139" t="s">
        <v>2055</v>
      </c>
      <c r="G300" s="140" t="s">
        <v>527</v>
      </c>
      <c r="H300" s="141">
        <v>73</v>
      </c>
      <c r="I300" s="142"/>
      <c r="J300" s="143">
        <f>ROUND(I300*H300,2)</f>
        <v>0</v>
      </c>
      <c r="K300" s="139" t="s">
        <v>203</v>
      </c>
      <c r="L300" s="32"/>
      <c r="M300" s="144" t="s">
        <v>1</v>
      </c>
      <c r="N300" s="145" t="s">
        <v>42</v>
      </c>
      <c r="P300" s="146">
        <f>O300*H300</f>
        <v>0</v>
      </c>
      <c r="Q300" s="146">
        <v>3.8999999999999999E-4</v>
      </c>
      <c r="R300" s="146">
        <f>Q300*H300</f>
        <v>2.8469999999999999E-2</v>
      </c>
      <c r="S300" s="146">
        <v>0</v>
      </c>
      <c r="T300" s="147">
        <f>S300*H300</f>
        <v>0</v>
      </c>
      <c r="AR300" s="148" t="s">
        <v>286</v>
      </c>
      <c r="AT300" s="148" t="s">
        <v>199</v>
      </c>
      <c r="AU300" s="148" t="s">
        <v>87</v>
      </c>
      <c r="AY300" s="17" t="s">
        <v>197</v>
      </c>
      <c r="BE300" s="149">
        <f>IF(N300="základní",J300,0)</f>
        <v>0</v>
      </c>
      <c r="BF300" s="149">
        <f>IF(N300="snížená",J300,0)</f>
        <v>0</v>
      </c>
      <c r="BG300" s="149">
        <f>IF(N300="zákl. přenesená",J300,0)</f>
        <v>0</v>
      </c>
      <c r="BH300" s="149">
        <f>IF(N300="sníž. přenesená",J300,0)</f>
        <v>0</v>
      </c>
      <c r="BI300" s="149">
        <f>IF(N300="nulová",J300,0)</f>
        <v>0</v>
      </c>
      <c r="BJ300" s="17" t="s">
        <v>85</v>
      </c>
      <c r="BK300" s="149">
        <f>ROUND(I300*H300,2)</f>
        <v>0</v>
      </c>
      <c r="BL300" s="17" t="s">
        <v>286</v>
      </c>
      <c r="BM300" s="148" t="s">
        <v>2056</v>
      </c>
    </row>
    <row r="301" spans="2:65" s="12" customFormat="1">
      <c r="B301" s="150"/>
      <c r="D301" s="151" t="s">
        <v>214</v>
      </c>
      <c r="E301" s="152" t="s">
        <v>1</v>
      </c>
      <c r="F301" s="153" t="s">
        <v>2057</v>
      </c>
      <c r="H301" s="154">
        <v>73</v>
      </c>
      <c r="I301" s="155"/>
      <c r="L301" s="150"/>
      <c r="M301" s="156"/>
      <c r="T301" s="157"/>
      <c r="AT301" s="152" t="s">
        <v>214</v>
      </c>
      <c r="AU301" s="152" t="s">
        <v>87</v>
      </c>
      <c r="AV301" s="12" t="s">
        <v>87</v>
      </c>
      <c r="AW301" s="12" t="s">
        <v>32</v>
      </c>
      <c r="AX301" s="12" t="s">
        <v>77</v>
      </c>
      <c r="AY301" s="152" t="s">
        <v>197</v>
      </c>
    </row>
    <row r="302" spans="2:65" s="13" customFormat="1">
      <c r="B302" s="158"/>
      <c r="D302" s="151" t="s">
        <v>214</v>
      </c>
      <c r="E302" s="159" t="s">
        <v>1</v>
      </c>
      <c r="F302" s="160" t="s">
        <v>219</v>
      </c>
      <c r="H302" s="161">
        <v>73</v>
      </c>
      <c r="I302" s="162"/>
      <c r="L302" s="158"/>
      <c r="M302" s="163"/>
      <c r="T302" s="164"/>
      <c r="AT302" s="159" t="s">
        <v>214</v>
      </c>
      <c r="AU302" s="159" t="s">
        <v>87</v>
      </c>
      <c r="AV302" s="13" t="s">
        <v>204</v>
      </c>
      <c r="AW302" s="13" t="s">
        <v>32</v>
      </c>
      <c r="AX302" s="13" t="s">
        <v>85</v>
      </c>
      <c r="AY302" s="159" t="s">
        <v>197</v>
      </c>
    </row>
    <row r="303" spans="2:65" s="1" customFormat="1" ht="24.2" customHeight="1">
      <c r="B303" s="136"/>
      <c r="C303" s="172" t="s">
        <v>480</v>
      </c>
      <c r="D303" s="172" t="s">
        <v>321</v>
      </c>
      <c r="E303" s="173" t="s">
        <v>1397</v>
      </c>
      <c r="F303" s="174" t="s">
        <v>1398</v>
      </c>
      <c r="G303" s="175" t="s">
        <v>212</v>
      </c>
      <c r="H303" s="176">
        <v>38.325000000000003</v>
      </c>
      <c r="I303" s="177"/>
      <c r="J303" s="178">
        <f>ROUND(I303*H303,2)</f>
        <v>0</v>
      </c>
      <c r="K303" s="174" t="s">
        <v>203</v>
      </c>
      <c r="L303" s="179"/>
      <c r="M303" s="180" t="s">
        <v>1</v>
      </c>
      <c r="N303" s="181" t="s">
        <v>42</v>
      </c>
      <c r="P303" s="146">
        <f>O303*H303</f>
        <v>0</v>
      </c>
      <c r="Q303" s="146">
        <v>1.5E-3</v>
      </c>
      <c r="R303" s="146">
        <f>Q303*H303</f>
        <v>5.7487500000000004E-2</v>
      </c>
      <c r="S303" s="146">
        <v>0</v>
      </c>
      <c r="T303" s="147">
        <f>S303*H303</f>
        <v>0</v>
      </c>
      <c r="AR303" s="148" t="s">
        <v>371</v>
      </c>
      <c r="AT303" s="148" t="s">
        <v>321</v>
      </c>
      <c r="AU303" s="148" t="s">
        <v>87</v>
      </c>
      <c r="AY303" s="17" t="s">
        <v>197</v>
      </c>
      <c r="BE303" s="149">
        <f>IF(N303="základní",J303,0)</f>
        <v>0</v>
      </c>
      <c r="BF303" s="149">
        <f>IF(N303="snížená",J303,0)</f>
        <v>0</v>
      </c>
      <c r="BG303" s="149">
        <f>IF(N303="zákl. přenesená",J303,0)</f>
        <v>0</v>
      </c>
      <c r="BH303" s="149">
        <f>IF(N303="sníž. přenesená",J303,0)</f>
        <v>0</v>
      </c>
      <c r="BI303" s="149">
        <f>IF(N303="nulová",J303,0)</f>
        <v>0</v>
      </c>
      <c r="BJ303" s="17" t="s">
        <v>85</v>
      </c>
      <c r="BK303" s="149">
        <f>ROUND(I303*H303,2)</f>
        <v>0</v>
      </c>
      <c r="BL303" s="17" t="s">
        <v>286</v>
      </c>
      <c r="BM303" s="148" t="s">
        <v>2058</v>
      </c>
    </row>
    <row r="304" spans="2:65" s="12" customFormat="1">
      <c r="B304" s="150"/>
      <c r="D304" s="151" t="s">
        <v>214</v>
      </c>
      <c r="E304" s="152" t="s">
        <v>1</v>
      </c>
      <c r="F304" s="153" t="s">
        <v>2059</v>
      </c>
      <c r="H304" s="154">
        <v>36.5</v>
      </c>
      <c r="I304" s="155"/>
      <c r="L304" s="150"/>
      <c r="M304" s="156"/>
      <c r="T304" s="157"/>
      <c r="AT304" s="152" t="s">
        <v>214</v>
      </c>
      <c r="AU304" s="152" t="s">
        <v>87</v>
      </c>
      <c r="AV304" s="12" t="s">
        <v>87</v>
      </c>
      <c r="AW304" s="12" t="s">
        <v>32</v>
      </c>
      <c r="AX304" s="12" t="s">
        <v>77</v>
      </c>
      <c r="AY304" s="152" t="s">
        <v>197</v>
      </c>
    </row>
    <row r="305" spans="2:65" s="13" customFormat="1">
      <c r="B305" s="158"/>
      <c r="D305" s="151" t="s">
        <v>214</v>
      </c>
      <c r="E305" s="159" t="s">
        <v>1</v>
      </c>
      <c r="F305" s="160" t="s">
        <v>219</v>
      </c>
      <c r="H305" s="161">
        <v>36.5</v>
      </c>
      <c r="I305" s="162"/>
      <c r="L305" s="158"/>
      <c r="M305" s="163"/>
      <c r="T305" s="164"/>
      <c r="AT305" s="159" t="s">
        <v>214</v>
      </c>
      <c r="AU305" s="159" t="s">
        <v>87</v>
      </c>
      <c r="AV305" s="13" t="s">
        <v>204</v>
      </c>
      <c r="AW305" s="13" t="s">
        <v>32</v>
      </c>
      <c r="AX305" s="13" t="s">
        <v>85</v>
      </c>
      <c r="AY305" s="159" t="s">
        <v>197</v>
      </c>
    </row>
    <row r="306" spans="2:65" s="12" customFormat="1">
      <c r="B306" s="150"/>
      <c r="D306" s="151" t="s">
        <v>214</v>
      </c>
      <c r="F306" s="153" t="s">
        <v>2060</v>
      </c>
      <c r="H306" s="154">
        <v>38.325000000000003</v>
      </c>
      <c r="I306" s="155"/>
      <c r="L306" s="150"/>
      <c r="M306" s="156"/>
      <c r="T306" s="157"/>
      <c r="AT306" s="152" t="s">
        <v>214</v>
      </c>
      <c r="AU306" s="152" t="s">
        <v>87</v>
      </c>
      <c r="AV306" s="12" t="s">
        <v>87</v>
      </c>
      <c r="AW306" s="12" t="s">
        <v>3</v>
      </c>
      <c r="AX306" s="12" t="s">
        <v>85</v>
      </c>
      <c r="AY306" s="152" t="s">
        <v>197</v>
      </c>
    </row>
    <row r="307" spans="2:65" s="1" customFormat="1" ht="24.2" customHeight="1">
      <c r="B307" s="136"/>
      <c r="C307" s="137" t="s">
        <v>484</v>
      </c>
      <c r="D307" s="137" t="s">
        <v>199</v>
      </c>
      <c r="E307" s="138" t="s">
        <v>1412</v>
      </c>
      <c r="F307" s="139" t="s">
        <v>1413</v>
      </c>
      <c r="G307" s="140" t="s">
        <v>202</v>
      </c>
      <c r="H307" s="141">
        <v>1</v>
      </c>
      <c r="I307" s="142"/>
      <c r="J307" s="143">
        <f>ROUND(I307*H307,2)</f>
        <v>0</v>
      </c>
      <c r="K307" s="139" t="s">
        <v>203</v>
      </c>
      <c r="L307" s="32"/>
      <c r="M307" s="144" t="s">
        <v>1</v>
      </c>
      <c r="N307" s="145" t="s">
        <v>42</v>
      </c>
      <c r="P307" s="146">
        <f>O307*H307</f>
        <v>0</v>
      </c>
      <c r="Q307" s="146">
        <v>2.5999999999999998E-4</v>
      </c>
      <c r="R307" s="146">
        <f>Q307*H307</f>
        <v>2.5999999999999998E-4</v>
      </c>
      <c r="S307" s="146">
        <v>0</v>
      </c>
      <c r="T307" s="147">
        <f>S307*H307</f>
        <v>0</v>
      </c>
      <c r="AR307" s="148" t="s">
        <v>286</v>
      </c>
      <c r="AT307" s="148" t="s">
        <v>199</v>
      </c>
      <c r="AU307" s="148" t="s">
        <v>87</v>
      </c>
      <c r="AY307" s="17" t="s">
        <v>197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85</v>
      </c>
      <c r="BK307" s="149">
        <f>ROUND(I307*H307,2)</f>
        <v>0</v>
      </c>
      <c r="BL307" s="17" t="s">
        <v>286</v>
      </c>
      <c r="BM307" s="148" t="s">
        <v>729</v>
      </c>
    </row>
    <row r="308" spans="2:65" s="1" customFormat="1" ht="24.2" customHeight="1">
      <c r="B308" s="136"/>
      <c r="C308" s="137" t="s">
        <v>488</v>
      </c>
      <c r="D308" s="137" t="s">
        <v>199</v>
      </c>
      <c r="E308" s="138" t="s">
        <v>724</v>
      </c>
      <c r="F308" s="139" t="s">
        <v>725</v>
      </c>
      <c r="G308" s="140" t="s">
        <v>293</v>
      </c>
      <c r="H308" s="141">
        <v>0.82399999999999995</v>
      </c>
      <c r="I308" s="142"/>
      <c r="J308" s="143">
        <f>ROUND(I308*H308,2)</f>
        <v>0</v>
      </c>
      <c r="K308" s="139" t="s">
        <v>203</v>
      </c>
      <c r="L308" s="32"/>
      <c r="M308" s="182" t="s">
        <v>1</v>
      </c>
      <c r="N308" s="183" t="s">
        <v>42</v>
      </c>
      <c r="O308" s="184"/>
      <c r="P308" s="185">
        <f>O308*H308</f>
        <v>0</v>
      </c>
      <c r="Q308" s="185">
        <v>0</v>
      </c>
      <c r="R308" s="185">
        <f>Q308*H308</f>
        <v>0</v>
      </c>
      <c r="S308" s="185">
        <v>0</v>
      </c>
      <c r="T308" s="186">
        <f>S308*H308</f>
        <v>0</v>
      </c>
      <c r="AR308" s="148" t="s">
        <v>286</v>
      </c>
      <c r="AT308" s="148" t="s">
        <v>199</v>
      </c>
      <c r="AU308" s="148" t="s">
        <v>87</v>
      </c>
      <c r="AY308" s="17" t="s">
        <v>197</v>
      </c>
      <c r="BE308" s="149">
        <f>IF(N308="základní",J308,0)</f>
        <v>0</v>
      </c>
      <c r="BF308" s="149">
        <f>IF(N308="snížená",J308,0)</f>
        <v>0</v>
      </c>
      <c r="BG308" s="149">
        <f>IF(N308="zákl. přenesená",J308,0)</f>
        <v>0</v>
      </c>
      <c r="BH308" s="149">
        <f>IF(N308="sníž. přenesená",J308,0)</f>
        <v>0</v>
      </c>
      <c r="BI308" s="149">
        <f>IF(N308="nulová",J308,0)</f>
        <v>0</v>
      </c>
      <c r="BJ308" s="17" t="s">
        <v>85</v>
      </c>
      <c r="BK308" s="149">
        <f>ROUND(I308*H308,2)</f>
        <v>0</v>
      </c>
      <c r="BL308" s="17" t="s">
        <v>286</v>
      </c>
      <c r="BM308" s="148" t="s">
        <v>738</v>
      </c>
    </row>
    <row r="309" spans="2:65" s="1" customFormat="1" ht="6.95" customHeight="1">
      <c r="B309" s="44"/>
      <c r="C309" s="45"/>
      <c r="D309" s="45"/>
      <c r="E309" s="45"/>
      <c r="F309" s="45"/>
      <c r="G309" s="45"/>
      <c r="H309" s="45"/>
      <c r="I309" s="45"/>
      <c r="J309" s="45"/>
      <c r="K309" s="45"/>
      <c r="L309" s="32"/>
    </row>
  </sheetData>
  <autoFilter ref="C129:K308" xr:uid="{00000000-0009-0000-0000-000009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6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2061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ROUND(J127,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ROUND((SUM(BE127:BE165)),  2)</f>
        <v>0</v>
      </c>
      <c r="I35" s="96">
        <v>0.21</v>
      </c>
      <c r="J35" s="86">
        <f>ROUND(((SUM(BE127:BE165))*I35),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ROUND((SUM(BF127:BF165)),  2)</f>
        <v>0</v>
      </c>
      <c r="I36" s="96">
        <v>0.12</v>
      </c>
      <c r="J36" s="86">
        <f>ROUND(((SUM(BF127:BF165))*I36),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ROUND((SUM(BG127:BG165)),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ROUND((SUM(BH127:BH165)),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ROUND((SUM(BI127:BI165)),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02.8 - Výustní objekt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J127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2062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2:47" s="8" customFormat="1" ht="24.95" customHeight="1">
      <c r="B100" s="108"/>
      <c r="D100" s="109" t="s">
        <v>2063</v>
      </c>
      <c r="E100" s="110"/>
      <c r="F100" s="110"/>
      <c r="G100" s="110"/>
      <c r="H100" s="110"/>
      <c r="I100" s="110"/>
      <c r="J100" s="111">
        <f>J151</f>
        <v>0</v>
      </c>
      <c r="L100" s="108"/>
    </row>
    <row r="101" spans="2:47" s="8" customFormat="1" ht="24.95" customHeight="1">
      <c r="B101" s="108"/>
      <c r="D101" s="109" t="s">
        <v>157</v>
      </c>
      <c r="E101" s="110"/>
      <c r="F101" s="110"/>
      <c r="G101" s="110"/>
      <c r="H101" s="110"/>
      <c r="I101" s="110"/>
      <c r="J101" s="111">
        <f>J157</f>
        <v>0</v>
      </c>
      <c r="L101" s="108"/>
    </row>
    <row r="102" spans="2:47" s="9" customFormat="1" ht="19.899999999999999" customHeight="1">
      <c r="B102" s="112"/>
      <c r="D102" s="113" t="s">
        <v>161</v>
      </c>
      <c r="E102" s="114"/>
      <c r="F102" s="114"/>
      <c r="G102" s="114"/>
      <c r="H102" s="114"/>
      <c r="I102" s="114"/>
      <c r="J102" s="115">
        <f>J158</f>
        <v>0</v>
      </c>
      <c r="L102" s="112"/>
    </row>
    <row r="103" spans="2:47" s="9" customFormat="1" ht="19.899999999999999" customHeight="1">
      <c r="B103" s="112"/>
      <c r="D103" s="113" t="s">
        <v>166</v>
      </c>
      <c r="E103" s="114"/>
      <c r="F103" s="114"/>
      <c r="G103" s="114"/>
      <c r="H103" s="114"/>
      <c r="I103" s="114"/>
      <c r="J103" s="115">
        <f>J161</f>
        <v>0</v>
      </c>
      <c r="L103" s="112"/>
    </row>
    <row r="104" spans="2:47" s="8" customFormat="1" ht="24.95" customHeight="1">
      <c r="B104" s="108"/>
      <c r="D104" s="109" t="s">
        <v>167</v>
      </c>
      <c r="E104" s="110"/>
      <c r="F104" s="110"/>
      <c r="G104" s="110"/>
      <c r="H104" s="110"/>
      <c r="I104" s="110"/>
      <c r="J104" s="111">
        <f>J163</f>
        <v>0</v>
      </c>
      <c r="L104" s="108"/>
    </row>
    <row r="105" spans="2:47" s="9" customFormat="1" ht="19.899999999999999" customHeight="1">
      <c r="B105" s="112"/>
      <c r="D105" s="113" t="s">
        <v>170</v>
      </c>
      <c r="E105" s="114"/>
      <c r="F105" s="114"/>
      <c r="G105" s="114"/>
      <c r="H105" s="114"/>
      <c r="I105" s="114"/>
      <c r="J105" s="115">
        <f>J164</f>
        <v>0</v>
      </c>
      <c r="L105" s="112"/>
    </row>
    <row r="106" spans="2:47" s="1" customFormat="1" ht="21.75" customHeight="1">
      <c r="B106" s="32"/>
      <c r="L106" s="32"/>
    </row>
    <row r="107" spans="2:47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5" customHeight="1">
      <c r="B112" s="32"/>
      <c r="C112" s="21" t="s">
        <v>182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16</v>
      </c>
      <c r="L114" s="32"/>
    </row>
    <row r="115" spans="2:63" s="1" customFormat="1" ht="16.5" customHeight="1">
      <c r="B115" s="32"/>
      <c r="E115" s="250" t="str">
        <f>E7</f>
        <v>Přírodní biotop Dolánky</v>
      </c>
      <c r="F115" s="251"/>
      <c r="G115" s="251"/>
      <c r="H115" s="251"/>
      <c r="L115" s="32"/>
    </row>
    <row r="116" spans="2:63" ht="12" customHeight="1">
      <c r="B116" s="20"/>
      <c r="C116" s="27" t="s">
        <v>146</v>
      </c>
      <c r="L116" s="20"/>
    </row>
    <row r="117" spans="2:63" s="1" customFormat="1" ht="16.5" customHeight="1">
      <c r="B117" s="32"/>
      <c r="E117" s="250" t="s">
        <v>1312</v>
      </c>
      <c r="F117" s="249"/>
      <c r="G117" s="249"/>
      <c r="H117" s="249"/>
      <c r="L117" s="32"/>
    </row>
    <row r="118" spans="2:63" s="1" customFormat="1" ht="12" customHeight="1">
      <c r="B118" s="32"/>
      <c r="C118" s="27" t="s">
        <v>1414</v>
      </c>
      <c r="L118" s="32"/>
    </row>
    <row r="119" spans="2:63" s="1" customFormat="1" ht="16.5" customHeight="1">
      <c r="B119" s="32"/>
      <c r="E119" s="246" t="str">
        <f>E11</f>
        <v>SO 02.8 - Výustní objekt</v>
      </c>
      <c r="F119" s="249"/>
      <c r="G119" s="249"/>
      <c r="H119" s="249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F14</f>
        <v>k.ú. Daliměřice, Turnov</v>
      </c>
      <c r="I121" s="27" t="s">
        <v>22</v>
      </c>
      <c r="J121" s="52" t="str">
        <f>IF(J14="","",J14)</f>
        <v>7. 10. 2024</v>
      </c>
      <c r="L121" s="32"/>
    </row>
    <row r="122" spans="2:63" s="1" customFormat="1" ht="6.95" customHeight="1">
      <c r="B122" s="32"/>
      <c r="L122" s="32"/>
    </row>
    <row r="123" spans="2:63" s="1" customFormat="1" ht="15.2" customHeight="1">
      <c r="B123" s="32"/>
      <c r="C123" s="27" t="s">
        <v>24</v>
      </c>
      <c r="F123" s="25" t="str">
        <f>E17</f>
        <v>Město Turnov</v>
      </c>
      <c r="I123" s="27" t="s">
        <v>30</v>
      </c>
      <c r="J123" s="30" t="str">
        <f>E23</f>
        <v>Ing. Radim Heiduk</v>
      </c>
      <c r="L123" s="32"/>
    </row>
    <row r="124" spans="2:63" s="1" customFormat="1" ht="15.2" customHeight="1">
      <c r="B124" s="32"/>
      <c r="C124" s="27" t="s">
        <v>28</v>
      </c>
      <c r="F124" s="25" t="str">
        <f>IF(E20="","",E20)</f>
        <v>Vyplň údaj</v>
      </c>
      <c r="I124" s="27" t="s">
        <v>33</v>
      </c>
      <c r="J124" s="30" t="str">
        <f>E26</f>
        <v>Ing. Petr Dudík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6"/>
      <c r="C126" s="117" t="s">
        <v>183</v>
      </c>
      <c r="D126" s="118" t="s">
        <v>62</v>
      </c>
      <c r="E126" s="118" t="s">
        <v>58</v>
      </c>
      <c r="F126" s="118" t="s">
        <v>59</v>
      </c>
      <c r="G126" s="118" t="s">
        <v>184</v>
      </c>
      <c r="H126" s="118" t="s">
        <v>185</v>
      </c>
      <c r="I126" s="118" t="s">
        <v>186</v>
      </c>
      <c r="J126" s="118" t="s">
        <v>154</v>
      </c>
      <c r="K126" s="119" t="s">
        <v>187</v>
      </c>
      <c r="L126" s="116"/>
      <c r="M126" s="59" t="s">
        <v>1</v>
      </c>
      <c r="N126" s="60" t="s">
        <v>41</v>
      </c>
      <c r="O126" s="60" t="s">
        <v>188</v>
      </c>
      <c r="P126" s="60" t="s">
        <v>189</v>
      </c>
      <c r="Q126" s="60" t="s">
        <v>190</v>
      </c>
      <c r="R126" s="60" t="s">
        <v>191</v>
      </c>
      <c r="S126" s="60" t="s">
        <v>192</v>
      </c>
      <c r="T126" s="61" t="s">
        <v>193</v>
      </c>
    </row>
    <row r="127" spans="2:63" s="1" customFormat="1" ht="22.9" customHeight="1">
      <c r="B127" s="32"/>
      <c r="C127" s="64" t="s">
        <v>194</v>
      </c>
      <c r="J127" s="120">
        <f>BK127</f>
        <v>0</v>
      </c>
      <c r="L127" s="32"/>
      <c r="M127" s="62"/>
      <c r="N127" s="53"/>
      <c r="O127" s="53"/>
      <c r="P127" s="121">
        <f>P128+P151+P157+P163</f>
        <v>0</v>
      </c>
      <c r="Q127" s="53"/>
      <c r="R127" s="121">
        <f>R128+R151+R157+R163</f>
        <v>1.8710205799999999</v>
      </c>
      <c r="S127" s="53"/>
      <c r="T127" s="122">
        <f>T128+T151+T157+T163</f>
        <v>0</v>
      </c>
      <c r="AT127" s="17" t="s">
        <v>76</v>
      </c>
      <c r="AU127" s="17" t="s">
        <v>156</v>
      </c>
      <c r="BK127" s="123">
        <f>BK128+BK151+BK157+BK163</f>
        <v>0</v>
      </c>
    </row>
    <row r="128" spans="2:63" s="11" customFormat="1" ht="25.9" customHeight="1">
      <c r="B128" s="124"/>
      <c r="D128" s="125" t="s">
        <v>76</v>
      </c>
      <c r="E128" s="126" t="s">
        <v>85</v>
      </c>
      <c r="F128" s="126" t="s">
        <v>198</v>
      </c>
      <c r="I128" s="127"/>
      <c r="J128" s="128">
        <f>BK128</f>
        <v>0</v>
      </c>
      <c r="L128" s="124"/>
      <c r="M128" s="129"/>
      <c r="P128" s="130">
        <f>SUM(P129:P150)</f>
        <v>0</v>
      </c>
      <c r="R128" s="130">
        <f>SUM(R129:R150)</f>
        <v>3.6000000000000001E-5</v>
      </c>
      <c r="T128" s="131">
        <f>SUM(T129:T150)</f>
        <v>0</v>
      </c>
      <c r="AR128" s="125" t="s">
        <v>85</v>
      </c>
      <c r="AT128" s="132" t="s">
        <v>76</v>
      </c>
      <c r="AU128" s="132" t="s">
        <v>77</v>
      </c>
      <c r="AY128" s="125" t="s">
        <v>197</v>
      </c>
      <c r="BK128" s="133">
        <f>SUM(BK129:BK150)</f>
        <v>0</v>
      </c>
    </row>
    <row r="129" spans="2:65" s="1" customFormat="1" ht="24.2" customHeight="1">
      <c r="B129" s="136"/>
      <c r="C129" s="137" t="s">
        <v>85</v>
      </c>
      <c r="D129" s="137" t="s">
        <v>199</v>
      </c>
      <c r="E129" s="138" t="s">
        <v>1576</v>
      </c>
      <c r="F129" s="139" t="s">
        <v>1577</v>
      </c>
      <c r="G129" s="140" t="s">
        <v>212</v>
      </c>
      <c r="H129" s="141">
        <v>1.2</v>
      </c>
      <c r="I129" s="142"/>
      <c r="J129" s="143">
        <f>ROUND(I129*H129,2)</f>
        <v>0</v>
      </c>
      <c r="K129" s="139" t="s">
        <v>203</v>
      </c>
      <c r="L129" s="32"/>
      <c r="M129" s="144" t="s">
        <v>1</v>
      </c>
      <c r="N129" s="145" t="s">
        <v>42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204</v>
      </c>
      <c r="AT129" s="148" t="s">
        <v>199</v>
      </c>
      <c r="AU129" s="148" t="s">
        <v>85</v>
      </c>
      <c r="AY129" s="17" t="s">
        <v>197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85</v>
      </c>
      <c r="BK129" s="149">
        <f>ROUND(I129*H129,2)</f>
        <v>0</v>
      </c>
      <c r="BL129" s="17" t="s">
        <v>204</v>
      </c>
      <c r="BM129" s="148" t="s">
        <v>2064</v>
      </c>
    </row>
    <row r="130" spans="2:65" s="12" customFormat="1">
      <c r="B130" s="150"/>
      <c r="D130" s="151" t="s">
        <v>214</v>
      </c>
      <c r="E130" s="152" t="s">
        <v>1</v>
      </c>
      <c r="F130" s="153" t="s">
        <v>2065</v>
      </c>
      <c r="H130" s="154">
        <v>1.2</v>
      </c>
      <c r="I130" s="155"/>
      <c r="L130" s="150"/>
      <c r="M130" s="156"/>
      <c r="T130" s="157"/>
      <c r="AT130" s="152" t="s">
        <v>214</v>
      </c>
      <c r="AU130" s="152" t="s">
        <v>85</v>
      </c>
      <c r="AV130" s="12" t="s">
        <v>87</v>
      </c>
      <c r="AW130" s="12" t="s">
        <v>32</v>
      </c>
      <c r="AX130" s="12" t="s">
        <v>85</v>
      </c>
      <c r="AY130" s="152" t="s">
        <v>197</v>
      </c>
    </row>
    <row r="131" spans="2:65" s="1" customFormat="1" ht="33" customHeight="1">
      <c r="B131" s="136"/>
      <c r="C131" s="137" t="s">
        <v>87</v>
      </c>
      <c r="D131" s="137" t="s">
        <v>199</v>
      </c>
      <c r="E131" s="138" t="s">
        <v>2066</v>
      </c>
      <c r="F131" s="139" t="s">
        <v>2067</v>
      </c>
      <c r="G131" s="140" t="s">
        <v>222</v>
      </c>
      <c r="H131" s="141">
        <v>0.72</v>
      </c>
      <c r="I131" s="142"/>
      <c r="J131" s="143">
        <f>ROUND(I131*H131,2)</f>
        <v>0</v>
      </c>
      <c r="K131" s="139" t="s">
        <v>203</v>
      </c>
      <c r="L131" s="32"/>
      <c r="M131" s="144" t="s">
        <v>1</v>
      </c>
      <c r="N131" s="145" t="s">
        <v>42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204</v>
      </c>
      <c r="AT131" s="148" t="s">
        <v>199</v>
      </c>
      <c r="AU131" s="148" t="s">
        <v>85</v>
      </c>
      <c r="AY131" s="17" t="s">
        <v>197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85</v>
      </c>
      <c r="BK131" s="149">
        <f>ROUND(I131*H131,2)</f>
        <v>0</v>
      </c>
      <c r="BL131" s="17" t="s">
        <v>204</v>
      </c>
      <c r="BM131" s="148" t="s">
        <v>87</v>
      </c>
    </row>
    <row r="132" spans="2:65" s="12" customFormat="1">
      <c r="B132" s="150"/>
      <c r="D132" s="151" t="s">
        <v>214</v>
      </c>
      <c r="E132" s="152" t="s">
        <v>1</v>
      </c>
      <c r="F132" s="153" t="s">
        <v>2068</v>
      </c>
      <c r="H132" s="154">
        <v>0.72</v>
      </c>
      <c r="I132" s="155"/>
      <c r="L132" s="150"/>
      <c r="M132" s="156"/>
      <c r="T132" s="157"/>
      <c r="AT132" s="152" t="s">
        <v>214</v>
      </c>
      <c r="AU132" s="152" t="s">
        <v>85</v>
      </c>
      <c r="AV132" s="12" t="s">
        <v>87</v>
      </c>
      <c r="AW132" s="12" t="s">
        <v>32</v>
      </c>
      <c r="AX132" s="12" t="s">
        <v>77</v>
      </c>
      <c r="AY132" s="152" t="s">
        <v>197</v>
      </c>
    </row>
    <row r="133" spans="2:65" s="13" customFormat="1">
      <c r="B133" s="158"/>
      <c r="D133" s="151" t="s">
        <v>214</v>
      </c>
      <c r="E133" s="159" t="s">
        <v>1</v>
      </c>
      <c r="F133" s="160" t="s">
        <v>219</v>
      </c>
      <c r="H133" s="161">
        <v>0.72</v>
      </c>
      <c r="I133" s="162"/>
      <c r="L133" s="158"/>
      <c r="M133" s="163"/>
      <c r="T133" s="164"/>
      <c r="AT133" s="159" t="s">
        <v>214</v>
      </c>
      <c r="AU133" s="159" t="s">
        <v>85</v>
      </c>
      <c r="AV133" s="13" t="s">
        <v>204</v>
      </c>
      <c r="AW133" s="13" t="s">
        <v>32</v>
      </c>
      <c r="AX133" s="13" t="s">
        <v>85</v>
      </c>
      <c r="AY133" s="159" t="s">
        <v>197</v>
      </c>
    </row>
    <row r="134" spans="2:65" s="1" customFormat="1" ht="37.9" customHeight="1">
      <c r="B134" s="136"/>
      <c r="C134" s="137" t="s">
        <v>209</v>
      </c>
      <c r="D134" s="137" t="s">
        <v>199</v>
      </c>
      <c r="E134" s="138" t="s">
        <v>269</v>
      </c>
      <c r="F134" s="139" t="s">
        <v>270</v>
      </c>
      <c r="G134" s="140" t="s">
        <v>222</v>
      </c>
      <c r="H134" s="141">
        <v>0.72</v>
      </c>
      <c r="I134" s="142"/>
      <c r="J134" s="143">
        <f>ROUND(I134*H134,2)</f>
        <v>0</v>
      </c>
      <c r="K134" s="139" t="s">
        <v>203</v>
      </c>
      <c r="L134" s="32"/>
      <c r="M134" s="144" t="s">
        <v>1</v>
      </c>
      <c r="N134" s="145" t="s">
        <v>42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204</v>
      </c>
      <c r="AT134" s="148" t="s">
        <v>199</v>
      </c>
      <c r="AU134" s="148" t="s">
        <v>85</v>
      </c>
      <c r="AY134" s="17" t="s">
        <v>197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85</v>
      </c>
      <c r="BK134" s="149">
        <f>ROUND(I134*H134,2)</f>
        <v>0</v>
      </c>
      <c r="BL134" s="17" t="s">
        <v>204</v>
      </c>
      <c r="BM134" s="148" t="s">
        <v>2069</v>
      </c>
    </row>
    <row r="135" spans="2:65" s="12" customFormat="1">
      <c r="B135" s="150"/>
      <c r="D135" s="151" t="s">
        <v>214</v>
      </c>
      <c r="E135" s="152" t="s">
        <v>1</v>
      </c>
      <c r="F135" s="153" t="s">
        <v>2068</v>
      </c>
      <c r="H135" s="154">
        <v>0.72</v>
      </c>
      <c r="I135" s="155"/>
      <c r="L135" s="150"/>
      <c r="M135" s="156"/>
      <c r="T135" s="157"/>
      <c r="AT135" s="152" t="s">
        <v>214</v>
      </c>
      <c r="AU135" s="152" t="s">
        <v>85</v>
      </c>
      <c r="AV135" s="12" t="s">
        <v>87</v>
      </c>
      <c r="AW135" s="12" t="s">
        <v>32</v>
      </c>
      <c r="AX135" s="12" t="s">
        <v>77</v>
      </c>
      <c r="AY135" s="152" t="s">
        <v>197</v>
      </c>
    </row>
    <row r="136" spans="2:65" s="13" customFormat="1">
      <c r="B136" s="158"/>
      <c r="D136" s="151" t="s">
        <v>214</v>
      </c>
      <c r="E136" s="159" t="s">
        <v>1</v>
      </c>
      <c r="F136" s="160" t="s">
        <v>219</v>
      </c>
      <c r="H136" s="161">
        <v>0.72</v>
      </c>
      <c r="I136" s="162"/>
      <c r="L136" s="158"/>
      <c r="M136" s="163"/>
      <c r="T136" s="164"/>
      <c r="AT136" s="159" t="s">
        <v>214</v>
      </c>
      <c r="AU136" s="159" t="s">
        <v>85</v>
      </c>
      <c r="AV136" s="13" t="s">
        <v>204</v>
      </c>
      <c r="AW136" s="13" t="s">
        <v>32</v>
      </c>
      <c r="AX136" s="13" t="s">
        <v>85</v>
      </c>
      <c r="AY136" s="159" t="s">
        <v>197</v>
      </c>
    </row>
    <row r="137" spans="2:65" s="1" customFormat="1" ht="37.9" customHeight="1">
      <c r="B137" s="136"/>
      <c r="C137" s="137" t="s">
        <v>204</v>
      </c>
      <c r="D137" s="137" t="s">
        <v>199</v>
      </c>
      <c r="E137" s="138" t="s">
        <v>282</v>
      </c>
      <c r="F137" s="139" t="s">
        <v>283</v>
      </c>
      <c r="G137" s="140" t="s">
        <v>222</v>
      </c>
      <c r="H137" s="141">
        <v>10.08</v>
      </c>
      <c r="I137" s="142"/>
      <c r="J137" s="143">
        <f>ROUND(I137*H137,2)</f>
        <v>0</v>
      </c>
      <c r="K137" s="139" t="s">
        <v>203</v>
      </c>
      <c r="L137" s="32"/>
      <c r="M137" s="144" t="s">
        <v>1</v>
      </c>
      <c r="N137" s="145" t="s">
        <v>42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204</v>
      </c>
      <c r="AT137" s="148" t="s">
        <v>199</v>
      </c>
      <c r="AU137" s="148" t="s">
        <v>85</v>
      </c>
      <c r="AY137" s="17" t="s">
        <v>197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85</v>
      </c>
      <c r="BK137" s="149">
        <f>ROUND(I137*H137,2)</f>
        <v>0</v>
      </c>
      <c r="BL137" s="17" t="s">
        <v>204</v>
      </c>
      <c r="BM137" s="148" t="s">
        <v>2070</v>
      </c>
    </row>
    <row r="138" spans="2:65" s="12" customFormat="1">
      <c r="B138" s="150"/>
      <c r="D138" s="151" t="s">
        <v>214</v>
      </c>
      <c r="F138" s="153" t="s">
        <v>2071</v>
      </c>
      <c r="H138" s="154">
        <v>10.08</v>
      </c>
      <c r="I138" s="155"/>
      <c r="L138" s="150"/>
      <c r="M138" s="156"/>
      <c r="T138" s="157"/>
      <c r="AT138" s="152" t="s">
        <v>214</v>
      </c>
      <c r="AU138" s="152" t="s">
        <v>85</v>
      </c>
      <c r="AV138" s="12" t="s">
        <v>87</v>
      </c>
      <c r="AW138" s="12" t="s">
        <v>3</v>
      </c>
      <c r="AX138" s="12" t="s">
        <v>85</v>
      </c>
      <c r="AY138" s="152" t="s">
        <v>197</v>
      </c>
    </row>
    <row r="139" spans="2:65" s="1" customFormat="1" ht="24.2" customHeight="1">
      <c r="B139" s="136"/>
      <c r="C139" s="137" t="s">
        <v>225</v>
      </c>
      <c r="D139" s="137" t="s">
        <v>199</v>
      </c>
      <c r="E139" s="138" t="s">
        <v>287</v>
      </c>
      <c r="F139" s="139" t="s">
        <v>288</v>
      </c>
      <c r="G139" s="140" t="s">
        <v>222</v>
      </c>
      <c r="H139" s="141">
        <v>0.72</v>
      </c>
      <c r="I139" s="142"/>
      <c r="J139" s="143">
        <f>ROUND(I139*H139,2)</f>
        <v>0</v>
      </c>
      <c r="K139" s="139" t="s">
        <v>203</v>
      </c>
      <c r="L139" s="32"/>
      <c r="M139" s="144" t="s">
        <v>1</v>
      </c>
      <c r="N139" s="145" t="s">
        <v>42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204</v>
      </c>
      <c r="AT139" s="148" t="s">
        <v>199</v>
      </c>
      <c r="AU139" s="148" t="s">
        <v>85</v>
      </c>
      <c r="AY139" s="17" t="s">
        <v>197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85</v>
      </c>
      <c r="BK139" s="149">
        <f>ROUND(I139*H139,2)</f>
        <v>0</v>
      </c>
      <c r="BL139" s="17" t="s">
        <v>204</v>
      </c>
      <c r="BM139" s="148" t="s">
        <v>2072</v>
      </c>
    </row>
    <row r="140" spans="2:65" s="1" customFormat="1" ht="33" customHeight="1">
      <c r="B140" s="136"/>
      <c r="C140" s="137" t="s">
        <v>233</v>
      </c>
      <c r="D140" s="137" t="s">
        <v>199</v>
      </c>
      <c r="E140" s="138" t="s">
        <v>291</v>
      </c>
      <c r="F140" s="139" t="s">
        <v>292</v>
      </c>
      <c r="G140" s="140" t="s">
        <v>293</v>
      </c>
      <c r="H140" s="141">
        <v>1.296</v>
      </c>
      <c r="I140" s="142"/>
      <c r="J140" s="143">
        <f>ROUND(I140*H140,2)</f>
        <v>0</v>
      </c>
      <c r="K140" s="139" t="s">
        <v>203</v>
      </c>
      <c r="L140" s="32"/>
      <c r="M140" s="144" t="s">
        <v>1</v>
      </c>
      <c r="N140" s="145" t="s">
        <v>42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204</v>
      </c>
      <c r="AT140" s="148" t="s">
        <v>199</v>
      </c>
      <c r="AU140" s="148" t="s">
        <v>85</v>
      </c>
      <c r="AY140" s="17" t="s">
        <v>197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85</v>
      </c>
      <c r="BK140" s="149">
        <f>ROUND(I140*H140,2)</f>
        <v>0</v>
      </c>
      <c r="BL140" s="17" t="s">
        <v>204</v>
      </c>
      <c r="BM140" s="148" t="s">
        <v>2073</v>
      </c>
    </row>
    <row r="141" spans="2:65" s="12" customFormat="1">
      <c r="B141" s="150"/>
      <c r="D141" s="151" t="s">
        <v>214</v>
      </c>
      <c r="F141" s="153" t="s">
        <v>2074</v>
      </c>
      <c r="H141" s="154">
        <v>1.296</v>
      </c>
      <c r="I141" s="155"/>
      <c r="L141" s="150"/>
      <c r="M141" s="156"/>
      <c r="T141" s="157"/>
      <c r="AT141" s="152" t="s">
        <v>214</v>
      </c>
      <c r="AU141" s="152" t="s">
        <v>85</v>
      </c>
      <c r="AV141" s="12" t="s">
        <v>87</v>
      </c>
      <c r="AW141" s="12" t="s">
        <v>3</v>
      </c>
      <c r="AX141" s="12" t="s">
        <v>85</v>
      </c>
      <c r="AY141" s="152" t="s">
        <v>197</v>
      </c>
    </row>
    <row r="142" spans="2:65" s="1" customFormat="1" ht="16.5" customHeight="1">
      <c r="B142" s="136"/>
      <c r="C142" s="137" t="s">
        <v>238</v>
      </c>
      <c r="D142" s="137" t="s">
        <v>199</v>
      </c>
      <c r="E142" s="138" t="s">
        <v>297</v>
      </c>
      <c r="F142" s="139" t="s">
        <v>298</v>
      </c>
      <c r="G142" s="140" t="s">
        <v>222</v>
      </c>
      <c r="H142" s="141">
        <v>0.72</v>
      </c>
      <c r="I142" s="142"/>
      <c r="J142" s="143">
        <f>ROUND(I142*H142,2)</f>
        <v>0</v>
      </c>
      <c r="K142" s="139" t="s">
        <v>203</v>
      </c>
      <c r="L142" s="32"/>
      <c r="M142" s="144" t="s">
        <v>1</v>
      </c>
      <c r="N142" s="145" t="s">
        <v>42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204</v>
      </c>
      <c r="AT142" s="148" t="s">
        <v>199</v>
      </c>
      <c r="AU142" s="148" t="s">
        <v>85</v>
      </c>
      <c r="AY142" s="17" t="s">
        <v>197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85</v>
      </c>
      <c r="BK142" s="149">
        <f>ROUND(I142*H142,2)</f>
        <v>0</v>
      </c>
      <c r="BL142" s="17" t="s">
        <v>204</v>
      </c>
      <c r="BM142" s="148" t="s">
        <v>2075</v>
      </c>
    </row>
    <row r="143" spans="2:65" s="1" customFormat="1" ht="24.2" customHeight="1">
      <c r="B143" s="136"/>
      <c r="C143" s="137" t="s">
        <v>244</v>
      </c>
      <c r="D143" s="137" t="s">
        <v>199</v>
      </c>
      <c r="E143" s="138" t="s">
        <v>1602</v>
      </c>
      <c r="F143" s="139" t="s">
        <v>1603</v>
      </c>
      <c r="G143" s="140" t="s">
        <v>212</v>
      </c>
      <c r="H143" s="141">
        <v>1.2</v>
      </c>
      <c r="I143" s="142"/>
      <c r="J143" s="143">
        <f>ROUND(I143*H143,2)</f>
        <v>0</v>
      </c>
      <c r="K143" s="139" t="s">
        <v>203</v>
      </c>
      <c r="L143" s="32"/>
      <c r="M143" s="144" t="s">
        <v>1</v>
      </c>
      <c r="N143" s="145" t="s">
        <v>42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204</v>
      </c>
      <c r="AT143" s="148" t="s">
        <v>199</v>
      </c>
      <c r="AU143" s="148" t="s">
        <v>85</v>
      </c>
      <c r="AY143" s="17" t="s">
        <v>197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85</v>
      </c>
      <c r="BK143" s="149">
        <f>ROUND(I143*H143,2)</f>
        <v>0</v>
      </c>
      <c r="BL143" s="17" t="s">
        <v>204</v>
      </c>
      <c r="BM143" s="148" t="s">
        <v>2076</v>
      </c>
    </row>
    <row r="144" spans="2:65" s="1" customFormat="1" ht="24.2" customHeight="1">
      <c r="B144" s="136"/>
      <c r="C144" s="137" t="s">
        <v>248</v>
      </c>
      <c r="D144" s="137" t="s">
        <v>199</v>
      </c>
      <c r="E144" s="138" t="s">
        <v>317</v>
      </c>
      <c r="F144" s="139" t="s">
        <v>318</v>
      </c>
      <c r="G144" s="140" t="s">
        <v>212</v>
      </c>
      <c r="H144" s="141">
        <v>1.2</v>
      </c>
      <c r="I144" s="142"/>
      <c r="J144" s="143">
        <f>ROUND(I144*H144,2)</f>
        <v>0</v>
      </c>
      <c r="K144" s="139" t="s">
        <v>203</v>
      </c>
      <c r="L144" s="32"/>
      <c r="M144" s="144" t="s">
        <v>1</v>
      </c>
      <c r="N144" s="145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204</v>
      </c>
      <c r="AT144" s="148" t="s">
        <v>199</v>
      </c>
      <c r="AU144" s="148" t="s">
        <v>85</v>
      </c>
      <c r="AY144" s="17" t="s">
        <v>197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85</v>
      </c>
      <c r="BK144" s="149">
        <f>ROUND(I144*H144,2)</f>
        <v>0</v>
      </c>
      <c r="BL144" s="17" t="s">
        <v>204</v>
      </c>
      <c r="BM144" s="148" t="s">
        <v>2077</v>
      </c>
    </row>
    <row r="145" spans="2:65" s="1" customFormat="1" ht="16.5" customHeight="1">
      <c r="B145" s="136"/>
      <c r="C145" s="172" t="s">
        <v>252</v>
      </c>
      <c r="D145" s="172" t="s">
        <v>321</v>
      </c>
      <c r="E145" s="173" t="s">
        <v>322</v>
      </c>
      <c r="F145" s="174" t="s">
        <v>323</v>
      </c>
      <c r="G145" s="175" t="s">
        <v>324</v>
      </c>
      <c r="H145" s="176">
        <v>3.5999999999999997E-2</v>
      </c>
      <c r="I145" s="177"/>
      <c r="J145" s="178">
        <f>ROUND(I145*H145,2)</f>
        <v>0</v>
      </c>
      <c r="K145" s="174" t="s">
        <v>203</v>
      </c>
      <c r="L145" s="179"/>
      <c r="M145" s="180" t="s">
        <v>1</v>
      </c>
      <c r="N145" s="181" t="s">
        <v>42</v>
      </c>
      <c r="P145" s="146">
        <f>O145*H145</f>
        <v>0</v>
      </c>
      <c r="Q145" s="146">
        <v>1E-3</v>
      </c>
      <c r="R145" s="146">
        <f>Q145*H145</f>
        <v>3.6000000000000001E-5</v>
      </c>
      <c r="S145" s="146">
        <v>0</v>
      </c>
      <c r="T145" s="147">
        <f>S145*H145</f>
        <v>0</v>
      </c>
      <c r="AR145" s="148" t="s">
        <v>244</v>
      </c>
      <c r="AT145" s="148" t="s">
        <v>321</v>
      </c>
      <c r="AU145" s="148" t="s">
        <v>85</v>
      </c>
      <c r="AY145" s="17" t="s">
        <v>197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85</v>
      </c>
      <c r="BK145" s="149">
        <f>ROUND(I145*H145,2)</f>
        <v>0</v>
      </c>
      <c r="BL145" s="17" t="s">
        <v>204</v>
      </c>
      <c r="BM145" s="148" t="s">
        <v>2078</v>
      </c>
    </row>
    <row r="146" spans="2:65" s="12" customFormat="1">
      <c r="B146" s="150"/>
      <c r="D146" s="151" t="s">
        <v>214</v>
      </c>
      <c r="F146" s="153" t="s">
        <v>2079</v>
      </c>
      <c r="H146" s="154">
        <v>3.5999999999999997E-2</v>
      </c>
      <c r="I146" s="155"/>
      <c r="L146" s="150"/>
      <c r="M146" s="156"/>
      <c r="T146" s="157"/>
      <c r="AT146" s="152" t="s">
        <v>214</v>
      </c>
      <c r="AU146" s="152" t="s">
        <v>85</v>
      </c>
      <c r="AV146" s="12" t="s">
        <v>87</v>
      </c>
      <c r="AW146" s="12" t="s">
        <v>3</v>
      </c>
      <c r="AX146" s="12" t="s">
        <v>85</v>
      </c>
      <c r="AY146" s="152" t="s">
        <v>197</v>
      </c>
    </row>
    <row r="147" spans="2:65" s="1" customFormat="1" ht="24.2" customHeight="1">
      <c r="B147" s="136"/>
      <c r="C147" s="137" t="s">
        <v>256</v>
      </c>
      <c r="D147" s="137" t="s">
        <v>199</v>
      </c>
      <c r="E147" s="138" t="s">
        <v>328</v>
      </c>
      <c r="F147" s="139" t="s">
        <v>329</v>
      </c>
      <c r="G147" s="140" t="s">
        <v>212</v>
      </c>
      <c r="H147" s="141">
        <v>1.2</v>
      </c>
      <c r="I147" s="142"/>
      <c r="J147" s="143">
        <f>ROUND(I147*H147,2)</f>
        <v>0</v>
      </c>
      <c r="K147" s="139" t="s">
        <v>203</v>
      </c>
      <c r="L147" s="32"/>
      <c r="M147" s="144" t="s">
        <v>1</v>
      </c>
      <c r="N147" s="145" t="s">
        <v>42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204</v>
      </c>
      <c r="AT147" s="148" t="s">
        <v>199</v>
      </c>
      <c r="AU147" s="148" t="s">
        <v>85</v>
      </c>
      <c r="AY147" s="17" t="s">
        <v>197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85</v>
      </c>
      <c r="BK147" s="149">
        <f>ROUND(I147*H147,2)</f>
        <v>0</v>
      </c>
      <c r="BL147" s="17" t="s">
        <v>204</v>
      </c>
      <c r="BM147" s="148" t="s">
        <v>2080</v>
      </c>
    </row>
    <row r="148" spans="2:65" s="1" customFormat="1" ht="21.75" customHeight="1">
      <c r="B148" s="136"/>
      <c r="C148" s="137" t="s">
        <v>8</v>
      </c>
      <c r="D148" s="137" t="s">
        <v>199</v>
      </c>
      <c r="E148" s="138" t="s">
        <v>356</v>
      </c>
      <c r="F148" s="139" t="s">
        <v>357</v>
      </c>
      <c r="G148" s="140" t="s">
        <v>212</v>
      </c>
      <c r="H148" s="141">
        <v>1.2</v>
      </c>
      <c r="I148" s="142"/>
      <c r="J148" s="143">
        <f>ROUND(I148*H148,2)</f>
        <v>0</v>
      </c>
      <c r="K148" s="139" t="s">
        <v>203</v>
      </c>
      <c r="L148" s="32"/>
      <c r="M148" s="144" t="s">
        <v>1</v>
      </c>
      <c r="N148" s="145" t="s">
        <v>42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204</v>
      </c>
      <c r="AT148" s="148" t="s">
        <v>199</v>
      </c>
      <c r="AU148" s="148" t="s">
        <v>85</v>
      </c>
      <c r="AY148" s="17" t="s">
        <v>197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85</v>
      </c>
      <c r="BK148" s="149">
        <f>ROUND(I148*H148,2)</f>
        <v>0</v>
      </c>
      <c r="BL148" s="17" t="s">
        <v>204</v>
      </c>
      <c r="BM148" s="148" t="s">
        <v>2081</v>
      </c>
    </row>
    <row r="149" spans="2:65" s="1" customFormat="1" ht="16.5" customHeight="1">
      <c r="B149" s="136"/>
      <c r="C149" s="137" t="s">
        <v>264</v>
      </c>
      <c r="D149" s="137" t="s">
        <v>199</v>
      </c>
      <c r="E149" s="138" t="s">
        <v>2082</v>
      </c>
      <c r="F149" s="139" t="s">
        <v>2083</v>
      </c>
      <c r="G149" s="140" t="s">
        <v>222</v>
      </c>
      <c r="H149" s="141">
        <v>1.7999999999999999E-2</v>
      </c>
      <c r="I149" s="142"/>
      <c r="J149" s="143">
        <f>ROUND(I149*H149,2)</f>
        <v>0</v>
      </c>
      <c r="K149" s="139" t="s">
        <v>203</v>
      </c>
      <c r="L149" s="32"/>
      <c r="M149" s="144" t="s">
        <v>1</v>
      </c>
      <c r="N149" s="145" t="s">
        <v>42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204</v>
      </c>
      <c r="AT149" s="148" t="s">
        <v>199</v>
      </c>
      <c r="AU149" s="148" t="s">
        <v>85</v>
      </c>
      <c r="AY149" s="17" t="s">
        <v>197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85</v>
      </c>
      <c r="BK149" s="149">
        <f>ROUND(I149*H149,2)</f>
        <v>0</v>
      </c>
      <c r="BL149" s="17" t="s">
        <v>204</v>
      </c>
      <c r="BM149" s="148" t="s">
        <v>2084</v>
      </c>
    </row>
    <row r="150" spans="2:65" s="12" customFormat="1">
      <c r="B150" s="150"/>
      <c r="D150" s="151" t="s">
        <v>214</v>
      </c>
      <c r="F150" s="153" t="s">
        <v>2085</v>
      </c>
      <c r="H150" s="154">
        <v>1.7999999999999999E-2</v>
      </c>
      <c r="I150" s="155"/>
      <c r="L150" s="150"/>
      <c r="M150" s="156"/>
      <c r="T150" s="157"/>
      <c r="AT150" s="152" t="s">
        <v>214</v>
      </c>
      <c r="AU150" s="152" t="s">
        <v>85</v>
      </c>
      <c r="AV150" s="12" t="s">
        <v>87</v>
      </c>
      <c r="AW150" s="12" t="s">
        <v>3</v>
      </c>
      <c r="AX150" s="12" t="s">
        <v>85</v>
      </c>
      <c r="AY150" s="152" t="s">
        <v>197</v>
      </c>
    </row>
    <row r="151" spans="2:65" s="11" customFormat="1" ht="25.9" customHeight="1">
      <c r="B151" s="124"/>
      <c r="D151" s="125" t="s">
        <v>76</v>
      </c>
      <c r="E151" s="126" t="s">
        <v>244</v>
      </c>
      <c r="F151" s="126" t="s">
        <v>1473</v>
      </c>
      <c r="I151" s="127"/>
      <c r="J151" s="128">
        <f>BK151</f>
        <v>0</v>
      </c>
      <c r="L151" s="124"/>
      <c r="M151" s="129"/>
      <c r="P151" s="130">
        <f>SUM(P152:P156)</f>
        <v>0</v>
      </c>
      <c r="R151" s="130">
        <f>SUM(R152:R156)</f>
        <v>0.64750458</v>
      </c>
      <c r="T151" s="131">
        <f>SUM(T152:T156)</f>
        <v>0</v>
      </c>
      <c r="AR151" s="125" t="s">
        <v>85</v>
      </c>
      <c r="AT151" s="132" t="s">
        <v>76</v>
      </c>
      <c r="AU151" s="132" t="s">
        <v>77</v>
      </c>
      <c r="AY151" s="125" t="s">
        <v>197</v>
      </c>
      <c r="BK151" s="133">
        <f>SUM(BK152:BK156)</f>
        <v>0</v>
      </c>
    </row>
    <row r="152" spans="2:65" s="1" customFormat="1" ht="33" customHeight="1">
      <c r="B152" s="136"/>
      <c r="C152" s="137" t="s">
        <v>268</v>
      </c>
      <c r="D152" s="137" t="s">
        <v>199</v>
      </c>
      <c r="E152" s="138" t="s">
        <v>2086</v>
      </c>
      <c r="F152" s="139" t="s">
        <v>2087</v>
      </c>
      <c r="G152" s="140" t="s">
        <v>222</v>
      </c>
      <c r="H152" s="141">
        <v>0.27900000000000003</v>
      </c>
      <c r="I152" s="142"/>
      <c r="J152" s="143">
        <f>ROUND(I152*H152,2)</f>
        <v>0</v>
      </c>
      <c r="K152" s="139" t="s">
        <v>203</v>
      </c>
      <c r="L152" s="32"/>
      <c r="M152" s="144" t="s">
        <v>1</v>
      </c>
      <c r="N152" s="145" t="s">
        <v>42</v>
      </c>
      <c r="P152" s="146">
        <f>O152*H152</f>
        <v>0</v>
      </c>
      <c r="Q152" s="146">
        <v>2.3010199999999998</v>
      </c>
      <c r="R152" s="146">
        <f>Q152*H152</f>
        <v>0.64198458000000003</v>
      </c>
      <c r="S152" s="146">
        <v>0</v>
      </c>
      <c r="T152" s="147">
        <f>S152*H152</f>
        <v>0</v>
      </c>
      <c r="AR152" s="148" t="s">
        <v>204</v>
      </c>
      <c r="AT152" s="148" t="s">
        <v>199</v>
      </c>
      <c r="AU152" s="148" t="s">
        <v>85</v>
      </c>
      <c r="AY152" s="17" t="s">
        <v>197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85</v>
      </c>
      <c r="BK152" s="149">
        <f>ROUND(I152*H152,2)</f>
        <v>0</v>
      </c>
      <c r="BL152" s="17" t="s">
        <v>204</v>
      </c>
      <c r="BM152" s="148" t="s">
        <v>2088</v>
      </c>
    </row>
    <row r="153" spans="2:65" s="12" customFormat="1">
      <c r="B153" s="150"/>
      <c r="D153" s="151" t="s">
        <v>214</v>
      </c>
      <c r="E153" s="152" t="s">
        <v>1</v>
      </c>
      <c r="F153" s="153" t="s">
        <v>2089</v>
      </c>
      <c r="H153" s="154">
        <v>0.27900000000000003</v>
      </c>
      <c r="I153" s="155"/>
      <c r="L153" s="150"/>
      <c r="M153" s="156"/>
      <c r="T153" s="157"/>
      <c r="AT153" s="152" t="s">
        <v>214</v>
      </c>
      <c r="AU153" s="152" t="s">
        <v>85</v>
      </c>
      <c r="AV153" s="12" t="s">
        <v>87</v>
      </c>
      <c r="AW153" s="12" t="s">
        <v>32</v>
      </c>
      <c r="AX153" s="12" t="s">
        <v>85</v>
      </c>
      <c r="AY153" s="152" t="s">
        <v>197</v>
      </c>
    </row>
    <row r="154" spans="2:65" s="1" customFormat="1" ht="21.75" customHeight="1">
      <c r="B154" s="136"/>
      <c r="C154" s="137" t="s">
        <v>281</v>
      </c>
      <c r="D154" s="137" t="s">
        <v>199</v>
      </c>
      <c r="E154" s="138" t="s">
        <v>2090</v>
      </c>
      <c r="F154" s="139" t="s">
        <v>2091</v>
      </c>
      <c r="G154" s="140" t="s">
        <v>212</v>
      </c>
      <c r="H154" s="141">
        <v>1.2</v>
      </c>
      <c r="I154" s="142"/>
      <c r="J154" s="143">
        <f>ROUND(I154*H154,2)</f>
        <v>0</v>
      </c>
      <c r="K154" s="139" t="s">
        <v>203</v>
      </c>
      <c r="L154" s="32"/>
      <c r="M154" s="144" t="s">
        <v>1</v>
      </c>
      <c r="N154" s="145" t="s">
        <v>42</v>
      </c>
      <c r="P154" s="146">
        <f>O154*H154</f>
        <v>0</v>
      </c>
      <c r="Q154" s="146">
        <v>4.5999999999999999E-3</v>
      </c>
      <c r="R154" s="146">
        <f>Q154*H154</f>
        <v>5.5199999999999997E-3</v>
      </c>
      <c r="S154" s="146">
        <v>0</v>
      </c>
      <c r="T154" s="147">
        <f>S154*H154</f>
        <v>0</v>
      </c>
      <c r="AR154" s="148" t="s">
        <v>204</v>
      </c>
      <c r="AT154" s="148" t="s">
        <v>199</v>
      </c>
      <c r="AU154" s="148" t="s">
        <v>85</v>
      </c>
      <c r="AY154" s="17" t="s">
        <v>197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85</v>
      </c>
      <c r="BK154" s="149">
        <f>ROUND(I154*H154,2)</f>
        <v>0</v>
      </c>
      <c r="BL154" s="17" t="s">
        <v>204</v>
      </c>
      <c r="BM154" s="148" t="s">
        <v>2092</v>
      </c>
    </row>
    <row r="155" spans="2:65" s="12" customFormat="1">
      <c r="B155" s="150"/>
      <c r="D155" s="151" t="s">
        <v>214</v>
      </c>
      <c r="E155" s="152" t="s">
        <v>1</v>
      </c>
      <c r="F155" s="153" t="s">
        <v>2093</v>
      </c>
      <c r="H155" s="154">
        <v>1.2</v>
      </c>
      <c r="I155" s="155"/>
      <c r="L155" s="150"/>
      <c r="M155" s="156"/>
      <c r="T155" s="157"/>
      <c r="AT155" s="152" t="s">
        <v>214</v>
      </c>
      <c r="AU155" s="152" t="s">
        <v>85</v>
      </c>
      <c r="AV155" s="12" t="s">
        <v>87</v>
      </c>
      <c r="AW155" s="12" t="s">
        <v>32</v>
      </c>
      <c r="AX155" s="12" t="s">
        <v>85</v>
      </c>
      <c r="AY155" s="152" t="s">
        <v>197</v>
      </c>
    </row>
    <row r="156" spans="2:65" s="1" customFormat="1" ht="24.2" customHeight="1">
      <c r="B156" s="136"/>
      <c r="C156" s="137" t="s">
        <v>286</v>
      </c>
      <c r="D156" s="137" t="s">
        <v>199</v>
      </c>
      <c r="E156" s="138" t="s">
        <v>2094</v>
      </c>
      <c r="F156" s="139" t="s">
        <v>2095</v>
      </c>
      <c r="G156" s="140" t="s">
        <v>212</v>
      </c>
      <c r="H156" s="141">
        <v>1.2</v>
      </c>
      <c r="I156" s="142"/>
      <c r="J156" s="143">
        <f>ROUND(I156*H156,2)</f>
        <v>0</v>
      </c>
      <c r="K156" s="139" t="s">
        <v>203</v>
      </c>
      <c r="L156" s="32"/>
      <c r="M156" s="144" t="s">
        <v>1</v>
      </c>
      <c r="N156" s="145" t="s">
        <v>42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204</v>
      </c>
      <c r="AT156" s="148" t="s">
        <v>199</v>
      </c>
      <c r="AU156" s="148" t="s">
        <v>85</v>
      </c>
      <c r="AY156" s="17" t="s">
        <v>197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85</v>
      </c>
      <c r="BK156" s="149">
        <f>ROUND(I156*H156,2)</f>
        <v>0</v>
      </c>
      <c r="BL156" s="17" t="s">
        <v>204</v>
      </c>
      <c r="BM156" s="148" t="s">
        <v>2096</v>
      </c>
    </row>
    <row r="157" spans="2:65" s="11" customFormat="1" ht="25.9" customHeight="1">
      <c r="B157" s="124"/>
      <c r="D157" s="125" t="s">
        <v>76</v>
      </c>
      <c r="E157" s="126" t="s">
        <v>195</v>
      </c>
      <c r="F157" s="126" t="s">
        <v>196</v>
      </c>
      <c r="I157" s="127"/>
      <c r="J157" s="128">
        <f>BK157</f>
        <v>0</v>
      </c>
      <c r="L157" s="124"/>
      <c r="M157" s="129"/>
      <c r="P157" s="130">
        <f>P158+P161</f>
        <v>0</v>
      </c>
      <c r="R157" s="130">
        <f>R158+R161</f>
        <v>1.2196799999999999</v>
      </c>
      <c r="T157" s="131">
        <f>T158+T161</f>
        <v>0</v>
      </c>
      <c r="AR157" s="125" t="s">
        <v>85</v>
      </c>
      <c r="AT157" s="132" t="s">
        <v>76</v>
      </c>
      <c r="AU157" s="132" t="s">
        <v>77</v>
      </c>
      <c r="AY157" s="125" t="s">
        <v>197</v>
      </c>
      <c r="BK157" s="133">
        <f>BK158+BK161</f>
        <v>0</v>
      </c>
    </row>
    <row r="158" spans="2:65" s="11" customFormat="1" ht="22.9" customHeight="1">
      <c r="B158" s="124"/>
      <c r="D158" s="125" t="s">
        <v>76</v>
      </c>
      <c r="E158" s="134" t="s">
        <v>204</v>
      </c>
      <c r="F158" s="134" t="s">
        <v>501</v>
      </c>
      <c r="I158" s="127"/>
      <c r="J158" s="135">
        <f>BK158</f>
        <v>0</v>
      </c>
      <c r="L158" s="124"/>
      <c r="M158" s="129"/>
      <c r="P158" s="130">
        <f>SUM(P159:P160)</f>
        <v>0</v>
      </c>
      <c r="R158" s="130">
        <f>SUM(R159:R160)</f>
        <v>1.2196799999999999</v>
      </c>
      <c r="T158" s="131">
        <f>SUM(T159:T160)</f>
        <v>0</v>
      </c>
      <c r="AR158" s="125" t="s">
        <v>85</v>
      </c>
      <c r="AT158" s="132" t="s">
        <v>76</v>
      </c>
      <c r="AU158" s="132" t="s">
        <v>85</v>
      </c>
      <c r="AY158" s="125" t="s">
        <v>197</v>
      </c>
      <c r="BK158" s="133">
        <f>SUM(BK159:BK160)</f>
        <v>0</v>
      </c>
    </row>
    <row r="159" spans="2:65" s="1" customFormat="1" ht="33" customHeight="1">
      <c r="B159" s="136"/>
      <c r="C159" s="137" t="s">
        <v>290</v>
      </c>
      <c r="D159" s="137" t="s">
        <v>199</v>
      </c>
      <c r="E159" s="138" t="s">
        <v>1358</v>
      </c>
      <c r="F159" s="139" t="s">
        <v>1359</v>
      </c>
      <c r="G159" s="140" t="s">
        <v>222</v>
      </c>
      <c r="H159" s="141">
        <v>0.6</v>
      </c>
      <c r="I159" s="142"/>
      <c r="J159" s="143">
        <f>ROUND(I159*H159,2)</f>
        <v>0</v>
      </c>
      <c r="K159" s="139" t="s">
        <v>203</v>
      </c>
      <c r="L159" s="32"/>
      <c r="M159" s="144" t="s">
        <v>1</v>
      </c>
      <c r="N159" s="145" t="s">
        <v>42</v>
      </c>
      <c r="P159" s="146">
        <f>O159*H159</f>
        <v>0</v>
      </c>
      <c r="Q159" s="146">
        <v>2.0327999999999999</v>
      </c>
      <c r="R159" s="146">
        <f>Q159*H159</f>
        <v>1.2196799999999999</v>
      </c>
      <c r="S159" s="146">
        <v>0</v>
      </c>
      <c r="T159" s="147">
        <f>S159*H159</f>
        <v>0</v>
      </c>
      <c r="AR159" s="148" t="s">
        <v>204</v>
      </c>
      <c r="AT159" s="148" t="s">
        <v>199</v>
      </c>
      <c r="AU159" s="148" t="s">
        <v>87</v>
      </c>
      <c r="AY159" s="17" t="s">
        <v>197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85</v>
      </c>
      <c r="BK159" s="149">
        <f>ROUND(I159*H159,2)</f>
        <v>0</v>
      </c>
      <c r="BL159" s="17" t="s">
        <v>204</v>
      </c>
      <c r="BM159" s="148" t="s">
        <v>2097</v>
      </c>
    </row>
    <row r="160" spans="2:65" s="12" customFormat="1">
      <c r="B160" s="150"/>
      <c r="D160" s="151" t="s">
        <v>214</v>
      </c>
      <c r="E160" s="152" t="s">
        <v>1</v>
      </c>
      <c r="F160" s="153" t="s">
        <v>2098</v>
      </c>
      <c r="H160" s="154">
        <v>0.6</v>
      </c>
      <c r="I160" s="155"/>
      <c r="L160" s="150"/>
      <c r="M160" s="156"/>
      <c r="T160" s="157"/>
      <c r="AT160" s="152" t="s">
        <v>214</v>
      </c>
      <c r="AU160" s="152" t="s">
        <v>87</v>
      </c>
      <c r="AV160" s="12" t="s">
        <v>87</v>
      </c>
      <c r="AW160" s="12" t="s">
        <v>32</v>
      </c>
      <c r="AX160" s="12" t="s">
        <v>85</v>
      </c>
      <c r="AY160" s="152" t="s">
        <v>197</v>
      </c>
    </row>
    <row r="161" spans="2:65" s="11" customFormat="1" ht="22.9" customHeight="1">
      <c r="B161" s="124"/>
      <c r="D161" s="125" t="s">
        <v>76</v>
      </c>
      <c r="E161" s="134" t="s">
        <v>693</v>
      </c>
      <c r="F161" s="134" t="s">
        <v>694</v>
      </c>
      <c r="I161" s="127"/>
      <c r="J161" s="135">
        <f>BK161</f>
        <v>0</v>
      </c>
      <c r="L161" s="124"/>
      <c r="M161" s="129"/>
      <c r="P161" s="130">
        <f>P162</f>
        <v>0</v>
      </c>
      <c r="R161" s="130">
        <f>R162</f>
        <v>0</v>
      </c>
      <c r="T161" s="131">
        <f>T162</f>
        <v>0</v>
      </c>
      <c r="AR161" s="125" t="s">
        <v>85</v>
      </c>
      <c r="AT161" s="132" t="s">
        <v>76</v>
      </c>
      <c r="AU161" s="132" t="s">
        <v>85</v>
      </c>
      <c r="AY161" s="125" t="s">
        <v>197</v>
      </c>
      <c r="BK161" s="133">
        <f>BK162</f>
        <v>0</v>
      </c>
    </row>
    <row r="162" spans="2:65" s="1" customFormat="1" ht="16.5" customHeight="1">
      <c r="B162" s="136"/>
      <c r="C162" s="137" t="s">
        <v>296</v>
      </c>
      <c r="D162" s="137" t="s">
        <v>199</v>
      </c>
      <c r="E162" s="138" t="s">
        <v>1542</v>
      </c>
      <c r="F162" s="139" t="s">
        <v>1543</v>
      </c>
      <c r="G162" s="140" t="s">
        <v>293</v>
      </c>
      <c r="H162" s="141">
        <v>1.871</v>
      </c>
      <c r="I162" s="142"/>
      <c r="J162" s="143">
        <f>ROUND(I162*H162,2)</f>
        <v>0</v>
      </c>
      <c r="K162" s="139" t="s">
        <v>203</v>
      </c>
      <c r="L162" s="32"/>
      <c r="M162" s="144" t="s">
        <v>1</v>
      </c>
      <c r="N162" s="145" t="s">
        <v>42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204</v>
      </c>
      <c r="AT162" s="148" t="s">
        <v>199</v>
      </c>
      <c r="AU162" s="148" t="s">
        <v>87</v>
      </c>
      <c r="AY162" s="17" t="s">
        <v>197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85</v>
      </c>
      <c r="BK162" s="149">
        <f>ROUND(I162*H162,2)</f>
        <v>0</v>
      </c>
      <c r="BL162" s="17" t="s">
        <v>204</v>
      </c>
      <c r="BM162" s="148" t="s">
        <v>252</v>
      </c>
    </row>
    <row r="163" spans="2:65" s="11" customFormat="1" ht="25.9" customHeight="1">
      <c r="B163" s="124"/>
      <c r="D163" s="125" t="s">
        <v>76</v>
      </c>
      <c r="E163" s="126" t="s">
        <v>699</v>
      </c>
      <c r="F163" s="126" t="s">
        <v>700</v>
      </c>
      <c r="I163" s="127"/>
      <c r="J163" s="128">
        <f>BK163</f>
        <v>0</v>
      </c>
      <c r="L163" s="124"/>
      <c r="M163" s="129"/>
      <c r="P163" s="130">
        <f>P164</f>
        <v>0</v>
      </c>
      <c r="R163" s="130">
        <f>R164</f>
        <v>3.8E-3</v>
      </c>
      <c r="T163" s="131">
        <f>T164</f>
        <v>0</v>
      </c>
      <c r="AR163" s="125" t="s">
        <v>87</v>
      </c>
      <c r="AT163" s="132" t="s">
        <v>76</v>
      </c>
      <c r="AU163" s="132" t="s">
        <v>77</v>
      </c>
      <c r="AY163" s="125" t="s">
        <v>197</v>
      </c>
      <c r="BK163" s="133">
        <f>BK164</f>
        <v>0</v>
      </c>
    </row>
    <row r="164" spans="2:65" s="11" customFormat="1" ht="22.9" customHeight="1">
      <c r="B164" s="124"/>
      <c r="D164" s="125" t="s">
        <v>76</v>
      </c>
      <c r="E164" s="134" t="s">
        <v>765</v>
      </c>
      <c r="F164" s="134" t="s">
        <v>766</v>
      </c>
      <c r="I164" s="127"/>
      <c r="J164" s="135">
        <f>BK164</f>
        <v>0</v>
      </c>
      <c r="L164" s="124"/>
      <c r="M164" s="129"/>
      <c r="P164" s="130">
        <f>P165</f>
        <v>0</v>
      </c>
      <c r="R164" s="130">
        <f>R165</f>
        <v>3.8E-3</v>
      </c>
      <c r="T164" s="131">
        <f>T165</f>
        <v>0</v>
      </c>
      <c r="AR164" s="125" t="s">
        <v>87</v>
      </c>
      <c r="AT164" s="132" t="s">
        <v>76</v>
      </c>
      <c r="AU164" s="132" t="s">
        <v>85</v>
      </c>
      <c r="AY164" s="125" t="s">
        <v>197</v>
      </c>
      <c r="BK164" s="133">
        <f>BK165</f>
        <v>0</v>
      </c>
    </row>
    <row r="165" spans="2:65" s="1" customFormat="1" ht="16.5" customHeight="1">
      <c r="B165" s="136"/>
      <c r="C165" s="137" t="s">
        <v>300</v>
      </c>
      <c r="D165" s="137" t="s">
        <v>199</v>
      </c>
      <c r="E165" s="138" t="s">
        <v>2099</v>
      </c>
      <c r="F165" s="139" t="s">
        <v>2100</v>
      </c>
      <c r="G165" s="140" t="s">
        <v>202</v>
      </c>
      <c r="H165" s="141">
        <v>1</v>
      </c>
      <c r="I165" s="142"/>
      <c r="J165" s="143">
        <f>ROUND(I165*H165,2)</f>
        <v>0</v>
      </c>
      <c r="K165" s="139" t="s">
        <v>203</v>
      </c>
      <c r="L165" s="32"/>
      <c r="M165" s="182" t="s">
        <v>1</v>
      </c>
      <c r="N165" s="183" t="s">
        <v>42</v>
      </c>
      <c r="O165" s="184"/>
      <c r="P165" s="185">
        <f>O165*H165</f>
        <v>0</v>
      </c>
      <c r="Q165" s="185">
        <v>3.8E-3</v>
      </c>
      <c r="R165" s="185">
        <f>Q165*H165</f>
        <v>3.8E-3</v>
      </c>
      <c r="S165" s="185">
        <v>0</v>
      </c>
      <c r="T165" s="186">
        <f>S165*H165</f>
        <v>0</v>
      </c>
      <c r="AR165" s="148" t="s">
        <v>286</v>
      </c>
      <c r="AT165" s="148" t="s">
        <v>199</v>
      </c>
      <c r="AU165" s="148" t="s">
        <v>87</v>
      </c>
      <c r="AY165" s="17" t="s">
        <v>197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85</v>
      </c>
      <c r="BK165" s="149">
        <f>ROUND(I165*H165,2)</f>
        <v>0</v>
      </c>
      <c r="BL165" s="17" t="s">
        <v>286</v>
      </c>
      <c r="BM165" s="148" t="s">
        <v>2101</v>
      </c>
    </row>
    <row r="166" spans="2:65" s="1" customFormat="1" ht="6.95" customHeight="1">
      <c r="B166" s="44"/>
      <c r="C166" s="45"/>
      <c r="D166" s="45"/>
      <c r="E166" s="45"/>
      <c r="F166" s="45"/>
      <c r="G166" s="45"/>
      <c r="H166" s="45"/>
      <c r="I166" s="45"/>
      <c r="J166" s="45"/>
      <c r="K166" s="45"/>
      <c r="L166" s="32"/>
    </row>
  </sheetData>
  <autoFilter ref="C126:K165" xr:uid="{00000000-0009-0000-0000-00000A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3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2102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ROUND(J129,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ROUND((SUM(BE129:BE231)),  2)</f>
        <v>0</v>
      </c>
      <c r="I35" s="96">
        <v>0.21</v>
      </c>
      <c r="J35" s="86">
        <f>ROUND(((SUM(BE129:BE231))*I35),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ROUND((SUM(BF129:BF231)),  2)</f>
        <v>0</v>
      </c>
      <c r="I36" s="96">
        <v>0.12</v>
      </c>
      <c r="J36" s="86">
        <f>ROUND(((SUM(BF129:BF231))*I36),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ROUND((SUM(BG129:BG231)),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ROUND((SUM(BH129:BH231)),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ROUND((SUM(BI129:BI231)),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02.9 - Kalové pole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J129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157</v>
      </c>
      <c r="E99" s="110"/>
      <c r="F99" s="110"/>
      <c r="G99" s="110"/>
      <c r="H99" s="110"/>
      <c r="I99" s="110"/>
      <c r="J99" s="111">
        <f>J130</f>
        <v>0</v>
      </c>
      <c r="L99" s="108"/>
    </row>
    <row r="100" spans="2:47" s="9" customFormat="1" ht="19.899999999999999" customHeight="1">
      <c r="B100" s="112"/>
      <c r="D100" s="113" t="s">
        <v>158</v>
      </c>
      <c r="E100" s="114"/>
      <c r="F100" s="114"/>
      <c r="G100" s="114"/>
      <c r="H100" s="114"/>
      <c r="I100" s="114"/>
      <c r="J100" s="115">
        <f>J131</f>
        <v>0</v>
      </c>
      <c r="L100" s="112"/>
    </row>
    <row r="101" spans="2:47" s="9" customFormat="1" ht="19.899999999999999" customHeight="1">
      <c r="B101" s="112"/>
      <c r="D101" s="113" t="s">
        <v>159</v>
      </c>
      <c r="E101" s="114"/>
      <c r="F101" s="114"/>
      <c r="G101" s="114"/>
      <c r="H101" s="114"/>
      <c r="I101" s="114"/>
      <c r="J101" s="115">
        <f>J164</f>
        <v>0</v>
      </c>
      <c r="L101" s="112"/>
    </row>
    <row r="102" spans="2:47" s="9" customFormat="1" ht="19.899999999999999" customHeight="1">
      <c r="B102" s="112"/>
      <c r="D102" s="113" t="s">
        <v>161</v>
      </c>
      <c r="E102" s="114"/>
      <c r="F102" s="114"/>
      <c r="G102" s="114"/>
      <c r="H102" s="114"/>
      <c r="I102" s="114"/>
      <c r="J102" s="115">
        <f>J168</f>
        <v>0</v>
      </c>
      <c r="L102" s="112"/>
    </row>
    <row r="103" spans="2:47" s="9" customFormat="1" ht="19.899999999999999" customHeight="1">
      <c r="B103" s="112"/>
      <c r="D103" s="113" t="s">
        <v>1416</v>
      </c>
      <c r="E103" s="114"/>
      <c r="F103" s="114"/>
      <c r="G103" s="114"/>
      <c r="H103" s="114"/>
      <c r="I103" s="114"/>
      <c r="J103" s="115">
        <f>J175</f>
        <v>0</v>
      </c>
      <c r="L103" s="112"/>
    </row>
    <row r="104" spans="2:47" s="9" customFormat="1" ht="19.899999999999999" customHeight="1">
      <c r="B104" s="112"/>
      <c r="D104" s="113" t="s">
        <v>164</v>
      </c>
      <c r="E104" s="114"/>
      <c r="F104" s="114"/>
      <c r="G104" s="114"/>
      <c r="H104" s="114"/>
      <c r="I104" s="114"/>
      <c r="J104" s="115">
        <f>J192</f>
        <v>0</v>
      </c>
      <c r="L104" s="112"/>
    </row>
    <row r="105" spans="2:47" s="9" customFormat="1" ht="19.899999999999999" customHeight="1">
      <c r="B105" s="112"/>
      <c r="D105" s="113" t="s">
        <v>166</v>
      </c>
      <c r="E105" s="114"/>
      <c r="F105" s="114"/>
      <c r="G105" s="114"/>
      <c r="H105" s="114"/>
      <c r="I105" s="114"/>
      <c r="J105" s="115">
        <f>J195</f>
        <v>0</v>
      </c>
      <c r="L105" s="112"/>
    </row>
    <row r="106" spans="2:47" s="8" customFormat="1" ht="24.95" customHeight="1">
      <c r="B106" s="108"/>
      <c r="D106" s="109" t="s">
        <v>167</v>
      </c>
      <c r="E106" s="110"/>
      <c r="F106" s="110"/>
      <c r="G106" s="110"/>
      <c r="H106" s="110"/>
      <c r="I106" s="110"/>
      <c r="J106" s="111">
        <f>J197</f>
        <v>0</v>
      </c>
      <c r="L106" s="108"/>
    </row>
    <row r="107" spans="2:47" s="9" customFormat="1" ht="19.899999999999999" customHeight="1">
      <c r="B107" s="112"/>
      <c r="D107" s="113" t="s">
        <v>168</v>
      </c>
      <c r="E107" s="114"/>
      <c r="F107" s="114"/>
      <c r="G107" s="114"/>
      <c r="H107" s="114"/>
      <c r="I107" s="114"/>
      <c r="J107" s="115">
        <f>J198</f>
        <v>0</v>
      </c>
      <c r="L107" s="112"/>
    </row>
    <row r="108" spans="2:47" s="1" customFormat="1" ht="21.75" customHeight="1">
      <c r="B108" s="32"/>
      <c r="L108" s="32"/>
    </row>
    <row r="109" spans="2:47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2"/>
    </row>
    <row r="113" spans="2:20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2"/>
    </row>
    <row r="114" spans="2:20" s="1" customFormat="1" ht="24.95" customHeight="1">
      <c r="B114" s="32"/>
      <c r="C114" s="21" t="s">
        <v>182</v>
      </c>
      <c r="L114" s="32"/>
    </row>
    <row r="115" spans="2:20" s="1" customFormat="1" ht="6.95" customHeight="1">
      <c r="B115" s="32"/>
      <c r="L115" s="32"/>
    </row>
    <row r="116" spans="2:20" s="1" customFormat="1" ht="12" customHeight="1">
      <c r="B116" s="32"/>
      <c r="C116" s="27" t="s">
        <v>16</v>
      </c>
      <c r="L116" s="32"/>
    </row>
    <row r="117" spans="2:20" s="1" customFormat="1" ht="16.5" customHeight="1">
      <c r="B117" s="32"/>
      <c r="E117" s="250" t="str">
        <f>E7</f>
        <v>Přírodní biotop Dolánky</v>
      </c>
      <c r="F117" s="251"/>
      <c r="G117" s="251"/>
      <c r="H117" s="251"/>
      <c r="L117" s="32"/>
    </row>
    <row r="118" spans="2:20" ht="12" customHeight="1">
      <c r="B118" s="20"/>
      <c r="C118" s="27" t="s">
        <v>146</v>
      </c>
      <c r="L118" s="20"/>
    </row>
    <row r="119" spans="2:20" s="1" customFormat="1" ht="16.5" customHeight="1">
      <c r="B119" s="32"/>
      <c r="E119" s="250" t="s">
        <v>1312</v>
      </c>
      <c r="F119" s="249"/>
      <c r="G119" s="249"/>
      <c r="H119" s="249"/>
      <c r="L119" s="32"/>
    </row>
    <row r="120" spans="2:20" s="1" customFormat="1" ht="12" customHeight="1">
      <c r="B120" s="32"/>
      <c r="C120" s="27" t="s">
        <v>1414</v>
      </c>
      <c r="L120" s="32"/>
    </row>
    <row r="121" spans="2:20" s="1" customFormat="1" ht="16.5" customHeight="1">
      <c r="B121" s="32"/>
      <c r="E121" s="246" t="str">
        <f>E11</f>
        <v>SO 02.9 - Kalové pole</v>
      </c>
      <c r="F121" s="249"/>
      <c r="G121" s="249"/>
      <c r="H121" s="249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20</v>
      </c>
      <c r="F123" s="25" t="str">
        <f>F14</f>
        <v>k.ú. Daliměřice, Turnov</v>
      </c>
      <c r="I123" s="27" t="s">
        <v>22</v>
      </c>
      <c r="J123" s="52" t="str">
        <f>IF(J14="","",J14)</f>
        <v>7. 10. 2024</v>
      </c>
      <c r="L123" s="32"/>
    </row>
    <row r="124" spans="2:20" s="1" customFormat="1" ht="6.95" customHeight="1">
      <c r="B124" s="32"/>
      <c r="L124" s="32"/>
    </row>
    <row r="125" spans="2:20" s="1" customFormat="1" ht="15.2" customHeight="1">
      <c r="B125" s="32"/>
      <c r="C125" s="27" t="s">
        <v>24</v>
      </c>
      <c r="F125" s="25" t="str">
        <f>E17</f>
        <v>Město Turnov</v>
      </c>
      <c r="I125" s="27" t="s">
        <v>30</v>
      </c>
      <c r="J125" s="30" t="str">
        <f>E23</f>
        <v>Ing. Radim Heiduk</v>
      </c>
      <c r="L125" s="32"/>
    </row>
    <row r="126" spans="2:20" s="1" customFormat="1" ht="15.2" customHeight="1">
      <c r="B126" s="32"/>
      <c r="C126" s="27" t="s">
        <v>28</v>
      </c>
      <c r="F126" s="25" t="str">
        <f>IF(E20="","",E20)</f>
        <v>Vyplň údaj</v>
      </c>
      <c r="I126" s="27" t="s">
        <v>33</v>
      </c>
      <c r="J126" s="30" t="str">
        <f>E26</f>
        <v>Ing. Petr Dudík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16"/>
      <c r="C128" s="117" t="s">
        <v>183</v>
      </c>
      <c r="D128" s="118" t="s">
        <v>62</v>
      </c>
      <c r="E128" s="118" t="s">
        <v>58</v>
      </c>
      <c r="F128" s="118" t="s">
        <v>59</v>
      </c>
      <c r="G128" s="118" t="s">
        <v>184</v>
      </c>
      <c r="H128" s="118" t="s">
        <v>185</v>
      </c>
      <c r="I128" s="118" t="s">
        <v>186</v>
      </c>
      <c r="J128" s="118" t="s">
        <v>154</v>
      </c>
      <c r="K128" s="119" t="s">
        <v>187</v>
      </c>
      <c r="L128" s="116"/>
      <c r="M128" s="59" t="s">
        <v>1</v>
      </c>
      <c r="N128" s="60" t="s">
        <v>41</v>
      </c>
      <c r="O128" s="60" t="s">
        <v>188</v>
      </c>
      <c r="P128" s="60" t="s">
        <v>189</v>
      </c>
      <c r="Q128" s="60" t="s">
        <v>190</v>
      </c>
      <c r="R128" s="60" t="s">
        <v>191</v>
      </c>
      <c r="S128" s="60" t="s">
        <v>192</v>
      </c>
      <c r="T128" s="61" t="s">
        <v>193</v>
      </c>
    </row>
    <row r="129" spans="2:65" s="1" customFormat="1" ht="22.9" customHeight="1">
      <c r="B129" s="32"/>
      <c r="C129" s="64" t="s">
        <v>194</v>
      </c>
      <c r="J129" s="120">
        <f>BK129</f>
        <v>0</v>
      </c>
      <c r="L129" s="32"/>
      <c r="M129" s="62"/>
      <c r="N129" s="53"/>
      <c r="O129" s="53"/>
      <c r="P129" s="121">
        <f>P130+P197</f>
        <v>0</v>
      </c>
      <c r="Q129" s="53"/>
      <c r="R129" s="121">
        <f>R130+R197</f>
        <v>222.66988766</v>
      </c>
      <c r="S129" s="53"/>
      <c r="T129" s="122">
        <f>T130+T197</f>
        <v>0</v>
      </c>
      <c r="AT129" s="17" t="s">
        <v>76</v>
      </c>
      <c r="AU129" s="17" t="s">
        <v>156</v>
      </c>
      <c r="BK129" s="123">
        <f>BK130+BK197</f>
        <v>0</v>
      </c>
    </row>
    <row r="130" spans="2:65" s="11" customFormat="1" ht="25.9" customHeight="1">
      <c r="B130" s="124"/>
      <c r="D130" s="125" t="s">
        <v>76</v>
      </c>
      <c r="E130" s="126" t="s">
        <v>195</v>
      </c>
      <c r="F130" s="126" t="s">
        <v>196</v>
      </c>
      <c r="I130" s="127"/>
      <c r="J130" s="128">
        <f>BK130</f>
        <v>0</v>
      </c>
      <c r="L130" s="124"/>
      <c r="M130" s="129"/>
      <c r="P130" s="130">
        <f>P131+P164+P168+P175+P192+P195</f>
        <v>0</v>
      </c>
      <c r="R130" s="130">
        <f>R131+R164+R168+R175+R192+R195</f>
        <v>222.11530116</v>
      </c>
      <c r="T130" s="131">
        <f>T131+T164+T168+T175+T192+T195</f>
        <v>0</v>
      </c>
      <c r="AR130" s="125" t="s">
        <v>85</v>
      </c>
      <c r="AT130" s="132" t="s">
        <v>76</v>
      </c>
      <c r="AU130" s="132" t="s">
        <v>77</v>
      </c>
      <c r="AY130" s="125" t="s">
        <v>197</v>
      </c>
      <c r="BK130" s="133">
        <f>BK131+BK164+BK168+BK175+BK192+BK195</f>
        <v>0</v>
      </c>
    </row>
    <row r="131" spans="2:65" s="11" customFormat="1" ht="22.9" customHeight="1">
      <c r="B131" s="124"/>
      <c r="D131" s="125" t="s">
        <v>76</v>
      </c>
      <c r="E131" s="134" t="s">
        <v>85</v>
      </c>
      <c r="F131" s="134" t="s">
        <v>198</v>
      </c>
      <c r="I131" s="127"/>
      <c r="J131" s="135">
        <f>BK131</f>
        <v>0</v>
      </c>
      <c r="L131" s="124"/>
      <c r="M131" s="129"/>
      <c r="P131" s="130">
        <f>SUM(P132:P163)</f>
        <v>0</v>
      </c>
      <c r="R131" s="130">
        <f>SUM(R132:R163)</f>
        <v>9</v>
      </c>
      <c r="T131" s="131">
        <f>SUM(T132:T163)</f>
        <v>0</v>
      </c>
      <c r="AR131" s="125" t="s">
        <v>85</v>
      </c>
      <c r="AT131" s="132" t="s">
        <v>76</v>
      </c>
      <c r="AU131" s="132" t="s">
        <v>85</v>
      </c>
      <c r="AY131" s="125" t="s">
        <v>197</v>
      </c>
      <c r="BK131" s="133">
        <f>SUM(BK132:BK163)</f>
        <v>0</v>
      </c>
    </row>
    <row r="132" spans="2:65" s="1" customFormat="1" ht="24.2" customHeight="1">
      <c r="B132" s="136"/>
      <c r="C132" s="137" t="s">
        <v>85</v>
      </c>
      <c r="D132" s="137" t="s">
        <v>199</v>
      </c>
      <c r="E132" s="138" t="s">
        <v>2103</v>
      </c>
      <c r="F132" s="139" t="s">
        <v>2104</v>
      </c>
      <c r="G132" s="140" t="s">
        <v>212</v>
      </c>
      <c r="H132" s="141">
        <v>200</v>
      </c>
      <c r="I132" s="142"/>
      <c r="J132" s="143">
        <f>ROUND(I132*H132,2)</f>
        <v>0</v>
      </c>
      <c r="K132" s="139" t="s">
        <v>203</v>
      </c>
      <c r="L132" s="32"/>
      <c r="M132" s="144" t="s">
        <v>1</v>
      </c>
      <c r="N132" s="145" t="s">
        <v>42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204</v>
      </c>
      <c r="AT132" s="148" t="s">
        <v>199</v>
      </c>
      <c r="AU132" s="148" t="s">
        <v>87</v>
      </c>
      <c r="AY132" s="17" t="s">
        <v>197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85</v>
      </c>
      <c r="BK132" s="149">
        <f>ROUND(I132*H132,2)</f>
        <v>0</v>
      </c>
      <c r="BL132" s="17" t="s">
        <v>204</v>
      </c>
      <c r="BM132" s="148" t="s">
        <v>87</v>
      </c>
    </row>
    <row r="133" spans="2:65" s="12" customFormat="1">
      <c r="B133" s="150"/>
      <c r="D133" s="151" t="s">
        <v>214</v>
      </c>
      <c r="E133" s="152" t="s">
        <v>1</v>
      </c>
      <c r="F133" s="153" t="s">
        <v>1147</v>
      </c>
      <c r="H133" s="154">
        <v>200</v>
      </c>
      <c r="I133" s="155"/>
      <c r="L133" s="150"/>
      <c r="M133" s="156"/>
      <c r="T133" s="157"/>
      <c r="AT133" s="152" t="s">
        <v>214</v>
      </c>
      <c r="AU133" s="152" t="s">
        <v>87</v>
      </c>
      <c r="AV133" s="12" t="s">
        <v>87</v>
      </c>
      <c r="AW133" s="12" t="s">
        <v>32</v>
      </c>
      <c r="AX133" s="12" t="s">
        <v>77</v>
      </c>
      <c r="AY133" s="152" t="s">
        <v>197</v>
      </c>
    </row>
    <row r="134" spans="2:65" s="13" customFormat="1">
      <c r="B134" s="158"/>
      <c r="D134" s="151" t="s">
        <v>214</v>
      </c>
      <c r="E134" s="159" t="s">
        <v>1</v>
      </c>
      <c r="F134" s="160" t="s">
        <v>219</v>
      </c>
      <c r="H134" s="161">
        <v>200</v>
      </c>
      <c r="I134" s="162"/>
      <c r="L134" s="158"/>
      <c r="M134" s="163"/>
      <c r="T134" s="164"/>
      <c r="AT134" s="159" t="s">
        <v>214</v>
      </c>
      <c r="AU134" s="159" t="s">
        <v>87</v>
      </c>
      <c r="AV134" s="13" t="s">
        <v>204</v>
      </c>
      <c r="AW134" s="13" t="s">
        <v>32</v>
      </c>
      <c r="AX134" s="13" t="s">
        <v>85</v>
      </c>
      <c r="AY134" s="159" t="s">
        <v>197</v>
      </c>
    </row>
    <row r="135" spans="2:65" s="1" customFormat="1" ht="24.2" customHeight="1">
      <c r="B135" s="136"/>
      <c r="C135" s="137" t="s">
        <v>87</v>
      </c>
      <c r="D135" s="137" t="s">
        <v>199</v>
      </c>
      <c r="E135" s="138" t="s">
        <v>287</v>
      </c>
      <c r="F135" s="139" t="s">
        <v>288</v>
      </c>
      <c r="G135" s="140" t="s">
        <v>222</v>
      </c>
      <c r="H135" s="141">
        <v>315</v>
      </c>
      <c r="I135" s="142"/>
      <c r="J135" s="143">
        <f>ROUND(I135*H135,2)</f>
        <v>0</v>
      </c>
      <c r="K135" s="139" t="s">
        <v>203</v>
      </c>
      <c r="L135" s="32"/>
      <c r="M135" s="144" t="s">
        <v>1</v>
      </c>
      <c r="N135" s="145" t="s">
        <v>42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204</v>
      </c>
      <c r="AT135" s="148" t="s">
        <v>199</v>
      </c>
      <c r="AU135" s="148" t="s">
        <v>87</v>
      </c>
      <c r="AY135" s="17" t="s">
        <v>197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85</v>
      </c>
      <c r="BK135" s="149">
        <f>ROUND(I135*H135,2)</f>
        <v>0</v>
      </c>
      <c r="BL135" s="17" t="s">
        <v>204</v>
      </c>
      <c r="BM135" s="148" t="s">
        <v>204</v>
      </c>
    </row>
    <row r="136" spans="2:65" s="12" customFormat="1">
      <c r="B136" s="150"/>
      <c r="D136" s="151" t="s">
        <v>214</v>
      </c>
      <c r="E136" s="152" t="s">
        <v>1</v>
      </c>
      <c r="F136" s="153" t="s">
        <v>2105</v>
      </c>
      <c r="H136" s="154">
        <v>200</v>
      </c>
      <c r="I136" s="155"/>
      <c r="L136" s="150"/>
      <c r="M136" s="156"/>
      <c r="T136" s="157"/>
      <c r="AT136" s="152" t="s">
        <v>214</v>
      </c>
      <c r="AU136" s="152" t="s">
        <v>87</v>
      </c>
      <c r="AV136" s="12" t="s">
        <v>87</v>
      </c>
      <c r="AW136" s="12" t="s">
        <v>32</v>
      </c>
      <c r="AX136" s="12" t="s">
        <v>77</v>
      </c>
      <c r="AY136" s="152" t="s">
        <v>197</v>
      </c>
    </row>
    <row r="137" spans="2:65" s="12" customFormat="1">
      <c r="B137" s="150"/>
      <c r="D137" s="151" t="s">
        <v>214</v>
      </c>
      <c r="E137" s="152" t="s">
        <v>1</v>
      </c>
      <c r="F137" s="153" t="s">
        <v>2106</v>
      </c>
      <c r="H137" s="154">
        <v>185</v>
      </c>
      <c r="I137" s="155"/>
      <c r="L137" s="150"/>
      <c r="M137" s="156"/>
      <c r="T137" s="157"/>
      <c r="AT137" s="152" t="s">
        <v>214</v>
      </c>
      <c r="AU137" s="152" t="s">
        <v>87</v>
      </c>
      <c r="AV137" s="12" t="s">
        <v>87</v>
      </c>
      <c r="AW137" s="12" t="s">
        <v>32</v>
      </c>
      <c r="AX137" s="12" t="s">
        <v>77</v>
      </c>
      <c r="AY137" s="152" t="s">
        <v>197</v>
      </c>
    </row>
    <row r="138" spans="2:65" s="12" customFormat="1">
      <c r="B138" s="150"/>
      <c r="D138" s="151" t="s">
        <v>214</v>
      </c>
      <c r="E138" s="152" t="s">
        <v>1</v>
      </c>
      <c r="F138" s="153" t="s">
        <v>2107</v>
      </c>
      <c r="H138" s="154">
        <v>-70</v>
      </c>
      <c r="I138" s="155"/>
      <c r="L138" s="150"/>
      <c r="M138" s="156"/>
      <c r="T138" s="157"/>
      <c r="AT138" s="152" t="s">
        <v>214</v>
      </c>
      <c r="AU138" s="152" t="s">
        <v>87</v>
      </c>
      <c r="AV138" s="12" t="s">
        <v>87</v>
      </c>
      <c r="AW138" s="12" t="s">
        <v>32</v>
      </c>
      <c r="AX138" s="12" t="s">
        <v>77</v>
      </c>
      <c r="AY138" s="152" t="s">
        <v>197</v>
      </c>
    </row>
    <row r="139" spans="2:65" s="13" customFormat="1">
      <c r="B139" s="158"/>
      <c r="D139" s="151" t="s">
        <v>214</v>
      </c>
      <c r="E139" s="159" t="s">
        <v>1</v>
      </c>
      <c r="F139" s="160" t="s">
        <v>219</v>
      </c>
      <c r="H139" s="161">
        <v>315</v>
      </c>
      <c r="I139" s="162"/>
      <c r="L139" s="158"/>
      <c r="M139" s="163"/>
      <c r="T139" s="164"/>
      <c r="AT139" s="159" t="s">
        <v>214</v>
      </c>
      <c r="AU139" s="159" t="s">
        <v>87</v>
      </c>
      <c r="AV139" s="13" t="s">
        <v>204</v>
      </c>
      <c r="AW139" s="13" t="s">
        <v>32</v>
      </c>
      <c r="AX139" s="13" t="s">
        <v>85</v>
      </c>
      <c r="AY139" s="159" t="s">
        <v>197</v>
      </c>
    </row>
    <row r="140" spans="2:65" s="1" customFormat="1" ht="37.9" customHeight="1">
      <c r="B140" s="136"/>
      <c r="C140" s="137" t="s">
        <v>209</v>
      </c>
      <c r="D140" s="137" t="s">
        <v>199</v>
      </c>
      <c r="E140" s="138" t="s">
        <v>1945</v>
      </c>
      <c r="F140" s="139" t="s">
        <v>1946</v>
      </c>
      <c r="G140" s="140" t="s">
        <v>222</v>
      </c>
      <c r="H140" s="141">
        <v>315</v>
      </c>
      <c r="I140" s="142"/>
      <c r="J140" s="143">
        <f>ROUND(I140*H140,2)</f>
        <v>0</v>
      </c>
      <c r="K140" s="139" t="s">
        <v>203</v>
      </c>
      <c r="L140" s="32"/>
      <c r="M140" s="144" t="s">
        <v>1</v>
      </c>
      <c r="N140" s="145" t="s">
        <v>42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204</v>
      </c>
      <c r="AT140" s="148" t="s">
        <v>199</v>
      </c>
      <c r="AU140" s="148" t="s">
        <v>87</v>
      </c>
      <c r="AY140" s="17" t="s">
        <v>197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85</v>
      </c>
      <c r="BK140" s="149">
        <f>ROUND(I140*H140,2)</f>
        <v>0</v>
      </c>
      <c r="BL140" s="17" t="s">
        <v>204</v>
      </c>
      <c r="BM140" s="148" t="s">
        <v>233</v>
      </c>
    </row>
    <row r="141" spans="2:65" s="12" customFormat="1">
      <c r="B141" s="150"/>
      <c r="D141" s="151" t="s">
        <v>214</v>
      </c>
      <c r="E141" s="152" t="s">
        <v>1</v>
      </c>
      <c r="F141" s="153" t="s">
        <v>2108</v>
      </c>
      <c r="H141" s="154">
        <v>200</v>
      </c>
      <c r="I141" s="155"/>
      <c r="L141" s="150"/>
      <c r="M141" s="156"/>
      <c r="T141" s="157"/>
      <c r="AT141" s="152" t="s">
        <v>214</v>
      </c>
      <c r="AU141" s="152" t="s">
        <v>87</v>
      </c>
      <c r="AV141" s="12" t="s">
        <v>87</v>
      </c>
      <c r="AW141" s="12" t="s">
        <v>32</v>
      </c>
      <c r="AX141" s="12" t="s">
        <v>77</v>
      </c>
      <c r="AY141" s="152" t="s">
        <v>197</v>
      </c>
    </row>
    <row r="142" spans="2:65" s="12" customFormat="1">
      <c r="B142" s="150"/>
      <c r="D142" s="151" t="s">
        <v>214</v>
      </c>
      <c r="E142" s="152" t="s">
        <v>1</v>
      </c>
      <c r="F142" s="153" t="s">
        <v>2106</v>
      </c>
      <c r="H142" s="154">
        <v>185</v>
      </c>
      <c r="I142" s="155"/>
      <c r="L142" s="150"/>
      <c r="M142" s="156"/>
      <c r="T142" s="157"/>
      <c r="AT142" s="152" t="s">
        <v>214</v>
      </c>
      <c r="AU142" s="152" t="s">
        <v>87</v>
      </c>
      <c r="AV142" s="12" t="s">
        <v>87</v>
      </c>
      <c r="AW142" s="12" t="s">
        <v>32</v>
      </c>
      <c r="AX142" s="12" t="s">
        <v>77</v>
      </c>
      <c r="AY142" s="152" t="s">
        <v>197</v>
      </c>
    </row>
    <row r="143" spans="2:65" s="12" customFormat="1">
      <c r="B143" s="150"/>
      <c r="D143" s="151" t="s">
        <v>214</v>
      </c>
      <c r="E143" s="152" t="s">
        <v>1</v>
      </c>
      <c r="F143" s="153" t="s">
        <v>2107</v>
      </c>
      <c r="H143" s="154">
        <v>-70</v>
      </c>
      <c r="I143" s="155"/>
      <c r="L143" s="150"/>
      <c r="M143" s="156"/>
      <c r="T143" s="157"/>
      <c r="AT143" s="152" t="s">
        <v>214</v>
      </c>
      <c r="AU143" s="152" t="s">
        <v>87</v>
      </c>
      <c r="AV143" s="12" t="s">
        <v>87</v>
      </c>
      <c r="AW143" s="12" t="s">
        <v>32</v>
      </c>
      <c r="AX143" s="12" t="s">
        <v>77</v>
      </c>
      <c r="AY143" s="152" t="s">
        <v>197</v>
      </c>
    </row>
    <row r="144" spans="2:65" s="13" customFormat="1">
      <c r="B144" s="158"/>
      <c r="D144" s="151" t="s">
        <v>214</v>
      </c>
      <c r="E144" s="159" t="s">
        <v>1</v>
      </c>
      <c r="F144" s="160" t="s">
        <v>219</v>
      </c>
      <c r="H144" s="161">
        <v>315</v>
      </c>
      <c r="I144" s="162"/>
      <c r="L144" s="158"/>
      <c r="M144" s="163"/>
      <c r="T144" s="164"/>
      <c r="AT144" s="159" t="s">
        <v>214</v>
      </c>
      <c r="AU144" s="159" t="s">
        <v>87</v>
      </c>
      <c r="AV144" s="13" t="s">
        <v>204</v>
      </c>
      <c r="AW144" s="13" t="s">
        <v>32</v>
      </c>
      <c r="AX144" s="13" t="s">
        <v>85</v>
      </c>
      <c r="AY144" s="159" t="s">
        <v>197</v>
      </c>
    </row>
    <row r="145" spans="2:65" s="1" customFormat="1" ht="24.2" customHeight="1">
      <c r="B145" s="136"/>
      <c r="C145" s="137" t="s">
        <v>204</v>
      </c>
      <c r="D145" s="137" t="s">
        <v>199</v>
      </c>
      <c r="E145" s="138" t="s">
        <v>1950</v>
      </c>
      <c r="F145" s="139" t="s">
        <v>1951</v>
      </c>
      <c r="G145" s="140" t="s">
        <v>222</v>
      </c>
      <c r="H145" s="141">
        <v>315</v>
      </c>
      <c r="I145" s="142"/>
      <c r="J145" s="143">
        <f>ROUND(I145*H145,2)</f>
        <v>0</v>
      </c>
      <c r="K145" s="139" t="s">
        <v>203</v>
      </c>
      <c r="L145" s="32"/>
      <c r="M145" s="144" t="s">
        <v>1</v>
      </c>
      <c r="N145" s="145" t="s">
        <v>42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204</v>
      </c>
      <c r="AT145" s="148" t="s">
        <v>199</v>
      </c>
      <c r="AU145" s="148" t="s">
        <v>87</v>
      </c>
      <c r="AY145" s="17" t="s">
        <v>197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85</v>
      </c>
      <c r="BK145" s="149">
        <f>ROUND(I145*H145,2)</f>
        <v>0</v>
      </c>
      <c r="BL145" s="17" t="s">
        <v>204</v>
      </c>
      <c r="BM145" s="148" t="s">
        <v>244</v>
      </c>
    </row>
    <row r="146" spans="2:65" s="12" customFormat="1">
      <c r="B146" s="150"/>
      <c r="D146" s="151" t="s">
        <v>214</v>
      </c>
      <c r="E146" s="152" t="s">
        <v>1</v>
      </c>
      <c r="F146" s="153" t="s">
        <v>2109</v>
      </c>
      <c r="H146" s="154">
        <v>200</v>
      </c>
      <c r="I146" s="155"/>
      <c r="L146" s="150"/>
      <c r="M146" s="156"/>
      <c r="T146" s="157"/>
      <c r="AT146" s="152" t="s">
        <v>214</v>
      </c>
      <c r="AU146" s="152" t="s">
        <v>87</v>
      </c>
      <c r="AV146" s="12" t="s">
        <v>87</v>
      </c>
      <c r="AW146" s="12" t="s">
        <v>32</v>
      </c>
      <c r="AX146" s="12" t="s">
        <v>77</v>
      </c>
      <c r="AY146" s="152" t="s">
        <v>197</v>
      </c>
    </row>
    <row r="147" spans="2:65" s="12" customFormat="1">
      <c r="B147" s="150"/>
      <c r="D147" s="151" t="s">
        <v>214</v>
      </c>
      <c r="E147" s="152" t="s">
        <v>1</v>
      </c>
      <c r="F147" s="153" t="s">
        <v>2106</v>
      </c>
      <c r="H147" s="154">
        <v>185</v>
      </c>
      <c r="I147" s="155"/>
      <c r="L147" s="150"/>
      <c r="M147" s="156"/>
      <c r="T147" s="157"/>
      <c r="AT147" s="152" t="s">
        <v>214</v>
      </c>
      <c r="AU147" s="152" t="s">
        <v>87</v>
      </c>
      <c r="AV147" s="12" t="s">
        <v>87</v>
      </c>
      <c r="AW147" s="12" t="s">
        <v>32</v>
      </c>
      <c r="AX147" s="12" t="s">
        <v>77</v>
      </c>
      <c r="AY147" s="152" t="s">
        <v>197</v>
      </c>
    </row>
    <row r="148" spans="2:65" s="12" customFormat="1">
      <c r="B148" s="150"/>
      <c r="D148" s="151" t="s">
        <v>214</v>
      </c>
      <c r="E148" s="152" t="s">
        <v>1</v>
      </c>
      <c r="F148" s="153" t="s">
        <v>2107</v>
      </c>
      <c r="H148" s="154">
        <v>-70</v>
      </c>
      <c r="I148" s="155"/>
      <c r="L148" s="150"/>
      <c r="M148" s="156"/>
      <c r="T148" s="157"/>
      <c r="AT148" s="152" t="s">
        <v>214</v>
      </c>
      <c r="AU148" s="152" t="s">
        <v>87</v>
      </c>
      <c r="AV148" s="12" t="s">
        <v>87</v>
      </c>
      <c r="AW148" s="12" t="s">
        <v>32</v>
      </c>
      <c r="AX148" s="12" t="s">
        <v>77</v>
      </c>
      <c r="AY148" s="152" t="s">
        <v>197</v>
      </c>
    </row>
    <row r="149" spans="2:65" s="13" customFormat="1">
      <c r="B149" s="158"/>
      <c r="D149" s="151" t="s">
        <v>214</v>
      </c>
      <c r="E149" s="159" t="s">
        <v>1</v>
      </c>
      <c r="F149" s="160" t="s">
        <v>219</v>
      </c>
      <c r="H149" s="161">
        <v>315</v>
      </c>
      <c r="I149" s="162"/>
      <c r="L149" s="158"/>
      <c r="M149" s="163"/>
      <c r="T149" s="164"/>
      <c r="AT149" s="159" t="s">
        <v>214</v>
      </c>
      <c r="AU149" s="159" t="s">
        <v>87</v>
      </c>
      <c r="AV149" s="13" t="s">
        <v>204</v>
      </c>
      <c r="AW149" s="13" t="s">
        <v>32</v>
      </c>
      <c r="AX149" s="13" t="s">
        <v>85</v>
      </c>
      <c r="AY149" s="159" t="s">
        <v>197</v>
      </c>
    </row>
    <row r="150" spans="2:65" s="1" customFormat="1" ht="33" customHeight="1">
      <c r="B150" s="136"/>
      <c r="C150" s="137" t="s">
        <v>225</v>
      </c>
      <c r="D150" s="137" t="s">
        <v>199</v>
      </c>
      <c r="E150" s="138" t="s">
        <v>2110</v>
      </c>
      <c r="F150" s="139" t="s">
        <v>2111</v>
      </c>
      <c r="G150" s="140" t="s">
        <v>222</v>
      </c>
      <c r="H150" s="141">
        <v>70</v>
      </c>
      <c r="I150" s="142"/>
      <c r="J150" s="143">
        <f>ROUND(I150*H150,2)</f>
        <v>0</v>
      </c>
      <c r="K150" s="139" t="s">
        <v>203</v>
      </c>
      <c r="L150" s="32"/>
      <c r="M150" s="144" t="s">
        <v>1</v>
      </c>
      <c r="N150" s="145" t="s">
        <v>42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204</v>
      </c>
      <c r="AT150" s="148" t="s">
        <v>199</v>
      </c>
      <c r="AU150" s="148" t="s">
        <v>87</v>
      </c>
      <c r="AY150" s="17" t="s">
        <v>197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85</v>
      </c>
      <c r="BK150" s="149">
        <f>ROUND(I150*H150,2)</f>
        <v>0</v>
      </c>
      <c r="BL150" s="17" t="s">
        <v>204</v>
      </c>
      <c r="BM150" s="148" t="s">
        <v>252</v>
      </c>
    </row>
    <row r="151" spans="2:65" s="12" customFormat="1">
      <c r="B151" s="150"/>
      <c r="D151" s="151" t="s">
        <v>214</v>
      </c>
      <c r="E151" s="152" t="s">
        <v>1</v>
      </c>
      <c r="F151" s="153" t="s">
        <v>2112</v>
      </c>
      <c r="H151" s="154">
        <v>70</v>
      </c>
      <c r="I151" s="155"/>
      <c r="L151" s="150"/>
      <c r="M151" s="156"/>
      <c r="T151" s="157"/>
      <c r="AT151" s="152" t="s">
        <v>214</v>
      </c>
      <c r="AU151" s="152" t="s">
        <v>87</v>
      </c>
      <c r="AV151" s="12" t="s">
        <v>87</v>
      </c>
      <c r="AW151" s="12" t="s">
        <v>32</v>
      </c>
      <c r="AX151" s="12" t="s">
        <v>77</v>
      </c>
      <c r="AY151" s="152" t="s">
        <v>197</v>
      </c>
    </row>
    <row r="152" spans="2:65" s="13" customFormat="1">
      <c r="B152" s="158"/>
      <c r="D152" s="151" t="s">
        <v>214</v>
      </c>
      <c r="E152" s="159" t="s">
        <v>1</v>
      </c>
      <c r="F152" s="160" t="s">
        <v>219</v>
      </c>
      <c r="H152" s="161">
        <v>70</v>
      </c>
      <c r="I152" s="162"/>
      <c r="L152" s="158"/>
      <c r="M152" s="163"/>
      <c r="T152" s="164"/>
      <c r="AT152" s="159" t="s">
        <v>214</v>
      </c>
      <c r="AU152" s="159" t="s">
        <v>87</v>
      </c>
      <c r="AV152" s="13" t="s">
        <v>204</v>
      </c>
      <c r="AW152" s="13" t="s">
        <v>32</v>
      </c>
      <c r="AX152" s="13" t="s">
        <v>85</v>
      </c>
      <c r="AY152" s="159" t="s">
        <v>197</v>
      </c>
    </row>
    <row r="153" spans="2:65" s="1" customFormat="1" ht="33" customHeight="1">
      <c r="B153" s="136"/>
      <c r="C153" s="137" t="s">
        <v>233</v>
      </c>
      <c r="D153" s="137" t="s">
        <v>199</v>
      </c>
      <c r="E153" s="138" t="s">
        <v>1341</v>
      </c>
      <c r="F153" s="139" t="s">
        <v>1342</v>
      </c>
      <c r="G153" s="140" t="s">
        <v>212</v>
      </c>
      <c r="H153" s="141">
        <v>100</v>
      </c>
      <c r="I153" s="142"/>
      <c r="J153" s="143">
        <f>ROUND(I153*H153,2)</f>
        <v>0</v>
      </c>
      <c r="K153" s="139" t="s">
        <v>203</v>
      </c>
      <c r="L153" s="32"/>
      <c r="M153" s="144" t="s">
        <v>1</v>
      </c>
      <c r="N153" s="145" t="s">
        <v>42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204</v>
      </c>
      <c r="AT153" s="148" t="s">
        <v>199</v>
      </c>
      <c r="AU153" s="148" t="s">
        <v>87</v>
      </c>
      <c r="AY153" s="17" t="s">
        <v>197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85</v>
      </c>
      <c r="BK153" s="149">
        <f>ROUND(I153*H153,2)</f>
        <v>0</v>
      </c>
      <c r="BL153" s="17" t="s">
        <v>204</v>
      </c>
      <c r="BM153" s="148" t="s">
        <v>8</v>
      </c>
    </row>
    <row r="154" spans="2:65" s="12" customFormat="1">
      <c r="B154" s="150"/>
      <c r="D154" s="151" t="s">
        <v>214</v>
      </c>
      <c r="E154" s="152" t="s">
        <v>1</v>
      </c>
      <c r="F154" s="153" t="s">
        <v>2113</v>
      </c>
      <c r="H154" s="154">
        <v>100</v>
      </c>
      <c r="I154" s="155"/>
      <c r="L154" s="150"/>
      <c r="M154" s="156"/>
      <c r="T154" s="157"/>
      <c r="AT154" s="152" t="s">
        <v>214</v>
      </c>
      <c r="AU154" s="152" t="s">
        <v>87</v>
      </c>
      <c r="AV154" s="12" t="s">
        <v>87</v>
      </c>
      <c r="AW154" s="12" t="s">
        <v>32</v>
      </c>
      <c r="AX154" s="12" t="s">
        <v>77</v>
      </c>
      <c r="AY154" s="152" t="s">
        <v>197</v>
      </c>
    </row>
    <row r="155" spans="2:65" s="13" customFormat="1">
      <c r="B155" s="158"/>
      <c r="D155" s="151" t="s">
        <v>214</v>
      </c>
      <c r="E155" s="159" t="s">
        <v>1</v>
      </c>
      <c r="F155" s="160" t="s">
        <v>219</v>
      </c>
      <c r="H155" s="161">
        <v>100</v>
      </c>
      <c r="I155" s="162"/>
      <c r="L155" s="158"/>
      <c r="M155" s="163"/>
      <c r="T155" s="164"/>
      <c r="AT155" s="159" t="s">
        <v>214</v>
      </c>
      <c r="AU155" s="159" t="s">
        <v>87</v>
      </c>
      <c r="AV155" s="13" t="s">
        <v>204</v>
      </c>
      <c r="AW155" s="13" t="s">
        <v>32</v>
      </c>
      <c r="AX155" s="13" t="s">
        <v>85</v>
      </c>
      <c r="AY155" s="159" t="s">
        <v>197</v>
      </c>
    </row>
    <row r="156" spans="2:65" s="1" customFormat="1" ht="24.2" customHeight="1">
      <c r="B156" s="136"/>
      <c r="C156" s="137" t="s">
        <v>238</v>
      </c>
      <c r="D156" s="137" t="s">
        <v>199</v>
      </c>
      <c r="E156" s="138" t="s">
        <v>332</v>
      </c>
      <c r="F156" s="139" t="s">
        <v>333</v>
      </c>
      <c r="G156" s="140" t="s">
        <v>212</v>
      </c>
      <c r="H156" s="141">
        <v>100</v>
      </c>
      <c r="I156" s="142"/>
      <c r="J156" s="143">
        <f>ROUND(I156*H156,2)</f>
        <v>0</v>
      </c>
      <c r="K156" s="139" t="s">
        <v>203</v>
      </c>
      <c r="L156" s="32"/>
      <c r="M156" s="144" t="s">
        <v>1</v>
      </c>
      <c r="N156" s="145" t="s">
        <v>42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204</v>
      </c>
      <c r="AT156" s="148" t="s">
        <v>199</v>
      </c>
      <c r="AU156" s="148" t="s">
        <v>87</v>
      </c>
      <c r="AY156" s="17" t="s">
        <v>197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85</v>
      </c>
      <c r="BK156" s="149">
        <f>ROUND(I156*H156,2)</f>
        <v>0</v>
      </c>
      <c r="BL156" s="17" t="s">
        <v>204</v>
      </c>
      <c r="BM156" s="148" t="s">
        <v>268</v>
      </c>
    </row>
    <row r="157" spans="2:65" s="12" customFormat="1">
      <c r="B157" s="150"/>
      <c r="D157" s="151" t="s">
        <v>214</v>
      </c>
      <c r="E157" s="152" t="s">
        <v>1</v>
      </c>
      <c r="F157" s="153" t="s">
        <v>2114</v>
      </c>
      <c r="H157" s="154">
        <v>100</v>
      </c>
      <c r="I157" s="155"/>
      <c r="L157" s="150"/>
      <c r="M157" s="156"/>
      <c r="T157" s="157"/>
      <c r="AT157" s="152" t="s">
        <v>214</v>
      </c>
      <c r="AU157" s="152" t="s">
        <v>87</v>
      </c>
      <c r="AV157" s="12" t="s">
        <v>87</v>
      </c>
      <c r="AW157" s="12" t="s">
        <v>32</v>
      </c>
      <c r="AX157" s="12" t="s">
        <v>77</v>
      </c>
      <c r="AY157" s="152" t="s">
        <v>197</v>
      </c>
    </row>
    <row r="158" spans="2:65" s="13" customFormat="1">
      <c r="B158" s="158"/>
      <c r="D158" s="151" t="s">
        <v>214</v>
      </c>
      <c r="E158" s="159" t="s">
        <v>1</v>
      </c>
      <c r="F158" s="160" t="s">
        <v>219</v>
      </c>
      <c r="H158" s="161">
        <v>100</v>
      </c>
      <c r="I158" s="162"/>
      <c r="L158" s="158"/>
      <c r="M158" s="163"/>
      <c r="T158" s="164"/>
      <c r="AT158" s="159" t="s">
        <v>214</v>
      </c>
      <c r="AU158" s="159" t="s">
        <v>87</v>
      </c>
      <c r="AV158" s="13" t="s">
        <v>204</v>
      </c>
      <c r="AW158" s="13" t="s">
        <v>32</v>
      </c>
      <c r="AX158" s="13" t="s">
        <v>85</v>
      </c>
      <c r="AY158" s="159" t="s">
        <v>197</v>
      </c>
    </row>
    <row r="159" spans="2:65" s="1" customFormat="1" ht="16.5" customHeight="1">
      <c r="B159" s="136"/>
      <c r="C159" s="137" t="s">
        <v>244</v>
      </c>
      <c r="D159" s="137" t="s">
        <v>199</v>
      </c>
      <c r="E159" s="138" t="s">
        <v>1346</v>
      </c>
      <c r="F159" s="139" t="s">
        <v>1347</v>
      </c>
      <c r="G159" s="140" t="s">
        <v>212</v>
      </c>
      <c r="H159" s="141">
        <v>189.61799999999999</v>
      </c>
      <c r="I159" s="142"/>
      <c r="J159" s="143">
        <f>ROUND(I159*H159,2)</f>
        <v>0</v>
      </c>
      <c r="K159" s="139" t="s">
        <v>203</v>
      </c>
      <c r="L159" s="32"/>
      <c r="M159" s="144" t="s">
        <v>1</v>
      </c>
      <c r="N159" s="145" t="s">
        <v>42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204</v>
      </c>
      <c r="AT159" s="148" t="s">
        <v>199</v>
      </c>
      <c r="AU159" s="148" t="s">
        <v>87</v>
      </c>
      <c r="AY159" s="17" t="s">
        <v>197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85</v>
      </c>
      <c r="BK159" s="149">
        <f>ROUND(I159*H159,2)</f>
        <v>0</v>
      </c>
      <c r="BL159" s="17" t="s">
        <v>204</v>
      </c>
      <c r="BM159" s="148" t="s">
        <v>286</v>
      </c>
    </row>
    <row r="160" spans="2:65" s="12" customFormat="1" ht="22.5">
      <c r="B160" s="150"/>
      <c r="D160" s="151" t="s">
        <v>214</v>
      </c>
      <c r="E160" s="152" t="s">
        <v>1</v>
      </c>
      <c r="F160" s="153" t="s">
        <v>2115</v>
      </c>
      <c r="H160" s="154">
        <v>189.61799999999999</v>
      </c>
      <c r="I160" s="155"/>
      <c r="L160" s="150"/>
      <c r="M160" s="156"/>
      <c r="T160" s="157"/>
      <c r="AT160" s="152" t="s">
        <v>214</v>
      </c>
      <c r="AU160" s="152" t="s">
        <v>87</v>
      </c>
      <c r="AV160" s="12" t="s">
        <v>87</v>
      </c>
      <c r="AW160" s="12" t="s">
        <v>32</v>
      </c>
      <c r="AX160" s="12" t="s">
        <v>77</v>
      </c>
      <c r="AY160" s="152" t="s">
        <v>197</v>
      </c>
    </row>
    <row r="161" spans="2:65" s="13" customFormat="1">
      <c r="B161" s="158"/>
      <c r="D161" s="151" t="s">
        <v>214</v>
      </c>
      <c r="E161" s="159" t="s">
        <v>1</v>
      </c>
      <c r="F161" s="160" t="s">
        <v>219</v>
      </c>
      <c r="H161" s="161">
        <v>189.61799999999999</v>
      </c>
      <c r="I161" s="162"/>
      <c r="L161" s="158"/>
      <c r="M161" s="163"/>
      <c r="T161" s="164"/>
      <c r="AT161" s="159" t="s">
        <v>214</v>
      </c>
      <c r="AU161" s="159" t="s">
        <v>87</v>
      </c>
      <c r="AV161" s="13" t="s">
        <v>204</v>
      </c>
      <c r="AW161" s="13" t="s">
        <v>32</v>
      </c>
      <c r="AX161" s="13" t="s">
        <v>85</v>
      </c>
      <c r="AY161" s="159" t="s">
        <v>197</v>
      </c>
    </row>
    <row r="162" spans="2:65" s="1" customFormat="1" ht="24.2" customHeight="1">
      <c r="B162" s="136"/>
      <c r="C162" s="137" t="s">
        <v>248</v>
      </c>
      <c r="D162" s="137" t="s">
        <v>199</v>
      </c>
      <c r="E162" s="138" t="s">
        <v>1969</v>
      </c>
      <c r="F162" s="139" t="s">
        <v>1970</v>
      </c>
      <c r="G162" s="140" t="s">
        <v>202</v>
      </c>
      <c r="H162" s="141">
        <v>1000</v>
      </c>
      <c r="I162" s="142"/>
      <c r="J162" s="143">
        <f>ROUND(I162*H162,2)</f>
        <v>0</v>
      </c>
      <c r="K162" s="139" t="s">
        <v>203</v>
      </c>
      <c r="L162" s="32"/>
      <c r="M162" s="144" t="s">
        <v>1</v>
      </c>
      <c r="N162" s="145" t="s">
        <v>42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204</v>
      </c>
      <c r="AT162" s="148" t="s">
        <v>199</v>
      </c>
      <c r="AU162" s="148" t="s">
        <v>87</v>
      </c>
      <c r="AY162" s="17" t="s">
        <v>197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85</v>
      </c>
      <c r="BK162" s="149">
        <f>ROUND(I162*H162,2)</f>
        <v>0</v>
      </c>
      <c r="BL162" s="17" t="s">
        <v>204</v>
      </c>
      <c r="BM162" s="148" t="s">
        <v>2116</v>
      </c>
    </row>
    <row r="163" spans="2:65" s="1" customFormat="1" ht="16.5" customHeight="1">
      <c r="B163" s="136"/>
      <c r="C163" s="172" t="s">
        <v>252</v>
      </c>
      <c r="D163" s="172" t="s">
        <v>321</v>
      </c>
      <c r="E163" s="173" t="s">
        <v>1972</v>
      </c>
      <c r="F163" s="174" t="s">
        <v>1973</v>
      </c>
      <c r="G163" s="175" t="s">
        <v>202</v>
      </c>
      <c r="H163" s="176">
        <v>1000</v>
      </c>
      <c r="I163" s="177"/>
      <c r="J163" s="178">
        <f>ROUND(I163*H163,2)</f>
        <v>0</v>
      </c>
      <c r="K163" s="174" t="s">
        <v>1</v>
      </c>
      <c r="L163" s="179"/>
      <c r="M163" s="180" t="s">
        <v>1</v>
      </c>
      <c r="N163" s="181" t="s">
        <v>42</v>
      </c>
      <c r="P163" s="146">
        <f>O163*H163</f>
        <v>0</v>
      </c>
      <c r="Q163" s="146">
        <v>8.9999999999999993E-3</v>
      </c>
      <c r="R163" s="146">
        <f>Q163*H163</f>
        <v>9</v>
      </c>
      <c r="S163" s="146">
        <v>0</v>
      </c>
      <c r="T163" s="147">
        <f>S163*H163</f>
        <v>0</v>
      </c>
      <c r="AR163" s="148" t="s">
        <v>244</v>
      </c>
      <c r="AT163" s="148" t="s">
        <v>321</v>
      </c>
      <c r="AU163" s="148" t="s">
        <v>87</v>
      </c>
      <c r="AY163" s="17" t="s">
        <v>197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85</v>
      </c>
      <c r="BK163" s="149">
        <f>ROUND(I163*H163,2)</f>
        <v>0</v>
      </c>
      <c r="BL163" s="17" t="s">
        <v>204</v>
      </c>
      <c r="BM163" s="148" t="s">
        <v>2117</v>
      </c>
    </row>
    <row r="164" spans="2:65" s="11" customFormat="1" ht="22.9" customHeight="1">
      <c r="B164" s="124"/>
      <c r="D164" s="125" t="s">
        <v>76</v>
      </c>
      <c r="E164" s="134" t="s">
        <v>87</v>
      </c>
      <c r="F164" s="134" t="s">
        <v>365</v>
      </c>
      <c r="I164" s="127"/>
      <c r="J164" s="135">
        <f>BK164</f>
        <v>0</v>
      </c>
      <c r="L164" s="124"/>
      <c r="M164" s="129"/>
      <c r="P164" s="130">
        <f>SUM(P165:P167)</f>
        <v>0</v>
      </c>
      <c r="R164" s="130">
        <f>SUM(R165:R167)</f>
        <v>10.8</v>
      </c>
      <c r="T164" s="131">
        <f>SUM(T165:T167)</f>
        <v>0</v>
      </c>
      <c r="AR164" s="125" t="s">
        <v>85</v>
      </c>
      <c r="AT164" s="132" t="s">
        <v>76</v>
      </c>
      <c r="AU164" s="132" t="s">
        <v>85</v>
      </c>
      <c r="AY164" s="125" t="s">
        <v>197</v>
      </c>
      <c r="BK164" s="133">
        <f>SUM(BK165:BK167)</f>
        <v>0</v>
      </c>
    </row>
    <row r="165" spans="2:65" s="1" customFormat="1" ht="24.2" customHeight="1">
      <c r="B165" s="136"/>
      <c r="C165" s="137" t="s">
        <v>256</v>
      </c>
      <c r="D165" s="137" t="s">
        <v>199</v>
      </c>
      <c r="E165" s="138" t="s">
        <v>1843</v>
      </c>
      <c r="F165" s="139" t="s">
        <v>1844</v>
      </c>
      <c r="G165" s="140" t="s">
        <v>222</v>
      </c>
      <c r="H165" s="141">
        <v>5</v>
      </c>
      <c r="I165" s="142"/>
      <c r="J165" s="143">
        <f>ROUND(I165*H165,2)</f>
        <v>0</v>
      </c>
      <c r="K165" s="139" t="s">
        <v>203</v>
      </c>
      <c r="L165" s="32"/>
      <c r="M165" s="144" t="s">
        <v>1</v>
      </c>
      <c r="N165" s="145" t="s">
        <v>42</v>
      </c>
      <c r="P165" s="146">
        <f>O165*H165</f>
        <v>0</v>
      </c>
      <c r="Q165" s="146">
        <v>2.16</v>
      </c>
      <c r="R165" s="146">
        <f>Q165*H165</f>
        <v>10.8</v>
      </c>
      <c r="S165" s="146">
        <v>0</v>
      </c>
      <c r="T165" s="147">
        <f>S165*H165</f>
        <v>0</v>
      </c>
      <c r="AR165" s="148" t="s">
        <v>204</v>
      </c>
      <c r="AT165" s="148" t="s">
        <v>199</v>
      </c>
      <c r="AU165" s="148" t="s">
        <v>87</v>
      </c>
      <c r="AY165" s="17" t="s">
        <v>197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85</v>
      </c>
      <c r="BK165" s="149">
        <f>ROUND(I165*H165,2)</f>
        <v>0</v>
      </c>
      <c r="BL165" s="17" t="s">
        <v>204</v>
      </c>
      <c r="BM165" s="148" t="s">
        <v>296</v>
      </c>
    </row>
    <row r="166" spans="2:65" s="12" customFormat="1">
      <c r="B166" s="150"/>
      <c r="D166" s="151" t="s">
        <v>214</v>
      </c>
      <c r="E166" s="152" t="s">
        <v>1</v>
      </c>
      <c r="F166" s="153" t="s">
        <v>2118</v>
      </c>
      <c r="H166" s="154">
        <v>5</v>
      </c>
      <c r="I166" s="155"/>
      <c r="L166" s="150"/>
      <c r="M166" s="156"/>
      <c r="T166" s="157"/>
      <c r="AT166" s="152" t="s">
        <v>214</v>
      </c>
      <c r="AU166" s="152" t="s">
        <v>87</v>
      </c>
      <c r="AV166" s="12" t="s">
        <v>87</v>
      </c>
      <c r="AW166" s="12" t="s">
        <v>32</v>
      </c>
      <c r="AX166" s="12" t="s">
        <v>77</v>
      </c>
      <c r="AY166" s="152" t="s">
        <v>197</v>
      </c>
    </row>
    <row r="167" spans="2:65" s="13" customFormat="1">
      <c r="B167" s="158"/>
      <c r="D167" s="151" t="s">
        <v>214</v>
      </c>
      <c r="E167" s="159" t="s">
        <v>1</v>
      </c>
      <c r="F167" s="160" t="s">
        <v>219</v>
      </c>
      <c r="H167" s="161">
        <v>5</v>
      </c>
      <c r="I167" s="162"/>
      <c r="L167" s="158"/>
      <c r="M167" s="163"/>
      <c r="T167" s="164"/>
      <c r="AT167" s="159" t="s">
        <v>214</v>
      </c>
      <c r="AU167" s="159" t="s">
        <v>87</v>
      </c>
      <c r="AV167" s="13" t="s">
        <v>204</v>
      </c>
      <c r="AW167" s="13" t="s">
        <v>32</v>
      </c>
      <c r="AX167" s="13" t="s">
        <v>85</v>
      </c>
      <c r="AY167" s="159" t="s">
        <v>197</v>
      </c>
    </row>
    <row r="168" spans="2:65" s="11" customFormat="1" ht="22.9" customHeight="1">
      <c r="B168" s="124"/>
      <c r="D168" s="125" t="s">
        <v>76</v>
      </c>
      <c r="E168" s="134" t="s">
        <v>204</v>
      </c>
      <c r="F168" s="134" t="s">
        <v>501</v>
      </c>
      <c r="I168" s="127"/>
      <c r="J168" s="135">
        <f>BK168</f>
        <v>0</v>
      </c>
      <c r="L168" s="124"/>
      <c r="M168" s="129"/>
      <c r="P168" s="130">
        <f>SUM(P169:P174)</f>
        <v>0</v>
      </c>
      <c r="R168" s="130">
        <f>SUM(R169:R174)</f>
        <v>132.29999999999998</v>
      </c>
      <c r="T168" s="131">
        <f>SUM(T169:T174)</f>
        <v>0</v>
      </c>
      <c r="AR168" s="125" t="s">
        <v>85</v>
      </c>
      <c r="AT168" s="132" t="s">
        <v>76</v>
      </c>
      <c r="AU168" s="132" t="s">
        <v>85</v>
      </c>
      <c r="AY168" s="125" t="s">
        <v>197</v>
      </c>
      <c r="BK168" s="133">
        <f>SUM(BK169:BK174)</f>
        <v>0</v>
      </c>
    </row>
    <row r="169" spans="2:65" s="1" customFormat="1" ht="33" customHeight="1">
      <c r="B169" s="136"/>
      <c r="C169" s="137" t="s">
        <v>8</v>
      </c>
      <c r="D169" s="137" t="s">
        <v>199</v>
      </c>
      <c r="E169" s="138" t="s">
        <v>1355</v>
      </c>
      <c r="F169" s="139" t="s">
        <v>1356</v>
      </c>
      <c r="G169" s="140" t="s">
        <v>222</v>
      </c>
      <c r="H169" s="141">
        <v>40</v>
      </c>
      <c r="I169" s="142"/>
      <c r="J169" s="143">
        <f>ROUND(I169*H169,2)</f>
        <v>0</v>
      </c>
      <c r="K169" s="139" t="s">
        <v>203</v>
      </c>
      <c r="L169" s="32"/>
      <c r="M169" s="144" t="s">
        <v>1</v>
      </c>
      <c r="N169" s="145" t="s">
        <v>42</v>
      </c>
      <c r="P169" s="146">
        <f>O169*H169</f>
        <v>0</v>
      </c>
      <c r="Q169" s="146">
        <v>1.89</v>
      </c>
      <c r="R169" s="146">
        <f>Q169*H169</f>
        <v>75.599999999999994</v>
      </c>
      <c r="S169" s="146">
        <v>0</v>
      </c>
      <c r="T169" s="147">
        <f>S169*H169</f>
        <v>0</v>
      </c>
      <c r="AR169" s="148" t="s">
        <v>204</v>
      </c>
      <c r="AT169" s="148" t="s">
        <v>199</v>
      </c>
      <c r="AU169" s="148" t="s">
        <v>87</v>
      </c>
      <c r="AY169" s="17" t="s">
        <v>197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85</v>
      </c>
      <c r="BK169" s="149">
        <f>ROUND(I169*H169,2)</f>
        <v>0</v>
      </c>
      <c r="BL169" s="17" t="s">
        <v>204</v>
      </c>
      <c r="BM169" s="148" t="s">
        <v>313</v>
      </c>
    </row>
    <row r="170" spans="2:65" s="12" customFormat="1">
      <c r="B170" s="150"/>
      <c r="D170" s="151" t="s">
        <v>214</v>
      </c>
      <c r="E170" s="152" t="s">
        <v>1</v>
      </c>
      <c r="F170" s="153" t="s">
        <v>2119</v>
      </c>
      <c r="H170" s="154">
        <v>40</v>
      </c>
      <c r="I170" s="155"/>
      <c r="L170" s="150"/>
      <c r="M170" s="156"/>
      <c r="T170" s="157"/>
      <c r="AT170" s="152" t="s">
        <v>214</v>
      </c>
      <c r="AU170" s="152" t="s">
        <v>87</v>
      </c>
      <c r="AV170" s="12" t="s">
        <v>87</v>
      </c>
      <c r="AW170" s="12" t="s">
        <v>32</v>
      </c>
      <c r="AX170" s="12" t="s">
        <v>77</v>
      </c>
      <c r="AY170" s="152" t="s">
        <v>197</v>
      </c>
    </row>
    <row r="171" spans="2:65" s="13" customFormat="1">
      <c r="B171" s="158"/>
      <c r="D171" s="151" t="s">
        <v>214</v>
      </c>
      <c r="E171" s="159" t="s">
        <v>1</v>
      </c>
      <c r="F171" s="160" t="s">
        <v>219</v>
      </c>
      <c r="H171" s="161">
        <v>40</v>
      </c>
      <c r="I171" s="162"/>
      <c r="L171" s="158"/>
      <c r="M171" s="163"/>
      <c r="T171" s="164"/>
      <c r="AT171" s="159" t="s">
        <v>214</v>
      </c>
      <c r="AU171" s="159" t="s">
        <v>87</v>
      </c>
      <c r="AV171" s="13" t="s">
        <v>204</v>
      </c>
      <c r="AW171" s="13" t="s">
        <v>32</v>
      </c>
      <c r="AX171" s="13" t="s">
        <v>85</v>
      </c>
      <c r="AY171" s="159" t="s">
        <v>197</v>
      </c>
    </row>
    <row r="172" spans="2:65" s="1" customFormat="1" ht="24.2" customHeight="1">
      <c r="B172" s="136"/>
      <c r="C172" s="137" t="s">
        <v>264</v>
      </c>
      <c r="D172" s="137" t="s">
        <v>199</v>
      </c>
      <c r="E172" s="138" t="s">
        <v>1978</v>
      </c>
      <c r="F172" s="139" t="s">
        <v>1979</v>
      </c>
      <c r="G172" s="140" t="s">
        <v>222</v>
      </c>
      <c r="H172" s="141">
        <v>30</v>
      </c>
      <c r="I172" s="142"/>
      <c r="J172" s="143">
        <f>ROUND(I172*H172,2)</f>
        <v>0</v>
      </c>
      <c r="K172" s="139" t="s">
        <v>203</v>
      </c>
      <c r="L172" s="32"/>
      <c r="M172" s="144" t="s">
        <v>1</v>
      </c>
      <c r="N172" s="145" t="s">
        <v>42</v>
      </c>
      <c r="P172" s="146">
        <f>O172*H172</f>
        <v>0</v>
      </c>
      <c r="Q172" s="146">
        <v>1.89</v>
      </c>
      <c r="R172" s="146">
        <f>Q172*H172</f>
        <v>56.699999999999996</v>
      </c>
      <c r="S172" s="146">
        <v>0</v>
      </c>
      <c r="T172" s="147">
        <f>S172*H172</f>
        <v>0</v>
      </c>
      <c r="AR172" s="148" t="s">
        <v>204</v>
      </c>
      <c r="AT172" s="148" t="s">
        <v>199</v>
      </c>
      <c r="AU172" s="148" t="s">
        <v>87</v>
      </c>
      <c r="AY172" s="17" t="s">
        <v>197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85</v>
      </c>
      <c r="BK172" s="149">
        <f>ROUND(I172*H172,2)</f>
        <v>0</v>
      </c>
      <c r="BL172" s="17" t="s">
        <v>204</v>
      </c>
      <c r="BM172" s="148" t="s">
        <v>320</v>
      </c>
    </row>
    <row r="173" spans="2:65" s="12" customFormat="1">
      <c r="B173" s="150"/>
      <c r="D173" s="151" t="s">
        <v>214</v>
      </c>
      <c r="E173" s="152" t="s">
        <v>1</v>
      </c>
      <c r="F173" s="153" t="s">
        <v>2120</v>
      </c>
      <c r="H173" s="154">
        <v>30</v>
      </c>
      <c r="I173" s="155"/>
      <c r="L173" s="150"/>
      <c r="M173" s="156"/>
      <c r="T173" s="157"/>
      <c r="AT173" s="152" t="s">
        <v>214</v>
      </c>
      <c r="AU173" s="152" t="s">
        <v>87</v>
      </c>
      <c r="AV173" s="12" t="s">
        <v>87</v>
      </c>
      <c r="AW173" s="12" t="s">
        <v>32</v>
      </c>
      <c r="AX173" s="12" t="s">
        <v>77</v>
      </c>
      <c r="AY173" s="152" t="s">
        <v>197</v>
      </c>
    </row>
    <row r="174" spans="2:65" s="13" customFormat="1">
      <c r="B174" s="158"/>
      <c r="D174" s="151" t="s">
        <v>214</v>
      </c>
      <c r="E174" s="159" t="s">
        <v>1</v>
      </c>
      <c r="F174" s="160" t="s">
        <v>219</v>
      </c>
      <c r="H174" s="161">
        <v>30</v>
      </c>
      <c r="I174" s="162"/>
      <c r="L174" s="158"/>
      <c r="M174" s="163"/>
      <c r="T174" s="164"/>
      <c r="AT174" s="159" t="s">
        <v>214</v>
      </c>
      <c r="AU174" s="159" t="s">
        <v>87</v>
      </c>
      <c r="AV174" s="13" t="s">
        <v>204</v>
      </c>
      <c r="AW174" s="13" t="s">
        <v>32</v>
      </c>
      <c r="AX174" s="13" t="s">
        <v>85</v>
      </c>
      <c r="AY174" s="159" t="s">
        <v>197</v>
      </c>
    </row>
    <row r="175" spans="2:65" s="11" customFormat="1" ht="22.9" customHeight="1">
      <c r="B175" s="124"/>
      <c r="D175" s="125" t="s">
        <v>76</v>
      </c>
      <c r="E175" s="134" t="s">
        <v>244</v>
      </c>
      <c r="F175" s="134" t="s">
        <v>1473</v>
      </c>
      <c r="I175" s="127"/>
      <c r="J175" s="135">
        <f>BK175</f>
        <v>0</v>
      </c>
      <c r="L175" s="124"/>
      <c r="M175" s="129"/>
      <c r="P175" s="130">
        <f>SUM(P176:P191)</f>
        <v>0</v>
      </c>
      <c r="R175" s="130">
        <f>SUM(R176:R191)</f>
        <v>1.5301159999999998E-2</v>
      </c>
      <c r="T175" s="131">
        <f>SUM(T176:T191)</f>
        <v>0</v>
      </c>
      <c r="AR175" s="125" t="s">
        <v>85</v>
      </c>
      <c r="AT175" s="132" t="s">
        <v>76</v>
      </c>
      <c r="AU175" s="132" t="s">
        <v>85</v>
      </c>
      <c r="AY175" s="125" t="s">
        <v>197</v>
      </c>
      <c r="BK175" s="133">
        <f>SUM(BK176:BK191)</f>
        <v>0</v>
      </c>
    </row>
    <row r="176" spans="2:65" s="1" customFormat="1" ht="24.2" customHeight="1">
      <c r="B176" s="136"/>
      <c r="C176" s="137" t="s">
        <v>268</v>
      </c>
      <c r="D176" s="137" t="s">
        <v>199</v>
      </c>
      <c r="E176" s="138" t="s">
        <v>1985</v>
      </c>
      <c r="F176" s="139" t="s">
        <v>1986</v>
      </c>
      <c r="G176" s="140" t="s">
        <v>527</v>
      </c>
      <c r="H176" s="141">
        <v>16.399999999999999</v>
      </c>
      <c r="I176" s="142"/>
      <c r="J176" s="143">
        <f>ROUND(I176*H176,2)</f>
        <v>0</v>
      </c>
      <c r="K176" s="139" t="s">
        <v>203</v>
      </c>
      <c r="L176" s="32"/>
      <c r="M176" s="144" t="s">
        <v>1</v>
      </c>
      <c r="N176" s="145" t="s">
        <v>42</v>
      </c>
      <c r="P176" s="146">
        <f>O176*H176</f>
        <v>0</v>
      </c>
      <c r="Q176" s="146">
        <v>1.0000000000000001E-5</v>
      </c>
      <c r="R176" s="146">
        <f>Q176*H176</f>
        <v>1.64E-4</v>
      </c>
      <c r="S176" s="146">
        <v>0</v>
      </c>
      <c r="T176" s="147">
        <f>S176*H176</f>
        <v>0</v>
      </c>
      <c r="AR176" s="148" t="s">
        <v>204</v>
      </c>
      <c r="AT176" s="148" t="s">
        <v>199</v>
      </c>
      <c r="AU176" s="148" t="s">
        <v>87</v>
      </c>
      <c r="AY176" s="17" t="s">
        <v>197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85</v>
      </c>
      <c r="BK176" s="149">
        <f>ROUND(I176*H176,2)</f>
        <v>0</v>
      </c>
      <c r="BL176" s="17" t="s">
        <v>204</v>
      </c>
      <c r="BM176" s="148" t="s">
        <v>331</v>
      </c>
    </row>
    <row r="177" spans="2:65" s="12" customFormat="1">
      <c r="B177" s="150"/>
      <c r="D177" s="151" t="s">
        <v>214</v>
      </c>
      <c r="E177" s="152" t="s">
        <v>1</v>
      </c>
      <c r="F177" s="153" t="s">
        <v>2121</v>
      </c>
      <c r="H177" s="154">
        <v>16.399999999999999</v>
      </c>
      <c r="I177" s="155"/>
      <c r="L177" s="150"/>
      <c r="M177" s="156"/>
      <c r="T177" s="157"/>
      <c r="AT177" s="152" t="s">
        <v>214</v>
      </c>
      <c r="AU177" s="152" t="s">
        <v>87</v>
      </c>
      <c r="AV177" s="12" t="s">
        <v>87</v>
      </c>
      <c r="AW177" s="12" t="s">
        <v>32</v>
      </c>
      <c r="AX177" s="12" t="s">
        <v>77</v>
      </c>
      <c r="AY177" s="152" t="s">
        <v>197</v>
      </c>
    </row>
    <row r="178" spans="2:65" s="13" customFormat="1">
      <c r="B178" s="158"/>
      <c r="D178" s="151" t="s">
        <v>214</v>
      </c>
      <c r="E178" s="159" t="s">
        <v>1</v>
      </c>
      <c r="F178" s="160" t="s">
        <v>219</v>
      </c>
      <c r="H178" s="161">
        <v>16.399999999999999</v>
      </c>
      <c r="I178" s="162"/>
      <c r="L178" s="158"/>
      <c r="M178" s="163"/>
      <c r="T178" s="164"/>
      <c r="AT178" s="159" t="s">
        <v>214</v>
      </c>
      <c r="AU178" s="159" t="s">
        <v>87</v>
      </c>
      <c r="AV178" s="13" t="s">
        <v>204</v>
      </c>
      <c r="AW178" s="13" t="s">
        <v>32</v>
      </c>
      <c r="AX178" s="13" t="s">
        <v>85</v>
      </c>
      <c r="AY178" s="159" t="s">
        <v>197</v>
      </c>
    </row>
    <row r="179" spans="2:65" s="1" customFormat="1" ht="16.5" customHeight="1">
      <c r="B179" s="136"/>
      <c r="C179" s="172" t="s">
        <v>281</v>
      </c>
      <c r="D179" s="172" t="s">
        <v>321</v>
      </c>
      <c r="E179" s="173" t="s">
        <v>2122</v>
      </c>
      <c r="F179" s="174" t="s">
        <v>1993</v>
      </c>
      <c r="G179" s="175" t="s">
        <v>527</v>
      </c>
      <c r="H179" s="176">
        <v>5.7569999999999997</v>
      </c>
      <c r="I179" s="177"/>
      <c r="J179" s="178">
        <f>ROUND(I179*H179,2)</f>
        <v>0</v>
      </c>
      <c r="K179" s="174" t="s">
        <v>203</v>
      </c>
      <c r="L179" s="179"/>
      <c r="M179" s="180" t="s">
        <v>1</v>
      </c>
      <c r="N179" s="181" t="s">
        <v>42</v>
      </c>
      <c r="P179" s="146">
        <f>O179*H179</f>
        <v>0</v>
      </c>
      <c r="Q179" s="146">
        <v>1.4E-3</v>
      </c>
      <c r="R179" s="146">
        <f>Q179*H179</f>
        <v>8.0597999999999989E-3</v>
      </c>
      <c r="S179" s="146">
        <v>0</v>
      </c>
      <c r="T179" s="147">
        <f>S179*H179</f>
        <v>0</v>
      </c>
      <c r="AR179" s="148" t="s">
        <v>244</v>
      </c>
      <c r="AT179" s="148" t="s">
        <v>321</v>
      </c>
      <c r="AU179" s="148" t="s">
        <v>87</v>
      </c>
      <c r="AY179" s="17" t="s">
        <v>197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85</v>
      </c>
      <c r="BK179" s="149">
        <f>ROUND(I179*H179,2)</f>
        <v>0</v>
      </c>
      <c r="BL179" s="17" t="s">
        <v>204</v>
      </c>
      <c r="BM179" s="148" t="s">
        <v>350</v>
      </c>
    </row>
    <row r="180" spans="2:65" s="12" customFormat="1">
      <c r="B180" s="150"/>
      <c r="D180" s="151" t="s">
        <v>214</v>
      </c>
      <c r="E180" s="152" t="s">
        <v>1</v>
      </c>
      <c r="F180" s="153" t="s">
        <v>2123</v>
      </c>
      <c r="H180" s="154">
        <v>5.7569999999999997</v>
      </c>
      <c r="I180" s="155"/>
      <c r="L180" s="150"/>
      <c r="M180" s="156"/>
      <c r="T180" s="157"/>
      <c r="AT180" s="152" t="s">
        <v>214</v>
      </c>
      <c r="AU180" s="152" t="s">
        <v>87</v>
      </c>
      <c r="AV180" s="12" t="s">
        <v>87</v>
      </c>
      <c r="AW180" s="12" t="s">
        <v>32</v>
      </c>
      <c r="AX180" s="12" t="s">
        <v>77</v>
      </c>
      <c r="AY180" s="152" t="s">
        <v>197</v>
      </c>
    </row>
    <row r="181" spans="2:65" s="13" customFormat="1">
      <c r="B181" s="158"/>
      <c r="D181" s="151" t="s">
        <v>214</v>
      </c>
      <c r="E181" s="159" t="s">
        <v>1</v>
      </c>
      <c r="F181" s="160" t="s">
        <v>219</v>
      </c>
      <c r="H181" s="161">
        <v>5.7569999999999997</v>
      </c>
      <c r="I181" s="162"/>
      <c r="L181" s="158"/>
      <c r="M181" s="163"/>
      <c r="T181" s="164"/>
      <c r="AT181" s="159" t="s">
        <v>214</v>
      </c>
      <c r="AU181" s="159" t="s">
        <v>87</v>
      </c>
      <c r="AV181" s="13" t="s">
        <v>204</v>
      </c>
      <c r="AW181" s="13" t="s">
        <v>32</v>
      </c>
      <c r="AX181" s="13" t="s">
        <v>85</v>
      </c>
      <c r="AY181" s="159" t="s">
        <v>197</v>
      </c>
    </row>
    <row r="182" spans="2:65" s="1" customFormat="1" ht="37.9" customHeight="1">
      <c r="B182" s="136"/>
      <c r="C182" s="172" t="s">
        <v>286</v>
      </c>
      <c r="D182" s="172" t="s">
        <v>321</v>
      </c>
      <c r="E182" s="173" t="s">
        <v>1493</v>
      </c>
      <c r="F182" s="174" t="s">
        <v>1494</v>
      </c>
      <c r="G182" s="175" t="s">
        <v>527</v>
      </c>
      <c r="H182" s="176">
        <v>10.807</v>
      </c>
      <c r="I182" s="177"/>
      <c r="J182" s="178">
        <f>ROUND(I182*H182,2)</f>
        <v>0</v>
      </c>
      <c r="K182" s="174" t="s">
        <v>203</v>
      </c>
      <c r="L182" s="179"/>
      <c r="M182" s="180" t="s">
        <v>1</v>
      </c>
      <c r="N182" s="181" t="s">
        <v>42</v>
      </c>
      <c r="P182" s="146">
        <f>O182*H182</f>
        <v>0</v>
      </c>
      <c r="Q182" s="146">
        <v>4.8000000000000001E-4</v>
      </c>
      <c r="R182" s="146">
        <f>Q182*H182</f>
        <v>5.1873600000000002E-3</v>
      </c>
      <c r="S182" s="146">
        <v>0</v>
      </c>
      <c r="T182" s="147">
        <f>S182*H182</f>
        <v>0</v>
      </c>
      <c r="AR182" s="148" t="s">
        <v>244</v>
      </c>
      <c r="AT182" s="148" t="s">
        <v>321</v>
      </c>
      <c r="AU182" s="148" t="s">
        <v>87</v>
      </c>
      <c r="AY182" s="17" t="s">
        <v>197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85</v>
      </c>
      <c r="BK182" s="149">
        <f>ROUND(I182*H182,2)</f>
        <v>0</v>
      </c>
      <c r="BL182" s="17" t="s">
        <v>204</v>
      </c>
      <c r="BM182" s="148" t="s">
        <v>2124</v>
      </c>
    </row>
    <row r="183" spans="2:65" s="12" customFormat="1">
      <c r="B183" s="150"/>
      <c r="D183" s="151" t="s">
        <v>214</v>
      </c>
      <c r="E183" s="152" t="s">
        <v>1</v>
      </c>
      <c r="F183" s="153" t="s">
        <v>2125</v>
      </c>
      <c r="H183" s="154">
        <v>10.807</v>
      </c>
      <c r="I183" s="155"/>
      <c r="L183" s="150"/>
      <c r="M183" s="156"/>
      <c r="T183" s="157"/>
      <c r="AT183" s="152" t="s">
        <v>214</v>
      </c>
      <c r="AU183" s="152" t="s">
        <v>87</v>
      </c>
      <c r="AV183" s="12" t="s">
        <v>87</v>
      </c>
      <c r="AW183" s="12" t="s">
        <v>32</v>
      </c>
      <c r="AX183" s="12" t="s">
        <v>77</v>
      </c>
      <c r="AY183" s="152" t="s">
        <v>197</v>
      </c>
    </row>
    <row r="184" spans="2:65" s="13" customFormat="1">
      <c r="B184" s="158"/>
      <c r="D184" s="151" t="s">
        <v>214</v>
      </c>
      <c r="E184" s="159" t="s">
        <v>1</v>
      </c>
      <c r="F184" s="160" t="s">
        <v>219</v>
      </c>
      <c r="H184" s="161">
        <v>10.807</v>
      </c>
      <c r="I184" s="162"/>
      <c r="L184" s="158"/>
      <c r="M184" s="163"/>
      <c r="T184" s="164"/>
      <c r="AT184" s="159" t="s">
        <v>214</v>
      </c>
      <c r="AU184" s="159" t="s">
        <v>87</v>
      </c>
      <c r="AV184" s="13" t="s">
        <v>204</v>
      </c>
      <c r="AW184" s="13" t="s">
        <v>32</v>
      </c>
      <c r="AX184" s="13" t="s">
        <v>85</v>
      </c>
      <c r="AY184" s="159" t="s">
        <v>197</v>
      </c>
    </row>
    <row r="185" spans="2:65" s="1" customFormat="1" ht="33" customHeight="1">
      <c r="B185" s="136"/>
      <c r="C185" s="137" t="s">
        <v>290</v>
      </c>
      <c r="D185" s="137" t="s">
        <v>199</v>
      </c>
      <c r="E185" s="138" t="s">
        <v>2126</v>
      </c>
      <c r="F185" s="139" t="s">
        <v>1687</v>
      </c>
      <c r="G185" s="140" t="s">
        <v>202</v>
      </c>
      <c r="H185" s="141">
        <v>4</v>
      </c>
      <c r="I185" s="142"/>
      <c r="J185" s="143">
        <f>ROUND(I185*H185,2)</f>
        <v>0</v>
      </c>
      <c r="K185" s="139" t="s">
        <v>203</v>
      </c>
      <c r="L185" s="32"/>
      <c r="M185" s="144" t="s">
        <v>1</v>
      </c>
      <c r="N185" s="145" t="s">
        <v>42</v>
      </c>
      <c r="P185" s="146">
        <f>O185*H185</f>
        <v>0</v>
      </c>
      <c r="Q185" s="146">
        <v>0</v>
      </c>
      <c r="R185" s="146">
        <f>Q185*H185</f>
        <v>0</v>
      </c>
      <c r="S185" s="146">
        <v>0</v>
      </c>
      <c r="T185" s="147">
        <f>S185*H185</f>
        <v>0</v>
      </c>
      <c r="AR185" s="148" t="s">
        <v>204</v>
      </c>
      <c r="AT185" s="148" t="s">
        <v>199</v>
      </c>
      <c r="AU185" s="148" t="s">
        <v>87</v>
      </c>
      <c r="AY185" s="17" t="s">
        <v>197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7" t="s">
        <v>85</v>
      </c>
      <c r="BK185" s="149">
        <f>ROUND(I185*H185,2)</f>
        <v>0</v>
      </c>
      <c r="BL185" s="17" t="s">
        <v>204</v>
      </c>
      <c r="BM185" s="148" t="s">
        <v>360</v>
      </c>
    </row>
    <row r="186" spans="2:65" s="1" customFormat="1" ht="16.5" customHeight="1">
      <c r="B186" s="136"/>
      <c r="C186" s="172" t="s">
        <v>296</v>
      </c>
      <c r="D186" s="172" t="s">
        <v>321</v>
      </c>
      <c r="E186" s="173" t="s">
        <v>2127</v>
      </c>
      <c r="F186" s="174" t="s">
        <v>2128</v>
      </c>
      <c r="G186" s="175" t="s">
        <v>202</v>
      </c>
      <c r="H186" s="176">
        <v>2</v>
      </c>
      <c r="I186" s="177"/>
      <c r="J186" s="178">
        <f>ROUND(I186*H186,2)</f>
        <v>0</v>
      </c>
      <c r="K186" s="174" t="s">
        <v>203</v>
      </c>
      <c r="L186" s="179"/>
      <c r="M186" s="180" t="s">
        <v>1</v>
      </c>
      <c r="N186" s="181" t="s">
        <v>42</v>
      </c>
      <c r="P186" s="146">
        <f>O186*H186</f>
        <v>0</v>
      </c>
      <c r="Q186" s="146">
        <v>7.2000000000000005E-4</v>
      </c>
      <c r="R186" s="146">
        <f>Q186*H186</f>
        <v>1.4400000000000001E-3</v>
      </c>
      <c r="S186" s="146">
        <v>0</v>
      </c>
      <c r="T186" s="147">
        <f>S186*H186</f>
        <v>0</v>
      </c>
      <c r="AR186" s="148" t="s">
        <v>244</v>
      </c>
      <c r="AT186" s="148" t="s">
        <v>321</v>
      </c>
      <c r="AU186" s="148" t="s">
        <v>87</v>
      </c>
      <c r="AY186" s="17" t="s">
        <v>197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85</v>
      </c>
      <c r="BK186" s="149">
        <f>ROUND(I186*H186,2)</f>
        <v>0</v>
      </c>
      <c r="BL186" s="17" t="s">
        <v>204</v>
      </c>
      <c r="BM186" s="148" t="s">
        <v>371</v>
      </c>
    </row>
    <row r="187" spans="2:65" s="1" customFormat="1" ht="16.5" customHeight="1">
      <c r="B187" s="136"/>
      <c r="C187" s="172" t="s">
        <v>300</v>
      </c>
      <c r="D187" s="172" t="s">
        <v>321</v>
      </c>
      <c r="E187" s="173" t="s">
        <v>2129</v>
      </c>
      <c r="F187" s="174" t="s">
        <v>2130</v>
      </c>
      <c r="G187" s="175" t="s">
        <v>202</v>
      </c>
      <c r="H187" s="176">
        <v>2</v>
      </c>
      <c r="I187" s="177"/>
      <c r="J187" s="178">
        <f>ROUND(I187*H187,2)</f>
        <v>0</v>
      </c>
      <c r="K187" s="174" t="s">
        <v>203</v>
      </c>
      <c r="L187" s="179"/>
      <c r="M187" s="180" t="s">
        <v>1</v>
      </c>
      <c r="N187" s="181" t="s">
        <v>42</v>
      </c>
      <c r="P187" s="146">
        <f>O187*H187</f>
        <v>0</v>
      </c>
      <c r="Q187" s="146">
        <v>6.9999999999999994E-5</v>
      </c>
      <c r="R187" s="146">
        <f>Q187*H187</f>
        <v>1.3999999999999999E-4</v>
      </c>
      <c r="S187" s="146">
        <v>0</v>
      </c>
      <c r="T187" s="147">
        <f>S187*H187</f>
        <v>0</v>
      </c>
      <c r="AR187" s="148" t="s">
        <v>244</v>
      </c>
      <c r="AT187" s="148" t="s">
        <v>321</v>
      </c>
      <c r="AU187" s="148" t="s">
        <v>87</v>
      </c>
      <c r="AY187" s="17" t="s">
        <v>197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85</v>
      </c>
      <c r="BK187" s="149">
        <f>ROUND(I187*H187,2)</f>
        <v>0</v>
      </c>
      <c r="BL187" s="17" t="s">
        <v>204</v>
      </c>
      <c r="BM187" s="148" t="s">
        <v>382</v>
      </c>
    </row>
    <row r="188" spans="2:65" s="12" customFormat="1">
      <c r="B188" s="150"/>
      <c r="D188" s="151" t="s">
        <v>214</v>
      </c>
      <c r="E188" s="152" t="s">
        <v>1</v>
      </c>
      <c r="F188" s="153" t="s">
        <v>2131</v>
      </c>
      <c r="H188" s="154">
        <v>2</v>
      </c>
      <c r="I188" s="155"/>
      <c r="L188" s="150"/>
      <c r="M188" s="156"/>
      <c r="T188" s="157"/>
      <c r="AT188" s="152" t="s">
        <v>214</v>
      </c>
      <c r="AU188" s="152" t="s">
        <v>87</v>
      </c>
      <c r="AV188" s="12" t="s">
        <v>87</v>
      </c>
      <c r="AW188" s="12" t="s">
        <v>32</v>
      </c>
      <c r="AX188" s="12" t="s">
        <v>77</v>
      </c>
      <c r="AY188" s="152" t="s">
        <v>197</v>
      </c>
    </row>
    <row r="189" spans="2:65" s="13" customFormat="1">
      <c r="B189" s="158"/>
      <c r="D189" s="151" t="s">
        <v>214</v>
      </c>
      <c r="E189" s="159" t="s">
        <v>1</v>
      </c>
      <c r="F189" s="160" t="s">
        <v>219</v>
      </c>
      <c r="H189" s="161">
        <v>2</v>
      </c>
      <c r="I189" s="162"/>
      <c r="L189" s="158"/>
      <c r="M189" s="163"/>
      <c r="T189" s="164"/>
      <c r="AT189" s="159" t="s">
        <v>214</v>
      </c>
      <c r="AU189" s="159" t="s">
        <v>87</v>
      </c>
      <c r="AV189" s="13" t="s">
        <v>204</v>
      </c>
      <c r="AW189" s="13" t="s">
        <v>32</v>
      </c>
      <c r="AX189" s="13" t="s">
        <v>85</v>
      </c>
      <c r="AY189" s="159" t="s">
        <v>197</v>
      </c>
    </row>
    <row r="190" spans="2:65" s="1" customFormat="1" ht="33" customHeight="1">
      <c r="B190" s="136"/>
      <c r="C190" s="137" t="s">
        <v>313</v>
      </c>
      <c r="D190" s="137" t="s">
        <v>199</v>
      </c>
      <c r="E190" s="138" t="s">
        <v>1516</v>
      </c>
      <c r="F190" s="139" t="s">
        <v>1517</v>
      </c>
      <c r="G190" s="140" t="s">
        <v>202</v>
      </c>
      <c r="H190" s="141">
        <v>1</v>
      </c>
      <c r="I190" s="142"/>
      <c r="J190" s="143">
        <f>ROUND(I190*H190,2)</f>
        <v>0</v>
      </c>
      <c r="K190" s="139" t="s">
        <v>203</v>
      </c>
      <c r="L190" s="32"/>
      <c r="M190" s="144" t="s">
        <v>1</v>
      </c>
      <c r="N190" s="145" t="s">
        <v>42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204</v>
      </c>
      <c r="AT190" s="148" t="s">
        <v>199</v>
      </c>
      <c r="AU190" s="148" t="s">
        <v>87</v>
      </c>
      <c r="AY190" s="17" t="s">
        <v>197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85</v>
      </c>
      <c r="BK190" s="149">
        <f>ROUND(I190*H190,2)</f>
        <v>0</v>
      </c>
      <c r="BL190" s="17" t="s">
        <v>204</v>
      </c>
      <c r="BM190" s="148" t="s">
        <v>392</v>
      </c>
    </row>
    <row r="191" spans="2:65" s="1" customFormat="1" ht="16.5" customHeight="1">
      <c r="B191" s="136"/>
      <c r="C191" s="172" t="s">
        <v>7</v>
      </c>
      <c r="D191" s="172" t="s">
        <v>321</v>
      </c>
      <c r="E191" s="173" t="s">
        <v>2132</v>
      </c>
      <c r="F191" s="174" t="s">
        <v>2133</v>
      </c>
      <c r="G191" s="175" t="s">
        <v>202</v>
      </c>
      <c r="H191" s="176">
        <v>1</v>
      </c>
      <c r="I191" s="177"/>
      <c r="J191" s="178">
        <f>ROUND(I191*H191,2)</f>
        <v>0</v>
      </c>
      <c r="K191" s="174" t="s">
        <v>203</v>
      </c>
      <c r="L191" s="179"/>
      <c r="M191" s="180" t="s">
        <v>1</v>
      </c>
      <c r="N191" s="181" t="s">
        <v>42</v>
      </c>
      <c r="P191" s="146">
        <f>O191*H191</f>
        <v>0</v>
      </c>
      <c r="Q191" s="146">
        <v>3.1E-4</v>
      </c>
      <c r="R191" s="146">
        <f>Q191*H191</f>
        <v>3.1E-4</v>
      </c>
      <c r="S191" s="146">
        <v>0</v>
      </c>
      <c r="T191" s="147">
        <f>S191*H191</f>
        <v>0</v>
      </c>
      <c r="AR191" s="148" t="s">
        <v>244</v>
      </c>
      <c r="AT191" s="148" t="s">
        <v>321</v>
      </c>
      <c r="AU191" s="148" t="s">
        <v>87</v>
      </c>
      <c r="AY191" s="17" t="s">
        <v>197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85</v>
      </c>
      <c r="BK191" s="149">
        <f>ROUND(I191*H191,2)</f>
        <v>0</v>
      </c>
      <c r="BL191" s="17" t="s">
        <v>204</v>
      </c>
      <c r="BM191" s="148" t="s">
        <v>401</v>
      </c>
    </row>
    <row r="192" spans="2:65" s="11" customFormat="1" ht="22.9" customHeight="1">
      <c r="B192" s="124"/>
      <c r="D192" s="125" t="s">
        <v>76</v>
      </c>
      <c r="E192" s="134" t="s">
        <v>248</v>
      </c>
      <c r="F192" s="134" t="s">
        <v>633</v>
      </c>
      <c r="I192" s="127"/>
      <c r="J192" s="135">
        <f>BK192</f>
        <v>0</v>
      </c>
      <c r="L192" s="124"/>
      <c r="M192" s="129"/>
      <c r="P192" s="130">
        <f>SUM(P193:P194)</f>
        <v>0</v>
      </c>
      <c r="R192" s="130">
        <f>SUM(R193:R194)</f>
        <v>70</v>
      </c>
      <c r="T192" s="131">
        <f>SUM(T193:T194)</f>
        <v>0</v>
      </c>
      <c r="AR192" s="125" t="s">
        <v>85</v>
      </c>
      <c r="AT192" s="132" t="s">
        <v>76</v>
      </c>
      <c r="AU192" s="132" t="s">
        <v>85</v>
      </c>
      <c r="AY192" s="125" t="s">
        <v>197</v>
      </c>
      <c r="BK192" s="133">
        <f>SUM(BK193:BK194)</f>
        <v>0</v>
      </c>
    </row>
    <row r="193" spans="2:65" s="1" customFormat="1" ht="21.75" customHeight="1">
      <c r="B193" s="136"/>
      <c r="C193" s="137" t="s">
        <v>320</v>
      </c>
      <c r="D193" s="137" t="s">
        <v>199</v>
      </c>
      <c r="E193" s="138" t="s">
        <v>2045</v>
      </c>
      <c r="F193" s="139" t="s">
        <v>2046</v>
      </c>
      <c r="G193" s="140" t="s">
        <v>222</v>
      </c>
      <c r="H193" s="141">
        <v>70</v>
      </c>
      <c r="I193" s="142"/>
      <c r="J193" s="143">
        <f>ROUND(I193*H193,2)</f>
        <v>0</v>
      </c>
      <c r="K193" s="139" t="s">
        <v>203</v>
      </c>
      <c r="L193" s="32"/>
      <c r="M193" s="144" t="s">
        <v>1</v>
      </c>
      <c r="N193" s="145" t="s">
        <v>42</v>
      </c>
      <c r="P193" s="146">
        <f>O193*H193</f>
        <v>0</v>
      </c>
      <c r="Q193" s="146">
        <v>0</v>
      </c>
      <c r="R193" s="146">
        <f>Q193*H193</f>
        <v>0</v>
      </c>
      <c r="S193" s="146">
        <v>0</v>
      </c>
      <c r="T193" s="147">
        <f>S193*H193</f>
        <v>0</v>
      </c>
      <c r="AR193" s="148" t="s">
        <v>204</v>
      </c>
      <c r="AT193" s="148" t="s">
        <v>199</v>
      </c>
      <c r="AU193" s="148" t="s">
        <v>87</v>
      </c>
      <c r="AY193" s="17" t="s">
        <v>197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7" t="s">
        <v>85</v>
      </c>
      <c r="BK193" s="149">
        <f>ROUND(I193*H193,2)</f>
        <v>0</v>
      </c>
      <c r="BL193" s="17" t="s">
        <v>204</v>
      </c>
      <c r="BM193" s="148" t="s">
        <v>423</v>
      </c>
    </row>
    <row r="194" spans="2:65" s="1" customFormat="1" ht="16.5" customHeight="1">
      <c r="B194" s="136"/>
      <c r="C194" s="172" t="s">
        <v>327</v>
      </c>
      <c r="D194" s="172" t="s">
        <v>321</v>
      </c>
      <c r="E194" s="173" t="s">
        <v>1377</v>
      </c>
      <c r="F194" s="174" t="s">
        <v>1378</v>
      </c>
      <c r="G194" s="175" t="s">
        <v>222</v>
      </c>
      <c r="H194" s="176">
        <v>70</v>
      </c>
      <c r="I194" s="177"/>
      <c r="J194" s="178">
        <f>ROUND(I194*H194,2)</f>
        <v>0</v>
      </c>
      <c r="K194" s="174" t="s">
        <v>203</v>
      </c>
      <c r="L194" s="179"/>
      <c r="M194" s="180" t="s">
        <v>1</v>
      </c>
      <c r="N194" s="181" t="s">
        <v>42</v>
      </c>
      <c r="P194" s="146">
        <f>O194*H194</f>
        <v>0</v>
      </c>
      <c r="Q194" s="146">
        <v>1</v>
      </c>
      <c r="R194" s="146">
        <f>Q194*H194</f>
        <v>70</v>
      </c>
      <c r="S194" s="146">
        <v>0</v>
      </c>
      <c r="T194" s="147">
        <f>S194*H194</f>
        <v>0</v>
      </c>
      <c r="AR194" s="148" t="s">
        <v>244</v>
      </c>
      <c r="AT194" s="148" t="s">
        <v>321</v>
      </c>
      <c r="AU194" s="148" t="s">
        <v>87</v>
      </c>
      <c r="AY194" s="17" t="s">
        <v>197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85</v>
      </c>
      <c r="BK194" s="149">
        <f>ROUND(I194*H194,2)</f>
        <v>0</v>
      </c>
      <c r="BL194" s="17" t="s">
        <v>204</v>
      </c>
      <c r="BM194" s="148" t="s">
        <v>434</v>
      </c>
    </row>
    <row r="195" spans="2:65" s="11" customFormat="1" ht="22.9" customHeight="1">
      <c r="B195" s="124"/>
      <c r="D195" s="125" t="s">
        <v>76</v>
      </c>
      <c r="E195" s="134" t="s">
        <v>693</v>
      </c>
      <c r="F195" s="134" t="s">
        <v>694</v>
      </c>
      <c r="I195" s="127"/>
      <c r="J195" s="135">
        <f>BK195</f>
        <v>0</v>
      </c>
      <c r="L195" s="124"/>
      <c r="M195" s="129"/>
      <c r="P195" s="130">
        <f>P196</f>
        <v>0</v>
      </c>
      <c r="R195" s="130">
        <f>R196</f>
        <v>0</v>
      </c>
      <c r="T195" s="131">
        <f>T196</f>
        <v>0</v>
      </c>
      <c r="AR195" s="125" t="s">
        <v>85</v>
      </c>
      <c r="AT195" s="132" t="s">
        <v>76</v>
      </c>
      <c r="AU195" s="132" t="s">
        <v>85</v>
      </c>
      <c r="AY195" s="125" t="s">
        <v>197</v>
      </c>
      <c r="BK195" s="133">
        <f>BK196</f>
        <v>0</v>
      </c>
    </row>
    <row r="196" spans="2:65" s="1" customFormat="1" ht="16.5" customHeight="1">
      <c r="B196" s="136"/>
      <c r="C196" s="137" t="s">
        <v>331</v>
      </c>
      <c r="D196" s="137" t="s">
        <v>199</v>
      </c>
      <c r="E196" s="138" t="s">
        <v>1542</v>
      </c>
      <c r="F196" s="139" t="s">
        <v>1543</v>
      </c>
      <c r="G196" s="140" t="s">
        <v>293</v>
      </c>
      <c r="H196" s="141">
        <v>143.22399999999999</v>
      </c>
      <c r="I196" s="142"/>
      <c r="J196" s="143">
        <f>ROUND(I196*H196,2)</f>
        <v>0</v>
      </c>
      <c r="K196" s="139" t="s">
        <v>203</v>
      </c>
      <c r="L196" s="32"/>
      <c r="M196" s="144" t="s">
        <v>1</v>
      </c>
      <c r="N196" s="145" t="s">
        <v>42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204</v>
      </c>
      <c r="AT196" s="148" t="s">
        <v>199</v>
      </c>
      <c r="AU196" s="148" t="s">
        <v>87</v>
      </c>
      <c r="AY196" s="17" t="s">
        <v>197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85</v>
      </c>
      <c r="BK196" s="149">
        <f>ROUND(I196*H196,2)</f>
        <v>0</v>
      </c>
      <c r="BL196" s="17" t="s">
        <v>204</v>
      </c>
      <c r="BM196" s="148" t="s">
        <v>445</v>
      </c>
    </row>
    <row r="197" spans="2:65" s="11" customFormat="1" ht="25.9" customHeight="1">
      <c r="B197" s="124"/>
      <c r="D197" s="125" t="s">
        <v>76</v>
      </c>
      <c r="E197" s="126" t="s">
        <v>699</v>
      </c>
      <c r="F197" s="126" t="s">
        <v>700</v>
      </c>
      <c r="I197" s="127"/>
      <c r="J197" s="128">
        <f>BK197</f>
        <v>0</v>
      </c>
      <c r="L197" s="124"/>
      <c r="M197" s="129"/>
      <c r="P197" s="130">
        <f>P198</f>
        <v>0</v>
      </c>
      <c r="R197" s="130">
        <f>R198</f>
        <v>0.55458650000000009</v>
      </c>
      <c r="T197" s="131">
        <f>T198</f>
        <v>0</v>
      </c>
      <c r="AR197" s="125" t="s">
        <v>87</v>
      </c>
      <c r="AT197" s="132" t="s">
        <v>76</v>
      </c>
      <c r="AU197" s="132" t="s">
        <v>77</v>
      </c>
      <c r="AY197" s="125" t="s">
        <v>197</v>
      </c>
      <c r="BK197" s="133">
        <f>BK198</f>
        <v>0</v>
      </c>
    </row>
    <row r="198" spans="2:65" s="11" customFormat="1" ht="22.9" customHeight="1">
      <c r="B198" s="124"/>
      <c r="D198" s="125" t="s">
        <v>76</v>
      </c>
      <c r="E198" s="134" t="s">
        <v>701</v>
      </c>
      <c r="F198" s="134" t="s">
        <v>702</v>
      </c>
      <c r="I198" s="127"/>
      <c r="J198" s="135">
        <f>BK198</f>
        <v>0</v>
      </c>
      <c r="L198" s="124"/>
      <c r="M198" s="129"/>
      <c r="P198" s="130">
        <f>SUM(P199:P231)</f>
        <v>0</v>
      </c>
      <c r="R198" s="130">
        <f>SUM(R199:R231)</f>
        <v>0.55458650000000009</v>
      </c>
      <c r="T198" s="131">
        <f>SUM(T199:T231)</f>
        <v>0</v>
      </c>
      <c r="AR198" s="125" t="s">
        <v>87</v>
      </c>
      <c r="AT198" s="132" t="s">
        <v>76</v>
      </c>
      <c r="AU198" s="132" t="s">
        <v>85</v>
      </c>
      <c r="AY198" s="125" t="s">
        <v>197</v>
      </c>
      <c r="BK198" s="133">
        <f>SUM(BK199:BK231)</f>
        <v>0</v>
      </c>
    </row>
    <row r="199" spans="2:65" s="1" customFormat="1" ht="33" customHeight="1">
      <c r="B199" s="136"/>
      <c r="C199" s="137" t="s">
        <v>336</v>
      </c>
      <c r="D199" s="137" t="s">
        <v>199</v>
      </c>
      <c r="E199" s="138" t="s">
        <v>1389</v>
      </c>
      <c r="F199" s="139" t="s">
        <v>1390</v>
      </c>
      <c r="G199" s="140" t="s">
        <v>212</v>
      </c>
      <c r="H199" s="141">
        <v>100</v>
      </c>
      <c r="I199" s="142"/>
      <c r="J199" s="143">
        <f>ROUND(I199*H199,2)</f>
        <v>0</v>
      </c>
      <c r="K199" s="139" t="s">
        <v>203</v>
      </c>
      <c r="L199" s="32"/>
      <c r="M199" s="144" t="s">
        <v>1</v>
      </c>
      <c r="N199" s="145" t="s">
        <v>42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286</v>
      </c>
      <c r="AT199" s="148" t="s">
        <v>199</v>
      </c>
      <c r="AU199" s="148" t="s">
        <v>87</v>
      </c>
      <c r="AY199" s="17" t="s">
        <v>197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85</v>
      </c>
      <c r="BK199" s="149">
        <f>ROUND(I199*H199,2)</f>
        <v>0</v>
      </c>
      <c r="BL199" s="17" t="s">
        <v>286</v>
      </c>
      <c r="BM199" s="148" t="s">
        <v>454</v>
      </c>
    </row>
    <row r="200" spans="2:65" s="12" customFormat="1">
      <c r="B200" s="150"/>
      <c r="D200" s="151" t="s">
        <v>214</v>
      </c>
      <c r="E200" s="152" t="s">
        <v>1</v>
      </c>
      <c r="F200" s="153" t="s">
        <v>2134</v>
      </c>
      <c r="H200" s="154">
        <v>100</v>
      </c>
      <c r="I200" s="155"/>
      <c r="L200" s="150"/>
      <c r="M200" s="156"/>
      <c r="T200" s="157"/>
      <c r="AT200" s="152" t="s">
        <v>214</v>
      </c>
      <c r="AU200" s="152" t="s">
        <v>87</v>
      </c>
      <c r="AV200" s="12" t="s">
        <v>87</v>
      </c>
      <c r="AW200" s="12" t="s">
        <v>32</v>
      </c>
      <c r="AX200" s="12" t="s">
        <v>77</v>
      </c>
      <c r="AY200" s="152" t="s">
        <v>197</v>
      </c>
    </row>
    <row r="201" spans="2:65" s="13" customFormat="1">
      <c r="B201" s="158"/>
      <c r="D201" s="151" t="s">
        <v>214</v>
      </c>
      <c r="E201" s="159" t="s">
        <v>1</v>
      </c>
      <c r="F201" s="160" t="s">
        <v>219</v>
      </c>
      <c r="H201" s="161">
        <v>100</v>
      </c>
      <c r="I201" s="162"/>
      <c r="L201" s="158"/>
      <c r="M201" s="163"/>
      <c r="T201" s="164"/>
      <c r="AT201" s="159" t="s">
        <v>214</v>
      </c>
      <c r="AU201" s="159" t="s">
        <v>87</v>
      </c>
      <c r="AV201" s="13" t="s">
        <v>204</v>
      </c>
      <c r="AW201" s="13" t="s">
        <v>32</v>
      </c>
      <c r="AX201" s="13" t="s">
        <v>85</v>
      </c>
      <c r="AY201" s="159" t="s">
        <v>197</v>
      </c>
    </row>
    <row r="202" spans="2:65" s="1" customFormat="1" ht="33" customHeight="1">
      <c r="B202" s="136"/>
      <c r="C202" s="137" t="s">
        <v>340</v>
      </c>
      <c r="D202" s="137" t="s">
        <v>199</v>
      </c>
      <c r="E202" s="138" t="s">
        <v>1393</v>
      </c>
      <c r="F202" s="139" t="s">
        <v>1394</v>
      </c>
      <c r="G202" s="140" t="s">
        <v>212</v>
      </c>
      <c r="H202" s="141">
        <v>124.1</v>
      </c>
      <c r="I202" s="142"/>
      <c r="J202" s="143">
        <f>ROUND(I202*H202,2)</f>
        <v>0</v>
      </c>
      <c r="K202" s="139" t="s">
        <v>203</v>
      </c>
      <c r="L202" s="32"/>
      <c r="M202" s="144" t="s">
        <v>1</v>
      </c>
      <c r="N202" s="145" t="s">
        <v>42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286</v>
      </c>
      <c r="AT202" s="148" t="s">
        <v>199</v>
      </c>
      <c r="AU202" s="148" t="s">
        <v>87</v>
      </c>
      <c r="AY202" s="17" t="s">
        <v>197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85</v>
      </c>
      <c r="BK202" s="149">
        <f>ROUND(I202*H202,2)</f>
        <v>0</v>
      </c>
      <c r="BL202" s="17" t="s">
        <v>286</v>
      </c>
      <c r="BM202" s="148" t="s">
        <v>472</v>
      </c>
    </row>
    <row r="203" spans="2:65" s="12" customFormat="1">
      <c r="B203" s="150"/>
      <c r="D203" s="151" t="s">
        <v>214</v>
      </c>
      <c r="E203" s="152" t="s">
        <v>1</v>
      </c>
      <c r="F203" s="153" t="s">
        <v>2135</v>
      </c>
      <c r="H203" s="154">
        <v>124.1</v>
      </c>
      <c r="I203" s="155"/>
      <c r="L203" s="150"/>
      <c r="M203" s="156"/>
      <c r="T203" s="157"/>
      <c r="AT203" s="152" t="s">
        <v>214</v>
      </c>
      <c r="AU203" s="152" t="s">
        <v>87</v>
      </c>
      <c r="AV203" s="12" t="s">
        <v>87</v>
      </c>
      <c r="AW203" s="12" t="s">
        <v>32</v>
      </c>
      <c r="AX203" s="12" t="s">
        <v>77</v>
      </c>
      <c r="AY203" s="152" t="s">
        <v>197</v>
      </c>
    </row>
    <row r="204" spans="2:65" s="13" customFormat="1">
      <c r="B204" s="158"/>
      <c r="D204" s="151" t="s">
        <v>214</v>
      </c>
      <c r="E204" s="159" t="s">
        <v>1</v>
      </c>
      <c r="F204" s="160" t="s">
        <v>219</v>
      </c>
      <c r="H204" s="161">
        <v>124.1</v>
      </c>
      <c r="I204" s="162"/>
      <c r="L204" s="158"/>
      <c r="M204" s="163"/>
      <c r="T204" s="164"/>
      <c r="AT204" s="159" t="s">
        <v>214</v>
      </c>
      <c r="AU204" s="159" t="s">
        <v>87</v>
      </c>
      <c r="AV204" s="13" t="s">
        <v>204</v>
      </c>
      <c r="AW204" s="13" t="s">
        <v>32</v>
      </c>
      <c r="AX204" s="13" t="s">
        <v>85</v>
      </c>
      <c r="AY204" s="159" t="s">
        <v>197</v>
      </c>
    </row>
    <row r="205" spans="2:65" s="1" customFormat="1" ht="24.2" customHeight="1">
      <c r="B205" s="136"/>
      <c r="C205" s="172" t="s">
        <v>345</v>
      </c>
      <c r="D205" s="172" t="s">
        <v>321</v>
      </c>
      <c r="E205" s="173" t="s">
        <v>1397</v>
      </c>
      <c r="F205" s="174" t="s">
        <v>1398</v>
      </c>
      <c r="G205" s="175" t="s">
        <v>212</v>
      </c>
      <c r="H205" s="176">
        <v>246.51</v>
      </c>
      <c r="I205" s="177"/>
      <c r="J205" s="178">
        <f>ROUND(I205*H205,2)</f>
        <v>0</v>
      </c>
      <c r="K205" s="174" t="s">
        <v>203</v>
      </c>
      <c r="L205" s="179"/>
      <c r="M205" s="180" t="s">
        <v>1</v>
      </c>
      <c r="N205" s="181" t="s">
        <v>42</v>
      </c>
      <c r="P205" s="146">
        <f>O205*H205</f>
        <v>0</v>
      </c>
      <c r="Q205" s="146">
        <v>1.5E-3</v>
      </c>
      <c r="R205" s="146">
        <f>Q205*H205</f>
        <v>0.36976500000000001</v>
      </c>
      <c r="S205" s="146">
        <v>0</v>
      </c>
      <c r="T205" s="147">
        <f>S205*H205</f>
        <v>0</v>
      </c>
      <c r="AR205" s="148" t="s">
        <v>371</v>
      </c>
      <c r="AT205" s="148" t="s">
        <v>321</v>
      </c>
      <c r="AU205" s="148" t="s">
        <v>87</v>
      </c>
      <c r="AY205" s="17" t="s">
        <v>197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85</v>
      </c>
      <c r="BK205" s="149">
        <f>ROUND(I205*H205,2)</f>
        <v>0</v>
      </c>
      <c r="BL205" s="17" t="s">
        <v>286</v>
      </c>
      <c r="BM205" s="148" t="s">
        <v>480</v>
      </c>
    </row>
    <row r="206" spans="2:65" s="12" customFormat="1">
      <c r="B206" s="150"/>
      <c r="D206" s="151" t="s">
        <v>214</v>
      </c>
      <c r="E206" s="152" t="s">
        <v>1</v>
      </c>
      <c r="F206" s="153" t="s">
        <v>2136</v>
      </c>
      <c r="H206" s="154">
        <v>246.51</v>
      </c>
      <c r="I206" s="155"/>
      <c r="L206" s="150"/>
      <c r="M206" s="156"/>
      <c r="T206" s="157"/>
      <c r="AT206" s="152" t="s">
        <v>214</v>
      </c>
      <c r="AU206" s="152" t="s">
        <v>87</v>
      </c>
      <c r="AV206" s="12" t="s">
        <v>87</v>
      </c>
      <c r="AW206" s="12" t="s">
        <v>32</v>
      </c>
      <c r="AX206" s="12" t="s">
        <v>77</v>
      </c>
      <c r="AY206" s="152" t="s">
        <v>197</v>
      </c>
    </row>
    <row r="207" spans="2:65" s="13" customFormat="1">
      <c r="B207" s="158"/>
      <c r="D207" s="151" t="s">
        <v>214</v>
      </c>
      <c r="E207" s="159" t="s">
        <v>1</v>
      </c>
      <c r="F207" s="160" t="s">
        <v>219</v>
      </c>
      <c r="H207" s="161">
        <v>246.51</v>
      </c>
      <c r="I207" s="162"/>
      <c r="L207" s="158"/>
      <c r="M207" s="163"/>
      <c r="T207" s="164"/>
      <c r="AT207" s="159" t="s">
        <v>214</v>
      </c>
      <c r="AU207" s="159" t="s">
        <v>87</v>
      </c>
      <c r="AV207" s="13" t="s">
        <v>204</v>
      </c>
      <c r="AW207" s="13" t="s">
        <v>32</v>
      </c>
      <c r="AX207" s="13" t="s">
        <v>85</v>
      </c>
      <c r="AY207" s="159" t="s">
        <v>197</v>
      </c>
    </row>
    <row r="208" spans="2:65" s="1" customFormat="1" ht="24.2" customHeight="1">
      <c r="B208" s="136"/>
      <c r="C208" s="137" t="s">
        <v>350</v>
      </c>
      <c r="D208" s="137" t="s">
        <v>199</v>
      </c>
      <c r="E208" s="138" t="s">
        <v>1400</v>
      </c>
      <c r="F208" s="139" t="s">
        <v>1401</v>
      </c>
      <c r="G208" s="140" t="s">
        <v>212</v>
      </c>
      <c r="H208" s="141">
        <v>100</v>
      </c>
      <c r="I208" s="142"/>
      <c r="J208" s="143">
        <f>ROUND(I208*H208,2)</f>
        <v>0</v>
      </c>
      <c r="K208" s="139" t="s">
        <v>203</v>
      </c>
      <c r="L208" s="32"/>
      <c r="M208" s="144" t="s">
        <v>1</v>
      </c>
      <c r="N208" s="145" t="s">
        <v>42</v>
      </c>
      <c r="P208" s="146">
        <f>O208*H208</f>
        <v>0</v>
      </c>
      <c r="Q208" s="146">
        <v>0</v>
      </c>
      <c r="R208" s="146">
        <f>Q208*H208</f>
        <v>0</v>
      </c>
      <c r="S208" s="146">
        <v>0</v>
      </c>
      <c r="T208" s="147">
        <f>S208*H208</f>
        <v>0</v>
      </c>
      <c r="AR208" s="148" t="s">
        <v>286</v>
      </c>
      <c r="AT208" s="148" t="s">
        <v>199</v>
      </c>
      <c r="AU208" s="148" t="s">
        <v>87</v>
      </c>
      <c r="AY208" s="17" t="s">
        <v>197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7" t="s">
        <v>85</v>
      </c>
      <c r="BK208" s="149">
        <f>ROUND(I208*H208,2)</f>
        <v>0</v>
      </c>
      <c r="BL208" s="17" t="s">
        <v>286</v>
      </c>
      <c r="BM208" s="148" t="s">
        <v>488</v>
      </c>
    </row>
    <row r="209" spans="2:65" s="12" customFormat="1">
      <c r="B209" s="150"/>
      <c r="D209" s="151" t="s">
        <v>214</v>
      </c>
      <c r="E209" s="152" t="s">
        <v>1</v>
      </c>
      <c r="F209" s="153" t="s">
        <v>2134</v>
      </c>
      <c r="H209" s="154">
        <v>100</v>
      </c>
      <c r="I209" s="155"/>
      <c r="L209" s="150"/>
      <c r="M209" s="156"/>
      <c r="T209" s="157"/>
      <c r="AT209" s="152" t="s">
        <v>214</v>
      </c>
      <c r="AU209" s="152" t="s">
        <v>87</v>
      </c>
      <c r="AV209" s="12" t="s">
        <v>87</v>
      </c>
      <c r="AW209" s="12" t="s">
        <v>32</v>
      </c>
      <c r="AX209" s="12" t="s">
        <v>77</v>
      </c>
      <c r="AY209" s="152" t="s">
        <v>197</v>
      </c>
    </row>
    <row r="210" spans="2:65" s="13" customFormat="1">
      <c r="B210" s="158"/>
      <c r="D210" s="151" t="s">
        <v>214</v>
      </c>
      <c r="E210" s="159" t="s">
        <v>1</v>
      </c>
      <c r="F210" s="160" t="s">
        <v>219</v>
      </c>
      <c r="H210" s="161">
        <v>100</v>
      </c>
      <c r="I210" s="162"/>
      <c r="L210" s="158"/>
      <c r="M210" s="163"/>
      <c r="T210" s="164"/>
      <c r="AT210" s="159" t="s">
        <v>214</v>
      </c>
      <c r="AU210" s="159" t="s">
        <v>87</v>
      </c>
      <c r="AV210" s="13" t="s">
        <v>204</v>
      </c>
      <c r="AW210" s="13" t="s">
        <v>32</v>
      </c>
      <c r="AX210" s="13" t="s">
        <v>85</v>
      </c>
      <c r="AY210" s="159" t="s">
        <v>197</v>
      </c>
    </row>
    <row r="211" spans="2:65" s="1" customFormat="1" ht="24.2" customHeight="1">
      <c r="B211" s="136"/>
      <c r="C211" s="137" t="s">
        <v>355</v>
      </c>
      <c r="D211" s="137" t="s">
        <v>199</v>
      </c>
      <c r="E211" s="138" t="s">
        <v>1402</v>
      </c>
      <c r="F211" s="139" t="s">
        <v>1403</v>
      </c>
      <c r="G211" s="140" t="s">
        <v>212</v>
      </c>
      <c r="H211" s="141">
        <v>100</v>
      </c>
      <c r="I211" s="142"/>
      <c r="J211" s="143">
        <f>ROUND(I211*H211,2)</f>
        <v>0</v>
      </c>
      <c r="K211" s="139" t="s">
        <v>203</v>
      </c>
      <c r="L211" s="32"/>
      <c r="M211" s="144" t="s">
        <v>1</v>
      </c>
      <c r="N211" s="145" t="s">
        <v>42</v>
      </c>
      <c r="P211" s="146">
        <f>O211*H211</f>
        <v>0</v>
      </c>
      <c r="Q211" s="146">
        <v>0</v>
      </c>
      <c r="R211" s="146">
        <f>Q211*H211</f>
        <v>0</v>
      </c>
      <c r="S211" s="146">
        <v>0</v>
      </c>
      <c r="T211" s="147">
        <f>S211*H211</f>
        <v>0</v>
      </c>
      <c r="AR211" s="148" t="s">
        <v>286</v>
      </c>
      <c r="AT211" s="148" t="s">
        <v>199</v>
      </c>
      <c r="AU211" s="148" t="s">
        <v>87</v>
      </c>
      <c r="AY211" s="17" t="s">
        <v>197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85</v>
      </c>
      <c r="BK211" s="149">
        <f>ROUND(I211*H211,2)</f>
        <v>0</v>
      </c>
      <c r="BL211" s="17" t="s">
        <v>286</v>
      </c>
      <c r="BM211" s="148" t="s">
        <v>496</v>
      </c>
    </row>
    <row r="212" spans="2:65" s="12" customFormat="1">
      <c r="B212" s="150"/>
      <c r="D212" s="151" t="s">
        <v>214</v>
      </c>
      <c r="E212" s="152" t="s">
        <v>1</v>
      </c>
      <c r="F212" s="153" t="s">
        <v>2134</v>
      </c>
      <c r="H212" s="154">
        <v>100</v>
      </c>
      <c r="I212" s="155"/>
      <c r="L212" s="150"/>
      <c r="M212" s="156"/>
      <c r="T212" s="157"/>
      <c r="AT212" s="152" t="s">
        <v>214</v>
      </c>
      <c r="AU212" s="152" t="s">
        <v>87</v>
      </c>
      <c r="AV212" s="12" t="s">
        <v>87</v>
      </c>
      <c r="AW212" s="12" t="s">
        <v>32</v>
      </c>
      <c r="AX212" s="12" t="s">
        <v>77</v>
      </c>
      <c r="AY212" s="152" t="s">
        <v>197</v>
      </c>
    </row>
    <row r="213" spans="2:65" s="13" customFormat="1">
      <c r="B213" s="158"/>
      <c r="D213" s="151" t="s">
        <v>214</v>
      </c>
      <c r="E213" s="159" t="s">
        <v>1</v>
      </c>
      <c r="F213" s="160" t="s">
        <v>219</v>
      </c>
      <c r="H213" s="161">
        <v>100</v>
      </c>
      <c r="I213" s="162"/>
      <c r="L213" s="158"/>
      <c r="M213" s="163"/>
      <c r="T213" s="164"/>
      <c r="AT213" s="159" t="s">
        <v>214</v>
      </c>
      <c r="AU213" s="159" t="s">
        <v>87</v>
      </c>
      <c r="AV213" s="13" t="s">
        <v>204</v>
      </c>
      <c r="AW213" s="13" t="s">
        <v>32</v>
      </c>
      <c r="AX213" s="13" t="s">
        <v>85</v>
      </c>
      <c r="AY213" s="159" t="s">
        <v>197</v>
      </c>
    </row>
    <row r="214" spans="2:65" s="1" customFormat="1" ht="24.2" customHeight="1">
      <c r="B214" s="136"/>
      <c r="C214" s="137" t="s">
        <v>360</v>
      </c>
      <c r="D214" s="137" t="s">
        <v>199</v>
      </c>
      <c r="E214" s="138" t="s">
        <v>1404</v>
      </c>
      <c r="F214" s="139" t="s">
        <v>1405</v>
      </c>
      <c r="G214" s="140" t="s">
        <v>212</v>
      </c>
      <c r="H214" s="141">
        <v>124.1</v>
      </c>
      <c r="I214" s="142"/>
      <c r="J214" s="143">
        <f>ROUND(I214*H214,2)</f>
        <v>0</v>
      </c>
      <c r="K214" s="139" t="s">
        <v>203</v>
      </c>
      <c r="L214" s="32"/>
      <c r="M214" s="144" t="s">
        <v>1</v>
      </c>
      <c r="N214" s="145" t="s">
        <v>42</v>
      </c>
      <c r="P214" s="146">
        <f>O214*H214</f>
        <v>0</v>
      </c>
      <c r="Q214" s="146">
        <v>0</v>
      </c>
      <c r="R214" s="146">
        <f>Q214*H214</f>
        <v>0</v>
      </c>
      <c r="S214" s="146">
        <v>0</v>
      </c>
      <c r="T214" s="147">
        <f>S214*H214</f>
        <v>0</v>
      </c>
      <c r="AR214" s="148" t="s">
        <v>286</v>
      </c>
      <c r="AT214" s="148" t="s">
        <v>199</v>
      </c>
      <c r="AU214" s="148" t="s">
        <v>87</v>
      </c>
      <c r="AY214" s="17" t="s">
        <v>197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85</v>
      </c>
      <c r="BK214" s="149">
        <f>ROUND(I214*H214,2)</f>
        <v>0</v>
      </c>
      <c r="BL214" s="17" t="s">
        <v>286</v>
      </c>
      <c r="BM214" s="148" t="s">
        <v>508</v>
      </c>
    </row>
    <row r="215" spans="2:65" s="12" customFormat="1">
      <c r="B215" s="150"/>
      <c r="D215" s="151" t="s">
        <v>214</v>
      </c>
      <c r="E215" s="152" t="s">
        <v>1</v>
      </c>
      <c r="F215" s="153" t="s">
        <v>2135</v>
      </c>
      <c r="H215" s="154">
        <v>124.1</v>
      </c>
      <c r="I215" s="155"/>
      <c r="L215" s="150"/>
      <c r="M215" s="156"/>
      <c r="T215" s="157"/>
      <c r="AT215" s="152" t="s">
        <v>214</v>
      </c>
      <c r="AU215" s="152" t="s">
        <v>87</v>
      </c>
      <c r="AV215" s="12" t="s">
        <v>87</v>
      </c>
      <c r="AW215" s="12" t="s">
        <v>32</v>
      </c>
      <c r="AX215" s="12" t="s">
        <v>77</v>
      </c>
      <c r="AY215" s="152" t="s">
        <v>197</v>
      </c>
    </row>
    <row r="216" spans="2:65" s="13" customFormat="1">
      <c r="B216" s="158"/>
      <c r="D216" s="151" t="s">
        <v>214</v>
      </c>
      <c r="E216" s="159" t="s">
        <v>1</v>
      </c>
      <c r="F216" s="160" t="s">
        <v>219</v>
      </c>
      <c r="H216" s="161">
        <v>124.1</v>
      </c>
      <c r="I216" s="162"/>
      <c r="L216" s="158"/>
      <c r="M216" s="163"/>
      <c r="T216" s="164"/>
      <c r="AT216" s="159" t="s">
        <v>214</v>
      </c>
      <c r="AU216" s="159" t="s">
        <v>87</v>
      </c>
      <c r="AV216" s="13" t="s">
        <v>204</v>
      </c>
      <c r="AW216" s="13" t="s">
        <v>32</v>
      </c>
      <c r="AX216" s="13" t="s">
        <v>85</v>
      </c>
      <c r="AY216" s="159" t="s">
        <v>197</v>
      </c>
    </row>
    <row r="217" spans="2:65" s="1" customFormat="1" ht="24.2" customHeight="1">
      <c r="B217" s="136"/>
      <c r="C217" s="137" t="s">
        <v>366</v>
      </c>
      <c r="D217" s="137" t="s">
        <v>199</v>
      </c>
      <c r="E217" s="138" t="s">
        <v>2051</v>
      </c>
      <c r="F217" s="139" t="s">
        <v>2052</v>
      </c>
      <c r="G217" s="140" t="s">
        <v>212</v>
      </c>
      <c r="H217" s="141">
        <v>124.1</v>
      </c>
      <c r="I217" s="142"/>
      <c r="J217" s="143">
        <f>ROUND(I217*H217,2)</f>
        <v>0</v>
      </c>
      <c r="K217" s="139" t="s">
        <v>203</v>
      </c>
      <c r="L217" s="32"/>
      <c r="M217" s="144" t="s">
        <v>1</v>
      </c>
      <c r="N217" s="145" t="s">
        <v>42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286</v>
      </c>
      <c r="AT217" s="148" t="s">
        <v>199</v>
      </c>
      <c r="AU217" s="148" t="s">
        <v>87</v>
      </c>
      <c r="AY217" s="17" t="s">
        <v>197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85</v>
      </c>
      <c r="BK217" s="149">
        <f>ROUND(I217*H217,2)</f>
        <v>0</v>
      </c>
      <c r="BL217" s="17" t="s">
        <v>286</v>
      </c>
      <c r="BM217" s="148" t="s">
        <v>520</v>
      </c>
    </row>
    <row r="218" spans="2:65" s="12" customFormat="1">
      <c r="B218" s="150"/>
      <c r="D218" s="151" t="s">
        <v>214</v>
      </c>
      <c r="E218" s="152" t="s">
        <v>1</v>
      </c>
      <c r="F218" s="153" t="s">
        <v>2135</v>
      </c>
      <c r="H218" s="154">
        <v>124.1</v>
      </c>
      <c r="I218" s="155"/>
      <c r="L218" s="150"/>
      <c r="M218" s="156"/>
      <c r="T218" s="157"/>
      <c r="AT218" s="152" t="s">
        <v>214</v>
      </c>
      <c r="AU218" s="152" t="s">
        <v>87</v>
      </c>
      <c r="AV218" s="12" t="s">
        <v>87</v>
      </c>
      <c r="AW218" s="12" t="s">
        <v>32</v>
      </c>
      <c r="AX218" s="12" t="s">
        <v>77</v>
      </c>
      <c r="AY218" s="152" t="s">
        <v>197</v>
      </c>
    </row>
    <row r="219" spans="2:65" s="13" customFormat="1">
      <c r="B219" s="158"/>
      <c r="D219" s="151" t="s">
        <v>214</v>
      </c>
      <c r="E219" s="159" t="s">
        <v>1</v>
      </c>
      <c r="F219" s="160" t="s">
        <v>219</v>
      </c>
      <c r="H219" s="161">
        <v>124.1</v>
      </c>
      <c r="I219" s="162"/>
      <c r="L219" s="158"/>
      <c r="M219" s="163"/>
      <c r="T219" s="164"/>
      <c r="AT219" s="159" t="s">
        <v>214</v>
      </c>
      <c r="AU219" s="159" t="s">
        <v>87</v>
      </c>
      <c r="AV219" s="13" t="s">
        <v>204</v>
      </c>
      <c r="AW219" s="13" t="s">
        <v>32</v>
      </c>
      <c r="AX219" s="13" t="s">
        <v>85</v>
      </c>
      <c r="AY219" s="159" t="s">
        <v>197</v>
      </c>
    </row>
    <row r="220" spans="2:65" s="1" customFormat="1" ht="24.2" customHeight="1">
      <c r="B220" s="136"/>
      <c r="C220" s="172" t="s">
        <v>371</v>
      </c>
      <c r="D220" s="172" t="s">
        <v>321</v>
      </c>
      <c r="E220" s="173" t="s">
        <v>1406</v>
      </c>
      <c r="F220" s="174" t="s">
        <v>1407</v>
      </c>
      <c r="G220" s="175" t="s">
        <v>212</v>
      </c>
      <c r="H220" s="176">
        <v>493.02</v>
      </c>
      <c r="I220" s="177"/>
      <c r="J220" s="178">
        <f>ROUND(I220*H220,2)</f>
        <v>0</v>
      </c>
      <c r="K220" s="174" t="s">
        <v>203</v>
      </c>
      <c r="L220" s="179"/>
      <c r="M220" s="180" t="s">
        <v>1</v>
      </c>
      <c r="N220" s="181" t="s">
        <v>42</v>
      </c>
      <c r="P220" s="146">
        <f>O220*H220</f>
        <v>0</v>
      </c>
      <c r="Q220" s="146">
        <v>2.0000000000000001E-4</v>
      </c>
      <c r="R220" s="146">
        <f>Q220*H220</f>
        <v>9.8603999999999997E-2</v>
      </c>
      <c r="S220" s="146">
        <v>0</v>
      </c>
      <c r="T220" s="147">
        <f>S220*H220</f>
        <v>0</v>
      </c>
      <c r="AR220" s="148" t="s">
        <v>371</v>
      </c>
      <c r="AT220" s="148" t="s">
        <v>321</v>
      </c>
      <c r="AU220" s="148" t="s">
        <v>87</v>
      </c>
      <c r="AY220" s="17" t="s">
        <v>197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85</v>
      </c>
      <c r="BK220" s="149">
        <f>ROUND(I220*H220,2)</f>
        <v>0</v>
      </c>
      <c r="BL220" s="17" t="s">
        <v>286</v>
      </c>
      <c r="BM220" s="148" t="s">
        <v>531</v>
      </c>
    </row>
    <row r="221" spans="2:65" s="12" customFormat="1">
      <c r="B221" s="150"/>
      <c r="D221" s="151" t="s">
        <v>214</v>
      </c>
      <c r="E221" s="152" t="s">
        <v>1</v>
      </c>
      <c r="F221" s="153" t="s">
        <v>2137</v>
      </c>
      <c r="H221" s="154">
        <v>493.02</v>
      </c>
      <c r="I221" s="155"/>
      <c r="L221" s="150"/>
      <c r="M221" s="156"/>
      <c r="T221" s="157"/>
      <c r="AT221" s="152" t="s">
        <v>214</v>
      </c>
      <c r="AU221" s="152" t="s">
        <v>87</v>
      </c>
      <c r="AV221" s="12" t="s">
        <v>87</v>
      </c>
      <c r="AW221" s="12" t="s">
        <v>32</v>
      </c>
      <c r="AX221" s="12" t="s">
        <v>77</v>
      </c>
      <c r="AY221" s="152" t="s">
        <v>197</v>
      </c>
    </row>
    <row r="222" spans="2:65" s="13" customFormat="1">
      <c r="B222" s="158"/>
      <c r="D222" s="151" t="s">
        <v>214</v>
      </c>
      <c r="E222" s="159" t="s">
        <v>1</v>
      </c>
      <c r="F222" s="160" t="s">
        <v>219</v>
      </c>
      <c r="H222" s="161">
        <v>493.02</v>
      </c>
      <c r="I222" s="162"/>
      <c r="L222" s="158"/>
      <c r="M222" s="163"/>
      <c r="T222" s="164"/>
      <c r="AT222" s="159" t="s">
        <v>214</v>
      </c>
      <c r="AU222" s="159" t="s">
        <v>87</v>
      </c>
      <c r="AV222" s="13" t="s">
        <v>204</v>
      </c>
      <c r="AW222" s="13" t="s">
        <v>32</v>
      </c>
      <c r="AX222" s="13" t="s">
        <v>85</v>
      </c>
      <c r="AY222" s="159" t="s">
        <v>197</v>
      </c>
    </row>
    <row r="223" spans="2:65" s="1" customFormat="1" ht="33" customHeight="1">
      <c r="B223" s="136"/>
      <c r="C223" s="137" t="s">
        <v>376</v>
      </c>
      <c r="D223" s="137" t="s">
        <v>199</v>
      </c>
      <c r="E223" s="138" t="s">
        <v>2054</v>
      </c>
      <c r="F223" s="139" t="s">
        <v>2055</v>
      </c>
      <c r="G223" s="140" t="s">
        <v>527</v>
      </c>
      <c r="H223" s="141">
        <v>73</v>
      </c>
      <c r="I223" s="142"/>
      <c r="J223" s="143">
        <f>ROUND(I223*H223,2)</f>
        <v>0</v>
      </c>
      <c r="K223" s="139" t="s">
        <v>203</v>
      </c>
      <c r="L223" s="32"/>
      <c r="M223" s="144" t="s">
        <v>1</v>
      </c>
      <c r="N223" s="145" t="s">
        <v>42</v>
      </c>
      <c r="P223" s="146">
        <f>O223*H223</f>
        <v>0</v>
      </c>
      <c r="Q223" s="146">
        <v>3.8999999999999999E-4</v>
      </c>
      <c r="R223" s="146">
        <f>Q223*H223</f>
        <v>2.8469999999999999E-2</v>
      </c>
      <c r="S223" s="146">
        <v>0</v>
      </c>
      <c r="T223" s="147">
        <f>S223*H223</f>
        <v>0</v>
      </c>
      <c r="AR223" s="148" t="s">
        <v>286</v>
      </c>
      <c r="AT223" s="148" t="s">
        <v>199</v>
      </c>
      <c r="AU223" s="148" t="s">
        <v>87</v>
      </c>
      <c r="AY223" s="17" t="s">
        <v>197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85</v>
      </c>
      <c r="BK223" s="149">
        <f>ROUND(I223*H223,2)</f>
        <v>0</v>
      </c>
      <c r="BL223" s="17" t="s">
        <v>286</v>
      </c>
      <c r="BM223" s="148" t="s">
        <v>2138</v>
      </c>
    </row>
    <row r="224" spans="2:65" s="12" customFormat="1">
      <c r="B224" s="150"/>
      <c r="D224" s="151" t="s">
        <v>214</v>
      </c>
      <c r="E224" s="152" t="s">
        <v>1</v>
      </c>
      <c r="F224" s="153" t="s">
        <v>2057</v>
      </c>
      <c r="H224" s="154">
        <v>73</v>
      </c>
      <c r="I224" s="155"/>
      <c r="L224" s="150"/>
      <c r="M224" s="156"/>
      <c r="T224" s="157"/>
      <c r="AT224" s="152" t="s">
        <v>214</v>
      </c>
      <c r="AU224" s="152" t="s">
        <v>87</v>
      </c>
      <c r="AV224" s="12" t="s">
        <v>87</v>
      </c>
      <c r="AW224" s="12" t="s">
        <v>32</v>
      </c>
      <c r="AX224" s="12" t="s">
        <v>77</v>
      </c>
      <c r="AY224" s="152" t="s">
        <v>197</v>
      </c>
    </row>
    <row r="225" spans="2:65" s="13" customFormat="1">
      <c r="B225" s="158"/>
      <c r="D225" s="151" t="s">
        <v>214</v>
      </c>
      <c r="E225" s="159" t="s">
        <v>1</v>
      </c>
      <c r="F225" s="160" t="s">
        <v>219</v>
      </c>
      <c r="H225" s="161">
        <v>73</v>
      </c>
      <c r="I225" s="162"/>
      <c r="L225" s="158"/>
      <c r="M225" s="163"/>
      <c r="T225" s="164"/>
      <c r="AT225" s="159" t="s">
        <v>214</v>
      </c>
      <c r="AU225" s="159" t="s">
        <v>87</v>
      </c>
      <c r="AV225" s="13" t="s">
        <v>204</v>
      </c>
      <c r="AW225" s="13" t="s">
        <v>32</v>
      </c>
      <c r="AX225" s="13" t="s">
        <v>85</v>
      </c>
      <c r="AY225" s="159" t="s">
        <v>197</v>
      </c>
    </row>
    <row r="226" spans="2:65" s="1" customFormat="1" ht="24.2" customHeight="1">
      <c r="B226" s="136"/>
      <c r="C226" s="172" t="s">
        <v>382</v>
      </c>
      <c r="D226" s="172" t="s">
        <v>321</v>
      </c>
      <c r="E226" s="173" t="s">
        <v>1397</v>
      </c>
      <c r="F226" s="174" t="s">
        <v>1398</v>
      </c>
      <c r="G226" s="175" t="s">
        <v>212</v>
      </c>
      <c r="H226" s="176">
        <v>38.325000000000003</v>
      </c>
      <c r="I226" s="177"/>
      <c r="J226" s="178">
        <f>ROUND(I226*H226,2)</f>
        <v>0</v>
      </c>
      <c r="K226" s="174" t="s">
        <v>203</v>
      </c>
      <c r="L226" s="179"/>
      <c r="M226" s="180" t="s">
        <v>1</v>
      </c>
      <c r="N226" s="181" t="s">
        <v>42</v>
      </c>
      <c r="P226" s="146">
        <f>O226*H226</f>
        <v>0</v>
      </c>
      <c r="Q226" s="146">
        <v>1.5E-3</v>
      </c>
      <c r="R226" s="146">
        <f>Q226*H226</f>
        <v>5.7487500000000004E-2</v>
      </c>
      <c r="S226" s="146">
        <v>0</v>
      </c>
      <c r="T226" s="147">
        <f>S226*H226</f>
        <v>0</v>
      </c>
      <c r="AR226" s="148" t="s">
        <v>371</v>
      </c>
      <c r="AT226" s="148" t="s">
        <v>321</v>
      </c>
      <c r="AU226" s="148" t="s">
        <v>87</v>
      </c>
      <c r="AY226" s="17" t="s">
        <v>197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7" t="s">
        <v>85</v>
      </c>
      <c r="BK226" s="149">
        <f>ROUND(I226*H226,2)</f>
        <v>0</v>
      </c>
      <c r="BL226" s="17" t="s">
        <v>286</v>
      </c>
      <c r="BM226" s="148" t="s">
        <v>2139</v>
      </c>
    </row>
    <row r="227" spans="2:65" s="12" customFormat="1">
      <c r="B227" s="150"/>
      <c r="D227" s="151" t="s">
        <v>214</v>
      </c>
      <c r="E227" s="152" t="s">
        <v>1</v>
      </c>
      <c r="F227" s="153" t="s">
        <v>2059</v>
      </c>
      <c r="H227" s="154">
        <v>36.5</v>
      </c>
      <c r="I227" s="155"/>
      <c r="L227" s="150"/>
      <c r="M227" s="156"/>
      <c r="T227" s="157"/>
      <c r="AT227" s="152" t="s">
        <v>214</v>
      </c>
      <c r="AU227" s="152" t="s">
        <v>87</v>
      </c>
      <c r="AV227" s="12" t="s">
        <v>87</v>
      </c>
      <c r="AW227" s="12" t="s">
        <v>32</v>
      </c>
      <c r="AX227" s="12" t="s">
        <v>77</v>
      </c>
      <c r="AY227" s="152" t="s">
        <v>197</v>
      </c>
    </row>
    <row r="228" spans="2:65" s="13" customFormat="1">
      <c r="B228" s="158"/>
      <c r="D228" s="151" t="s">
        <v>214</v>
      </c>
      <c r="E228" s="159" t="s">
        <v>1</v>
      </c>
      <c r="F228" s="160" t="s">
        <v>219</v>
      </c>
      <c r="H228" s="161">
        <v>36.5</v>
      </c>
      <c r="I228" s="162"/>
      <c r="L228" s="158"/>
      <c r="M228" s="163"/>
      <c r="T228" s="164"/>
      <c r="AT228" s="159" t="s">
        <v>214</v>
      </c>
      <c r="AU228" s="159" t="s">
        <v>87</v>
      </c>
      <c r="AV228" s="13" t="s">
        <v>204</v>
      </c>
      <c r="AW228" s="13" t="s">
        <v>32</v>
      </c>
      <c r="AX228" s="13" t="s">
        <v>85</v>
      </c>
      <c r="AY228" s="159" t="s">
        <v>197</v>
      </c>
    </row>
    <row r="229" spans="2:65" s="12" customFormat="1">
      <c r="B229" s="150"/>
      <c r="D229" s="151" t="s">
        <v>214</v>
      </c>
      <c r="F229" s="153" t="s">
        <v>2060</v>
      </c>
      <c r="H229" s="154">
        <v>38.325000000000003</v>
      </c>
      <c r="I229" s="155"/>
      <c r="L229" s="150"/>
      <c r="M229" s="156"/>
      <c r="T229" s="157"/>
      <c r="AT229" s="152" t="s">
        <v>214</v>
      </c>
      <c r="AU229" s="152" t="s">
        <v>87</v>
      </c>
      <c r="AV229" s="12" t="s">
        <v>87</v>
      </c>
      <c r="AW229" s="12" t="s">
        <v>3</v>
      </c>
      <c r="AX229" s="12" t="s">
        <v>85</v>
      </c>
      <c r="AY229" s="152" t="s">
        <v>197</v>
      </c>
    </row>
    <row r="230" spans="2:65" s="1" customFormat="1" ht="24.2" customHeight="1">
      <c r="B230" s="136"/>
      <c r="C230" s="137" t="s">
        <v>387</v>
      </c>
      <c r="D230" s="137" t="s">
        <v>199</v>
      </c>
      <c r="E230" s="138" t="s">
        <v>1412</v>
      </c>
      <c r="F230" s="139" t="s">
        <v>1413</v>
      </c>
      <c r="G230" s="140" t="s">
        <v>202</v>
      </c>
      <c r="H230" s="141">
        <v>1</v>
      </c>
      <c r="I230" s="142"/>
      <c r="J230" s="143">
        <f>ROUND(I230*H230,2)</f>
        <v>0</v>
      </c>
      <c r="K230" s="139" t="s">
        <v>203</v>
      </c>
      <c r="L230" s="32"/>
      <c r="M230" s="144" t="s">
        <v>1</v>
      </c>
      <c r="N230" s="145" t="s">
        <v>42</v>
      </c>
      <c r="P230" s="146">
        <f>O230*H230</f>
        <v>0</v>
      </c>
      <c r="Q230" s="146">
        <v>2.5999999999999998E-4</v>
      </c>
      <c r="R230" s="146">
        <f>Q230*H230</f>
        <v>2.5999999999999998E-4</v>
      </c>
      <c r="S230" s="146">
        <v>0</v>
      </c>
      <c r="T230" s="147">
        <f>S230*H230</f>
        <v>0</v>
      </c>
      <c r="AR230" s="148" t="s">
        <v>286</v>
      </c>
      <c r="AT230" s="148" t="s">
        <v>199</v>
      </c>
      <c r="AU230" s="148" t="s">
        <v>87</v>
      </c>
      <c r="AY230" s="17" t="s">
        <v>197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85</v>
      </c>
      <c r="BK230" s="149">
        <f>ROUND(I230*H230,2)</f>
        <v>0</v>
      </c>
      <c r="BL230" s="17" t="s">
        <v>286</v>
      </c>
      <c r="BM230" s="148" t="s">
        <v>551</v>
      </c>
    </row>
    <row r="231" spans="2:65" s="1" customFormat="1" ht="24.2" customHeight="1">
      <c r="B231" s="136"/>
      <c r="C231" s="137" t="s">
        <v>392</v>
      </c>
      <c r="D231" s="137" t="s">
        <v>199</v>
      </c>
      <c r="E231" s="138" t="s">
        <v>724</v>
      </c>
      <c r="F231" s="139" t="s">
        <v>725</v>
      </c>
      <c r="G231" s="140" t="s">
        <v>293</v>
      </c>
      <c r="H231" s="141">
        <v>0.40100000000000002</v>
      </c>
      <c r="I231" s="142"/>
      <c r="J231" s="143">
        <f>ROUND(I231*H231,2)</f>
        <v>0</v>
      </c>
      <c r="K231" s="139" t="s">
        <v>203</v>
      </c>
      <c r="L231" s="32"/>
      <c r="M231" s="182" t="s">
        <v>1</v>
      </c>
      <c r="N231" s="183" t="s">
        <v>42</v>
      </c>
      <c r="O231" s="184"/>
      <c r="P231" s="185">
        <f>O231*H231</f>
        <v>0</v>
      </c>
      <c r="Q231" s="185">
        <v>0</v>
      </c>
      <c r="R231" s="185">
        <f>Q231*H231</f>
        <v>0</v>
      </c>
      <c r="S231" s="185">
        <v>0</v>
      </c>
      <c r="T231" s="186">
        <f>S231*H231</f>
        <v>0</v>
      </c>
      <c r="AR231" s="148" t="s">
        <v>286</v>
      </c>
      <c r="AT231" s="148" t="s">
        <v>199</v>
      </c>
      <c r="AU231" s="148" t="s">
        <v>87</v>
      </c>
      <c r="AY231" s="17" t="s">
        <v>197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85</v>
      </c>
      <c r="BK231" s="149">
        <f>ROUND(I231*H231,2)</f>
        <v>0</v>
      </c>
      <c r="BL231" s="17" t="s">
        <v>286</v>
      </c>
      <c r="BM231" s="148" t="s">
        <v>557</v>
      </c>
    </row>
    <row r="232" spans="2:65" s="1" customFormat="1" ht="6.95" customHeight="1">
      <c r="B232" s="44"/>
      <c r="C232" s="45"/>
      <c r="D232" s="45"/>
      <c r="E232" s="45"/>
      <c r="F232" s="45"/>
      <c r="G232" s="45"/>
      <c r="H232" s="45"/>
      <c r="I232" s="45"/>
      <c r="J232" s="45"/>
      <c r="K232" s="45"/>
      <c r="L232" s="32"/>
    </row>
  </sheetData>
  <autoFilter ref="C128:K231" xr:uid="{00000000-0009-0000-0000-00000B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5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2140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ROUND(J127,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ROUND((SUM(BE127:BE250)),  2)</f>
        <v>0</v>
      </c>
      <c r="I35" s="96">
        <v>0.21</v>
      </c>
      <c r="J35" s="86">
        <f>ROUND(((SUM(BE127:BE250))*I35),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ROUND((SUM(BF127:BF250)),  2)</f>
        <v>0</v>
      </c>
      <c r="I36" s="96">
        <v>0.12</v>
      </c>
      <c r="J36" s="86">
        <f>ROUND(((SUM(BF127:BF250))*I36),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ROUND((SUM(BG127:BG250)),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ROUND((SUM(BH127:BH250)),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ROUND((SUM(BI127:BI250)),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02.10 - Mola, lávka přes biotop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J127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157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2:47" s="9" customFormat="1" ht="19.899999999999999" customHeight="1">
      <c r="B100" s="112"/>
      <c r="D100" s="113" t="s">
        <v>159</v>
      </c>
      <c r="E100" s="114"/>
      <c r="F100" s="114"/>
      <c r="G100" s="114"/>
      <c r="H100" s="114"/>
      <c r="I100" s="114"/>
      <c r="J100" s="115">
        <f>J129</f>
        <v>0</v>
      </c>
      <c r="L100" s="112"/>
    </row>
    <row r="101" spans="2:47" s="9" customFormat="1" ht="19.899999999999999" customHeight="1">
      <c r="B101" s="112"/>
      <c r="D101" s="113" t="s">
        <v>162</v>
      </c>
      <c r="E101" s="114"/>
      <c r="F101" s="114"/>
      <c r="G101" s="114"/>
      <c r="H101" s="114"/>
      <c r="I101" s="114"/>
      <c r="J101" s="115">
        <f>J136</f>
        <v>0</v>
      </c>
      <c r="L101" s="112"/>
    </row>
    <row r="102" spans="2:47" s="9" customFormat="1" ht="19.899999999999999" customHeight="1">
      <c r="B102" s="112"/>
      <c r="D102" s="113" t="s">
        <v>164</v>
      </c>
      <c r="E102" s="114"/>
      <c r="F102" s="114"/>
      <c r="G102" s="114"/>
      <c r="H102" s="114"/>
      <c r="I102" s="114"/>
      <c r="J102" s="115">
        <f>J158</f>
        <v>0</v>
      </c>
      <c r="L102" s="112"/>
    </row>
    <row r="103" spans="2:47" s="8" customFormat="1" ht="24.95" customHeight="1">
      <c r="B103" s="108"/>
      <c r="D103" s="109" t="s">
        <v>167</v>
      </c>
      <c r="E103" s="110"/>
      <c r="F103" s="110"/>
      <c r="G103" s="110"/>
      <c r="H103" s="110"/>
      <c r="I103" s="110"/>
      <c r="J103" s="111">
        <f>J179</f>
        <v>0</v>
      </c>
      <c r="L103" s="108"/>
    </row>
    <row r="104" spans="2:47" s="9" customFormat="1" ht="19.899999999999999" customHeight="1">
      <c r="B104" s="112"/>
      <c r="D104" s="113" t="s">
        <v>1575</v>
      </c>
      <c r="E104" s="114"/>
      <c r="F104" s="114"/>
      <c r="G104" s="114"/>
      <c r="H104" s="114"/>
      <c r="I104" s="114"/>
      <c r="J104" s="115">
        <f>J180</f>
        <v>0</v>
      </c>
      <c r="L104" s="112"/>
    </row>
    <row r="105" spans="2:47" s="9" customFormat="1" ht="19.899999999999999" customHeight="1">
      <c r="B105" s="112"/>
      <c r="D105" s="113" t="s">
        <v>178</v>
      </c>
      <c r="E105" s="114"/>
      <c r="F105" s="114"/>
      <c r="G105" s="114"/>
      <c r="H105" s="114"/>
      <c r="I105" s="114"/>
      <c r="J105" s="115">
        <f>J234</f>
        <v>0</v>
      </c>
      <c r="L105" s="112"/>
    </row>
    <row r="106" spans="2:47" s="1" customFormat="1" ht="21.75" customHeight="1">
      <c r="B106" s="32"/>
      <c r="L106" s="32"/>
    </row>
    <row r="107" spans="2:47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5" customHeight="1">
      <c r="B112" s="32"/>
      <c r="C112" s="21" t="s">
        <v>182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16</v>
      </c>
      <c r="L114" s="32"/>
    </row>
    <row r="115" spans="2:63" s="1" customFormat="1" ht="16.5" customHeight="1">
      <c r="B115" s="32"/>
      <c r="E115" s="250" t="str">
        <f>E7</f>
        <v>Přírodní biotop Dolánky</v>
      </c>
      <c r="F115" s="251"/>
      <c r="G115" s="251"/>
      <c r="H115" s="251"/>
      <c r="L115" s="32"/>
    </row>
    <row r="116" spans="2:63" ht="12" customHeight="1">
      <c r="B116" s="20"/>
      <c r="C116" s="27" t="s">
        <v>146</v>
      </c>
      <c r="L116" s="20"/>
    </row>
    <row r="117" spans="2:63" s="1" customFormat="1" ht="16.5" customHeight="1">
      <c r="B117" s="32"/>
      <c r="E117" s="250" t="s">
        <v>1312</v>
      </c>
      <c r="F117" s="249"/>
      <c r="G117" s="249"/>
      <c r="H117" s="249"/>
      <c r="L117" s="32"/>
    </row>
    <row r="118" spans="2:63" s="1" customFormat="1" ht="12" customHeight="1">
      <c r="B118" s="32"/>
      <c r="C118" s="27" t="s">
        <v>1414</v>
      </c>
      <c r="L118" s="32"/>
    </row>
    <row r="119" spans="2:63" s="1" customFormat="1" ht="16.5" customHeight="1">
      <c r="B119" s="32"/>
      <c r="E119" s="246" t="str">
        <f>E11</f>
        <v>SO 02.10 - Mola, lávka přes biotop</v>
      </c>
      <c r="F119" s="249"/>
      <c r="G119" s="249"/>
      <c r="H119" s="249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F14</f>
        <v>k.ú. Daliměřice, Turnov</v>
      </c>
      <c r="I121" s="27" t="s">
        <v>22</v>
      </c>
      <c r="J121" s="52" t="str">
        <f>IF(J14="","",J14)</f>
        <v>7. 10. 2024</v>
      </c>
      <c r="L121" s="32"/>
    </row>
    <row r="122" spans="2:63" s="1" customFormat="1" ht="6.95" customHeight="1">
      <c r="B122" s="32"/>
      <c r="L122" s="32"/>
    </row>
    <row r="123" spans="2:63" s="1" customFormat="1" ht="15.2" customHeight="1">
      <c r="B123" s="32"/>
      <c r="C123" s="27" t="s">
        <v>24</v>
      </c>
      <c r="F123" s="25" t="str">
        <f>E17</f>
        <v>Město Turnov</v>
      </c>
      <c r="I123" s="27" t="s">
        <v>30</v>
      </c>
      <c r="J123" s="30" t="str">
        <f>E23</f>
        <v>Ing. Radim Heiduk</v>
      </c>
      <c r="L123" s="32"/>
    </row>
    <row r="124" spans="2:63" s="1" customFormat="1" ht="15.2" customHeight="1">
      <c r="B124" s="32"/>
      <c r="C124" s="27" t="s">
        <v>28</v>
      </c>
      <c r="F124" s="25" t="str">
        <f>IF(E20="","",E20)</f>
        <v>Vyplň údaj</v>
      </c>
      <c r="I124" s="27" t="s">
        <v>33</v>
      </c>
      <c r="J124" s="30" t="str">
        <f>E26</f>
        <v>Ing. Petr Dudík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6"/>
      <c r="C126" s="117" t="s">
        <v>183</v>
      </c>
      <c r="D126" s="118" t="s">
        <v>62</v>
      </c>
      <c r="E126" s="118" t="s">
        <v>58</v>
      </c>
      <c r="F126" s="118" t="s">
        <v>59</v>
      </c>
      <c r="G126" s="118" t="s">
        <v>184</v>
      </c>
      <c r="H126" s="118" t="s">
        <v>185</v>
      </c>
      <c r="I126" s="118" t="s">
        <v>186</v>
      </c>
      <c r="J126" s="118" t="s">
        <v>154</v>
      </c>
      <c r="K126" s="119" t="s">
        <v>187</v>
      </c>
      <c r="L126" s="116"/>
      <c r="M126" s="59" t="s">
        <v>1</v>
      </c>
      <c r="N126" s="60" t="s">
        <v>41</v>
      </c>
      <c r="O126" s="60" t="s">
        <v>188</v>
      </c>
      <c r="P126" s="60" t="s">
        <v>189</v>
      </c>
      <c r="Q126" s="60" t="s">
        <v>190</v>
      </c>
      <c r="R126" s="60" t="s">
        <v>191</v>
      </c>
      <c r="S126" s="60" t="s">
        <v>192</v>
      </c>
      <c r="T126" s="61" t="s">
        <v>193</v>
      </c>
    </row>
    <row r="127" spans="2:63" s="1" customFormat="1" ht="22.9" customHeight="1">
      <c r="B127" s="32"/>
      <c r="C127" s="64" t="s">
        <v>194</v>
      </c>
      <c r="J127" s="120">
        <f>BK127</f>
        <v>0</v>
      </c>
      <c r="L127" s="32"/>
      <c r="M127" s="62"/>
      <c r="N127" s="53"/>
      <c r="O127" s="53"/>
      <c r="P127" s="121">
        <f>P128+P179</f>
        <v>0</v>
      </c>
      <c r="Q127" s="53"/>
      <c r="R127" s="121">
        <f>R128+R179</f>
        <v>7.8351914800000007</v>
      </c>
      <c r="S127" s="53"/>
      <c r="T127" s="122">
        <f>T128+T179</f>
        <v>0</v>
      </c>
      <c r="AT127" s="17" t="s">
        <v>76</v>
      </c>
      <c r="AU127" s="17" t="s">
        <v>156</v>
      </c>
      <c r="BK127" s="123">
        <f>BK128+BK179</f>
        <v>0</v>
      </c>
    </row>
    <row r="128" spans="2:63" s="11" customFormat="1" ht="25.9" customHeight="1">
      <c r="B128" s="124"/>
      <c r="D128" s="125" t="s">
        <v>76</v>
      </c>
      <c r="E128" s="126" t="s">
        <v>195</v>
      </c>
      <c r="F128" s="126" t="s">
        <v>196</v>
      </c>
      <c r="I128" s="127"/>
      <c r="J128" s="128">
        <f>BK128</f>
        <v>0</v>
      </c>
      <c r="L128" s="124"/>
      <c r="M128" s="129"/>
      <c r="P128" s="130">
        <f>P129+P136+P158</f>
        <v>0</v>
      </c>
      <c r="R128" s="130">
        <f>R129+R136+R158</f>
        <v>5.9761970000000009</v>
      </c>
      <c r="T128" s="131">
        <f>T129+T136+T158</f>
        <v>0</v>
      </c>
      <c r="AR128" s="125" t="s">
        <v>85</v>
      </c>
      <c r="AT128" s="132" t="s">
        <v>76</v>
      </c>
      <c r="AU128" s="132" t="s">
        <v>77</v>
      </c>
      <c r="AY128" s="125" t="s">
        <v>197</v>
      </c>
      <c r="BK128" s="133">
        <f>BK129+BK136+BK158</f>
        <v>0</v>
      </c>
    </row>
    <row r="129" spans="2:65" s="11" customFormat="1" ht="22.9" customHeight="1">
      <c r="B129" s="124"/>
      <c r="D129" s="125" t="s">
        <v>76</v>
      </c>
      <c r="E129" s="134" t="s">
        <v>87</v>
      </c>
      <c r="F129" s="134" t="s">
        <v>365</v>
      </c>
      <c r="I129" s="127"/>
      <c r="J129" s="135">
        <f>BK129</f>
        <v>0</v>
      </c>
      <c r="L129" s="124"/>
      <c r="M129" s="129"/>
      <c r="P129" s="130">
        <f>SUM(P130:P135)</f>
        <v>0</v>
      </c>
      <c r="R129" s="130">
        <f>SUM(R130:R135)</f>
        <v>0</v>
      </c>
      <c r="T129" s="131">
        <f>SUM(T130:T135)</f>
        <v>0</v>
      </c>
      <c r="AR129" s="125" t="s">
        <v>85</v>
      </c>
      <c r="AT129" s="132" t="s">
        <v>76</v>
      </c>
      <c r="AU129" s="132" t="s">
        <v>85</v>
      </c>
      <c r="AY129" s="125" t="s">
        <v>197</v>
      </c>
      <c r="BK129" s="133">
        <f>SUM(BK130:BK135)</f>
        <v>0</v>
      </c>
    </row>
    <row r="130" spans="2:65" s="1" customFormat="1" ht="33" customHeight="1">
      <c r="B130" s="136"/>
      <c r="C130" s="137" t="s">
        <v>85</v>
      </c>
      <c r="D130" s="137" t="s">
        <v>199</v>
      </c>
      <c r="E130" s="138" t="s">
        <v>2141</v>
      </c>
      <c r="F130" s="139" t="s">
        <v>2142</v>
      </c>
      <c r="G130" s="140" t="s">
        <v>222</v>
      </c>
      <c r="H130" s="141">
        <v>4.7949999999999999</v>
      </c>
      <c r="I130" s="142"/>
      <c r="J130" s="143">
        <f>ROUND(I130*H130,2)</f>
        <v>0</v>
      </c>
      <c r="K130" s="139" t="s">
        <v>203</v>
      </c>
      <c r="L130" s="32"/>
      <c r="M130" s="144" t="s">
        <v>1</v>
      </c>
      <c r="N130" s="145" t="s">
        <v>42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204</v>
      </c>
      <c r="AT130" s="148" t="s">
        <v>199</v>
      </c>
      <c r="AU130" s="148" t="s">
        <v>87</v>
      </c>
      <c r="AY130" s="17" t="s">
        <v>197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85</v>
      </c>
      <c r="BK130" s="149">
        <f>ROUND(I130*H130,2)</f>
        <v>0</v>
      </c>
      <c r="BL130" s="17" t="s">
        <v>204</v>
      </c>
      <c r="BM130" s="148" t="s">
        <v>2143</v>
      </c>
    </row>
    <row r="131" spans="2:65" s="12" customFormat="1">
      <c r="B131" s="150"/>
      <c r="D131" s="151" t="s">
        <v>214</v>
      </c>
      <c r="E131" s="152" t="s">
        <v>1</v>
      </c>
      <c r="F131" s="153" t="s">
        <v>2144</v>
      </c>
      <c r="H131" s="154">
        <v>0.73499999999999999</v>
      </c>
      <c r="I131" s="155"/>
      <c r="L131" s="150"/>
      <c r="M131" s="156"/>
      <c r="T131" s="157"/>
      <c r="AT131" s="152" t="s">
        <v>214</v>
      </c>
      <c r="AU131" s="152" t="s">
        <v>87</v>
      </c>
      <c r="AV131" s="12" t="s">
        <v>87</v>
      </c>
      <c r="AW131" s="12" t="s">
        <v>32</v>
      </c>
      <c r="AX131" s="12" t="s">
        <v>77</v>
      </c>
      <c r="AY131" s="152" t="s">
        <v>197</v>
      </c>
    </row>
    <row r="132" spans="2:65" s="12" customFormat="1">
      <c r="B132" s="150"/>
      <c r="D132" s="151" t="s">
        <v>214</v>
      </c>
      <c r="E132" s="152" t="s">
        <v>1</v>
      </c>
      <c r="F132" s="153" t="s">
        <v>2145</v>
      </c>
      <c r="H132" s="154">
        <v>1.05</v>
      </c>
      <c r="I132" s="155"/>
      <c r="L132" s="150"/>
      <c r="M132" s="156"/>
      <c r="T132" s="157"/>
      <c r="AT132" s="152" t="s">
        <v>214</v>
      </c>
      <c r="AU132" s="152" t="s">
        <v>87</v>
      </c>
      <c r="AV132" s="12" t="s">
        <v>87</v>
      </c>
      <c r="AW132" s="12" t="s">
        <v>32</v>
      </c>
      <c r="AX132" s="12" t="s">
        <v>77</v>
      </c>
      <c r="AY132" s="152" t="s">
        <v>197</v>
      </c>
    </row>
    <row r="133" spans="2:65" s="12" customFormat="1">
      <c r="B133" s="150"/>
      <c r="D133" s="151" t="s">
        <v>214</v>
      </c>
      <c r="E133" s="152" t="s">
        <v>1</v>
      </c>
      <c r="F133" s="153" t="s">
        <v>2146</v>
      </c>
      <c r="H133" s="154">
        <v>0.73499999999999999</v>
      </c>
      <c r="I133" s="155"/>
      <c r="L133" s="150"/>
      <c r="M133" s="156"/>
      <c r="T133" s="157"/>
      <c r="AT133" s="152" t="s">
        <v>214</v>
      </c>
      <c r="AU133" s="152" t="s">
        <v>87</v>
      </c>
      <c r="AV133" s="12" t="s">
        <v>87</v>
      </c>
      <c r="AW133" s="12" t="s">
        <v>32</v>
      </c>
      <c r="AX133" s="12" t="s">
        <v>77</v>
      </c>
      <c r="AY133" s="152" t="s">
        <v>197</v>
      </c>
    </row>
    <row r="134" spans="2:65" s="12" customFormat="1">
      <c r="B134" s="150"/>
      <c r="D134" s="151" t="s">
        <v>214</v>
      </c>
      <c r="E134" s="152" t="s">
        <v>1</v>
      </c>
      <c r="F134" s="153" t="s">
        <v>2147</v>
      </c>
      <c r="H134" s="154">
        <v>2.2749999999999999</v>
      </c>
      <c r="I134" s="155"/>
      <c r="L134" s="150"/>
      <c r="M134" s="156"/>
      <c r="T134" s="157"/>
      <c r="AT134" s="152" t="s">
        <v>214</v>
      </c>
      <c r="AU134" s="152" t="s">
        <v>87</v>
      </c>
      <c r="AV134" s="12" t="s">
        <v>87</v>
      </c>
      <c r="AW134" s="12" t="s">
        <v>32</v>
      </c>
      <c r="AX134" s="12" t="s">
        <v>77</v>
      </c>
      <c r="AY134" s="152" t="s">
        <v>197</v>
      </c>
    </row>
    <row r="135" spans="2:65" s="13" customFormat="1">
      <c r="B135" s="158"/>
      <c r="D135" s="151" t="s">
        <v>214</v>
      </c>
      <c r="E135" s="159" t="s">
        <v>1</v>
      </c>
      <c r="F135" s="160" t="s">
        <v>219</v>
      </c>
      <c r="H135" s="161">
        <v>4.7949999999999999</v>
      </c>
      <c r="I135" s="162"/>
      <c r="L135" s="158"/>
      <c r="M135" s="163"/>
      <c r="T135" s="164"/>
      <c r="AT135" s="159" t="s">
        <v>214</v>
      </c>
      <c r="AU135" s="159" t="s">
        <v>87</v>
      </c>
      <c r="AV135" s="13" t="s">
        <v>204</v>
      </c>
      <c r="AW135" s="13" t="s">
        <v>32</v>
      </c>
      <c r="AX135" s="13" t="s">
        <v>85</v>
      </c>
      <c r="AY135" s="159" t="s">
        <v>197</v>
      </c>
    </row>
    <row r="136" spans="2:65" s="11" customFormat="1" ht="22.9" customHeight="1">
      <c r="B136" s="124"/>
      <c r="D136" s="125" t="s">
        <v>76</v>
      </c>
      <c r="E136" s="134" t="s">
        <v>225</v>
      </c>
      <c r="F136" s="134" t="s">
        <v>589</v>
      </c>
      <c r="I136" s="127"/>
      <c r="J136" s="135">
        <f>BK136</f>
        <v>0</v>
      </c>
      <c r="L136" s="124"/>
      <c r="M136" s="129"/>
      <c r="P136" s="130">
        <f>SUM(P137:P157)</f>
        <v>0</v>
      </c>
      <c r="R136" s="130">
        <f>SUM(R137:R157)</f>
        <v>1.274905</v>
      </c>
      <c r="T136" s="131">
        <f>SUM(T137:T157)</f>
        <v>0</v>
      </c>
      <c r="AR136" s="125" t="s">
        <v>85</v>
      </c>
      <c r="AT136" s="132" t="s">
        <v>76</v>
      </c>
      <c r="AU136" s="132" t="s">
        <v>85</v>
      </c>
      <c r="AY136" s="125" t="s">
        <v>197</v>
      </c>
      <c r="BK136" s="133">
        <f>SUM(BK137:BK157)</f>
        <v>0</v>
      </c>
    </row>
    <row r="137" spans="2:65" s="1" customFormat="1" ht="24.2" customHeight="1">
      <c r="B137" s="136"/>
      <c r="C137" s="137" t="s">
        <v>87</v>
      </c>
      <c r="D137" s="137" t="s">
        <v>199</v>
      </c>
      <c r="E137" s="138" t="s">
        <v>2148</v>
      </c>
      <c r="F137" s="139" t="s">
        <v>2149</v>
      </c>
      <c r="G137" s="140" t="s">
        <v>212</v>
      </c>
      <c r="H137" s="141">
        <v>4.1100000000000003</v>
      </c>
      <c r="I137" s="142"/>
      <c r="J137" s="143">
        <f>ROUND(I137*H137,2)</f>
        <v>0</v>
      </c>
      <c r="K137" s="139" t="s">
        <v>203</v>
      </c>
      <c r="L137" s="32"/>
      <c r="M137" s="144" t="s">
        <v>1</v>
      </c>
      <c r="N137" s="145" t="s">
        <v>42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204</v>
      </c>
      <c r="AT137" s="148" t="s">
        <v>199</v>
      </c>
      <c r="AU137" s="148" t="s">
        <v>87</v>
      </c>
      <c r="AY137" s="17" t="s">
        <v>197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85</v>
      </c>
      <c r="BK137" s="149">
        <f>ROUND(I137*H137,2)</f>
        <v>0</v>
      </c>
      <c r="BL137" s="17" t="s">
        <v>204</v>
      </c>
      <c r="BM137" s="148" t="s">
        <v>2150</v>
      </c>
    </row>
    <row r="138" spans="2:65" s="12" customFormat="1">
      <c r="B138" s="150"/>
      <c r="D138" s="151" t="s">
        <v>214</v>
      </c>
      <c r="E138" s="152" t="s">
        <v>1</v>
      </c>
      <c r="F138" s="153" t="s">
        <v>2151</v>
      </c>
      <c r="H138" s="154">
        <v>0.63</v>
      </c>
      <c r="I138" s="155"/>
      <c r="L138" s="150"/>
      <c r="M138" s="156"/>
      <c r="T138" s="157"/>
      <c r="AT138" s="152" t="s">
        <v>214</v>
      </c>
      <c r="AU138" s="152" t="s">
        <v>87</v>
      </c>
      <c r="AV138" s="12" t="s">
        <v>87</v>
      </c>
      <c r="AW138" s="12" t="s">
        <v>32</v>
      </c>
      <c r="AX138" s="12" t="s">
        <v>77</v>
      </c>
      <c r="AY138" s="152" t="s">
        <v>197</v>
      </c>
    </row>
    <row r="139" spans="2:65" s="12" customFormat="1">
      <c r="B139" s="150"/>
      <c r="D139" s="151" t="s">
        <v>214</v>
      </c>
      <c r="E139" s="152" t="s">
        <v>1</v>
      </c>
      <c r="F139" s="153" t="s">
        <v>2152</v>
      </c>
      <c r="H139" s="154">
        <v>0.9</v>
      </c>
      <c r="I139" s="155"/>
      <c r="L139" s="150"/>
      <c r="M139" s="156"/>
      <c r="T139" s="157"/>
      <c r="AT139" s="152" t="s">
        <v>214</v>
      </c>
      <c r="AU139" s="152" t="s">
        <v>87</v>
      </c>
      <c r="AV139" s="12" t="s">
        <v>87</v>
      </c>
      <c r="AW139" s="12" t="s">
        <v>32</v>
      </c>
      <c r="AX139" s="12" t="s">
        <v>77</v>
      </c>
      <c r="AY139" s="152" t="s">
        <v>197</v>
      </c>
    </row>
    <row r="140" spans="2:65" s="12" customFormat="1">
      <c r="B140" s="150"/>
      <c r="D140" s="151" t="s">
        <v>214</v>
      </c>
      <c r="E140" s="152" t="s">
        <v>1</v>
      </c>
      <c r="F140" s="153" t="s">
        <v>2153</v>
      </c>
      <c r="H140" s="154">
        <v>0.63</v>
      </c>
      <c r="I140" s="155"/>
      <c r="L140" s="150"/>
      <c r="M140" s="156"/>
      <c r="T140" s="157"/>
      <c r="AT140" s="152" t="s">
        <v>214</v>
      </c>
      <c r="AU140" s="152" t="s">
        <v>87</v>
      </c>
      <c r="AV140" s="12" t="s">
        <v>87</v>
      </c>
      <c r="AW140" s="12" t="s">
        <v>32</v>
      </c>
      <c r="AX140" s="12" t="s">
        <v>77</v>
      </c>
      <c r="AY140" s="152" t="s">
        <v>197</v>
      </c>
    </row>
    <row r="141" spans="2:65" s="12" customFormat="1">
      <c r="B141" s="150"/>
      <c r="D141" s="151" t="s">
        <v>214</v>
      </c>
      <c r="E141" s="152" t="s">
        <v>1</v>
      </c>
      <c r="F141" s="153" t="s">
        <v>2154</v>
      </c>
      <c r="H141" s="154">
        <v>1.95</v>
      </c>
      <c r="I141" s="155"/>
      <c r="L141" s="150"/>
      <c r="M141" s="156"/>
      <c r="T141" s="157"/>
      <c r="AT141" s="152" t="s">
        <v>214</v>
      </c>
      <c r="AU141" s="152" t="s">
        <v>87</v>
      </c>
      <c r="AV141" s="12" t="s">
        <v>87</v>
      </c>
      <c r="AW141" s="12" t="s">
        <v>32</v>
      </c>
      <c r="AX141" s="12" t="s">
        <v>77</v>
      </c>
      <c r="AY141" s="152" t="s">
        <v>197</v>
      </c>
    </row>
    <row r="142" spans="2:65" s="13" customFormat="1">
      <c r="B142" s="158"/>
      <c r="D142" s="151" t="s">
        <v>214</v>
      </c>
      <c r="E142" s="159" t="s">
        <v>1</v>
      </c>
      <c r="F142" s="160" t="s">
        <v>219</v>
      </c>
      <c r="H142" s="161">
        <v>4.1100000000000003</v>
      </c>
      <c r="I142" s="162"/>
      <c r="L142" s="158"/>
      <c r="M142" s="163"/>
      <c r="T142" s="164"/>
      <c r="AT142" s="159" t="s">
        <v>214</v>
      </c>
      <c r="AU142" s="159" t="s">
        <v>87</v>
      </c>
      <c r="AV142" s="13" t="s">
        <v>204</v>
      </c>
      <c r="AW142" s="13" t="s">
        <v>32</v>
      </c>
      <c r="AX142" s="13" t="s">
        <v>85</v>
      </c>
      <c r="AY142" s="159" t="s">
        <v>197</v>
      </c>
    </row>
    <row r="143" spans="2:65" s="1" customFormat="1" ht="16.5" customHeight="1">
      <c r="B143" s="136"/>
      <c r="C143" s="172" t="s">
        <v>209</v>
      </c>
      <c r="D143" s="172" t="s">
        <v>321</v>
      </c>
      <c r="E143" s="173" t="s">
        <v>2155</v>
      </c>
      <c r="F143" s="174" t="s">
        <v>2156</v>
      </c>
      <c r="G143" s="175" t="s">
        <v>293</v>
      </c>
      <c r="H143" s="176">
        <v>0.373</v>
      </c>
      <c r="I143" s="177"/>
      <c r="J143" s="178">
        <f>ROUND(I143*H143,2)</f>
        <v>0</v>
      </c>
      <c r="K143" s="174" t="s">
        <v>203</v>
      </c>
      <c r="L143" s="179"/>
      <c r="M143" s="180" t="s">
        <v>1</v>
      </c>
      <c r="N143" s="181" t="s">
        <v>42</v>
      </c>
      <c r="P143" s="146">
        <f>O143*H143</f>
        <v>0</v>
      </c>
      <c r="Q143" s="146">
        <v>1</v>
      </c>
      <c r="R143" s="146">
        <f>Q143*H143</f>
        <v>0.373</v>
      </c>
      <c r="S143" s="146">
        <v>0</v>
      </c>
      <c r="T143" s="147">
        <f>S143*H143</f>
        <v>0</v>
      </c>
      <c r="AR143" s="148" t="s">
        <v>244</v>
      </c>
      <c r="AT143" s="148" t="s">
        <v>321</v>
      </c>
      <c r="AU143" s="148" t="s">
        <v>87</v>
      </c>
      <c r="AY143" s="17" t="s">
        <v>197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85</v>
      </c>
      <c r="BK143" s="149">
        <f>ROUND(I143*H143,2)</f>
        <v>0</v>
      </c>
      <c r="BL143" s="17" t="s">
        <v>204</v>
      </c>
      <c r="BM143" s="148" t="s">
        <v>2157</v>
      </c>
    </row>
    <row r="144" spans="2:65" s="12" customFormat="1">
      <c r="B144" s="150"/>
      <c r="D144" s="151" t="s">
        <v>214</v>
      </c>
      <c r="E144" s="152" t="s">
        <v>1</v>
      </c>
      <c r="F144" s="153" t="s">
        <v>2158</v>
      </c>
      <c r="H144" s="154">
        <v>3.2000000000000001E-2</v>
      </c>
      <c r="I144" s="155"/>
      <c r="L144" s="150"/>
      <c r="M144" s="156"/>
      <c r="T144" s="157"/>
      <c r="AT144" s="152" t="s">
        <v>214</v>
      </c>
      <c r="AU144" s="152" t="s">
        <v>87</v>
      </c>
      <c r="AV144" s="12" t="s">
        <v>87</v>
      </c>
      <c r="AW144" s="12" t="s">
        <v>32</v>
      </c>
      <c r="AX144" s="12" t="s">
        <v>77</v>
      </c>
      <c r="AY144" s="152" t="s">
        <v>197</v>
      </c>
    </row>
    <row r="145" spans="2:65" s="12" customFormat="1">
      <c r="B145" s="150"/>
      <c r="D145" s="151" t="s">
        <v>214</v>
      </c>
      <c r="E145" s="152" t="s">
        <v>1</v>
      </c>
      <c r="F145" s="153" t="s">
        <v>2159</v>
      </c>
      <c r="H145" s="154">
        <v>4.4999999999999998E-2</v>
      </c>
      <c r="I145" s="155"/>
      <c r="L145" s="150"/>
      <c r="M145" s="156"/>
      <c r="T145" s="157"/>
      <c r="AT145" s="152" t="s">
        <v>214</v>
      </c>
      <c r="AU145" s="152" t="s">
        <v>87</v>
      </c>
      <c r="AV145" s="12" t="s">
        <v>87</v>
      </c>
      <c r="AW145" s="12" t="s">
        <v>32</v>
      </c>
      <c r="AX145" s="12" t="s">
        <v>77</v>
      </c>
      <c r="AY145" s="152" t="s">
        <v>197</v>
      </c>
    </row>
    <row r="146" spans="2:65" s="12" customFormat="1">
      <c r="B146" s="150"/>
      <c r="D146" s="151" t="s">
        <v>214</v>
      </c>
      <c r="E146" s="152" t="s">
        <v>1</v>
      </c>
      <c r="F146" s="153" t="s">
        <v>2160</v>
      </c>
      <c r="H146" s="154">
        <v>3.2000000000000001E-2</v>
      </c>
      <c r="I146" s="155"/>
      <c r="L146" s="150"/>
      <c r="M146" s="156"/>
      <c r="T146" s="157"/>
      <c r="AT146" s="152" t="s">
        <v>214</v>
      </c>
      <c r="AU146" s="152" t="s">
        <v>87</v>
      </c>
      <c r="AV146" s="12" t="s">
        <v>87</v>
      </c>
      <c r="AW146" s="12" t="s">
        <v>32</v>
      </c>
      <c r="AX146" s="12" t="s">
        <v>77</v>
      </c>
      <c r="AY146" s="152" t="s">
        <v>197</v>
      </c>
    </row>
    <row r="147" spans="2:65" s="12" customFormat="1">
      <c r="B147" s="150"/>
      <c r="D147" s="151" t="s">
        <v>214</v>
      </c>
      <c r="E147" s="152" t="s">
        <v>1</v>
      </c>
      <c r="F147" s="153" t="s">
        <v>2161</v>
      </c>
      <c r="H147" s="154">
        <v>9.8000000000000004E-2</v>
      </c>
      <c r="I147" s="155"/>
      <c r="L147" s="150"/>
      <c r="M147" s="156"/>
      <c r="T147" s="157"/>
      <c r="AT147" s="152" t="s">
        <v>214</v>
      </c>
      <c r="AU147" s="152" t="s">
        <v>87</v>
      </c>
      <c r="AV147" s="12" t="s">
        <v>87</v>
      </c>
      <c r="AW147" s="12" t="s">
        <v>32</v>
      </c>
      <c r="AX147" s="12" t="s">
        <v>77</v>
      </c>
      <c r="AY147" s="152" t="s">
        <v>197</v>
      </c>
    </row>
    <row r="148" spans="2:65" s="13" customFormat="1">
      <c r="B148" s="158"/>
      <c r="D148" s="151" t="s">
        <v>214</v>
      </c>
      <c r="E148" s="159" t="s">
        <v>1</v>
      </c>
      <c r="F148" s="160" t="s">
        <v>219</v>
      </c>
      <c r="H148" s="161">
        <v>0.20700000000000002</v>
      </c>
      <c r="I148" s="162"/>
      <c r="L148" s="158"/>
      <c r="M148" s="163"/>
      <c r="T148" s="164"/>
      <c r="AT148" s="159" t="s">
        <v>214</v>
      </c>
      <c r="AU148" s="159" t="s">
        <v>87</v>
      </c>
      <c r="AV148" s="13" t="s">
        <v>204</v>
      </c>
      <c r="AW148" s="13" t="s">
        <v>32</v>
      </c>
      <c r="AX148" s="13" t="s">
        <v>85</v>
      </c>
      <c r="AY148" s="159" t="s">
        <v>197</v>
      </c>
    </row>
    <row r="149" spans="2:65" s="12" customFormat="1">
      <c r="B149" s="150"/>
      <c r="D149" s="151" t="s">
        <v>214</v>
      </c>
      <c r="F149" s="153" t="s">
        <v>2162</v>
      </c>
      <c r="H149" s="154">
        <v>0.373</v>
      </c>
      <c r="I149" s="155"/>
      <c r="L149" s="150"/>
      <c r="M149" s="156"/>
      <c r="T149" s="157"/>
      <c r="AT149" s="152" t="s">
        <v>214</v>
      </c>
      <c r="AU149" s="152" t="s">
        <v>87</v>
      </c>
      <c r="AV149" s="12" t="s">
        <v>87</v>
      </c>
      <c r="AW149" s="12" t="s">
        <v>3</v>
      </c>
      <c r="AX149" s="12" t="s">
        <v>85</v>
      </c>
      <c r="AY149" s="152" t="s">
        <v>197</v>
      </c>
    </row>
    <row r="150" spans="2:65" s="1" customFormat="1" ht="33" customHeight="1">
      <c r="B150" s="136"/>
      <c r="C150" s="137" t="s">
        <v>204</v>
      </c>
      <c r="D150" s="137" t="s">
        <v>199</v>
      </c>
      <c r="E150" s="138" t="s">
        <v>2163</v>
      </c>
      <c r="F150" s="139" t="s">
        <v>2164</v>
      </c>
      <c r="G150" s="140" t="s">
        <v>212</v>
      </c>
      <c r="H150" s="141">
        <v>4.1100000000000003</v>
      </c>
      <c r="I150" s="142"/>
      <c r="J150" s="143">
        <f>ROUND(I150*H150,2)</f>
        <v>0</v>
      </c>
      <c r="K150" s="139" t="s">
        <v>203</v>
      </c>
      <c r="L150" s="32"/>
      <c r="M150" s="144" t="s">
        <v>1</v>
      </c>
      <c r="N150" s="145" t="s">
        <v>42</v>
      </c>
      <c r="P150" s="146">
        <f>O150*H150</f>
        <v>0</v>
      </c>
      <c r="Q150" s="146">
        <v>0.10100000000000001</v>
      </c>
      <c r="R150" s="146">
        <f>Q150*H150</f>
        <v>0.41511000000000003</v>
      </c>
      <c r="S150" s="146">
        <v>0</v>
      </c>
      <c r="T150" s="147">
        <f>S150*H150</f>
        <v>0</v>
      </c>
      <c r="AR150" s="148" t="s">
        <v>204</v>
      </c>
      <c r="AT150" s="148" t="s">
        <v>199</v>
      </c>
      <c r="AU150" s="148" t="s">
        <v>87</v>
      </c>
      <c r="AY150" s="17" t="s">
        <v>197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85</v>
      </c>
      <c r="BK150" s="149">
        <f>ROUND(I150*H150,2)</f>
        <v>0</v>
      </c>
      <c r="BL150" s="17" t="s">
        <v>204</v>
      </c>
      <c r="BM150" s="148" t="s">
        <v>2165</v>
      </c>
    </row>
    <row r="151" spans="2:65" s="12" customFormat="1">
      <c r="B151" s="150"/>
      <c r="D151" s="151" t="s">
        <v>214</v>
      </c>
      <c r="E151" s="152" t="s">
        <v>1</v>
      </c>
      <c r="F151" s="153" t="s">
        <v>2151</v>
      </c>
      <c r="H151" s="154">
        <v>0.63</v>
      </c>
      <c r="I151" s="155"/>
      <c r="L151" s="150"/>
      <c r="M151" s="156"/>
      <c r="T151" s="157"/>
      <c r="AT151" s="152" t="s">
        <v>214</v>
      </c>
      <c r="AU151" s="152" t="s">
        <v>87</v>
      </c>
      <c r="AV151" s="12" t="s">
        <v>87</v>
      </c>
      <c r="AW151" s="12" t="s">
        <v>32</v>
      </c>
      <c r="AX151" s="12" t="s">
        <v>77</v>
      </c>
      <c r="AY151" s="152" t="s">
        <v>197</v>
      </c>
    </row>
    <row r="152" spans="2:65" s="12" customFormat="1">
      <c r="B152" s="150"/>
      <c r="D152" s="151" t="s">
        <v>214</v>
      </c>
      <c r="E152" s="152" t="s">
        <v>1</v>
      </c>
      <c r="F152" s="153" t="s">
        <v>2152</v>
      </c>
      <c r="H152" s="154">
        <v>0.9</v>
      </c>
      <c r="I152" s="155"/>
      <c r="L152" s="150"/>
      <c r="M152" s="156"/>
      <c r="T152" s="157"/>
      <c r="AT152" s="152" t="s">
        <v>214</v>
      </c>
      <c r="AU152" s="152" t="s">
        <v>87</v>
      </c>
      <c r="AV152" s="12" t="s">
        <v>87</v>
      </c>
      <c r="AW152" s="12" t="s">
        <v>32</v>
      </c>
      <c r="AX152" s="12" t="s">
        <v>77</v>
      </c>
      <c r="AY152" s="152" t="s">
        <v>197</v>
      </c>
    </row>
    <row r="153" spans="2:65" s="12" customFormat="1">
      <c r="B153" s="150"/>
      <c r="D153" s="151" t="s">
        <v>214</v>
      </c>
      <c r="E153" s="152" t="s">
        <v>1</v>
      </c>
      <c r="F153" s="153" t="s">
        <v>2153</v>
      </c>
      <c r="H153" s="154">
        <v>0.63</v>
      </c>
      <c r="I153" s="155"/>
      <c r="L153" s="150"/>
      <c r="M153" s="156"/>
      <c r="T153" s="157"/>
      <c r="AT153" s="152" t="s">
        <v>214</v>
      </c>
      <c r="AU153" s="152" t="s">
        <v>87</v>
      </c>
      <c r="AV153" s="12" t="s">
        <v>87</v>
      </c>
      <c r="AW153" s="12" t="s">
        <v>32</v>
      </c>
      <c r="AX153" s="12" t="s">
        <v>77</v>
      </c>
      <c r="AY153" s="152" t="s">
        <v>197</v>
      </c>
    </row>
    <row r="154" spans="2:65" s="12" customFormat="1">
      <c r="B154" s="150"/>
      <c r="D154" s="151" t="s">
        <v>214</v>
      </c>
      <c r="E154" s="152" t="s">
        <v>1</v>
      </c>
      <c r="F154" s="153" t="s">
        <v>2154</v>
      </c>
      <c r="H154" s="154">
        <v>1.95</v>
      </c>
      <c r="I154" s="155"/>
      <c r="L154" s="150"/>
      <c r="M154" s="156"/>
      <c r="T154" s="157"/>
      <c r="AT154" s="152" t="s">
        <v>214</v>
      </c>
      <c r="AU154" s="152" t="s">
        <v>87</v>
      </c>
      <c r="AV154" s="12" t="s">
        <v>87</v>
      </c>
      <c r="AW154" s="12" t="s">
        <v>32</v>
      </c>
      <c r="AX154" s="12" t="s">
        <v>77</v>
      </c>
      <c r="AY154" s="152" t="s">
        <v>197</v>
      </c>
    </row>
    <row r="155" spans="2:65" s="13" customFormat="1">
      <c r="B155" s="158"/>
      <c r="D155" s="151" t="s">
        <v>214</v>
      </c>
      <c r="E155" s="159" t="s">
        <v>1</v>
      </c>
      <c r="F155" s="160" t="s">
        <v>219</v>
      </c>
      <c r="H155" s="161">
        <v>4.1100000000000003</v>
      </c>
      <c r="I155" s="162"/>
      <c r="L155" s="158"/>
      <c r="M155" s="163"/>
      <c r="T155" s="164"/>
      <c r="AT155" s="159" t="s">
        <v>214</v>
      </c>
      <c r="AU155" s="159" t="s">
        <v>87</v>
      </c>
      <c r="AV155" s="13" t="s">
        <v>204</v>
      </c>
      <c r="AW155" s="13" t="s">
        <v>32</v>
      </c>
      <c r="AX155" s="13" t="s">
        <v>85</v>
      </c>
      <c r="AY155" s="159" t="s">
        <v>197</v>
      </c>
    </row>
    <row r="156" spans="2:65" s="1" customFormat="1" ht="24.2" customHeight="1">
      <c r="B156" s="136"/>
      <c r="C156" s="172" t="s">
        <v>225</v>
      </c>
      <c r="D156" s="172" t="s">
        <v>321</v>
      </c>
      <c r="E156" s="173" t="s">
        <v>2166</v>
      </c>
      <c r="F156" s="174" t="s">
        <v>2167</v>
      </c>
      <c r="G156" s="175" t="s">
        <v>212</v>
      </c>
      <c r="H156" s="176">
        <v>4.2329999999999997</v>
      </c>
      <c r="I156" s="177"/>
      <c r="J156" s="178">
        <f>ROUND(I156*H156,2)</f>
        <v>0</v>
      </c>
      <c r="K156" s="174" t="s">
        <v>203</v>
      </c>
      <c r="L156" s="179"/>
      <c r="M156" s="180" t="s">
        <v>1</v>
      </c>
      <c r="N156" s="181" t="s">
        <v>42</v>
      </c>
      <c r="P156" s="146">
        <f>O156*H156</f>
        <v>0</v>
      </c>
      <c r="Q156" s="146">
        <v>0.115</v>
      </c>
      <c r="R156" s="146">
        <f>Q156*H156</f>
        <v>0.48679499999999998</v>
      </c>
      <c r="S156" s="146">
        <v>0</v>
      </c>
      <c r="T156" s="147">
        <f>S156*H156</f>
        <v>0</v>
      </c>
      <c r="AR156" s="148" t="s">
        <v>244</v>
      </c>
      <c r="AT156" s="148" t="s">
        <v>321</v>
      </c>
      <c r="AU156" s="148" t="s">
        <v>87</v>
      </c>
      <c r="AY156" s="17" t="s">
        <v>197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85</v>
      </c>
      <c r="BK156" s="149">
        <f>ROUND(I156*H156,2)</f>
        <v>0</v>
      </c>
      <c r="BL156" s="17" t="s">
        <v>204</v>
      </c>
      <c r="BM156" s="148" t="s">
        <v>2168</v>
      </c>
    </row>
    <row r="157" spans="2:65" s="12" customFormat="1">
      <c r="B157" s="150"/>
      <c r="D157" s="151" t="s">
        <v>214</v>
      </c>
      <c r="F157" s="153" t="s">
        <v>2169</v>
      </c>
      <c r="H157" s="154">
        <v>4.2329999999999997</v>
      </c>
      <c r="I157" s="155"/>
      <c r="L157" s="150"/>
      <c r="M157" s="156"/>
      <c r="T157" s="157"/>
      <c r="AT157" s="152" t="s">
        <v>214</v>
      </c>
      <c r="AU157" s="152" t="s">
        <v>87</v>
      </c>
      <c r="AV157" s="12" t="s">
        <v>87</v>
      </c>
      <c r="AW157" s="12" t="s">
        <v>3</v>
      </c>
      <c r="AX157" s="12" t="s">
        <v>85</v>
      </c>
      <c r="AY157" s="152" t="s">
        <v>197</v>
      </c>
    </row>
    <row r="158" spans="2:65" s="11" customFormat="1" ht="22.9" customHeight="1">
      <c r="B158" s="124"/>
      <c r="D158" s="125" t="s">
        <v>76</v>
      </c>
      <c r="E158" s="134" t="s">
        <v>248</v>
      </c>
      <c r="F158" s="134" t="s">
        <v>633</v>
      </c>
      <c r="I158" s="127"/>
      <c r="J158" s="135">
        <f>BK158</f>
        <v>0</v>
      </c>
      <c r="L158" s="124"/>
      <c r="M158" s="129"/>
      <c r="P158" s="130">
        <f>SUM(P159:P178)</f>
        <v>0</v>
      </c>
      <c r="R158" s="130">
        <f>SUM(R159:R178)</f>
        <v>4.7012920000000005</v>
      </c>
      <c r="T158" s="131">
        <f>SUM(T159:T178)</f>
        <v>0</v>
      </c>
      <c r="AR158" s="125" t="s">
        <v>85</v>
      </c>
      <c r="AT158" s="132" t="s">
        <v>76</v>
      </c>
      <c r="AU158" s="132" t="s">
        <v>85</v>
      </c>
      <c r="AY158" s="125" t="s">
        <v>197</v>
      </c>
      <c r="BK158" s="133">
        <f>SUM(BK159:BK178)</f>
        <v>0</v>
      </c>
    </row>
    <row r="159" spans="2:65" s="1" customFormat="1" ht="24.2" customHeight="1">
      <c r="B159" s="136"/>
      <c r="C159" s="137" t="s">
        <v>233</v>
      </c>
      <c r="D159" s="137" t="s">
        <v>199</v>
      </c>
      <c r="E159" s="138" t="s">
        <v>1369</v>
      </c>
      <c r="F159" s="139" t="s">
        <v>1370</v>
      </c>
      <c r="G159" s="140" t="s">
        <v>527</v>
      </c>
      <c r="H159" s="141">
        <v>27.4</v>
      </c>
      <c r="I159" s="142"/>
      <c r="J159" s="143">
        <f>ROUND(I159*H159,2)</f>
        <v>0</v>
      </c>
      <c r="K159" s="139" t="s">
        <v>203</v>
      </c>
      <c r="L159" s="32"/>
      <c r="M159" s="144" t="s">
        <v>1</v>
      </c>
      <c r="N159" s="145" t="s">
        <v>42</v>
      </c>
      <c r="P159" s="146">
        <f>O159*H159</f>
        <v>0</v>
      </c>
      <c r="Q159" s="146">
        <v>7.621E-2</v>
      </c>
      <c r="R159" s="146">
        <f>Q159*H159</f>
        <v>2.0881539999999998</v>
      </c>
      <c r="S159" s="146">
        <v>0</v>
      </c>
      <c r="T159" s="147">
        <f>S159*H159</f>
        <v>0</v>
      </c>
      <c r="AR159" s="148" t="s">
        <v>204</v>
      </c>
      <c r="AT159" s="148" t="s">
        <v>199</v>
      </c>
      <c r="AU159" s="148" t="s">
        <v>87</v>
      </c>
      <c r="AY159" s="17" t="s">
        <v>197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85</v>
      </c>
      <c r="BK159" s="149">
        <f>ROUND(I159*H159,2)</f>
        <v>0</v>
      </c>
      <c r="BL159" s="17" t="s">
        <v>204</v>
      </c>
      <c r="BM159" s="148" t="s">
        <v>2170</v>
      </c>
    </row>
    <row r="160" spans="2:65" s="12" customFormat="1">
      <c r="B160" s="150"/>
      <c r="D160" s="151" t="s">
        <v>214</v>
      </c>
      <c r="E160" s="152" t="s">
        <v>1</v>
      </c>
      <c r="F160" s="153" t="s">
        <v>2171</v>
      </c>
      <c r="H160" s="154">
        <v>4.2</v>
      </c>
      <c r="I160" s="155"/>
      <c r="L160" s="150"/>
      <c r="M160" s="156"/>
      <c r="T160" s="157"/>
      <c r="AT160" s="152" t="s">
        <v>214</v>
      </c>
      <c r="AU160" s="152" t="s">
        <v>87</v>
      </c>
      <c r="AV160" s="12" t="s">
        <v>87</v>
      </c>
      <c r="AW160" s="12" t="s">
        <v>32</v>
      </c>
      <c r="AX160" s="12" t="s">
        <v>77</v>
      </c>
      <c r="AY160" s="152" t="s">
        <v>197</v>
      </c>
    </row>
    <row r="161" spans="2:65" s="12" customFormat="1">
      <c r="B161" s="150"/>
      <c r="D161" s="151" t="s">
        <v>214</v>
      </c>
      <c r="E161" s="152" t="s">
        <v>1</v>
      </c>
      <c r="F161" s="153" t="s">
        <v>2172</v>
      </c>
      <c r="H161" s="154">
        <v>6</v>
      </c>
      <c r="I161" s="155"/>
      <c r="L161" s="150"/>
      <c r="M161" s="156"/>
      <c r="T161" s="157"/>
      <c r="AT161" s="152" t="s">
        <v>214</v>
      </c>
      <c r="AU161" s="152" t="s">
        <v>87</v>
      </c>
      <c r="AV161" s="12" t="s">
        <v>87</v>
      </c>
      <c r="AW161" s="12" t="s">
        <v>32</v>
      </c>
      <c r="AX161" s="12" t="s">
        <v>77</v>
      </c>
      <c r="AY161" s="152" t="s">
        <v>197</v>
      </c>
    </row>
    <row r="162" spans="2:65" s="12" customFormat="1">
      <c r="B162" s="150"/>
      <c r="D162" s="151" t="s">
        <v>214</v>
      </c>
      <c r="E162" s="152" t="s">
        <v>1</v>
      </c>
      <c r="F162" s="153" t="s">
        <v>2173</v>
      </c>
      <c r="H162" s="154">
        <v>4.2</v>
      </c>
      <c r="I162" s="155"/>
      <c r="L162" s="150"/>
      <c r="M162" s="156"/>
      <c r="T162" s="157"/>
      <c r="AT162" s="152" t="s">
        <v>214</v>
      </c>
      <c r="AU162" s="152" t="s">
        <v>87</v>
      </c>
      <c r="AV162" s="12" t="s">
        <v>87</v>
      </c>
      <c r="AW162" s="12" t="s">
        <v>32</v>
      </c>
      <c r="AX162" s="12" t="s">
        <v>77</v>
      </c>
      <c r="AY162" s="152" t="s">
        <v>197</v>
      </c>
    </row>
    <row r="163" spans="2:65" s="12" customFormat="1">
      <c r="B163" s="150"/>
      <c r="D163" s="151" t="s">
        <v>214</v>
      </c>
      <c r="E163" s="152" t="s">
        <v>1</v>
      </c>
      <c r="F163" s="153" t="s">
        <v>2174</v>
      </c>
      <c r="H163" s="154">
        <v>13</v>
      </c>
      <c r="I163" s="155"/>
      <c r="L163" s="150"/>
      <c r="M163" s="156"/>
      <c r="T163" s="157"/>
      <c r="AT163" s="152" t="s">
        <v>214</v>
      </c>
      <c r="AU163" s="152" t="s">
        <v>87</v>
      </c>
      <c r="AV163" s="12" t="s">
        <v>87</v>
      </c>
      <c r="AW163" s="12" t="s">
        <v>32</v>
      </c>
      <c r="AX163" s="12" t="s">
        <v>77</v>
      </c>
      <c r="AY163" s="152" t="s">
        <v>197</v>
      </c>
    </row>
    <row r="164" spans="2:65" s="13" customFormat="1">
      <c r="B164" s="158"/>
      <c r="D164" s="151" t="s">
        <v>214</v>
      </c>
      <c r="E164" s="159" t="s">
        <v>1</v>
      </c>
      <c r="F164" s="160" t="s">
        <v>219</v>
      </c>
      <c r="H164" s="161">
        <v>27.4</v>
      </c>
      <c r="I164" s="162"/>
      <c r="L164" s="158"/>
      <c r="M164" s="163"/>
      <c r="T164" s="164"/>
      <c r="AT164" s="159" t="s">
        <v>214</v>
      </c>
      <c r="AU164" s="159" t="s">
        <v>87</v>
      </c>
      <c r="AV164" s="13" t="s">
        <v>204</v>
      </c>
      <c r="AW164" s="13" t="s">
        <v>32</v>
      </c>
      <c r="AX164" s="13" t="s">
        <v>85</v>
      </c>
      <c r="AY164" s="159" t="s">
        <v>197</v>
      </c>
    </row>
    <row r="165" spans="2:65" s="1" customFormat="1" ht="16.5" customHeight="1">
      <c r="B165" s="136"/>
      <c r="C165" s="172" t="s">
        <v>238</v>
      </c>
      <c r="D165" s="172" t="s">
        <v>321</v>
      </c>
      <c r="E165" s="173" t="s">
        <v>1372</v>
      </c>
      <c r="F165" s="174" t="s">
        <v>1373</v>
      </c>
      <c r="G165" s="175" t="s">
        <v>527</v>
      </c>
      <c r="H165" s="176">
        <v>13.974</v>
      </c>
      <c r="I165" s="177"/>
      <c r="J165" s="178">
        <f>ROUND(I165*H165,2)</f>
        <v>0</v>
      </c>
      <c r="K165" s="174" t="s">
        <v>203</v>
      </c>
      <c r="L165" s="179"/>
      <c r="M165" s="180" t="s">
        <v>1</v>
      </c>
      <c r="N165" s="181" t="s">
        <v>42</v>
      </c>
      <c r="P165" s="146">
        <f>O165*H165</f>
        <v>0</v>
      </c>
      <c r="Q165" s="146">
        <v>0.105</v>
      </c>
      <c r="R165" s="146">
        <f>Q165*H165</f>
        <v>1.4672700000000001</v>
      </c>
      <c r="S165" s="146">
        <v>0</v>
      </c>
      <c r="T165" s="147">
        <f>S165*H165</f>
        <v>0</v>
      </c>
      <c r="AR165" s="148" t="s">
        <v>244</v>
      </c>
      <c r="AT165" s="148" t="s">
        <v>321</v>
      </c>
      <c r="AU165" s="148" t="s">
        <v>87</v>
      </c>
      <c r="AY165" s="17" t="s">
        <v>197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85</v>
      </c>
      <c r="BK165" s="149">
        <f>ROUND(I165*H165,2)</f>
        <v>0</v>
      </c>
      <c r="BL165" s="17" t="s">
        <v>204</v>
      </c>
      <c r="BM165" s="148" t="s">
        <v>2175</v>
      </c>
    </row>
    <row r="166" spans="2:65" s="12" customFormat="1">
      <c r="B166" s="150"/>
      <c r="D166" s="151" t="s">
        <v>214</v>
      </c>
      <c r="E166" s="152" t="s">
        <v>1</v>
      </c>
      <c r="F166" s="153" t="s">
        <v>2176</v>
      </c>
      <c r="H166" s="154">
        <v>2.1</v>
      </c>
      <c r="I166" s="155"/>
      <c r="L166" s="150"/>
      <c r="M166" s="156"/>
      <c r="T166" s="157"/>
      <c r="AT166" s="152" t="s">
        <v>214</v>
      </c>
      <c r="AU166" s="152" t="s">
        <v>87</v>
      </c>
      <c r="AV166" s="12" t="s">
        <v>87</v>
      </c>
      <c r="AW166" s="12" t="s">
        <v>32</v>
      </c>
      <c r="AX166" s="12" t="s">
        <v>77</v>
      </c>
      <c r="AY166" s="152" t="s">
        <v>197</v>
      </c>
    </row>
    <row r="167" spans="2:65" s="12" customFormat="1">
      <c r="B167" s="150"/>
      <c r="D167" s="151" t="s">
        <v>214</v>
      </c>
      <c r="E167" s="152" t="s">
        <v>1</v>
      </c>
      <c r="F167" s="153" t="s">
        <v>2177</v>
      </c>
      <c r="H167" s="154">
        <v>3</v>
      </c>
      <c r="I167" s="155"/>
      <c r="L167" s="150"/>
      <c r="M167" s="156"/>
      <c r="T167" s="157"/>
      <c r="AT167" s="152" t="s">
        <v>214</v>
      </c>
      <c r="AU167" s="152" t="s">
        <v>87</v>
      </c>
      <c r="AV167" s="12" t="s">
        <v>87</v>
      </c>
      <c r="AW167" s="12" t="s">
        <v>32</v>
      </c>
      <c r="AX167" s="12" t="s">
        <v>77</v>
      </c>
      <c r="AY167" s="152" t="s">
        <v>197</v>
      </c>
    </row>
    <row r="168" spans="2:65" s="12" customFormat="1">
      <c r="B168" s="150"/>
      <c r="D168" s="151" t="s">
        <v>214</v>
      </c>
      <c r="E168" s="152" t="s">
        <v>1</v>
      </c>
      <c r="F168" s="153" t="s">
        <v>2178</v>
      </c>
      <c r="H168" s="154">
        <v>2.1</v>
      </c>
      <c r="I168" s="155"/>
      <c r="L168" s="150"/>
      <c r="M168" s="156"/>
      <c r="T168" s="157"/>
      <c r="AT168" s="152" t="s">
        <v>214</v>
      </c>
      <c r="AU168" s="152" t="s">
        <v>87</v>
      </c>
      <c r="AV168" s="12" t="s">
        <v>87</v>
      </c>
      <c r="AW168" s="12" t="s">
        <v>32</v>
      </c>
      <c r="AX168" s="12" t="s">
        <v>77</v>
      </c>
      <c r="AY168" s="152" t="s">
        <v>197</v>
      </c>
    </row>
    <row r="169" spans="2:65" s="12" customFormat="1">
      <c r="B169" s="150"/>
      <c r="D169" s="151" t="s">
        <v>214</v>
      </c>
      <c r="E169" s="152" t="s">
        <v>1</v>
      </c>
      <c r="F169" s="153" t="s">
        <v>2179</v>
      </c>
      <c r="H169" s="154">
        <v>6.5</v>
      </c>
      <c r="I169" s="155"/>
      <c r="L169" s="150"/>
      <c r="M169" s="156"/>
      <c r="T169" s="157"/>
      <c r="AT169" s="152" t="s">
        <v>214</v>
      </c>
      <c r="AU169" s="152" t="s">
        <v>87</v>
      </c>
      <c r="AV169" s="12" t="s">
        <v>87</v>
      </c>
      <c r="AW169" s="12" t="s">
        <v>32</v>
      </c>
      <c r="AX169" s="12" t="s">
        <v>77</v>
      </c>
      <c r="AY169" s="152" t="s">
        <v>197</v>
      </c>
    </row>
    <row r="170" spans="2:65" s="13" customFormat="1">
      <c r="B170" s="158"/>
      <c r="D170" s="151" t="s">
        <v>214</v>
      </c>
      <c r="E170" s="159" t="s">
        <v>1</v>
      </c>
      <c r="F170" s="160" t="s">
        <v>219</v>
      </c>
      <c r="H170" s="161">
        <v>13.7</v>
      </c>
      <c r="I170" s="162"/>
      <c r="L170" s="158"/>
      <c r="M170" s="163"/>
      <c r="T170" s="164"/>
      <c r="AT170" s="159" t="s">
        <v>214</v>
      </c>
      <c r="AU170" s="159" t="s">
        <v>87</v>
      </c>
      <c r="AV170" s="13" t="s">
        <v>204</v>
      </c>
      <c r="AW170" s="13" t="s">
        <v>32</v>
      </c>
      <c r="AX170" s="13" t="s">
        <v>85</v>
      </c>
      <c r="AY170" s="159" t="s">
        <v>197</v>
      </c>
    </row>
    <row r="171" spans="2:65" s="12" customFormat="1">
      <c r="B171" s="150"/>
      <c r="D171" s="151" t="s">
        <v>214</v>
      </c>
      <c r="F171" s="153" t="s">
        <v>2180</v>
      </c>
      <c r="H171" s="154">
        <v>13.974</v>
      </c>
      <c r="I171" s="155"/>
      <c r="L171" s="150"/>
      <c r="M171" s="156"/>
      <c r="T171" s="157"/>
      <c r="AT171" s="152" t="s">
        <v>214</v>
      </c>
      <c r="AU171" s="152" t="s">
        <v>87</v>
      </c>
      <c r="AV171" s="12" t="s">
        <v>87</v>
      </c>
      <c r="AW171" s="12" t="s">
        <v>3</v>
      </c>
      <c r="AX171" s="12" t="s">
        <v>85</v>
      </c>
      <c r="AY171" s="152" t="s">
        <v>197</v>
      </c>
    </row>
    <row r="172" spans="2:65" s="1" customFormat="1" ht="16.5" customHeight="1">
      <c r="B172" s="136"/>
      <c r="C172" s="172" t="s">
        <v>244</v>
      </c>
      <c r="D172" s="172" t="s">
        <v>321</v>
      </c>
      <c r="E172" s="173" t="s">
        <v>2181</v>
      </c>
      <c r="F172" s="174" t="s">
        <v>2182</v>
      </c>
      <c r="G172" s="175" t="s">
        <v>527</v>
      </c>
      <c r="H172" s="176">
        <v>13.974</v>
      </c>
      <c r="I172" s="177"/>
      <c r="J172" s="178">
        <f>ROUND(I172*H172,2)</f>
        <v>0</v>
      </c>
      <c r="K172" s="174" t="s">
        <v>203</v>
      </c>
      <c r="L172" s="179"/>
      <c r="M172" s="180" t="s">
        <v>1</v>
      </c>
      <c r="N172" s="181" t="s">
        <v>42</v>
      </c>
      <c r="P172" s="146">
        <f>O172*H172</f>
        <v>0</v>
      </c>
      <c r="Q172" s="146">
        <v>8.2000000000000003E-2</v>
      </c>
      <c r="R172" s="146">
        <f>Q172*H172</f>
        <v>1.1458680000000001</v>
      </c>
      <c r="S172" s="146">
        <v>0</v>
      </c>
      <c r="T172" s="147">
        <f>S172*H172</f>
        <v>0</v>
      </c>
      <c r="AR172" s="148" t="s">
        <v>244</v>
      </c>
      <c r="AT172" s="148" t="s">
        <v>321</v>
      </c>
      <c r="AU172" s="148" t="s">
        <v>87</v>
      </c>
      <c r="AY172" s="17" t="s">
        <v>197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85</v>
      </c>
      <c r="BK172" s="149">
        <f>ROUND(I172*H172,2)</f>
        <v>0</v>
      </c>
      <c r="BL172" s="17" t="s">
        <v>204</v>
      </c>
      <c r="BM172" s="148" t="s">
        <v>2183</v>
      </c>
    </row>
    <row r="173" spans="2:65" s="12" customFormat="1">
      <c r="B173" s="150"/>
      <c r="D173" s="151" t="s">
        <v>214</v>
      </c>
      <c r="E173" s="152" t="s">
        <v>1</v>
      </c>
      <c r="F173" s="153" t="s">
        <v>2176</v>
      </c>
      <c r="H173" s="154">
        <v>2.1</v>
      </c>
      <c r="I173" s="155"/>
      <c r="L173" s="150"/>
      <c r="M173" s="156"/>
      <c r="T173" s="157"/>
      <c r="AT173" s="152" t="s">
        <v>214</v>
      </c>
      <c r="AU173" s="152" t="s">
        <v>87</v>
      </c>
      <c r="AV173" s="12" t="s">
        <v>87</v>
      </c>
      <c r="AW173" s="12" t="s">
        <v>32</v>
      </c>
      <c r="AX173" s="12" t="s">
        <v>77</v>
      </c>
      <c r="AY173" s="152" t="s">
        <v>197</v>
      </c>
    </row>
    <row r="174" spans="2:65" s="12" customFormat="1">
      <c r="B174" s="150"/>
      <c r="D174" s="151" t="s">
        <v>214</v>
      </c>
      <c r="E174" s="152" t="s">
        <v>1</v>
      </c>
      <c r="F174" s="153" t="s">
        <v>2177</v>
      </c>
      <c r="H174" s="154">
        <v>3</v>
      </c>
      <c r="I174" s="155"/>
      <c r="L174" s="150"/>
      <c r="M174" s="156"/>
      <c r="T174" s="157"/>
      <c r="AT174" s="152" t="s">
        <v>214</v>
      </c>
      <c r="AU174" s="152" t="s">
        <v>87</v>
      </c>
      <c r="AV174" s="12" t="s">
        <v>87</v>
      </c>
      <c r="AW174" s="12" t="s">
        <v>32</v>
      </c>
      <c r="AX174" s="12" t="s">
        <v>77</v>
      </c>
      <c r="AY174" s="152" t="s">
        <v>197</v>
      </c>
    </row>
    <row r="175" spans="2:65" s="12" customFormat="1">
      <c r="B175" s="150"/>
      <c r="D175" s="151" t="s">
        <v>214</v>
      </c>
      <c r="E175" s="152" t="s">
        <v>1</v>
      </c>
      <c r="F175" s="153" t="s">
        <v>2178</v>
      </c>
      <c r="H175" s="154">
        <v>2.1</v>
      </c>
      <c r="I175" s="155"/>
      <c r="L175" s="150"/>
      <c r="M175" s="156"/>
      <c r="T175" s="157"/>
      <c r="AT175" s="152" t="s">
        <v>214</v>
      </c>
      <c r="AU175" s="152" t="s">
        <v>87</v>
      </c>
      <c r="AV175" s="12" t="s">
        <v>87</v>
      </c>
      <c r="AW175" s="12" t="s">
        <v>32</v>
      </c>
      <c r="AX175" s="12" t="s">
        <v>77</v>
      </c>
      <c r="AY175" s="152" t="s">
        <v>197</v>
      </c>
    </row>
    <row r="176" spans="2:65" s="12" customFormat="1">
      <c r="B176" s="150"/>
      <c r="D176" s="151" t="s">
        <v>214</v>
      </c>
      <c r="E176" s="152" t="s">
        <v>1</v>
      </c>
      <c r="F176" s="153" t="s">
        <v>2179</v>
      </c>
      <c r="H176" s="154">
        <v>6.5</v>
      </c>
      <c r="I176" s="155"/>
      <c r="L176" s="150"/>
      <c r="M176" s="156"/>
      <c r="T176" s="157"/>
      <c r="AT176" s="152" t="s">
        <v>214</v>
      </c>
      <c r="AU176" s="152" t="s">
        <v>87</v>
      </c>
      <c r="AV176" s="12" t="s">
        <v>87</v>
      </c>
      <c r="AW176" s="12" t="s">
        <v>32</v>
      </c>
      <c r="AX176" s="12" t="s">
        <v>77</v>
      </c>
      <c r="AY176" s="152" t="s">
        <v>197</v>
      </c>
    </row>
    <row r="177" spans="2:65" s="13" customFormat="1">
      <c r="B177" s="158"/>
      <c r="D177" s="151" t="s">
        <v>214</v>
      </c>
      <c r="E177" s="159" t="s">
        <v>1</v>
      </c>
      <c r="F177" s="160" t="s">
        <v>219</v>
      </c>
      <c r="H177" s="161">
        <v>13.7</v>
      </c>
      <c r="I177" s="162"/>
      <c r="L177" s="158"/>
      <c r="M177" s="163"/>
      <c r="T177" s="164"/>
      <c r="AT177" s="159" t="s">
        <v>214</v>
      </c>
      <c r="AU177" s="159" t="s">
        <v>87</v>
      </c>
      <c r="AV177" s="13" t="s">
        <v>204</v>
      </c>
      <c r="AW177" s="13" t="s">
        <v>32</v>
      </c>
      <c r="AX177" s="13" t="s">
        <v>85</v>
      </c>
      <c r="AY177" s="159" t="s">
        <v>197</v>
      </c>
    </row>
    <row r="178" spans="2:65" s="12" customFormat="1">
      <c r="B178" s="150"/>
      <c r="D178" s="151" t="s">
        <v>214</v>
      </c>
      <c r="F178" s="153" t="s">
        <v>2180</v>
      </c>
      <c r="H178" s="154">
        <v>13.974</v>
      </c>
      <c r="I178" s="155"/>
      <c r="L178" s="150"/>
      <c r="M178" s="156"/>
      <c r="T178" s="157"/>
      <c r="AT178" s="152" t="s">
        <v>214</v>
      </c>
      <c r="AU178" s="152" t="s">
        <v>87</v>
      </c>
      <c r="AV178" s="12" t="s">
        <v>87</v>
      </c>
      <c r="AW178" s="12" t="s">
        <v>3</v>
      </c>
      <c r="AX178" s="12" t="s">
        <v>85</v>
      </c>
      <c r="AY178" s="152" t="s">
        <v>197</v>
      </c>
    </row>
    <row r="179" spans="2:65" s="11" customFormat="1" ht="25.9" customHeight="1">
      <c r="B179" s="124"/>
      <c r="D179" s="125" t="s">
        <v>76</v>
      </c>
      <c r="E179" s="126" t="s">
        <v>699</v>
      </c>
      <c r="F179" s="126" t="s">
        <v>700</v>
      </c>
      <c r="I179" s="127"/>
      <c r="J179" s="128">
        <f>BK179</f>
        <v>0</v>
      </c>
      <c r="L179" s="124"/>
      <c r="M179" s="129"/>
      <c r="P179" s="130">
        <f>P180+P234</f>
        <v>0</v>
      </c>
      <c r="R179" s="130">
        <f>R180+R234</f>
        <v>1.8589944800000002</v>
      </c>
      <c r="T179" s="131">
        <f>T180+T234</f>
        <v>0</v>
      </c>
      <c r="AR179" s="125" t="s">
        <v>87</v>
      </c>
      <c r="AT179" s="132" t="s">
        <v>76</v>
      </c>
      <c r="AU179" s="132" t="s">
        <v>77</v>
      </c>
      <c r="AY179" s="125" t="s">
        <v>197</v>
      </c>
      <c r="BK179" s="133">
        <f>BK180+BK234</f>
        <v>0</v>
      </c>
    </row>
    <row r="180" spans="2:65" s="11" customFormat="1" ht="22.9" customHeight="1">
      <c r="B180" s="124"/>
      <c r="D180" s="125" t="s">
        <v>76</v>
      </c>
      <c r="E180" s="134" t="s">
        <v>1793</v>
      </c>
      <c r="F180" s="134" t="s">
        <v>1794</v>
      </c>
      <c r="I180" s="127"/>
      <c r="J180" s="135">
        <f>BK180</f>
        <v>0</v>
      </c>
      <c r="L180" s="124"/>
      <c r="M180" s="129"/>
      <c r="P180" s="130">
        <f>SUM(P181:P233)</f>
        <v>0</v>
      </c>
      <c r="R180" s="130">
        <f>SUM(R181:R233)</f>
        <v>1.8478168800000003</v>
      </c>
      <c r="T180" s="131">
        <f>SUM(T181:T233)</f>
        <v>0</v>
      </c>
      <c r="AR180" s="125" t="s">
        <v>87</v>
      </c>
      <c r="AT180" s="132" t="s">
        <v>76</v>
      </c>
      <c r="AU180" s="132" t="s">
        <v>85</v>
      </c>
      <c r="AY180" s="125" t="s">
        <v>197</v>
      </c>
      <c r="BK180" s="133">
        <f>SUM(BK181:BK233)</f>
        <v>0</v>
      </c>
    </row>
    <row r="181" spans="2:65" s="1" customFormat="1" ht="16.5" customHeight="1">
      <c r="B181" s="136"/>
      <c r="C181" s="137" t="s">
        <v>248</v>
      </c>
      <c r="D181" s="137" t="s">
        <v>199</v>
      </c>
      <c r="E181" s="138" t="s">
        <v>2184</v>
      </c>
      <c r="F181" s="139" t="s">
        <v>2185</v>
      </c>
      <c r="G181" s="140" t="s">
        <v>527</v>
      </c>
      <c r="H181" s="141">
        <v>4.5</v>
      </c>
      <c r="I181" s="142"/>
      <c r="J181" s="143">
        <f>ROUND(I181*H181,2)</f>
        <v>0</v>
      </c>
      <c r="K181" s="139" t="s">
        <v>1</v>
      </c>
      <c r="L181" s="32"/>
      <c r="M181" s="144" t="s">
        <v>1</v>
      </c>
      <c r="N181" s="145" t="s">
        <v>42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AR181" s="148" t="s">
        <v>286</v>
      </c>
      <c r="AT181" s="148" t="s">
        <v>199</v>
      </c>
      <c r="AU181" s="148" t="s">
        <v>87</v>
      </c>
      <c r="AY181" s="17" t="s">
        <v>197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85</v>
      </c>
      <c r="BK181" s="149">
        <f>ROUND(I181*H181,2)</f>
        <v>0</v>
      </c>
      <c r="BL181" s="17" t="s">
        <v>286</v>
      </c>
      <c r="BM181" s="148" t="s">
        <v>87</v>
      </c>
    </row>
    <row r="182" spans="2:65" s="12" customFormat="1">
      <c r="B182" s="150"/>
      <c r="D182" s="151" t="s">
        <v>214</v>
      </c>
      <c r="E182" s="152" t="s">
        <v>1</v>
      </c>
      <c r="F182" s="153" t="s">
        <v>2186</v>
      </c>
      <c r="H182" s="154">
        <v>4.5</v>
      </c>
      <c r="I182" s="155"/>
      <c r="L182" s="150"/>
      <c r="M182" s="156"/>
      <c r="T182" s="157"/>
      <c r="AT182" s="152" t="s">
        <v>214</v>
      </c>
      <c r="AU182" s="152" t="s">
        <v>87</v>
      </c>
      <c r="AV182" s="12" t="s">
        <v>87</v>
      </c>
      <c r="AW182" s="12" t="s">
        <v>32</v>
      </c>
      <c r="AX182" s="12" t="s">
        <v>77</v>
      </c>
      <c r="AY182" s="152" t="s">
        <v>197</v>
      </c>
    </row>
    <row r="183" spans="2:65" s="13" customFormat="1">
      <c r="B183" s="158"/>
      <c r="D183" s="151" t="s">
        <v>214</v>
      </c>
      <c r="E183" s="159" t="s">
        <v>1</v>
      </c>
      <c r="F183" s="160" t="s">
        <v>219</v>
      </c>
      <c r="H183" s="161">
        <v>4.5</v>
      </c>
      <c r="I183" s="162"/>
      <c r="L183" s="158"/>
      <c r="M183" s="163"/>
      <c r="T183" s="164"/>
      <c r="AT183" s="159" t="s">
        <v>214</v>
      </c>
      <c r="AU183" s="159" t="s">
        <v>87</v>
      </c>
      <c r="AV183" s="13" t="s">
        <v>204</v>
      </c>
      <c r="AW183" s="13" t="s">
        <v>32</v>
      </c>
      <c r="AX183" s="13" t="s">
        <v>85</v>
      </c>
      <c r="AY183" s="159" t="s">
        <v>197</v>
      </c>
    </row>
    <row r="184" spans="2:65" s="1" customFormat="1" ht="16.5" customHeight="1">
      <c r="B184" s="136"/>
      <c r="C184" s="137" t="s">
        <v>252</v>
      </c>
      <c r="D184" s="137" t="s">
        <v>199</v>
      </c>
      <c r="E184" s="138" t="s">
        <v>2187</v>
      </c>
      <c r="F184" s="139" t="s">
        <v>2188</v>
      </c>
      <c r="G184" s="140" t="s">
        <v>222</v>
      </c>
      <c r="H184" s="141">
        <v>3.1970000000000001</v>
      </c>
      <c r="I184" s="142"/>
      <c r="J184" s="143">
        <f>ROUND(I184*H184,2)</f>
        <v>0</v>
      </c>
      <c r="K184" s="139" t="s">
        <v>203</v>
      </c>
      <c r="L184" s="32"/>
      <c r="M184" s="144" t="s">
        <v>1</v>
      </c>
      <c r="N184" s="145" t="s">
        <v>42</v>
      </c>
      <c r="P184" s="146">
        <f>O184*H184</f>
        <v>0</v>
      </c>
      <c r="Q184" s="146">
        <v>0</v>
      </c>
      <c r="R184" s="146">
        <f>Q184*H184</f>
        <v>0</v>
      </c>
      <c r="S184" s="146">
        <v>0</v>
      </c>
      <c r="T184" s="147">
        <f>S184*H184</f>
        <v>0</v>
      </c>
      <c r="AR184" s="148" t="s">
        <v>286</v>
      </c>
      <c r="AT184" s="148" t="s">
        <v>199</v>
      </c>
      <c r="AU184" s="148" t="s">
        <v>87</v>
      </c>
      <c r="AY184" s="17" t="s">
        <v>197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85</v>
      </c>
      <c r="BK184" s="149">
        <f>ROUND(I184*H184,2)</f>
        <v>0</v>
      </c>
      <c r="BL184" s="17" t="s">
        <v>286</v>
      </c>
      <c r="BM184" s="148" t="s">
        <v>204</v>
      </c>
    </row>
    <row r="185" spans="2:65" s="12" customFormat="1" ht="22.5">
      <c r="B185" s="150"/>
      <c r="D185" s="151" t="s">
        <v>214</v>
      </c>
      <c r="E185" s="152" t="s">
        <v>1</v>
      </c>
      <c r="F185" s="153" t="s">
        <v>2189</v>
      </c>
      <c r="H185" s="154">
        <v>0.44400000000000001</v>
      </c>
      <c r="I185" s="155"/>
      <c r="L185" s="150"/>
      <c r="M185" s="156"/>
      <c r="T185" s="157"/>
      <c r="AT185" s="152" t="s">
        <v>214</v>
      </c>
      <c r="AU185" s="152" t="s">
        <v>87</v>
      </c>
      <c r="AV185" s="12" t="s">
        <v>87</v>
      </c>
      <c r="AW185" s="12" t="s">
        <v>32</v>
      </c>
      <c r="AX185" s="12" t="s">
        <v>77</v>
      </c>
      <c r="AY185" s="152" t="s">
        <v>197</v>
      </c>
    </row>
    <row r="186" spans="2:65" s="12" customFormat="1">
      <c r="B186" s="150"/>
      <c r="D186" s="151" t="s">
        <v>214</v>
      </c>
      <c r="E186" s="152" t="s">
        <v>1</v>
      </c>
      <c r="F186" s="153" t="s">
        <v>2190</v>
      </c>
      <c r="H186" s="154">
        <v>0.58799999999999997</v>
      </c>
      <c r="I186" s="155"/>
      <c r="L186" s="150"/>
      <c r="M186" s="156"/>
      <c r="T186" s="157"/>
      <c r="AT186" s="152" t="s">
        <v>214</v>
      </c>
      <c r="AU186" s="152" t="s">
        <v>87</v>
      </c>
      <c r="AV186" s="12" t="s">
        <v>87</v>
      </c>
      <c r="AW186" s="12" t="s">
        <v>32</v>
      </c>
      <c r="AX186" s="12" t="s">
        <v>77</v>
      </c>
      <c r="AY186" s="152" t="s">
        <v>197</v>
      </c>
    </row>
    <row r="187" spans="2:65" s="12" customFormat="1" ht="22.5">
      <c r="B187" s="150"/>
      <c r="D187" s="151" t="s">
        <v>214</v>
      </c>
      <c r="E187" s="152" t="s">
        <v>1</v>
      </c>
      <c r="F187" s="153" t="s">
        <v>2191</v>
      </c>
      <c r="H187" s="154">
        <v>0.70399999999999996</v>
      </c>
      <c r="I187" s="155"/>
      <c r="L187" s="150"/>
      <c r="M187" s="156"/>
      <c r="T187" s="157"/>
      <c r="AT187" s="152" t="s">
        <v>214</v>
      </c>
      <c r="AU187" s="152" t="s">
        <v>87</v>
      </c>
      <c r="AV187" s="12" t="s">
        <v>87</v>
      </c>
      <c r="AW187" s="12" t="s">
        <v>32</v>
      </c>
      <c r="AX187" s="12" t="s">
        <v>77</v>
      </c>
      <c r="AY187" s="152" t="s">
        <v>197</v>
      </c>
    </row>
    <row r="188" spans="2:65" s="12" customFormat="1" ht="22.5">
      <c r="B188" s="150"/>
      <c r="D188" s="151" t="s">
        <v>214</v>
      </c>
      <c r="E188" s="152" t="s">
        <v>1</v>
      </c>
      <c r="F188" s="153" t="s">
        <v>2192</v>
      </c>
      <c r="H188" s="154">
        <v>1.17</v>
      </c>
      <c r="I188" s="155"/>
      <c r="L188" s="150"/>
      <c r="M188" s="156"/>
      <c r="T188" s="157"/>
      <c r="AT188" s="152" t="s">
        <v>214</v>
      </c>
      <c r="AU188" s="152" t="s">
        <v>87</v>
      </c>
      <c r="AV188" s="12" t="s">
        <v>87</v>
      </c>
      <c r="AW188" s="12" t="s">
        <v>32</v>
      </c>
      <c r="AX188" s="12" t="s">
        <v>77</v>
      </c>
      <c r="AY188" s="152" t="s">
        <v>197</v>
      </c>
    </row>
    <row r="189" spans="2:65" s="13" customFormat="1">
      <c r="B189" s="158"/>
      <c r="D189" s="151" t="s">
        <v>214</v>
      </c>
      <c r="E189" s="159" t="s">
        <v>1</v>
      </c>
      <c r="F189" s="160" t="s">
        <v>219</v>
      </c>
      <c r="H189" s="161">
        <v>2.9059999999999997</v>
      </c>
      <c r="I189" s="162"/>
      <c r="L189" s="158"/>
      <c r="M189" s="163"/>
      <c r="T189" s="164"/>
      <c r="AT189" s="159" t="s">
        <v>214</v>
      </c>
      <c r="AU189" s="159" t="s">
        <v>87</v>
      </c>
      <c r="AV189" s="13" t="s">
        <v>204</v>
      </c>
      <c r="AW189" s="13" t="s">
        <v>32</v>
      </c>
      <c r="AX189" s="13" t="s">
        <v>85</v>
      </c>
      <c r="AY189" s="159" t="s">
        <v>197</v>
      </c>
    </row>
    <row r="190" spans="2:65" s="12" customFormat="1">
      <c r="B190" s="150"/>
      <c r="D190" s="151" t="s">
        <v>214</v>
      </c>
      <c r="F190" s="153" t="s">
        <v>2193</v>
      </c>
      <c r="H190" s="154">
        <v>3.1970000000000001</v>
      </c>
      <c r="I190" s="155"/>
      <c r="L190" s="150"/>
      <c r="M190" s="156"/>
      <c r="T190" s="157"/>
      <c r="AT190" s="152" t="s">
        <v>214</v>
      </c>
      <c r="AU190" s="152" t="s">
        <v>87</v>
      </c>
      <c r="AV190" s="12" t="s">
        <v>87</v>
      </c>
      <c r="AW190" s="12" t="s">
        <v>3</v>
      </c>
      <c r="AX190" s="12" t="s">
        <v>85</v>
      </c>
      <c r="AY190" s="152" t="s">
        <v>197</v>
      </c>
    </row>
    <row r="191" spans="2:65" s="1" customFormat="1" ht="33" customHeight="1">
      <c r="B191" s="136"/>
      <c r="C191" s="137" t="s">
        <v>256</v>
      </c>
      <c r="D191" s="137" t="s">
        <v>199</v>
      </c>
      <c r="E191" s="138" t="s">
        <v>2194</v>
      </c>
      <c r="F191" s="139" t="s">
        <v>2195</v>
      </c>
      <c r="G191" s="140" t="s">
        <v>527</v>
      </c>
      <c r="H191" s="141">
        <v>276.8</v>
      </c>
      <c r="I191" s="142"/>
      <c r="J191" s="143">
        <f>ROUND(I191*H191,2)</f>
        <v>0</v>
      </c>
      <c r="K191" s="139" t="s">
        <v>203</v>
      </c>
      <c r="L191" s="32"/>
      <c r="M191" s="144" t="s">
        <v>1</v>
      </c>
      <c r="N191" s="145" t="s">
        <v>42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286</v>
      </c>
      <c r="AT191" s="148" t="s">
        <v>199</v>
      </c>
      <c r="AU191" s="148" t="s">
        <v>87</v>
      </c>
      <c r="AY191" s="17" t="s">
        <v>197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85</v>
      </c>
      <c r="BK191" s="149">
        <f>ROUND(I191*H191,2)</f>
        <v>0</v>
      </c>
      <c r="BL191" s="17" t="s">
        <v>286</v>
      </c>
      <c r="BM191" s="148" t="s">
        <v>233</v>
      </c>
    </row>
    <row r="192" spans="2:65" s="12" customFormat="1">
      <c r="B192" s="150"/>
      <c r="D192" s="151" t="s">
        <v>214</v>
      </c>
      <c r="E192" s="152" t="s">
        <v>1</v>
      </c>
      <c r="F192" s="153" t="s">
        <v>2196</v>
      </c>
      <c r="H192" s="154">
        <v>40.9</v>
      </c>
      <c r="I192" s="155"/>
      <c r="L192" s="150"/>
      <c r="M192" s="156"/>
      <c r="T192" s="157"/>
      <c r="AT192" s="152" t="s">
        <v>214</v>
      </c>
      <c r="AU192" s="152" t="s">
        <v>87</v>
      </c>
      <c r="AV192" s="12" t="s">
        <v>87</v>
      </c>
      <c r="AW192" s="12" t="s">
        <v>32</v>
      </c>
      <c r="AX192" s="12" t="s">
        <v>77</v>
      </c>
      <c r="AY192" s="152" t="s">
        <v>197</v>
      </c>
    </row>
    <row r="193" spans="2:65" s="12" customFormat="1">
      <c r="B193" s="150"/>
      <c r="D193" s="151" t="s">
        <v>214</v>
      </c>
      <c r="E193" s="152" t="s">
        <v>1</v>
      </c>
      <c r="F193" s="153" t="s">
        <v>2197</v>
      </c>
      <c r="H193" s="154">
        <v>54</v>
      </c>
      <c r="I193" s="155"/>
      <c r="L193" s="150"/>
      <c r="M193" s="156"/>
      <c r="T193" s="157"/>
      <c r="AT193" s="152" t="s">
        <v>214</v>
      </c>
      <c r="AU193" s="152" t="s">
        <v>87</v>
      </c>
      <c r="AV193" s="12" t="s">
        <v>87</v>
      </c>
      <c r="AW193" s="12" t="s">
        <v>32</v>
      </c>
      <c r="AX193" s="12" t="s">
        <v>77</v>
      </c>
      <c r="AY193" s="152" t="s">
        <v>197</v>
      </c>
    </row>
    <row r="194" spans="2:65" s="12" customFormat="1">
      <c r="B194" s="150"/>
      <c r="D194" s="151" t="s">
        <v>214</v>
      </c>
      <c r="E194" s="152" t="s">
        <v>1</v>
      </c>
      <c r="F194" s="153" t="s">
        <v>2198</v>
      </c>
      <c r="H194" s="154">
        <v>63.9</v>
      </c>
      <c r="I194" s="155"/>
      <c r="L194" s="150"/>
      <c r="M194" s="156"/>
      <c r="T194" s="157"/>
      <c r="AT194" s="152" t="s">
        <v>214</v>
      </c>
      <c r="AU194" s="152" t="s">
        <v>87</v>
      </c>
      <c r="AV194" s="12" t="s">
        <v>87</v>
      </c>
      <c r="AW194" s="12" t="s">
        <v>32</v>
      </c>
      <c r="AX194" s="12" t="s">
        <v>77</v>
      </c>
      <c r="AY194" s="152" t="s">
        <v>197</v>
      </c>
    </row>
    <row r="195" spans="2:65" s="12" customFormat="1">
      <c r="B195" s="150"/>
      <c r="D195" s="151" t="s">
        <v>214</v>
      </c>
      <c r="E195" s="152" t="s">
        <v>1</v>
      </c>
      <c r="F195" s="153" t="s">
        <v>2199</v>
      </c>
      <c r="H195" s="154">
        <v>118</v>
      </c>
      <c r="I195" s="155"/>
      <c r="L195" s="150"/>
      <c r="M195" s="156"/>
      <c r="T195" s="157"/>
      <c r="AT195" s="152" t="s">
        <v>214</v>
      </c>
      <c r="AU195" s="152" t="s">
        <v>87</v>
      </c>
      <c r="AV195" s="12" t="s">
        <v>87</v>
      </c>
      <c r="AW195" s="12" t="s">
        <v>32</v>
      </c>
      <c r="AX195" s="12" t="s">
        <v>77</v>
      </c>
      <c r="AY195" s="152" t="s">
        <v>197</v>
      </c>
    </row>
    <row r="196" spans="2:65" s="13" customFormat="1">
      <c r="B196" s="158"/>
      <c r="D196" s="151" t="s">
        <v>214</v>
      </c>
      <c r="E196" s="159" t="s">
        <v>1</v>
      </c>
      <c r="F196" s="160" t="s">
        <v>219</v>
      </c>
      <c r="H196" s="161">
        <v>276.8</v>
      </c>
      <c r="I196" s="162"/>
      <c r="L196" s="158"/>
      <c r="M196" s="163"/>
      <c r="T196" s="164"/>
      <c r="AT196" s="159" t="s">
        <v>214</v>
      </c>
      <c r="AU196" s="159" t="s">
        <v>87</v>
      </c>
      <c r="AV196" s="13" t="s">
        <v>204</v>
      </c>
      <c r="AW196" s="13" t="s">
        <v>32</v>
      </c>
      <c r="AX196" s="13" t="s">
        <v>85</v>
      </c>
      <c r="AY196" s="159" t="s">
        <v>197</v>
      </c>
    </row>
    <row r="197" spans="2:65" s="1" customFormat="1" ht="21.75" customHeight="1">
      <c r="B197" s="136"/>
      <c r="C197" s="172" t="s">
        <v>8</v>
      </c>
      <c r="D197" s="172" t="s">
        <v>321</v>
      </c>
      <c r="E197" s="173" t="s">
        <v>1127</v>
      </c>
      <c r="F197" s="174" t="s">
        <v>1128</v>
      </c>
      <c r="G197" s="175" t="s">
        <v>222</v>
      </c>
      <c r="H197" s="176">
        <v>2.5590000000000002</v>
      </c>
      <c r="I197" s="177"/>
      <c r="J197" s="178">
        <f>ROUND(I197*H197,2)</f>
        <v>0</v>
      </c>
      <c r="K197" s="174" t="s">
        <v>203</v>
      </c>
      <c r="L197" s="179"/>
      <c r="M197" s="180" t="s">
        <v>1</v>
      </c>
      <c r="N197" s="181" t="s">
        <v>42</v>
      </c>
      <c r="P197" s="146">
        <f>O197*H197</f>
        <v>0</v>
      </c>
      <c r="Q197" s="146">
        <v>0.55000000000000004</v>
      </c>
      <c r="R197" s="146">
        <f>Q197*H197</f>
        <v>1.4074500000000003</v>
      </c>
      <c r="S197" s="146">
        <v>0</v>
      </c>
      <c r="T197" s="147">
        <f>S197*H197</f>
        <v>0</v>
      </c>
      <c r="AR197" s="148" t="s">
        <v>371</v>
      </c>
      <c r="AT197" s="148" t="s">
        <v>321</v>
      </c>
      <c r="AU197" s="148" t="s">
        <v>87</v>
      </c>
      <c r="AY197" s="17" t="s">
        <v>197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85</v>
      </c>
      <c r="BK197" s="149">
        <f>ROUND(I197*H197,2)</f>
        <v>0</v>
      </c>
      <c r="BL197" s="17" t="s">
        <v>286</v>
      </c>
      <c r="BM197" s="148" t="s">
        <v>244</v>
      </c>
    </row>
    <row r="198" spans="2:65" s="12" customFormat="1">
      <c r="B198" s="150"/>
      <c r="D198" s="151" t="s">
        <v>214</v>
      </c>
      <c r="E198" s="152" t="s">
        <v>1</v>
      </c>
      <c r="F198" s="153" t="s">
        <v>2200</v>
      </c>
      <c r="H198" s="154">
        <v>0.34399999999999997</v>
      </c>
      <c r="I198" s="155"/>
      <c r="L198" s="150"/>
      <c r="M198" s="156"/>
      <c r="T198" s="157"/>
      <c r="AT198" s="152" t="s">
        <v>214</v>
      </c>
      <c r="AU198" s="152" t="s">
        <v>87</v>
      </c>
      <c r="AV198" s="12" t="s">
        <v>87</v>
      </c>
      <c r="AW198" s="12" t="s">
        <v>32</v>
      </c>
      <c r="AX198" s="12" t="s">
        <v>77</v>
      </c>
      <c r="AY198" s="152" t="s">
        <v>197</v>
      </c>
    </row>
    <row r="199" spans="2:65" s="12" customFormat="1">
      <c r="B199" s="150"/>
      <c r="D199" s="151" t="s">
        <v>214</v>
      </c>
      <c r="E199" s="152" t="s">
        <v>1</v>
      </c>
      <c r="F199" s="153" t="s">
        <v>2201</v>
      </c>
      <c r="H199" s="154">
        <v>0.45400000000000001</v>
      </c>
      <c r="I199" s="155"/>
      <c r="L199" s="150"/>
      <c r="M199" s="156"/>
      <c r="T199" s="157"/>
      <c r="AT199" s="152" t="s">
        <v>214</v>
      </c>
      <c r="AU199" s="152" t="s">
        <v>87</v>
      </c>
      <c r="AV199" s="12" t="s">
        <v>87</v>
      </c>
      <c r="AW199" s="12" t="s">
        <v>32</v>
      </c>
      <c r="AX199" s="12" t="s">
        <v>77</v>
      </c>
      <c r="AY199" s="152" t="s">
        <v>197</v>
      </c>
    </row>
    <row r="200" spans="2:65" s="12" customFormat="1">
      <c r="B200" s="150"/>
      <c r="D200" s="151" t="s">
        <v>214</v>
      </c>
      <c r="E200" s="152" t="s">
        <v>1</v>
      </c>
      <c r="F200" s="153" t="s">
        <v>2202</v>
      </c>
      <c r="H200" s="154">
        <v>0.53700000000000003</v>
      </c>
      <c r="I200" s="155"/>
      <c r="L200" s="150"/>
      <c r="M200" s="156"/>
      <c r="T200" s="157"/>
      <c r="AT200" s="152" t="s">
        <v>214</v>
      </c>
      <c r="AU200" s="152" t="s">
        <v>87</v>
      </c>
      <c r="AV200" s="12" t="s">
        <v>87</v>
      </c>
      <c r="AW200" s="12" t="s">
        <v>32</v>
      </c>
      <c r="AX200" s="12" t="s">
        <v>77</v>
      </c>
      <c r="AY200" s="152" t="s">
        <v>197</v>
      </c>
    </row>
    <row r="201" spans="2:65" s="12" customFormat="1">
      <c r="B201" s="150"/>
      <c r="D201" s="151" t="s">
        <v>214</v>
      </c>
      <c r="E201" s="152" t="s">
        <v>1</v>
      </c>
      <c r="F201" s="153" t="s">
        <v>2203</v>
      </c>
      <c r="H201" s="154">
        <v>0.99099999999999999</v>
      </c>
      <c r="I201" s="155"/>
      <c r="L201" s="150"/>
      <c r="M201" s="156"/>
      <c r="T201" s="157"/>
      <c r="AT201" s="152" t="s">
        <v>214</v>
      </c>
      <c r="AU201" s="152" t="s">
        <v>87</v>
      </c>
      <c r="AV201" s="12" t="s">
        <v>87</v>
      </c>
      <c r="AW201" s="12" t="s">
        <v>32</v>
      </c>
      <c r="AX201" s="12" t="s">
        <v>77</v>
      </c>
      <c r="AY201" s="152" t="s">
        <v>197</v>
      </c>
    </row>
    <row r="202" spans="2:65" s="13" customFormat="1">
      <c r="B202" s="158"/>
      <c r="D202" s="151" t="s">
        <v>214</v>
      </c>
      <c r="E202" s="159" t="s">
        <v>1</v>
      </c>
      <c r="F202" s="160" t="s">
        <v>219</v>
      </c>
      <c r="H202" s="161">
        <v>2.3260000000000001</v>
      </c>
      <c r="I202" s="162"/>
      <c r="L202" s="158"/>
      <c r="M202" s="163"/>
      <c r="T202" s="164"/>
      <c r="AT202" s="159" t="s">
        <v>214</v>
      </c>
      <c r="AU202" s="159" t="s">
        <v>87</v>
      </c>
      <c r="AV202" s="13" t="s">
        <v>204</v>
      </c>
      <c r="AW202" s="13" t="s">
        <v>32</v>
      </c>
      <c r="AX202" s="13" t="s">
        <v>85</v>
      </c>
      <c r="AY202" s="159" t="s">
        <v>197</v>
      </c>
    </row>
    <row r="203" spans="2:65" s="12" customFormat="1">
      <c r="B203" s="150"/>
      <c r="D203" s="151" t="s">
        <v>214</v>
      </c>
      <c r="F203" s="153" t="s">
        <v>2204</v>
      </c>
      <c r="H203" s="154">
        <v>2.5590000000000002</v>
      </c>
      <c r="I203" s="155"/>
      <c r="L203" s="150"/>
      <c r="M203" s="156"/>
      <c r="T203" s="157"/>
      <c r="AT203" s="152" t="s">
        <v>214</v>
      </c>
      <c r="AU203" s="152" t="s">
        <v>87</v>
      </c>
      <c r="AV203" s="12" t="s">
        <v>87</v>
      </c>
      <c r="AW203" s="12" t="s">
        <v>3</v>
      </c>
      <c r="AX203" s="12" t="s">
        <v>85</v>
      </c>
      <c r="AY203" s="152" t="s">
        <v>197</v>
      </c>
    </row>
    <row r="204" spans="2:65" s="1" customFormat="1" ht="37.9" customHeight="1">
      <c r="B204" s="136"/>
      <c r="C204" s="137" t="s">
        <v>264</v>
      </c>
      <c r="D204" s="137" t="s">
        <v>199</v>
      </c>
      <c r="E204" s="138" t="s">
        <v>2205</v>
      </c>
      <c r="F204" s="139" t="s">
        <v>2206</v>
      </c>
      <c r="G204" s="140" t="s">
        <v>527</v>
      </c>
      <c r="H204" s="141">
        <v>29.64</v>
      </c>
      <c r="I204" s="142"/>
      <c r="J204" s="143">
        <f>ROUND(I204*H204,2)</f>
        <v>0</v>
      </c>
      <c r="K204" s="139" t="s">
        <v>203</v>
      </c>
      <c r="L204" s="32"/>
      <c r="M204" s="144" t="s">
        <v>1</v>
      </c>
      <c r="N204" s="145" t="s">
        <v>42</v>
      </c>
      <c r="P204" s="146">
        <f>O204*H204</f>
        <v>0</v>
      </c>
      <c r="Q204" s="146">
        <v>0</v>
      </c>
      <c r="R204" s="146">
        <f>Q204*H204</f>
        <v>0</v>
      </c>
      <c r="S204" s="146">
        <v>0</v>
      </c>
      <c r="T204" s="147">
        <f>S204*H204</f>
        <v>0</v>
      </c>
      <c r="AR204" s="148" t="s">
        <v>286</v>
      </c>
      <c r="AT204" s="148" t="s">
        <v>199</v>
      </c>
      <c r="AU204" s="148" t="s">
        <v>87</v>
      </c>
      <c r="AY204" s="17" t="s">
        <v>197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85</v>
      </c>
      <c r="BK204" s="149">
        <f>ROUND(I204*H204,2)</f>
        <v>0</v>
      </c>
      <c r="BL204" s="17" t="s">
        <v>286</v>
      </c>
      <c r="BM204" s="148" t="s">
        <v>2207</v>
      </c>
    </row>
    <row r="205" spans="2:65" s="12" customFormat="1">
      <c r="B205" s="150"/>
      <c r="D205" s="151" t="s">
        <v>214</v>
      </c>
      <c r="E205" s="152" t="s">
        <v>1</v>
      </c>
      <c r="F205" s="153" t="s">
        <v>2208</v>
      </c>
      <c r="H205" s="154">
        <v>5.13</v>
      </c>
      <c r="I205" s="155"/>
      <c r="L205" s="150"/>
      <c r="M205" s="156"/>
      <c r="T205" s="157"/>
      <c r="AT205" s="152" t="s">
        <v>214</v>
      </c>
      <c r="AU205" s="152" t="s">
        <v>87</v>
      </c>
      <c r="AV205" s="12" t="s">
        <v>87</v>
      </c>
      <c r="AW205" s="12" t="s">
        <v>32</v>
      </c>
      <c r="AX205" s="12" t="s">
        <v>77</v>
      </c>
      <c r="AY205" s="152" t="s">
        <v>197</v>
      </c>
    </row>
    <row r="206" spans="2:65" s="12" customFormat="1">
      <c r="B206" s="150"/>
      <c r="D206" s="151" t="s">
        <v>214</v>
      </c>
      <c r="E206" s="152" t="s">
        <v>1</v>
      </c>
      <c r="F206" s="153" t="s">
        <v>2209</v>
      </c>
      <c r="H206" s="154">
        <v>6.84</v>
      </c>
      <c r="I206" s="155"/>
      <c r="L206" s="150"/>
      <c r="M206" s="156"/>
      <c r="T206" s="157"/>
      <c r="AT206" s="152" t="s">
        <v>214</v>
      </c>
      <c r="AU206" s="152" t="s">
        <v>87</v>
      </c>
      <c r="AV206" s="12" t="s">
        <v>87</v>
      </c>
      <c r="AW206" s="12" t="s">
        <v>32</v>
      </c>
      <c r="AX206" s="12" t="s">
        <v>77</v>
      </c>
      <c r="AY206" s="152" t="s">
        <v>197</v>
      </c>
    </row>
    <row r="207" spans="2:65" s="12" customFormat="1">
      <c r="B207" s="150"/>
      <c r="D207" s="151" t="s">
        <v>214</v>
      </c>
      <c r="E207" s="152" t="s">
        <v>1</v>
      </c>
      <c r="F207" s="153" t="s">
        <v>2210</v>
      </c>
      <c r="H207" s="154">
        <v>8.5500000000000007</v>
      </c>
      <c r="I207" s="155"/>
      <c r="L207" s="150"/>
      <c r="M207" s="156"/>
      <c r="T207" s="157"/>
      <c r="AT207" s="152" t="s">
        <v>214</v>
      </c>
      <c r="AU207" s="152" t="s">
        <v>87</v>
      </c>
      <c r="AV207" s="12" t="s">
        <v>87</v>
      </c>
      <c r="AW207" s="12" t="s">
        <v>32</v>
      </c>
      <c r="AX207" s="12" t="s">
        <v>77</v>
      </c>
      <c r="AY207" s="152" t="s">
        <v>197</v>
      </c>
    </row>
    <row r="208" spans="2:65" s="12" customFormat="1">
      <c r="B208" s="150"/>
      <c r="D208" s="151" t="s">
        <v>214</v>
      </c>
      <c r="E208" s="152" t="s">
        <v>1</v>
      </c>
      <c r="F208" s="153" t="s">
        <v>2211</v>
      </c>
      <c r="H208" s="154">
        <v>9.1199999999999992</v>
      </c>
      <c r="I208" s="155"/>
      <c r="L208" s="150"/>
      <c r="M208" s="156"/>
      <c r="T208" s="157"/>
      <c r="AT208" s="152" t="s">
        <v>214</v>
      </c>
      <c r="AU208" s="152" t="s">
        <v>87</v>
      </c>
      <c r="AV208" s="12" t="s">
        <v>87</v>
      </c>
      <c r="AW208" s="12" t="s">
        <v>32</v>
      </c>
      <c r="AX208" s="12" t="s">
        <v>77</v>
      </c>
      <c r="AY208" s="152" t="s">
        <v>197</v>
      </c>
    </row>
    <row r="209" spans="2:65" s="13" customFormat="1">
      <c r="B209" s="158"/>
      <c r="D209" s="151" t="s">
        <v>214</v>
      </c>
      <c r="E209" s="159" t="s">
        <v>1</v>
      </c>
      <c r="F209" s="160" t="s">
        <v>219</v>
      </c>
      <c r="H209" s="161">
        <v>29.64</v>
      </c>
      <c r="I209" s="162"/>
      <c r="L209" s="158"/>
      <c r="M209" s="163"/>
      <c r="T209" s="164"/>
      <c r="AT209" s="159" t="s">
        <v>214</v>
      </c>
      <c r="AU209" s="159" t="s">
        <v>87</v>
      </c>
      <c r="AV209" s="13" t="s">
        <v>204</v>
      </c>
      <c r="AW209" s="13" t="s">
        <v>32</v>
      </c>
      <c r="AX209" s="13" t="s">
        <v>85</v>
      </c>
      <c r="AY209" s="159" t="s">
        <v>197</v>
      </c>
    </row>
    <row r="210" spans="2:65" s="1" customFormat="1" ht="21.75" customHeight="1">
      <c r="B210" s="136"/>
      <c r="C210" s="172" t="s">
        <v>268</v>
      </c>
      <c r="D210" s="172" t="s">
        <v>321</v>
      </c>
      <c r="E210" s="173" t="s">
        <v>2212</v>
      </c>
      <c r="F210" s="174" t="s">
        <v>2213</v>
      </c>
      <c r="G210" s="175" t="s">
        <v>222</v>
      </c>
      <c r="H210" s="176">
        <v>0.64</v>
      </c>
      <c r="I210" s="177"/>
      <c r="J210" s="178">
        <f>ROUND(I210*H210,2)</f>
        <v>0</v>
      </c>
      <c r="K210" s="174" t="s">
        <v>203</v>
      </c>
      <c r="L210" s="179"/>
      <c r="M210" s="180" t="s">
        <v>1</v>
      </c>
      <c r="N210" s="181" t="s">
        <v>42</v>
      </c>
      <c r="P210" s="146">
        <f>O210*H210</f>
        <v>0</v>
      </c>
      <c r="Q210" s="146">
        <v>0.55000000000000004</v>
      </c>
      <c r="R210" s="146">
        <f>Q210*H210</f>
        <v>0.35200000000000004</v>
      </c>
      <c r="S210" s="146">
        <v>0</v>
      </c>
      <c r="T210" s="147">
        <f>S210*H210</f>
        <v>0</v>
      </c>
      <c r="AR210" s="148" t="s">
        <v>371</v>
      </c>
      <c r="AT210" s="148" t="s">
        <v>321</v>
      </c>
      <c r="AU210" s="148" t="s">
        <v>87</v>
      </c>
      <c r="AY210" s="17" t="s">
        <v>197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85</v>
      </c>
      <c r="BK210" s="149">
        <f>ROUND(I210*H210,2)</f>
        <v>0</v>
      </c>
      <c r="BL210" s="17" t="s">
        <v>286</v>
      </c>
      <c r="BM210" s="148" t="s">
        <v>2214</v>
      </c>
    </row>
    <row r="211" spans="2:65" s="12" customFormat="1">
      <c r="B211" s="150"/>
      <c r="D211" s="151" t="s">
        <v>214</v>
      </c>
      <c r="E211" s="152" t="s">
        <v>1</v>
      </c>
      <c r="F211" s="153" t="s">
        <v>2215</v>
      </c>
      <c r="H211" s="154">
        <v>0.10100000000000001</v>
      </c>
      <c r="I211" s="155"/>
      <c r="L211" s="150"/>
      <c r="M211" s="156"/>
      <c r="T211" s="157"/>
      <c r="AT211" s="152" t="s">
        <v>214</v>
      </c>
      <c r="AU211" s="152" t="s">
        <v>87</v>
      </c>
      <c r="AV211" s="12" t="s">
        <v>87</v>
      </c>
      <c r="AW211" s="12" t="s">
        <v>32</v>
      </c>
      <c r="AX211" s="12" t="s">
        <v>77</v>
      </c>
      <c r="AY211" s="152" t="s">
        <v>197</v>
      </c>
    </row>
    <row r="212" spans="2:65" s="12" customFormat="1">
      <c r="B212" s="150"/>
      <c r="D212" s="151" t="s">
        <v>214</v>
      </c>
      <c r="E212" s="152" t="s">
        <v>1</v>
      </c>
      <c r="F212" s="153" t="s">
        <v>2216</v>
      </c>
      <c r="H212" s="154">
        <v>0.13400000000000001</v>
      </c>
      <c r="I212" s="155"/>
      <c r="L212" s="150"/>
      <c r="M212" s="156"/>
      <c r="T212" s="157"/>
      <c r="AT212" s="152" t="s">
        <v>214</v>
      </c>
      <c r="AU212" s="152" t="s">
        <v>87</v>
      </c>
      <c r="AV212" s="12" t="s">
        <v>87</v>
      </c>
      <c r="AW212" s="12" t="s">
        <v>32</v>
      </c>
      <c r="AX212" s="12" t="s">
        <v>77</v>
      </c>
      <c r="AY212" s="152" t="s">
        <v>197</v>
      </c>
    </row>
    <row r="213" spans="2:65" s="12" customFormat="1">
      <c r="B213" s="150"/>
      <c r="D213" s="151" t="s">
        <v>214</v>
      </c>
      <c r="E213" s="152" t="s">
        <v>1</v>
      </c>
      <c r="F213" s="153" t="s">
        <v>2217</v>
      </c>
      <c r="H213" s="154">
        <v>0.16800000000000001</v>
      </c>
      <c r="I213" s="155"/>
      <c r="L213" s="150"/>
      <c r="M213" s="156"/>
      <c r="T213" s="157"/>
      <c r="AT213" s="152" t="s">
        <v>214</v>
      </c>
      <c r="AU213" s="152" t="s">
        <v>87</v>
      </c>
      <c r="AV213" s="12" t="s">
        <v>87</v>
      </c>
      <c r="AW213" s="12" t="s">
        <v>32</v>
      </c>
      <c r="AX213" s="12" t="s">
        <v>77</v>
      </c>
      <c r="AY213" s="152" t="s">
        <v>197</v>
      </c>
    </row>
    <row r="214" spans="2:65" s="12" customFormat="1">
      <c r="B214" s="150"/>
      <c r="D214" s="151" t="s">
        <v>214</v>
      </c>
      <c r="E214" s="152" t="s">
        <v>1</v>
      </c>
      <c r="F214" s="153" t="s">
        <v>2218</v>
      </c>
      <c r="H214" s="154">
        <v>0.17899999999999999</v>
      </c>
      <c r="I214" s="155"/>
      <c r="L214" s="150"/>
      <c r="M214" s="156"/>
      <c r="T214" s="157"/>
      <c r="AT214" s="152" t="s">
        <v>214</v>
      </c>
      <c r="AU214" s="152" t="s">
        <v>87</v>
      </c>
      <c r="AV214" s="12" t="s">
        <v>87</v>
      </c>
      <c r="AW214" s="12" t="s">
        <v>32</v>
      </c>
      <c r="AX214" s="12" t="s">
        <v>77</v>
      </c>
      <c r="AY214" s="152" t="s">
        <v>197</v>
      </c>
    </row>
    <row r="215" spans="2:65" s="13" customFormat="1">
      <c r="B215" s="158"/>
      <c r="D215" s="151" t="s">
        <v>214</v>
      </c>
      <c r="E215" s="159" t="s">
        <v>1</v>
      </c>
      <c r="F215" s="160" t="s">
        <v>219</v>
      </c>
      <c r="H215" s="161">
        <v>0.58200000000000007</v>
      </c>
      <c r="I215" s="162"/>
      <c r="L215" s="158"/>
      <c r="M215" s="163"/>
      <c r="T215" s="164"/>
      <c r="AT215" s="159" t="s">
        <v>214</v>
      </c>
      <c r="AU215" s="159" t="s">
        <v>87</v>
      </c>
      <c r="AV215" s="13" t="s">
        <v>204</v>
      </c>
      <c r="AW215" s="13" t="s">
        <v>32</v>
      </c>
      <c r="AX215" s="13" t="s">
        <v>85</v>
      </c>
      <c r="AY215" s="159" t="s">
        <v>197</v>
      </c>
    </row>
    <row r="216" spans="2:65" s="12" customFormat="1">
      <c r="B216" s="150"/>
      <c r="D216" s="151" t="s">
        <v>214</v>
      </c>
      <c r="F216" s="153" t="s">
        <v>2219</v>
      </c>
      <c r="H216" s="154">
        <v>0.64</v>
      </c>
      <c r="I216" s="155"/>
      <c r="L216" s="150"/>
      <c r="M216" s="156"/>
      <c r="T216" s="157"/>
      <c r="AT216" s="152" t="s">
        <v>214</v>
      </c>
      <c r="AU216" s="152" t="s">
        <v>87</v>
      </c>
      <c r="AV216" s="12" t="s">
        <v>87</v>
      </c>
      <c r="AW216" s="12" t="s">
        <v>3</v>
      </c>
      <c r="AX216" s="12" t="s">
        <v>85</v>
      </c>
      <c r="AY216" s="152" t="s">
        <v>197</v>
      </c>
    </row>
    <row r="217" spans="2:65" s="1" customFormat="1" ht="24.2" customHeight="1">
      <c r="B217" s="136"/>
      <c r="C217" s="137" t="s">
        <v>281</v>
      </c>
      <c r="D217" s="137" t="s">
        <v>199</v>
      </c>
      <c r="E217" s="138" t="s">
        <v>2220</v>
      </c>
      <c r="F217" s="139" t="s">
        <v>2221</v>
      </c>
      <c r="G217" s="140" t="s">
        <v>222</v>
      </c>
      <c r="H217" s="141">
        <v>2.9060000000000001</v>
      </c>
      <c r="I217" s="142"/>
      <c r="J217" s="143">
        <f>ROUND(I217*H217,2)</f>
        <v>0</v>
      </c>
      <c r="K217" s="139" t="s">
        <v>203</v>
      </c>
      <c r="L217" s="32"/>
      <c r="M217" s="144" t="s">
        <v>1</v>
      </c>
      <c r="N217" s="145" t="s">
        <v>42</v>
      </c>
      <c r="P217" s="146">
        <f>O217*H217</f>
        <v>0</v>
      </c>
      <c r="Q217" s="146">
        <v>2.248E-2</v>
      </c>
      <c r="R217" s="146">
        <f>Q217*H217</f>
        <v>6.5326880000000004E-2</v>
      </c>
      <c r="S217" s="146">
        <v>0</v>
      </c>
      <c r="T217" s="147">
        <f>S217*H217</f>
        <v>0</v>
      </c>
      <c r="AR217" s="148" t="s">
        <v>286</v>
      </c>
      <c r="AT217" s="148" t="s">
        <v>199</v>
      </c>
      <c r="AU217" s="148" t="s">
        <v>87</v>
      </c>
      <c r="AY217" s="17" t="s">
        <v>197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85</v>
      </c>
      <c r="BK217" s="149">
        <f>ROUND(I217*H217,2)</f>
        <v>0</v>
      </c>
      <c r="BL217" s="17" t="s">
        <v>286</v>
      </c>
      <c r="BM217" s="148" t="s">
        <v>252</v>
      </c>
    </row>
    <row r="218" spans="2:65" s="12" customFormat="1" ht="22.5">
      <c r="B218" s="150"/>
      <c r="D218" s="151" t="s">
        <v>214</v>
      </c>
      <c r="E218" s="152" t="s">
        <v>1</v>
      </c>
      <c r="F218" s="153" t="s">
        <v>2189</v>
      </c>
      <c r="H218" s="154">
        <v>0.44400000000000001</v>
      </c>
      <c r="I218" s="155"/>
      <c r="L218" s="150"/>
      <c r="M218" s="156"/>
      <c r="T218" s="157"/>
      <c r="AT218" s="152" t="s">
        <v>214</v>
      </c>
      <c r="AU218" s="152" t="s">
        <v>87</v>
      </c>
      <c r="AV218" s="12" t="s">
        <v>87</v>
      </c>
      <c r="AW218" s="12" t="s">
        <v>32</v>
      </c>
      <c r="AX218" s="12" t="s">
        <v>77</v>
      </c>
      <c r="AY218" s="152" t="s">
        <v>197</v>
      </c>
    </row>
    <row r="219" spans="2:65" s="12" customFormat="1">
      <c r="B219" s="150"/>
      <c r="D219" s="151" t="s">
        <v>214</v>
      </c>
      <c r="E219" s="152" t="s">
        <v>1</v>
      </c>
      <c r="F219" s="153" t="s">
        <v>2190</v>
      </c>
      <c r="H219" s="154">
        <v>0.58799999999999997</v>
      </c>
      <c r="I219" s="155"/>
      <c r="L219" s="150"/>
      <c r="M219" s="156"/>
      <c r="T219" s="157"/>
      <c r="AT219" s="152" t="s">
        <v>214</v>
      </c>
      <c r="AU219" s="152" t="s">
        <v>87</v>
      </c>
      <c r="AV219" s="12" t="s">
        <v>87</v>
      </c>
      <c r="AW219" s="12" t="s">
        <v>32</v>
      </c>
      <c r="AX219" s="12" t="s">
        <v>77</v>
      </c>
      <c r="AY219" s="152" t="s">
        <v>197</v>
      </c>
    </row>
    <row r="220" spans="2:65" s="12" customFormat="1" ht="22.5">
      <c r="B220" s="150"/>
      <c r="D220" s="151" t="s">
        <v>214</v>
      </c>
      <c r="E220" s="152" t="s">
        <v>1</v>
      </c>
      <c r="F220" s="153" t="s">
        <v>2191</v>
      </c>
      <c r="H220" s="154">
        <v>0.70399999999999996</v>
      </c>
      <c r="I220" s="155"/>
      <c r="L220" s="150"/>
      <c r="M220" s="156"/>
      <c r="T220" s="157"/>
      <c r="AT220" s="152" t="s">
        <v>214</v>
      </c>
      <c r="AU220" s="152" t="s">
        <v>87</v>
      </c>
      <c r="AV220" s="12" t="s">
        <v>87</v>
      </c>
      <c r="AW220" s="12" t="s">
        <v>32</v>
      </c>
      <c r="AX220" s="12" t="s">
        <v>77</v>
      </c>
      <c r="AY220" s="152" t="s">
        <v>197</v>
      </c>
    </row>
    <row r="221" spans="2:65" s="12" customFormat="1" ht="22.5">
      <c r="B221" s="150"/>
      <c r="D221" s="151" t="s">
        <v>214</v>
      </c>
      <c r="E221" s="152" t="s">
        <v>1</v>
      </c>
      <c r="F221" s="153" t="s">
        <v>2192</v>
      </c>
      <c r="H221" s="154">
        <v>1.17</v>
      </c>
      <c r="I221" s="155"/>
      <c r="L221" s="150"/>
      <c r="M221" s="156"/>
      <c r="T221" s="157"/>
      <c r="AT221" s="152" t="s">
        <v>214</v>
      </c>
      <c r="AU221" s="152" t="s">
        <v>87</v>
      </c>
      <c r="AV221" s="12" t="s">
        <v>87</v>
      </c>
      <c r="AW221" s="12" t="s">
        <v>32</v>
      </c>
      <c r="AX221" s="12" t="s">
        <v>77</v>
      </c>
      <c r="AY221" s="152" t="s">
        <v>197</v>
      </c>
    </row>
    <row r="222" spans="2:65" s="13" customFormat="1">
      <c r="B222" s="158"/>
      <c r="D222" s="151" t="s">
        <v>214</v>
      </c>
      <c r="E222" s="159" t="s">
        <v>1</v>
      </c>
      <c r="F222" s="160" t="s">
        <v>219</v>
      </c>
      <c r="H222" s="161">
        <v>2.9059999999999997</v>
      </c>
      <c r="I222" s="162"/>
      <c r="L222" s="158"/>
      <c r="M222" s="163"/>
      <c r="T222" s="164"/>
      <c r="AT222" s="159" t="s">
        <v>214</v>
      </c>
      <c r="AU222" s="159" t="s">
        <v>87</v>
      </c>
      <c r="AV222" s="13" t="s">
        <v>204</v>
      </c>
      <c r="AW222" s="13" t="s">
        <v>32</v>
      </c>
      <c r="AX222" s="13" t="s">
        <v>85</v>
      </c>
      <c r="AY222" s="159" t="s">
        <v>197</v>
      </c>
    </row>
    <row r="223" spans="2:65" s="1" customFormat="1" ht="16.5" customHeight="1">
      <c r="B223" s="136"/>
      <c r="C223" s="137" t="s">
        <v>286</v>
      </c>
      <c r="D223" s="137" t="s">
        <v>199</v>
      </c>
      <c r="E223" s="138" t="s">
        <v>2222</v>
      </c>
      <c r="F223" s="139" t="s">
        <v>2223</v>
      </c>
      <c r="G223" s="140" t="s">
        <v>212</v>
      </c>
      <c r="H223" s="141">
        <v>128</v>
      </c>
      <c r="I223" s="142"/>
      <c r="J223" s="143">
        <f>ROUND(I223*H223,2)</f>
        <v>0</v>
      </c>
      <c r="K223" s="139" t="s">
        <v>203</v>
      </c>
      <c r="L223" s="32"/>
      <c r="M223" s="144" t="s">
        <v>1</v>
      </c>
      <c r="N223" s="145" t="s">
        <v>42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286</v>
      </c>
      <c r="AT223" s="148" t="s">
        <v>199</v>
      </c>
      <c r="AU223" s="148" t="s">
        <v>87</v>
      </c>
      <c r="AY223" s="17" t="s">
        <v>197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85</v>
      </c>
      <c r="BK223" s="149">
        <f>ROUND(I223*H223,2)</f>
        <v>0</v>
      </c>
      <c r="BL223" s="17" t="s">
        <v>286</v>
      </c>
      <c r="BM223" s="148" t="s">
        <v>8</v>
      </c>
    </row>
    <row r="224" spans="2:65" s="12" customFormat="1">
      <c r="B224" s="150"/>
      <c r="D224" s="151" t="s">
        <v>214</v>
      </c>
      <c r="E224" s="152" t="s">
        <v>1</v>
      </c>
      <c r="F224" s="153" t="s">
        <v>2224</v>
      </c>
      <c r="H224" s="154">
        <v>77</v>
      </c>
      <c r="I224" s="155"/>
      <c r="L224" s="150"/>
      <c r="M224" s="156"/>
      <c r="T224" s="157"/>
      <c r="AT224" s="152" t="s">
        <v>214</v>
      </c>
      <c r="AU224" s="152" t="s">
        <v>87</v>
      </c>
      <c r="AV224" s="12" t="s">
        <v>87</v>
      </c>
      <c r="AW224" s="12" t="s">
        <v>32</v>
      </c>
      <c r="AX224" s="12" t="s">
        <v>77</v>
      </c>
      <c r="AY224" s="152" t="s">
        <v>197</v>
      </c>
    </row>
    <row r="225" spans="2:65" s="12" customFormat="1">
      <c r="B225" s="150"/>
      <c r="D225" s="151" t="s">
        <v>214</v>
      </c>
      <c r="E225" s="152" t="s">
        <v>1</v>
      </c>
      <c r="F225" s="153" t="s">
        <v>2225</v>
      </c>
      <c r="H225" s="154">
        <v>51</v>
      </c>
      <c r="I225" s="155"/>
      <c r="L225" s="150"/>
      <c r="M225" s="156"/>
      <c r="T225" s="157"/>
      <c r="AT225" s="152" t="s">
        <v>214</v>
      </c>
      <c r="AU225" s="152" t="s">
        <v>87</v>
      </c>
      <c r="AV225" s="12" t="s">
        <v>87</v>
      </c>
      <c r="AW225" s="12" t="s">
        <v>32</v>
      </c>
      <c r="AX225" s="12" t="s">
        <v>77</v>
      </c>
      <c r="AY225" s="152" t="s">
        <v>197</v>
      </c>
    </row>
    <row r="226" spans="2:65" s="13" customFormat="1">
      <c r="B226" s="158"/>
      <c r="D226" s="151" t="s">
        <v>214</v>
      </c>
      <c r="E226" s="159" t="s">
        <v>1</v>
      </c>
      <c r="F226" s="160" t="s">
        <v>219</v>
      </c>
      <c r="H226" s="161">
        <v>128</v>
      </c>
      <c r="I226" s="162"/>
      <c r="L226" s="158"/>
      <c r="M226" s="163"/>
      <c r="T226" s="164"/>
      <c r="AT226" s="159" t="s">
        <v>214</v>
      </c>
      <c r="AU226" s="159" t="s">
        <v>87</v>
      </c>
      <c r="AV226" s="13" t="s">
        <v>204</v>
      </c>
      <c r="AW226" s="13" t="s">
        <v>32</v>
      </c>
      <c r="AX226" s="13" t="s">
        <v>85</v>
      </c>
      <c r="AY226" s="159" t="s">
        <v>197</v>
      </c>
    </row>
    <row r="227" spans="2:65" s="1" customFormat="1" ht="16.5" customHeight="1">
      <c r="B227" s="136"/>
      <c r="C227" s="172" t="s">
        <v>290</v>
      </c>
      <c r="D227" s="172" t="s">
        <v>321</v>
      </c>
      <c r="E227" s="173" t="s">
        <v>2226</v>
      </c>
      <c r="F227" s="174" t="s">
        <v>2227</v>
      </c>
      <c r="G227" s="175" t="s">
        <v>212</v>
      </c>
      <c r="H227" s="176">
        <v>140.80000000000001</v>
      </c>
      <c r="I227" s="177"/>
      <c r="J227" s="178">
        <f>ROUND(I227*H227,2)</f>
        <v>0</v>
      </c>
      <c r="K227" s="174" t="s">
        <v>1</v>
      </c>
      <c r="L227" s="179"/>
      <c r="M227" s="180" t="s">
        <v>1</v>
      </c>
      <c r="N227" s="181" t="s">
        <v>42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371</v>
      </c>
      <c r="AT227" s="148" t="s">
        <v>321</v>
      </c>
      <c r="AU227" s="148" t="s">
        <v>87</v>
      </c>
      <c r="AY227" s="17" t="s">
        <v>197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85</v>
      </c>
      <c r="BK227" s="149">
        <f>ROUND(I227*H227,2)</f>
        <v>0</v>
      </c>
      <c r="BL227" s="17" t="s">
        <v>286</v>
      </c>
      <c r="BM227" s="148" t="s">
        <v>268</v>
      </c>
    </row>
    <row r="228" spans="2:65" s="12" customFormat="1">
      <c r="B228" s="150"/>
      <c r="D228" s="151" t="s">
        <v>214</v>
      </c>
      <c r="F228" s="153" t="s">
        <v>2228</v>
      </c>
      <c r="H228" s="154">
        <v>140.80000000000001</v>
      </c>
      <c r="I228" s="155"/>
      <c r="L228" s="150"/>
      <c r="M228" s="156"/>
      <c r="T228" s="157"/>
      <c r="AT228" s="152" t="s">
        <v>214</v>
      </c>
      <c r="AU228" s="152" t="s">
        <v>87</v>
      </c>
      <c r="AV228" s="12" t="s">
        <v>87</v>
      </c>
      <c r="AW228" s="12" t="s">
        <v>3</v>
      </c>
      <c r="AX228" s="12" t="s">
        <v>85</v>
      </c>
      <c r="AY228" s="152" t="s">
        <v>197</v>
      </c>
    </row>
    <row r="229" spans="2:65" s="1" customFormat="1" ht="24.2" customHeight="1">
      <c r="B229" s="136"/>
      <c r="C229" s="137" t="s">
        <v>296</v>
      </c>
      <c r="D229" s="137" t="s">
        <v>199</v>
      </c>
      <c r="E229" s="138" t="s">
        <v>2229</v>
      </c>
      <c r="F229" s="139" t="s">
        <v>2230</v>
      </c>
      <c r="G229" s="140" t="s">
        <v>212</v>
      </c>
      <c r="H229" s="141">
        <v>128</v>
      </c>
      <c r="I229" s="142"/>
      <c r="J229" s="143">
        <f>ROUND(I229*H229,2)</f>
        <v>0</v>
      </c>
      <c r="K229" s="139" t="s">
        <v>203</v>
      </c>
      <c r="L229" s="32"/>
      <c r="M229" s="144" t="s">
        <v>1</v>
      </c>
      <c r="N229" s="145" t="s">
        <v>42</v>
      </c>
      <c r="P229" s="146">
        <f>O229*H229</f>
        <v>0</v>
      </c>
      <c r="Q229" s="146">
        <v>1.8000000000000001E-4</v>
      </c>
      <c r="R229" s="146">
        <f>Q229*H229</f>
        <v>2.3040000000000001E-2</v>
      </c>
      <c r="S229" s="146">
        <v>0</v>
      </c>
      <c r="T229" s="147">
        <f>S229*H229</f>
        <v>0</v>
      </c>
      <c r="AR229" s="148" t="s">
        <v>286</v>
      </c>
      <c r="AT229" s="148" t="s">
        <v>199</v>
      </c>
      <c r="AU229" s="148" t="s">
        <v>87</v>
      </c>
      <c r="AY229" s="17" t="s">
        <v>197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85</v>
      </c>
      <c r="BK229" s="149">
        <f>ROUND(I229*H229,2)</f>
        <v>0</v>
      </c>
      <c r="BL229" s="17" t="s">
        <v>286</v>
      </c>
      <c r="BM229" s="148" t="s">
        <v>286</v>
      </c>
    </row>
    <row r="230" spans="2:65" s="12" customFormat="1">
      <c r="B230" s="150"/>
      <c r="D230" s="151" t="s">
        <v>214</v>
      </c>
      <c r="E230" s="152" t="s">
        <v>1</v>
      </c>
      <c r="F230" s="153" t="s">
        <v>2224</v>
      </c>
      <c r="H230" s="154">
        <v>77</v>
      </c>
      <c r="I230" s="155"/>
      <c r="L230" s="150"/>
      <c r="M230" s="156"/>
      <c r="T230" s="157"/>
      <c r="AT230" s="152" t="s">
        <v>214</v>
      </c>
      <c r="AU230" s="152" t="s">
        <v>87</v>
      </c>
      <c r="AV230" s="12" t="s">
        <v>87</v>
      </c>
      <c r="AW230" s="12" t="s">
        <v>32</v>
      </c>
      <c r="AX230" s="12" t="s">
        <v>77</v>
      </c>
      <c r="AY230" s="152" t="s">
        <v>197</v>
      </c>
    </row>
    <row r="231" spans="2:65" s="12" customFormat="1">
      <c r="B231" s="150"/>
      <c r="D231" s="151" t="s">
        <v>214</v>
      </c>
      <c r="E231" s="152" t="s">
        <v>1</v>
      </c>
      <c r="F231" s="153" t="s">
        <v>2225</v>
      </c>
      <c r="H231" s="154">
        <v>51</v>
      </c>
      <c r="I231" s="155"/>
      <c r="L231" s="150"/>
      <c r="M231" s="156"/>
      <c r="T231" s="157"/>
      <c r="AT231" s="152" t="s">
        <v>214</v>
      </c>
      <c r="AU231" s="152" t="s">
        <v>87</v>
      </c>
      <c r="AV231" s="12" t="s">
        <v>87</v>
      </c>
      <c r="AW231" s="12" t="s">
        <v>32</v>
      </c>
      <c r="AX231" s="12" t="s">
        <v>77</v>
      </c>
      <c r="AY231" s="152" t="s">
        <v>197</v>
      </c>
    </row>
    <row r="232" spans="2:65" s="13" customFormat="1">
      <c r="B232" s="158"/>
      <c r="D232" s="151" t="s">
        <v>214</v>
      </c>
      <c r="E232" s="159" t="s">
        <v>1</v>
      </c>
      <c r="F232" s="160" t="s">
        <v>219</v>
      </c>
      <c r="H232" s="161">
        <v>128</v>
      </c>
      <c r="I232" s="162"/>
      <c r="L232" s="158"/>
      <c r="M232" s="163"/>
      <c r="T232" s="164"/>
      <c r="AT232" s="159" t="s">
        <v>214</v>
      </c>
      <c r="AU232" s="159" t="s">
        <v>87</v>
      </c>
      <c r="AV232" s="13" t="s">
        <v>204</v>
      </c>
      <c r="AW232" s="13" t="s">
        <v>32</v>
      </c>
      <c r="AX232" s="13" t="s">
        <v>85</v>
      </c>
      <c r="AY232" s="159" t="s">
        <v>197</v>
      </c>
    </row>
    <row r="233" spans="2:65" s="1" customFormat="1" ht="24.2" customHeight="1">
      <c r="B233" s="136"/>
      <c r="C233" s="137" t="s">
        <v>300</v>
      </c>
      <c r="D233" s="137" t="s">
        <v>199</v>
      </c>
      <c r="E233" s="138" t="s">
        <v>1806</v>
      </c>
      <c r="F233" s="139" t="s">
        <v>1807</v>
      </c>
      <c r="G233" s="140" t="s">
        <v>293</v>
      </c>
      <c r="H233" s="141">
        <v>7.835</v>
      </c>
      <c r="I233" s="142"/>
      <c r="J233" s="143">
        <f>ROUND(I233*H233,2)</f>
        <v>0</v>
      </c>
      <c r="K233" s="139" t="s">
        <v>203</v>
      </c>
      <c r="L233" s="32"/>
      <c r="M233" s="144" t="s">
        <v>1</v>
      </c>
      <c r="N233" s="145" t="s">
        <v>42</v>
      </c>
      <c r="P233" s="146">
        <f>O233*H233</f>
        <v>0</v>
      </c>
      <c r="Q233" s="146">
        <v>0</v>
      </c>
      <c r="R233" s="146">
        <f>Q233*H233</f>
        <v>0</v>
      </c>
      <c r="S233" s="146">
        <v>0</v>
      </c>
      <c r="T233" s="147">
        <f>S233*H233</f>
        <v>0</v>
      </c>
      <c r="AR233" s="148" t="s">
        <v>286</v>
      </c>
      <c r="AT233" s="148" t="s">
        <v>199</v>
      </c>
      <c r="AU233" s="148" t="s">
        <v>87</v>
      </c>
      <c r="AY233" s="17" t="s">
        <v>197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85</v>
      </c>
      <c r="BK233" s="149">
        <f>ROUND(I233*H233,2)</f>
        <v>0</v>
      </c>
      <c r="BL233" s="17" t="s">
        <v>286</v>
      </c>
      <c r="BM233" s="148" t="s">
        <v>296</v>
      </c>
    </row>
    <row r="234" spans="2:65" s="11" customFormat="1" ht="22.9" customHeight="1">
      <c r="B234" s="124"/>
      <c r="D234" s="125" t="s">
        <v>76</v>
      </c>
      <c r="E234" s="134" t="s">
        <v>1169</v>
      </c>
      <c r="F234" s="134" t="s">
        <v>1170</v>
      </c>
      <c r="I234" s="127"/>
      <c r="J234" s="135">
        <f>BK234</f>
        <v>0</v>
      </c>
      <c r="L234" s="124"/>
      <c r="M234" s="129"/>
      <c r="P234" s="130">
        <f>SUM(P235:P250)</f>
        <v>0</v>
      </c>
      <c r="R234" s="130">
        <f>SUM(R235:R250)</f>
        <v>1.1177600000000001E-2</v>
      </c>
      <c r="T234" s="131">
        <f>SUM(T235:T250)</f>
        <v>0</v>
      </c>
      <c r="AR234" s="125" t="s">
        <v>87</v>
      </c>
      <c r="AT234" s="132" t="s">
        <v>76</v>
      </c>
      <c r="AU234" s="132" t="s">
        <v>85</v>
      </c>
      <c r="AY234" s="125" t="s">
        <v>197</v>
      </c>
      <c r="BK234" s="133">
        <f>SUM(BK235:BK250)</f>
        <v>0</v>
      </c>
    </row>
    <row r="235" spans="2:65" s="1" customFormat="1" ht="16.5" customHeight="1">
      <c r="B235" s="136"/>
      <c r="C235" s="137" t="s">
        <v>313</v>
      </c>
      <c r="D235" s="137" t="s">
        <v>199</v>
      </c>
      <c r="E235" s="138" t="s">
        <v>2231</v>
      </c>
      <c r="F235" s="139" t="s">
        <v>2232</v>
      </c>
      <c r="G235" s="140" t="s">
        <v>212</v>
      </c>
      <c r="H235" s="141">
        <v>48</v>
      </c>
      <c r="I235" s="142"/>
      <c r="J235" s="143">
        <f>ROUND(I235*H235,2)</f>
        <v>0</v>
      </c>
      <c r="K235" s="139" t="s">
        <v>203</v>
      </c>
      <c r="L235" s="32"/>
      <c r="M235" s="144" t="s">
        <v>1</v>
      </c>
      <c r="N235" s="145" t="s">
        <v>42</v>
      </c>
      <c r="P235" s="146">
        <f>O235*H235</f>
        <v>0</v>
      </c>
      <c r="Q235" s="146">
        <v>5.0000000000000002E-5</v>
      </c>
      <c r="R235" s="146">
        <f>Q235*H235</f>
        <v>2.4000000000000002E-3</v>
      </c>
      <c r="S235" s="146">
        <v>0</v>
      </c>
      <c r="T235" s="147">
        <f>S235*H235</f>
        <v>0</v>
      </c>
      <c r="AR235" s="148" t="s">
        <v>286</v>
      </c>
      <c r="AT235" s="148" t="s">
        <v>199</v>
      </c>
      <c r="AU235" s="148" t="s">
        <v>87</v>
      </c>
      <c r="AY235" s="17" t="s">
        <v>197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7" t="s">
        <v>85</v>
      </c>
      <c r="BK235" s="149">
        <f>ROUND(I235*H235,2)</f>
        <v>0</v>
      </c>
      <c r="BL235" s="17" t="s">
        <v>286</v>
      </c>
      <c r="BM235" s="148" t="s">
        <v>313</v>
      </c>
    </row>
    <row r="236" spans="2:65" s="12" customFormat="1">
      <c r="B236" s="150"/>
      <c r="D236" s="151" t="s">
        <v>214</v>
      </c>
      <c r="E236" s="152" t="s">
        <v>1</v>
      </c>
      <c r="F236" s="153" t="s">
        <v>2233</v>
      </c>
      <c r="H236" s="154">
        <v>48</v>
      </c>
      <c r="I236" s="155"/>
      <c r="L236" s="150"/>
      <c r="M236" s="156"/>
      <c r="T236" s="157"/>
      <c r="AT236" s="152" t="s">
        <v>214</v>
      </c>
      <c r="AU236" s="152" t="s">
        <v>87</v>
      </c>
      <c r="AV236" s="12" t="s">
        <v>87</v>
      </c>
      <c r="AW236" s="12" t="s">
        <v>32</v>
      </c>
      <c r="AX236" s="12" t="s">
        <v>77</v>
      </c>
      <c r="AY236" s="152" t="s">
        <v>197</v>
      </c>
    </row>
    <row r="237" spans="2:65" s="13" customFormat="1">
      <c r="B237" s="158"/>
      <c r="D237" s="151" t="s">
        <v>214</v>
      </c>
      <c r="E237" s="159" t="s">
        <v>1</v>
      </c>
      <c r="F237" s="160" t="s">
        <v>219</v>
      </c>
      <c r="H237" s="161">
        <v>48</v>
      </c>
      <c r="I237" s="162"/>
      <c r="L237" s="158"/>
      <c r="M237" s="163"/>
      <c r="T237" s="164"/>
      <c r="AT237" s="159" t="s">
        <v>214</v>
      </c>
      <c r="AU237" s="159" t="s">
        <v>87</v>
      </c>
      <c r="AV237" s="13" t="s">
        <v>204</v>
      </c>
      <c r="AW237" s="13" t="s">
        <v>32</v>
      </c>
      <c r="AX237" s="13" t="s">
        <v>85</v>
      </c>
      <c r="AY237" s="159" t="s">
        <v>197</v>
      </c>
    </row>
    <row r="238" spans="2:65" s="1" customFormat="1" ht="16.5" customHeight="1">
      <c r="B238" s="136"/>
      <c r="C238" s="172" t="s">
        <v>7</v>
      </c>
      <c r="D238" s="172" t="s">
        <v>321</v>
      </c>
      <c r="E238" s="173" t="s">
        <v>2234</v>
      </c>
      <c r="F238" s="174" t="s">
        <v>2235</v>
      </c>
      <c r="G238" s="175" t="s">
        <v>527</v>
      </c>
      <c r="H238" s="176">
        <v>46</v>
      </c>
      <c r="I238" s="177"/>
      <c r="J238" s="178">
        <f>ROUND(I238*H238,2)</f>
        <v>0</v>
      </c>
      <c r="K238" s="174" t="s">
        <v>1</v>
      </c>
      <c r="L238" s="179"/>
      <c r="M238" s="180" t="s">
        <v>1</v>
      </c>
      <c r="N238" s="181" t="s">
        <v>42</v>
      </c>
      <c r="P238" s="146">
        <f>O238*H238</f>
        <v>0</v>
      </c>
      <c r="Q238" s="146">
        <v>0</v>
      </c>
      <c r="R238" s="146">
        <f>Q238*H238</f>
        <v>0</v>
      </c>
      <c r="S238" s="146">
        <v>0</v>
      </c>
      <c r="T238" s="147">
        <f>S238*H238</f>
        <v>0</v>
      </c>
      <c r="AR238" s="148" t="s">
        <v>371</v>
      </c>
      <c r="AT238" s="148" t="s">
        <v>321</v>
      </c>
      <c r="AU238" s="148" t="s">
        <v>87</v>
      </c>
      <c r="AY238" s="17" t="s">
        <v>197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7" t="s">
        <v>85</v>
      </c>
      <c r="BK238" s="149">
        <f>ROUND(I238*H238,2)</f>
        <v>0</v>
      </c>
      <c r="BL238" s="17" t="s">
        <v>286</v>
      </c>
      <c r="BM238" s="148" t="s">
        <v>320</v>
      </c>
    </row>
    <row r="239" spans="2:65" s="1" customFormat="1" ht="16.5" customHeight="1">
      <c r="B239" s="136"/>
      <c r="C239" s="172" t="s">
        <v>320</v>
      </c>
      <c r="D239" s="172" t="s">
        <v>321</v>
      </c>
      <c r="E239" s="173" t="s">
        <v>2236</v>
      </c>
      <c r="F239" s="174" t="s">
        <v>2237</v>
      </c>
      <c r="G239" s="175" t="s">
        <v>527</v>
      </c>
      <c r="H239" s="176">
        <v>52</v>
      </c>
      <c r="I239" s="177"/>
      <c r="J239" s="178">
        <f>ROUND(I239*H239,2)</f>
        <v>0</v>
      </c>
      <c r="K239" s="174" t="s">
        <v>1</v>
      </c>
      <c r="L239" s="179"/>
      <c r="M239" s="180" t="s">
        <v>1</v>
      </c>
      <c r="N239" s="181" t="s">
        <v>42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AR239" s="148" t="s">
        <v>371</v>
      </c>
      <c r="AT239" s="148" t="s">
        <v>321</v>
      </c>
      <c r="AU239" s="148" t="s">
        <v>87</v>
      </c>
      <c r="AY239" s="17" t="s">
        <v>197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85</v>
      </c>
      <c r="BK239" s="149">
        <f>ROUND(I239*H239,2)</f>
        <v>0</v>
      </c>
      <c r="BL239" s="17" t="s">
        <v>286</v>
      </c>
      <c r="BM239" s="148" t="s">
        <v>331</v>
      </c>
    </row>
    <row r="240" spans="2:65" s="1" customFormat="1" ht="24.2" customHeight="1">
      <c r="B240" s="136"/>
      <c r="C240" s="137" t="s">
        <v>327</v>
      </c>
      <c r="D240" s="137" t="s">
        <v>199</v>
      </c>
      <c r="E240" s="138" t="s">
        <v>2238</v>
      </c>
      <c r="F240" s="139" t="s">
        <v>2239</v>
      </c>
      <c r="G240" s="140" t="s">
        <v>324</v>
      </c>
      <c r="H240" s="141">
        <v>7.68</v>
      </c>
      <c r="I240" s="142"/>
      <c r="J240" s="143">
        <f>ROUND(I240*H240,2)</f>
        <v>0</v>
      </c>
      <c r="K240" s="139" t="s">
        <v>203</v>
      </c>
      <c r="L240" s="32"/>
      <c r="M240" s="144" t="s">
        <v>1</v>
      </c>
      <c r="N240" s="145" t="s">
        <v>42</v>
      </c>
      <c r="P240" s="146">
        <f>O240*H240</f>
        <v>0</v>
      </c>
      <c r="Q240" s="146">
        <v>6.9999999999999994E-5</v>
      </c>
      <c r="R240" s="146">
        <f>Q240*H240</f>
        <v>5.3759999999999995E-4</v>
      </c>
      <c r="S240" s="146">
        <v>0</v>
      </c>
      <c r="T240" s="147">
        <f>S240*H240</f>
        <v>0</v>
      </c>
      <c r="AR240" s="148" t="s">
        <v>286</v>
      </c>
      <c r="AT240" s="148" t="s">
        <v>199</v>
      </c>
      <c r="AU240" s="148" t="s">
        <v>87</v>
      </c>
      <c r="AY240" s="17" t="s">
        <v>197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7" t="s">
        <v>85</v>
      </c>
      <c r="BK240" s="149">
        <f>ROUND(I240*H240,2)</f>
        <v>0</v>
      </c>
      <c r="BL240" s="17" t="s">
        <v>286</v>
      </c>
      <c r="BM240" s="148" t="s">
        <v>2240</v>
      </c>
    </row>
    <row r="241" spans="2:65" s="12" customFormat="1">
      <c r="B241" s="150"/>
      <c r="D241" s="151" t="s">
        <v>214</v>
      </c>
      <c r="E241" s="152" t="s">
        <v>1</v>
      </c>
      <c r="F241" s="153" t="s">
        <v>2241</v>
      </c>
      <c r="H241" s="154">
        <v>7.68</v>
      </c>
      <c r="I241" s="155"/>
      <c r="L241" s="150"/>
      <c r="M241" s="156"/>
      <c r="T241" s="157"/>
      <c r="AT241" s="152" t="s">
        <v>214</v>
      </c>
      <c r="AU241" s="152" t="s">
        <v>87</v>
      </c>
      <c r="AV241" s="12" t="s">
        <v>87</v>
      </c>
      <c r="AW241" s="12" t="s">
        <v>32</v>
      </c>
      <c r="AX241" s="12" t="s">
        <v>85</v>
      </c>
      <c r="AY241" s="152" t="s">
        <v>197</v>
      </c>
    </row>
    <row r="242" spans="2:65" s="1" customFormat="1" ht="24.2" customHeight="1">
      <c r="B242" s="136"/>
      <c r="C242" s="172" t="s">
        <v>331</v>
      </c>
      <c r="D242" s="172" t="s">
        <v>321</v>
      </c>
      <c r="E242" s="173" t="s">
        <v>2242</v>
      </c>
      <c r="F242" s="174" t="s">
        <v>2243</v>
      </c>
      <c r="G242" s="175" t="s">
        <v>202</v>
      </c>
      <c r="H242" s="176">
        <v>4</v>
      </c>
      <c r="I242" s="177"/>
      <c r="J242" s="178">
        <f>ROUND(I242*H242,2)</f>
        <v>0</v>
      </c>
      <c r="K242" s="174" t="s">
        <v>203</v>
      </c>
      <c r="L242" s="179"/>
      <c r="M242" s="180" t="s">
        <v>1</v>
      </c>
      <c r="N242" s="181" t="s">
        <v>42</v>
      </c>
      <c r="P242" s="146">
        <f>O242*H242</f>
        <v>0</v>
      </c>
      <c r="Q242" s="146">
        <v>3.2000000000000003E-4</v>
      </c>
      <c r="R242" s="146">
        <f>Q242*H242</f>
        <v>1.2800000000000001E-3</v>
      </c>
      <c r="S242" s="146">
        <v>0</v>
      </c>
      <c r="T242" s="147">
        <f>S242*H242</f>
        <v>0</v>
      </c>
      <c r="AR242" s="148" t="s">
        <v>371</v>
      </c>
      <c r="AT242" s="148" t="s">
        <v>321</v>
      </c>
      <c r="AU242" s="148" t="s">
        <v>87</v>
      </c>
      <c r="AY242" s="17" t="s">
        <v>197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85</v>
      </c>
      <c r="BK242" s="149">
        <f>ROUND(I242*H242,2)</f>
        <v>0</v>
      </c>
      <c r="BL242" s="17" t="s">
        <v>286</v>
      </c>
      <c r="BM242" s="148" t="s">
        <v>2244</v>
      </c>
    </row>
    <row r="243" spans="2:65" s="1" customFormat="1" ht="24.2" customHeight="1">
      <c r="B243" s="136"/>
      <c r="C243" s="172" t="s">
        <v>336</v>
      </c>
      <c r="D243" s="172" t="s">
        <v>321</v>
      </c>
      <c r="E243" s="173" t="s">
        <v>2245</v>
      </c>
      <c r="F243" s="174" t="s">
        <v>2246</v>
      </c>
      <c r="G243" s="175" t="s">
        <v>527</v>
      </c>
      <c r="H243" s="176">
        <v>8</v>
      </c>
      <c r="I243" s="177"/>
      <c r="J243" s="178">
        <f>ROUND(I243*H243,2)</f>
        <v>0</v>
      </c>
      <c r="K243" s="174" t="s">
        <v>203</v>
      </c>
      <c r="L243" s="179"/>
      <c r="M243" s="180" t="s">
        <v>1</v>
      </c>
      <c r="N243" s="181" t="s">
        <v>42</v>
      </c>
      <c r="P243" s="146">
        <f>O243*H243</f>
        <v>0</v>
      </c>
      <c r="Q243" s="146">
        <v>8.0000000000000004E-4</v>
      </c>
      <c r="R243" s="146">
        <f>Q243*H243</f>
        <v>6.4000000000000003E-3</v>
      </c>
      <c r="S243" s="146">
        <v>0</v>
      </c>
      <c r="T243" s="147">
        <f>S243*H243</f>
        <v>0</v>
      </c>
      <c r="AR243" s="148" t="s">
        <v>371</v>
      </c>
      <c r="AT243" s="148" t="s">
        <v>321</v>
      </c>
      <c r="AU243" s="148" t="s">
        <v>87</v>
      </c>
      <c r="AY243" s="17" t="s">
        <v>197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85</v>
      </c>
      <c r="BK243" s="149">
        <f>ROUND(I243*H243,2)</f>
        <v>0</v>
      </c>
      <c r="BL243" s="17" t="s">
        <v>286</v>
      </c>
      <c r="BM243" s="148" t="s">
        <v>2247</v>
      </c>
    </row>
    <row r="244" spans="2:65" s="12" customFormat="1">
      <c r="B244" s="150"/>
      <c r="D244" s="151" t="s">
        <v>214</v>
      </c>
      <c r="E244" s="152" t="s">
        <v>1</v>
      </c>
      <c r="F244" s="153" t="s">
        <v>2248</v>
      </c>
      <c r="H244" s="154">
        <v>8</v>
      </c>
      <c r="I244" s="155"/>
      <c r="L244" s="150"/>
      <c r="M244" s="156"/>
      <c r="T244" s="157"/>
      <c r="AT244" s="152" t="s">
        <v>214</v>
      </c>
      <c r="AU244" s="152" t="s">
        <v>87</v>
      </c>
      <c r="AV244" s="12" t="s">
        <v>87</v>
      </c>
      <c r="AW244" s="12" t="s">
        <v>32</v>
      </c>
      <c r="AX244" s="12" t="s">
        <v>85</v>
      </c>
      <c r="AY244" s="152" t="s">
        <v>197</v>
      </c>
    </row>
    <row r="245" spans="2:65" s="1" customFormat="1" ht="24.2" customHeight="1">
      <c r="B245" s="136"/>
      <c r="C245" s="137" t="s">
        <v>340</v>
      </c>
      <c r="D245" s="137" t="s">
        <v>199</v>
      </c>
      <c r="E245" s="138" t="s">
        <v>2249</v>
      </c>
      <c r="F245" s="139" t="s">
        <v>2250</v>
      </c>
      <c r="G245" s="140" t="s">
        <v>324</v>
      </c>
      <c r="H245" s="141">
        <v>8</v>
      </c>
      <c r="I245" s="142"/>
      <c r="J245" s="143">
        <f>ROUND(I245*H245,2)</f>
        <v>0</v>
      </c>
      <c r="K245" s="139" t="s">
        <v>203</v>
      </c>
      <c r="L245" s="32"/>
      <c r="M245" s="144" t="s">
        <v>1</v>
      </c>
      <c r="N245" s="145" t="s">
        <v>42</v>
      </c>
      <c r="P245" s="146">
        <f>O245*H245</f>
        <v>0</v>
      </c>
      <c r="Q245" s="146">
        <v>6.9999999999999994E-5</v>
      </c>
      <c r="R245" s="146">
        <f>Q245*H245</f>
        <v>5.5999999999999995E-4</v>
      </c>
      <c r="S245" s="146">
        <v>0</v>
      </c>
      <c r="T245" s="147">
        <f>S245*H245</f>
        <v>0</v>
      </c>
      <c r="AR245" s="148" t="s">
        <v>286</v>
      </c>
      <c r="AT245" s="148" t="s">
        <v>199</v>
      </c>
      <c r="AU245" s="148" t="s">
        <v>87</v>
      </c>
      <c r="AY245" s="17" t="s">
        <v>197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85</v>
      </c>
      <c r="BK245" s="149">
        <f>ROUND(I245*H245,2)</f>
        <v>0</v>
      </c>
      <c r="BL245" s="17" t="s">
        <v>286</v>
      </c>
      <c r="BM245" s="148" t="s">
        <v>340</v>
      </c>
    </row>
    <row r="246" spans="2:65" s="12" customFormat="1">
      <c r="B246" s="150"/>
      <c r="D246" s="151" t="s">
        <v>214</v>
      </c>
      <c r="E246" s="152" t="s">
        <v>1</v>
      </c>
      <c r="F246" s="153" t="s">
        <v>2251</v>
      </c>
      <c r="H246" s="154">
        <v>8</v>
      </c>
      <c r="I246" s="155"/>
      <c r="L246" s="150"/>
      <c r="M246" s="156"/>
      <c r="T246" s="157"/>
      <c r="AT246" s="152" t="s">
        <v>214</v>
      </c>
      <c r="AU246" s="152" t="s">
        <v>87</v>
      </c>
      <c r="AV246" s="12" t="s">
        <v>87</v>
      </c>
      <c r="AW246" s="12" t="s">
        <v>32</v>
      </c>
      <c r="AX246" s="12" t="s">
        <v>77</v>
      </c>
      <c r="AY246" s="152" t="s">
        <v>197</v>
      </c>
    </row>
    <row r="247" spans="2:65" s="13" customFormat="1">
      <c r="B247" s="158"/>
      <c r="D247" s="151" t="s">
        <v>214</v>
      </c>
      <c r="E247" s="159" t="s">
        <v>1</v>
      </c>
      <c r="F247" s="160" t="s">
        <v>219</v>
      </c>
      <c r="H247" s="161">
        <v>8</v>
      </c>
      <c r="I247" s="162"/>
      <c r="L247" s="158"/>
      <c r="M247" s="163"/>
      <c r="T247" s="164"/>
      <c r="AT247" s="159" t="s">
        <v>214</v>
      </c>
      <c r="AU247" s="159" t="s">
        <v>87</v>
      </c>
      <c r="AV247" s="13" t="s">
        <v>204</v>
      </c>
      <c r="AW247" s="13" t="s">
        <v>32</v>
      </c>
      <c r="AX247" s="13" t="s">
        <v>85</v>
      </c>
      <c r="AY247" s="159" t="s">
        <v>197</v>
      </c>
    </row>
    <row r="248" spans="2:65" s="1" customFormat="1" ht="16.5" customHeight="1">
      <c r="B248" s="136"/>
      <c r="C248" s="172" t="s">
        <v>345</v>
      </c>
      <c r="D248" s="172" t="s">
        <v>321</v>
      </c>
      <c r="E248" s="173" t="s">
        <v>2252</v>
      </c>
      <c r="F248" s="174" t="s">
        <v>2253</v>
      </c>
      <c r="G248" s="175" t="s">
        <v>1530</v>
      </c>
      <c r="H248" s="176">
        <v>8</v>
      </c>
      <c r="I248" s="177"/>
      <c r="J248" s="178">
        <f>ROUND(I248*H248,2)</f>
        <v>0</v>
      </c>
      <c r="K248" s="174" t="s">
        <v>1</v>
      </c>
      <c r="L248" s="179"/>
      <c r="M248" s="180" t="s">
        <v>1</v>
      </c>
      <c r="N248" s="181" t="s">
        <v>42</v>
      </c>
      <c r="P248" s="146">
        <f>O248*H248</f>
        <v>0</v>
      </c>
      <c r="Q248" s="146">
        <v>0</v>
      </c>
      <c r="R248" s="146">
        <f>Q248*H248</f>
        <v>0</v>
      </c>
      <c r="S248" s="146">
        <v>0</v>
      </c>
      <c r="T248" s="147">
        <f>S248*H248</f>
        <v>0</v>
      </c>
      <c r="AR248" s="148" t="s">
        <v>371</v>
      </c>
      <c r="AT248" s="148" t="s">
        <v>321</v>
      </c>
      <c r="AU248" s="148" t="s">
        <v>87</v>
      </c>
      <c r="AY248" s="17" t="s">
        <v>197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7" t="s">
        <v>85</v>
      </c>
      <c r="BK248" s="149">
        <f>ROUND(I248*H248,2)</f>
        <v>0</v>
      </c>
      <c r="BL248" s="17" t="s">
        <v>286</v>
      </c>
      <c r="BM248" s="148" t="s">
        <v>350</v>
      </c>
    </row>
    <row r="249" spans="2:65" s="1" customFormat="1" ht="16.5" customHeight="1">
      <c r="B249" s="136"/>
      <c r="C249" s="137" t="s">
        <v>350</v>
      </c>
      <c r="D249" s="137" t="s">
        <v>199</v>
      </c>
      <c r="E249" s="138" t="s">
        <v>2254</v>
      </c>
      <c r="F249" s="139" t="s">
        <v>2255</v>
      </c>
      <c r="G249" s="140" t="s">
        <v>1530</v>
      </c>
      <c r="H249" s="141">
        <v>18</v>
      </c>
      <c r="I249" s="142"/>
      <c r="J249" s="143">
        <f>ROUND(I249*H249,2)</f>
        <v>0</v>
      </c>
      <c r="K249" s="139" t="s">
        <v>1</v>
      </c>
      <c r="L249" s="32"/>
      <c r="M249" s="144" t="s">
        <v>1</v>
      </c>
      <c r="N249" s="145" t="s">
        <v>42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286</v>
      </c>
      <c r="AT249" s="148" t="s">
        <v>199</v>
      </c>
      <c r="AU249" s="148" t="s">
        <v>87</v>
      </c>
      <c r="AY249" s="17" t="s">
        <v>197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7" t="s">
        <v>85</v>
      </c>
      <c r="BK249" s="149">
        <f>ROUND(I249*H249,2)</f>
        <v>0</v>
      </c>
      <c r="BL249" s="17" t="s">
        <v>286</v>
      </c>
      <c r="BM249" s="148" t="s">
        <v>360</v>
      </c>
    </row>
    <row r="250" spans="2:65" s="1" customFormat="1" ht="24.2" customHeight="1">
      <c r="B250" s="136"/>
      <c r="C250" s="137" t="s">
        <v>355</v>
      </c>
      <c r="D250" s="137" t="s">
        <v>199</v>
      </c>
      <c r="E250" s="138" t="s">
        <v>1226</v>
      </c>
      <c r="F250" s="139" t="s">
        <v>1227</v>
      </c>
      <c r="G250" s="140" t="s">
        <v>293</v>
      </c>
      <c r="H250" s="141">
        <v>3.512</v>
      </c>
      <c r="I250" s="142"/>
      <c r="J250" s="143">
        <f>ROUND(I250*H250,2)</f>
        <v>0</v>
      </c>
      <c r="K250" s="139" t="s">
        <v>203</v>
      </c>
      <c r="L250" s="32"/>
      <c r="M250" s="182" t="s">
        <v>1</v>
      </c>
      <c r="N250" s="183" t="s">
        <v>42</v>
      </c>
      <c r="O250" s="184"/>
      <c r="P250" s="185">
        <f>O250*H250</f>
        <v>0</v>
      </c>
      <c r="Q250" s="185">
        <v>0</v>
      </c>
      <c r="R250" s="185">
        <f>Q250*H250</f>
        <v>0</v>
      </c>
      <c r="S250" s="185">
        <v>0</v>
      </c>
      <c r="T250" s="186">
        <f>S250*H250</f>
        <v>0</v>
      </c>
      <c r="AR250" s="148" t="s">
        <v>286</v>
      </c>
      <c r="AT250" s="148" t="s">
        <v>199</v>
      </c>
      <c r="AU250" s="148" t="s">
        <v>87</v>
      </c>
      <c r="AY250" s="17" t="s">
        <v>197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7" t="s">
        <v>85</v>
      </c>
      <c r="BK250" s="149">
        <f>ROUND(I250*H250,2)</f>
        <v>0</v>
      </c>
      <c r="BL250" s="17" t="s">
        <v>286</v>
      </c>
      <c r="BM250" s="148" t="s">
        <v>371</v>
      </c>
    </row>
    <row r="251" spans="2:65" s="1" customFormat="1" ht="6.95" customHeight="1">
      <c r="B251" s="44"/>
      <c r="C251" s="45"/>
      <c r="D251" s="45"/>
      <c r="E251" s="45"/>
      <c r="F251" s="45"/>
      <c r="G251" s="45"/>
      <c r="H251" s="45"/>
      <c r="I251" s="45"/>
      <c r="J251" s="45"/>
      <c r="K251" s="45"/>
      <c r="L251" s="32"/>
    </row>
  </sheetData>
  <autoFilter ref="C126:K250" xr:uid="{00000000-0009-0000-0000-00000C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0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s="1" customFormat="1" ht="12" customHeight="1">
      <c r="B8" s="32"/>
      <c r="D8" s="27" t="s">
        <v>146</v>
      </c>
      <c r="L8" s="32"/>
    </row>
    <row r="9" spans="2:46" s="1" customFormat="1" ht="16.5" customHeight="1">
      <c r="B9" s="32"/>
      <c r="E9" s="246" t="s">
        <v>2256</v>
      </c>
      <c r="F9" s="249"/>
      <c r="G9" s="249"/>
      <c r="H9" s="24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2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150</v>
      </c>
      <c r="L23" s="32"/>
    </row>
    <row r="24" spans="2:12" s="1" customFormat="1" ht="18" customHeight="1">
      <c r="B24" s="32"/>
      <c r="E24" s="25" t="s">
        <v>151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ROUND(J127,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ROUND((SUM(BE127:BE206)),  2)</f>
        <v>0</v>
      </c>
      <c r="I33" s="96">
        <v>0.21</v>
      </c>
      <c r="J33" s="86">
        <f>ROUND(((SUM(BE127:BE206))*I33),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ROUND((SUM(BF127:BF206)),  2)</f>
        <v>0</v>
      </c>
      <c r="I34" s="96">
        <v>0.12</v>
      </c>
      <c r="J34" s="86">
        <f>ROUND(((SUM(BF127:BF206))*I34),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ROUND((SUM(BG127:BG206)),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ROUND((SUM(BH127:BH206)),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ROUND((SUM(BI127:BI206)),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152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146</v>
      </c>
      <c r="L86" s="32"/>
    </row>
    <row r="87" spans="2:47" s="1" customFormat="1" ht="16.5" customHeight="1">
      <c r="B87" s="32"/>
      <c r="E87" s="246" t="str">
        <f>E9</f>
        <v>SO 03 - Studna</v>
      </c>
      <c r="F87" s="249"/>
      <c r="G87" s="249"/>
      <c r="H87" s="24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k.ú. Daliměřice, Turnov</v>
      </c>
      <c r="I89" s="27" t="s">
        <v>22</v>
      </c>
      <c r="J89" s="52" t="str">
        <f>IF(J12="","",J12)</f>
        <v>7. 10. 2024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Turnov</v>
      </c>
      <c r="I91" s="27" t="s">
        <v>30</v>
      </c>
      <c r="J91" s="30" t="str">
        <f>E21</f>
        <v>Vodohospodářský rozvoj a výstavba a.s.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Jitka Heřmanová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153</v>
      </c>
      <c r="D94" s="97"/>
      <c r="E94" s="97"/>
      <c r="F94" s="97"/>
      <c r="G94" s="97"/>
      <c r="H94" s="97"/>
      <c r="I94" s="97"/>
      <c r="J94" s="106" t="s">
        <v>154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155</v>
      </c>
      <c r="J96" s="66">
        <f>J127</f>
        <v>0</v>
      </c>
      <c r="L96" s="32"/>
      <c r="AU96" s="17" t="s">
        <v>156</v>
      </c>
    </row>
    <row r="97" spans="2:12" s="8" customFormat="1" ht="24.95" customHeight="1">
      <c r="B97" s="108"/>
      <c r="D97" s="109" t="s">
        <v>157</v>
      </c>
      <c r="E97" s="110"/>
      <c r="F97" s="110"/>
      <c r="G97" s="110"/>
      <c r="H97" s="110"/>
      <c r="I97" s="110"/>
      <c r="J97" s="111">
        <f>J128</f>
        <v>0</v>
      </c>
      <c r="L97" s="108"/>
    </row>
    <row r="98" spans="2:12" s="9" customFormat="1" ht="19.899999999999999" customHeight="1">
      <c r="B98" s="112"/>
      <c r="D98" s="113" t="s">
        <v>158</v>
      </c>
      <c r="E98" s="114"/>
      <c r="F98" s="114"/>
      <c r="G98" s="114"/>
      <c r="H98" s="114"/>
      <c r="I98" s="114"/>
      <c r="J98" s="115">
        <f>J129</f>
        <v>0</v>
      </c>
      <c r="L98" s="112"/>
    </row>
    <row r="99" spans="2:12" s="9" customFormat="1" ht="19.899999999999999" customHeight="1">
      <c r="B99" s="112"/>
      <c r="D99" s="113" t="s">
        <v>159</v>
      </c>
      <c r="E99" s="114"/>
      <c r="F99" s="114"/>
      <c r="G99" s="114"/>
      <c r="H99" s="114"/>
      <c r="I99" s="114"/>
      <c r="J99" s="115">
        <f>J157</f>
        <v>0</v>
      </c>
      <c r="L99" s="112"/>
    </row>
    <row r="100" spans="2:12" s="9" customFormat="1" ht="19.899999999999999" customHeight="1">
      <c r="B100" s="112"/>
      <c r="D100" s="113" t="s">
        <v>161</v>
      </c>
      <c r="E100" s="114"/>
      <c r="F100" s="114"/>
      <c r="G100" s="114"/>
      <c r="H100" s="114"/>
      <c r="I100" s="114"/>
      <c r="J100" s="115">
        <f>J174</f>
        <v>0</v>
      </c>
      <c r="L100" s="112"/>
    </row>
    <row r="101" spans="2:12" s="9" customFormat="1" ht="19.899999999999999" customHeight="1">
      <c r="B101" s="112"/>
      <c r="D101" s="113" t="s">
        <v>1416</v>
      </c>
      <c r="E101" s="114"/>
      <c r="F101" s="114"/>
      <c r="G101" s="114"/>
      <c r="H101" s="114"/>
      <c r="I101" s="114"/>
      <c r="J101" s="115">
        <f>J177</f>
        <v>0</v>
      </c>
      <c r="L101" s="112"/>
    </row>
    <row r="102" spans="2:12" s="9" customFormat="1" ht="19.899999999999999" customHeight="1">
      <c r="B102" s="112"/>
      <c r="D102" s="113" t="s">
        <v>166</v>
      </c>
      <c r="E102" s="114"/>
      <c r="F102" s="114"/>
      <c r="G102" s="114"/>
      <c r="H102" s="114"/>
      <c r="I102" s="114"/>
      <c r="J102" s="115">
        <f>J194</f>
        <v>0</v>
      </c>
      <c r="L102" s="112"/>
    </row>
    <row r="103" spans="2:12" s="8" customFormat="1" ht="24.95" customHeight="1">
      <c r="B103" s="108"/>
      <c r="D103" s="109" t="s">
        <v>167</v>
      </c>
      <c r="E103" s="110"/>
      <c r="F103" s="110"/>
      <c r="G103" s="110"/>
      <c r="H103" s="110"/>
      <c r="I103" s="110"/>
      <c r="J103" s="111">
        <f>J196</f>
        <v>0</v>
      </c>
      <c r="L103" s="108"/>
    </row>
    <row r="104" spans="2:12" s="9" customFormat="1" ht="19.899999999999999" customHeight="1">
      <c r="B104" s="112"/>
      <c r="D104" s="113" t="s">
        <v>171</v>
      </c>
      <c r="E104" s="114"/>
      <c r="F104" s="114"/>
      <c r="G104" s="114"/>
      <c r="H104" s="114"/>
      <c r="I104" s="114"/>
      <c r="J104" s="115">
        <f>J197</f>
        <v>0</v>
      </c>
      <c r="L104" s="112"/>
    </row>
    <row r="105" spans="2:12" s="9" customFormat="1" ht="19.899999999999999" customHeight="1">
      <c r="B105" s="112"/>
      <c r="D105" s="113" t="s">
        <v>1545</v>
      </c>
      <c r="E105" s="114"/>
      <c r="F105" s="114"/>
      <c r="G105" s="114"/>
      <c r="H105" s="114"/>
      <c r="I105" s="114"/>
      <c r="J105" s="115">
        <f>J199</f>
        <v>0</v>
      </c>
      <c r="L105" s="112"/>
    </row>
    <row r="106" spans="2:12" s="8" customFormat="1" ht="24.95" customHeight="1">
      <c r="B106" s="108"/>
      <c r="D106" s="109" t="s">
        <v>2257</v>
      </c>
      <c r="E106" s="110"/>
      <c r="F106" s="110"/>
      <c r="G106" s="110"/>
      <c r="H106" s="110"/>
      <c r="I106" s="110"/>
      <c r="J106" s="111">
        <f>J202</f>
        <v>0</v>
      </c>
      <c r="L106" s="108"/>
    </row>
    <row r="107" spans="2:12" s="9" customFormat="1" ht="19.899999999999999" customHeight="1">
      <c r="B107" s="112"/>
      <c r="D107" s="113" t="s">
        <v>2258</v>
      </c>
      <c r="E107" s="114"/>
      <c r="F107" s="114"/>
      <c r="G107" s="114"/>
      <c r="H107" s="114"/>
      <c r="I107" s="114"/>
      <c r="J107" s="115">
        <f>J203</f>
        <v>0</v>
      </c>
      <c r="L107" s="112"/>
    </row>
    <row r="108" spans="2:12" s="1" customFormat="1" ht="21.75" customHeight="1">
      <c r="B108" s="32"/>
      <c r="L108" s="32"/>
    </row>
    <row r="109" spans="2:12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2"/>
    </row>
    <row r="113" spans="2:63" s="1" customFormat="1" ht="6.95" customHeight="1"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2"/>
    </row>
    <row r="114" spans="2:63" s="1" customFormat="1" ht="24.95" customHeight="1">
      <c r="B114" s="32"/>
      <c r="C114" s="21" t="s">
        <v>182</v>
      </c>
      <c r="L114" s="32"/>
    </row>
    <row r="115" spans="2:63" s="1" customFormat="1" ht="6.95" customHeight="1">
      <c r="B115" s="32"/>
      <c r="L115" s="32"/>
    </row>
    <row r="116" spans="2:63" s="1" customFormat="1" ht="12" customHeight="1">
      <c r="B116" s="32"/>
      <c r="C116" s="27" t="s">
        <v>16</v>
      </c>
      <c r="L116" s="32"/>
    </row>
    <row r="117" spans="2:63" s="1" customFormat="1" ht="16.5" customHeight="1">
      <c r="B117" s="32"/>
      <c r="E117" s="250" t="str">
        <f>E7</f>
        <v>Přírodní biotop Dolánky</v>
      </c>
      <c r="F117" s="251"/>
      <c r="G117" s="251"/>
      <c r="H117" s="251"/>
      <c r="L117" s="32"/>
    </row>
    <row r="118" spans="2:63" s="1" customFormat="1" ht="12" customHeight="1">
      <c r="B118" s="32"/>
      <c r="C118" s="27" t="s">
        <v>146</v>
      </c>
      <c r="L118" s="32"/>
    </row>
    <row r="119" spans="2:63" s="1" customFormat="1" ht="16.5" customHeight="1">
      <c r="B119" s="32"/>
      <c r="E119" s="246" t="str">
        <f>E9</f>
        <v>SO 03 - Studna</v>
      </c>
      <c r="F119" s="249"/>
      <c r="G119" s="249"/>
      <c r="H119" s="249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F12</f>
        <v>k.ú. Daliměřice, Turnov</v>
      </c>
      <c r="I121" s="27" t="s">
        <v>22</v>
      </c>
      <c r="J121" s="52" t="str">
        <f>IF(J12="","",J12)</f>
        <v>7. 10. 2024</v>
      </c>
      <c r="L121" s="32"/>
    </row>
    <row r="122" spans="2:63" s="1" customFormat="1" ht="6.95" customHeight="1">
      <c r="B122" s="32"/>
      <c r="L122" s="32"/>
    </row>
    <row r="123" spans="2:63" s="1" customFormat="1" ht="25.7" customHeight="1">
      <c r="B123" s="32"/>
      <c r="C123" s="27" t="s">
        <v>24</v>
      </c>
      <c r="F123" s="25" t="str">
        <f>E15</f>
        <v>Město Turnov</v>
      </c>
      <c r="I123" s="27" t="s">
        <v>30</v>
      </c>
      <c r="J123" s="30" t="str">
        <f>E21</f>
        <v>Vodohospodářský rozvoj a výstavba a.s.</v>
      </c>
      <c r="L123" s="32"/>
    </row>
    <row r="124" spans="2:63" s="1" customFormat="1" ht="15.2" customHeight="1">
      <c r="B124" s="32"/>
      <c r="C124" s="27" t="s">
        <v>28</v>
      </c>
      <c r="F124" s="25" t="str">
        <f>IF(E18="","",E18)</f>
        <v>Vyplň údaj</v>
      </c>
      <c r="I124" s="27" t="s">
        <v>33</v>
      </c>
      <c r="J124" s="30" t="str">
        <f>E24</f>
        <v>Jitka Heřmanová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6"/>
      <c r="C126" s="117" t="s">
        <v>183</v>
      </c>
      <c r="D126" s="118" t="s">
        <v>62</v>
      </c>
      <c r="E126" s="118" t="s">
        <v>58</v>
      </c>
      <c r="F126" s="118" t="s">
        <v>59</v>
      </c>
      <c r="G126" s="118" t="s">
        <v>184</v>
      </c>
      <c r="H126" s="118" t="s">
        <v>185</v>
      </c>
      <c r="I126" s="118" t="s">
        <v>186</v>
      </c>
      <c r="J126" s="118" t="s">
        <v>154</v>
      </c>
      <c r="K126" s="119" t="s">
        <v>187</v>
      </c>
      <c r="L126" s="116"/>
      <c r="M126" s="59" t="s">
        <v>1</v>
      </c>
      <c r="N126" s="60" t="s">
        <v>41</v>
      </c>
      <c r="O126" s="60" t="s">
        <v>188</v>
      </c>
      <c r="P126" s="60" t="s">
        <v>189</v>
      </c>
      <c r="Q126" s="60" t="s">
        <v>190</v>
      </c>
      <c r="R126" s="60" t="s">
        <v>191</v>
      </c>
      <c r="S126" s="60" t="s">
        <v>192</v>
      </c>
      <c r="T126" s="61" t="s">
        <v>193</v>
      </c>
    </row>
    <row r="127" spans="2:63" s="1" customFormat="1" ht="22.9" customHeight="1">
      <c r="B127" s="32"/>
      <c r="C127" s="64" t="s">
        <v>194</v>
      </c>
      <c r="J127" s="120">
        <f>BK127</f>
        <v>0</v>
      </c>
      <c r="L127" s="32"/>
      <c r="M127" s="62"/>
      <c r="N127" s="53"/>
      <c r="O127" s="53"/>
      <c r="P127" s="121">
        <f>P128+P196+P202</f>
        <v>0</v>
      </c>
      <c r="Q127" s="53"/>
      <c r="R127" s="121">
        <f>R128+R196+R202</f>
        <v>5.7384604999999995</v>
      </c>
      <c r="S127" s="53"/>
      <c r="T127" s="122">
        <f>T128+T196+T202</f>
        <v>0</v>
      </c>
      <c r="AT127" s="17" t="s">
        <v>76</v>
      </c>
      <c r="AU127" s="17" t="s">
        <v>156</v>
      </c>
      <c r="BK127" s="123">
        <f>BK128+BK196+BK202</f>
        <v>0</v>
      </c>
    </row>
    <row r="128" spans="2:63" s="11" customFormat="1" ht="25.9" customHeight="1">
      <c r="B128" s="124"/>
      <c r="D128" s="125" t="s">
        <v>76</v>
      </c>
      <c r="E128" s="126" t="s">
        <v>195</v>
      </c>
      <c r="F128" s="126" t="s">
        <v>196</v>
      </c>
      <c r="I128" s="127"/>
      <c r="J128" s="128">
        <f>BK128</f>
        <v>0</v>
      </c>
      <c r="L128" s="124"/>
      <c r="M128" s="129"/>
      <c r="P128" s="130">
        <f>P129+P157+P174+P177+P194</f>
        <v>0</v>
      </c>
      <c r="R128" s="130">
        <f>R129+R157+R174+R177+R194</f>
        <v>5.7249404999999998</v>
      </c>
      <c r="T128" s="131">
        <f>T129+T157+T174+T177+T194</f>
        <v>0</v>
      </c>
      <c r="AR128" s="125" t="s">
        <v>85</v>
      </c>
      <c r="AT128" s="132" t="s">
        <v>76</v>
      </c>
      <c r="AU128" s="132" t="s">
        <v>77</v>
      </c>
      <c r="AY128" s="125" t="s">
        <v>197</v>
      </c>
      <c r="BK128" s="133">
        <f>BK129+BK157+BK174+BK177+BK194</f>
        <v>0</v>
      </c>
    </row>
    <row r="129" spans="2:65" s="11" customFormat="1" ht="22.9" customHeight="1">
      <c r="B129" s="124"/>
      <c r="D129" s="125" t="s">
        <v>76</v>
      </c>
      <c r="E129" s="134" t="s">
        <v>85</v>
      </c>
      <c r="F129" s="134" t="s">
        <v>198</v>
      </c>
      <c r="I129" s="127"/>
      <c r="J129" s="135">
        <f>BK129</f>
        <v>0</v>
      </c>
      <c r="L129" s="124"/>
      <c r="M129" s="129"/>
      <c r="P129" s="130">
        <f>SUM(P130:P156)</f>
        <v>0</v>
      </c>
      <c r="R129" s="130">
        <f>SUM(R130:R156)</f>
        <v>0.96826000000000001</v>
      </c>
      <c r="T129" s="131">
        <f>SUM(T130:T156)</f>
        <v>0</v>
      </c>
      <c r="AR129" s="125" t="s">
        <v>85</v>
      </c>
      <c r="AT129" s="132" t="s">
        <v>76</v>
      </c>
      <c r="AU129" s="132" t="s">
        <v>85</v>
      </c>
      <c r="AY129" s="125" t="s">
        <v>197</v>
      </c>
      <c r="BK129" s="133">
        <f>SUM(BK130:BK156)</f>
        <v>0</v>
      </c>
    </row>
    <row r="130" spans="2:65" s="1" customFormat="1" ht="24.2" customHeight="1">
      <c r="B130" s="136"/>
      <c r="C130" s="137" t="s">
        <v>85</v>
      </c>
      <c r="D130" s="137" t="s">
        <v>199</v>
      </c>
      <c r="E130" s="138" t="s">
        <v>1315</v>
      </c>
      <c r="F130" s="139" t="s">
        <v>1316</v>
      </c>
      <c r="G130" s="140" t="s">
        <v>1317</v>
      </c>
      <c r="H130" s="141">
        <v>40</v>
      </c>
      <c r="I130" s="142"/>
      <c r="J130" s="143">
        <f>ROUND(I130*H130,2)</f>
        <v>0</v>
      </c>
      <c r="K130" s="139" t="s">
        <v>203</v>
      </c>
      <c r="L130" s="32"/>
      <c r="M130" s="144" t="s">
        <v>1</v>
      </c>
      <c r="N130" s="145" t="s">
        <v>42</v>
      </c>
      <c r="P130" s="146">
        <f>O130*H130</f>
        <v>0</v>
      </c>
      <c r="Q130" s="146">
        <v>3.0000000000000001E-5</v>
      </c>
      <c r="R130" s="146">
        <f>Q130*H130</f>
        <v>1.2000000000000001E-3</v>
      </c>
      <c r="S130" s="146">
        <v>0</v>
      </c>
      <c r="T130" s="147">
        <f>S130*H130</f>
        <v>0</v>
      </c>
      <c r="AR130" s="148" t="s">
        <v>204</v>
      </c>
      <c r="AT130" s="148" t="s">
        <v>199</v>
      </c>
      <c r="AU130" s="148" t="s">
        <v>87</v>
      </c>
      <c r="AY130" s="17" t="s">
        <v>197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85</v>
      </c>
      <c r="BK130" s="149">
        <f>ROUND(I130*H130,2)</f>
        <v>0</v>
      </c>
      <c r="BL130" s="17" t="s">
        <v>204</v>
      </c>
      <c r="BM130" s="148" t="s">
        <v>2259</v>
      </c>
    </row>
    <row r="131" spans="2:65" s="1" customFormat="1" ht="24.2" customHeight="1">
      <c r="B131" s="136"/>
      <c r="C131" s="137" t="s">
        <v>87</v>
      </c>
      <c r="D131" s="137" t="s">
        <v>199</v>
      </c>
      <c r="E131" s="138" t="s">
        <v>1318</v>
      </c>
      <c r="F131" s="139" t="s">
        <v>1319</v>
      </c>
      <c r="G131" s="140" t="s">
        <v>1320</v>
      </c>
      <c r="H131" s="141">
        <v>5</v>
      </c>
      <c r="I131" s="142"/>
      <c r="J131" s="143">
        <f>ROUND(I131*H131,2)</f>
        <v>0</v>
      </c>
      <c r="K131" s="139" t="s">
        <v>203</v>
      </c>
      <c r="L131" s="32"/>
      <c r="M131" s="144" t="s">
        <v>1</v>
      </c>
      <c r="N131" s="145" t="s">
        <v>42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204</v>
      </c>
      <c r="AT131" s="148" t="s">
        <v>199</v>
      </c>
      <c r="AU131" s="148" t="s">
        <v>87</v>
      </c>
      <c r="AY131" s="17" t="s">
        <v>197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85</v>
      </c>
      <c r="BK131" s="149">
        <f>ROUND(I131*H131,2)</f>
        <v>0</v>
      </c>
      <c r="BL131" s="17" t="s">
        <v>204</v>
      </c>
      <c r="BM131" s="148" t="s">
        <v>2260</v>
      </c>
    </row>
    <row r="132" spans="2:65" s="1" customFormat="1" ht="16.5" customHeight="1">
      <c r="B132" s="136"/>
      <c r="C132" s="137" t="s">
        <v>209</v>
      </c>
      <c r="D132" s="137" t="s">
        <v>199</v>
      </c>
      <c r="E132" s="138" t="s">
        <v>2261</v>
      </c>
      <c r="F132" s="139" t="s">
        <v>2262</v>
      </c>
      <c r="G132" s="140" t="s">
        <v>527</v>
      </c>
      <c r="H132" s="141">
        <v>10</v>
      </c>
      <c r="I132" s="142"/>
      <c r="J132" s="143">
        <f>ROUND(I132*H132,2)</f>
        <v>0</v>
      </c>
      <c r="K132" s="139" t="s">
        <v>203</v>
      </c>
      <c r="L132" s="32"/>
      <c r="M132" s="144" t="s">
        <v>1</v>
      </c>
      <c r="N132" s="145" t="s">
        <v>42</v>
      </c>
      <c r="P132" s="146">
        <f>O132*H132</f>
        <v>0</v>
      </c>
      <c r="Q132" s="146">
        <v>5.5999999999999995E-4</v>
      </c>
      <c r="R132" s="146">
        <f>Q132*H132</f>
        <v>5.5999999999999991E-3</v>
      </c>
      <c r="S132" s="146">
        <v>0</v>
      </c>
      <c r="T132" s="147">
        <f>S132*H132</f>
        <v>0</v>
      </c>
      <c r="AR132" s="148" t="s">
        <v>204</v>
      </c>
      <c r="AT132" s="148" t="s">
        <v>199</v>
      </c>
      <c r="AU132" s="148" t="s">
        <v>87</v>
      </c>
      <c r="AY132" s="17" t="s">
        <v>197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85</v>
      </c>
      <c r="BK132" s="149">
        <f>ROUND(I132*H132,2)</f>
        <v>0</v>
      </c>
      <c r="BL132" s="17" t="s">
        <v>204</v>
      </c>
      <c r="BM132" s="148" t="s">
        <v>2263</v>
      </c>
    </row>
    <row r="133" spans="2:65" s="12" customFormat="1">
      <c r="B133" s="150"/>
      <c r="D133" s="151" t="s">
        <v>214</v>
      </c>
      <c r="E133" s="152" t="s">
        <v>1</v>
      </c>
      <c r="F133" s="153" t="s">
        <v>2264</v>
      </c>
      <c r="H133" s="154">
        <v>10</v>
      </c>
      <c r="I133" s="155"/>
      <c r="L133" s="150"/>
      <c r="M133" s="156"/>
      <c r="T133" s="157"/>
      <c r="AT133" s="152" t="s">
        <v>214</v>
      </c>
      <c r="AU133" s="152" t="s">
        <v>87</v>
      </c>
      <c r="AV133" s="12" t="s">
        <v>87</v>
      </c>
      <c r="AW133" s="12" t="s">
        <v>32</v>
      </c>
      <c r="AX133" s="12" t="s">
        <v>85</v>
      </c>
      <c r="AY133" s="152" t="s">
        <v>197</v>
      </c>
    </row>
    <row r="134" spans="2:65" s="1" customFormat="1" ht="21.75" customHeight="1">
      <c r="B134" s="136"/>
      <c r="C134" s="137" t="s">
        <v>204</v>
      </c>
      <c r="D134" s="137" t="s">
        <v>199</v>
      </c>
      <c r="E134" s="138" t="s">
        <v>2265</v>
      </c>
      <c r="F134" s="139" t="s">
        <v>2266</v>
      </c>
      <c r="G134" s="140" t="s">
        <v>527</v>
      </c>
      <c r="H134" s="141">
        <v>10</v>
      </c>
      <c r="I134" s="142"/>
      <c r="J134" s="143">
        <f>ROUND(I134*H134,2)</f>
        <v>0</v>
      </c>
      <c r="K134" s="139" t="s">
        <v>203</v>
      </c>
      <c r="L134" s="32"/>
      <c r="M134" s="144" t="s">
        <v>1</v>
      </c>
      <c r="N134" s="145" t="s">
        <v>42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204</v>
      </c>
      <c r="AT134" s="148" t="s">
        <v>199</v>
      </c>
      <c r="AU134" s="148" t="s">
        <v>87</v>
      </c>
      <c r="AY134" s="17" t="s">
        <v>197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85</v>
      </c>
      <c r="BK134" s="149">
        <f>ROUND(I134*H134,2)</f>
        <v>0</v>
      </c>
      <c r="BL134" s="17" t="s">
        <v>204</v>
      </c>
      <c r="BM134" s="148" t="s">
        <v>2267</v>
      </c>
    </row>
    <row r="135" spans="2:65" s="1" customFormat="1" ht="24.2" customHeight="1">
      <c r="B135" s="136"/>
      <c r="C135" s="137" t="s">
        <v>225</v>
      </c>
      <c r="D135" s="137" t="s">
        <v>199</v>
      </c>
      <c r="E135" s="138" t="s">
        <v>2268</v>
      </c>
      <c r="F135" s="139" t="s">
        <v>2269</v>
      </c>
      <c r="G135" s="140" t="s">
        <v>527</v>
      </c>
      <c r="H135" s="141">
        <v>10</v>
      </c>
      <c r="I135" s="142"/>
      <c r="J135" s="143">
        <f>ROUND(I135*H135,2)</f>
        <v>0</v>
      </c>
      <c r="K135" s="139" t="s">
        <v>203</v>
      </c>
      <c r="L135" s="32"/>
      <c r="M135" s="144" t="s">
        <v>1</v>
      </c>
      <c r="N135" s="145" t="s">
        <v>42</v>
      </c>
      <c r="P135" s="146">
        <f>O135*H135</f>
        <v>0</v>
      </c>
      <c r="Q135" s="146">
        <v>6.0000000000000002E-5</v>
      </c>
      <c r="R135" s="146">
        <f>Q135*H135</f>
        <v>6.0000000000000006E-4</v>
      </c>
      <c r="S135" s="146">
        <v>0</v>
      </c>
      <c r="T135" s="147">
        <f>S135*H135</f>
        <v>0</v>
      </c>
      <c r="AR135" s="148" t="s">
        <v>204</v>
      </c>
      <c r="AT135" s="148" t="s">
        <v>199</v>
      </c>
      <c r="AU135" s="148" t="s">
        <v>87</v>
      </c>
      <c r="AY135" s="17" t="s">
        <v>197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85</v>
      </c>
      <c r="BK135" s="149">
        <f>ROUND(I135*H135,2)</f>
        <v>0</v>
      </c>
      <c r="BL135" s="17" t="s">
        <v>204</v>
      </c>
      <c r="BM135" s="148" t="s">
        <v>2270</v>
      </c>
    </row>
    <row r="136" spans="2:65" s="1" customFormat="1" ht="24.2" customHeight="1">
      <c r="B136" s="136"/>
      <c r="C136" s="137" t="s">
        <v>233</v>
      </c>
      <c r="D136" s="137" t="s">
        <v>199</v>
      </c>
      <c r="E136" s="138" t="s">
        <v>2271</v>
      </c>
      <c r="F136" s="139" t="s">
        <v>2272</v>
      </c>
      <c r="G136" s="140" t="s">
        <v>527</v>
      </c>
      <c r="H136" s="141">
        <v>10</v>
      </c>
      <c r="I136" s="142"/>
      <c r="J136" s="143">
        <f>ROUND(I136*H136,2)</f>
        <v>0</v>
      </c>
      <c r="K136" s="139" t="s">
        <v>203</v>
      </c>
      <c r="L136" s="32"/>
      <c r="M136" s="144" t="s">
        <v>1</v>
      </c>
      <c r="N136" s="145" t="s">
        <v>42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204</v>
      </c>
      <c r="AT136" s="148" t="s">
        <v>199</v>
      </c>
      <c r="AU136" s="148" t="s">
        <v>87</v>
      </c>
      <c r="AY136" s="17" t="s">
        <v>197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85</v>
      </c>
      <c r="BK136" s="149">
        <f>ROUND(I136*H136,2)</f>
        <v>0</v>
      </c>
      <c r="BL136" s="17" t="s">
        <v>204</v>
      </c>
      <c r="BM136" s="148" t="s">
        <v>2273</v>
      </c>
    </row>
    <row r="137" spans="2:65" s="1" customFormat="1" ht="24.2" customHeight="1">
      <c r="B137" s="136"/>
      <c r="C137" s="137" t="s">
        <v>238</v>
      </c>
      <c r="D137" s="137" t="s">
        <v>199</v>
      </c>
      <c r="E137" s="138" t="s">
        <v>1576</v>
      </c>
      <c r="F137" s="139" t="s">
        <v>1577</v>
      </c>
      <c r="G137" s="140" t="s">
        <v>212</v>
      </c>
      <c r="H137" s="141">
        <v>5</v>
      </c>
      <c r="I137" s="142"/>
      <c r="J137" s="143">
        <f>ROUND(I137*H137,2)</f>
        <v>0</v>
      </c>
      <c r="K137" s="139" t="s">
        <v>203</v>
      </c>
      <c r="L137" s="32"/>
      <c r="M137" s="144" t="s">
        <v>1</v>
      </c>
      <c r="N137" s="145" t="s">
        <v>42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204</v>
      </c>
      <c r="AT137" s="148" t="s">
        <v>199</v>
      </c>
      <c r="AU137" s="148" t="s">
        <v>87</v>
      </c>
      <c r="AY137" s="17" t="s">
        <v>197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85</v>
      </c>
      <c r="BK137" s="149">
        <f>ROUND(I137*H137,2)</f>
        <v>0</v>
      </c>
      <c r="BL137" s="17" t="s">
        <v>204</v>
      </c>
      <c r="BM137" s="148" t="s">
        <v>2274</v>
      </c>
    </row>
    <row r="138" spans="2:65" s="1" customFormat="1" ht="37.9" customHeight="1">
      <c r="B138" s="136"/>
      <c r="C138" s="137" t="s">
        <v>244</v>
      </c>
      <c r="D138" s="137" t="s">
        <v>199</v>
      </c>
      <c r="E138" s="138" t="s">
        <v>2275</v>
      </c>
      <c r="F138" s="139" t="s">
        <v>2276</v>
      </c>
      <c r="G138" s="140" t="s">
        <v>222</v>
      </c>
      <c r="H138" s="141">
        <v>4</v>
      </c>
      <c r="I138" s="142"/>
      <c r="J138" s="143">
        <f>ROUND(I138*H138,2)</f>
        <v>0</v>
      </c>
      <c r="K138" s="139" t="s">
        <v>203</v>
      </c>
      <c r="L138" s="32"/>
      <c r="M138" s="144" t="s">
        <v>1</v>
      </c>
      <c r="N138" s="145" t="s">
        <v>42</v>
      </c>
      <c r="P138" s="146">
        <f>O138*H138</f>
        <v>0</v>
      </c>
      <c r="Q138" s="146">
        <v>1.044E-2</v>
      </c>
      <c r="R138" s="146">
        <f>Q138*H138</f>
        <v>4.1759999999999999E-2</v>
      </c>
      <c r="S138" s="146">
        <v>0</v>
      </c>
      <c r="T138" s="147">
        <f>S138*H138</f>
        <v>0</v>
      </c>
      <c r="AR138" s="148" t="s">
        <v>204</v>
      </c>
      <c r="AT138" s="148" t="s">
        <v>199</v>
      </c>
      <c r="AU138" s="148" t="s">
        <v>87</v>
      </c>
      <c r="AY138" s="17" t="s">
        <v>197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85</v>
      </c>
      <c r="BK138" s="149">
        <f>ROUND(I138*H138,2)</f>
        <v>0</v>
      </c>
      <c r="BL138" s="17" t="s">
        <v>204</v>
      </c>
      <c r="BM138" s="148" t="s">
        <v>2277</v>
      </c>
    </row>
    <row r="139" spans="2:65" s="12" customFormat="1">
      <c r="B139" s="150"/>
      <c r="D139" s="151" t="s">
        <v>214</v>
      </c>
      <c r="E139" s="152" t="s">
        <v>1</v>
      </c>
      <c r="F139" s="153" t="s">
        <v>2278</v>
      </c>
      <c r="H139" s="154">
        <v>4</v>
      </c>
      <c r="I139" s="155"/>
      <c r="L139" s="150"/>
      <c r="M139" s="156"/>
      <c r="T139" s="157"/>
      <c r="AT139" s="152" t="s">
        <v>214</v>
      </c>
      <c r="AU139" s="152" t="s">
        <v>87</v>
      </c>
      <c r="AV139" s="12" t="s">
        <v>87</v>
      </c>
      <c r="AW139" s="12" t="s">
        <v>32</v>
      </c>
      <c r="AX139" s="12" t="s">
        <v>85</v>
      </c>
      <c r="AY139" s="152" t="s">
        <v>197</v>
      </c>
    </row>
    <row r="140" spans="2:65" s="1" customFormat="1" ht="37.9" customHeight="1">
      <c r="B140" s="136"/>
      <c r="C140" s="137" t="s">
        <v>248</v>
      </c>
      <c r="D140" s="137" t="s">
        <v>199</v>
      </c>
      <c r="E140" s="138" t="s">
        <v>269</v>
      </c>
      <c r="F140" s="139" t="s">
        <v>270</v>
      </c>
      <c r="G140" s="140" t="s">
        <v>222</v>
      </c>
      <c r="H140" s="141">
        <v>4</v>
      </c>
      <c r="I140" s="142"/>
      <c r="J140" s="143">
        <f>ROUND(I140*H140,2)</f>
        <v>0</v>
      </c>
      <c r="K140" s="139" t="s">
        <v>203</v>
      </c>
      <c r="L140" s="32"/>
      <c r="M140" s="144" t="s">
        <v>1</v>
      </c>
      <c r="N140" s="145" t="s">
        <v>42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204</v>
      </c>
      <c r="AT140" s="148" t="s">
        <v>199</v>
      </c>
      <c r="AU140" s="148" t="s">
        <v>87</v>
      </c>
      <c r="AY140" s="17" t="s">
        <v>197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85</v>
      </c>
      <c r="BK140" s="149">
        <f>ROUND(I140*H140,2)</f>
        <v>0</v>
      </c>
      <c r="BL140" s="17" t="s">
        <v>204</v>
      </c>
      <c r="BM140" s="148" t="s">
        <v>2279</v>
      </c>
    </row>
    <row r="141" spans="2:65" s="1" customFormat="1" ht="37.9" customHeight="1">
      <c r="B141" s="136"/>
      <c r="C141" s="137" t="s">
        <v>252</v>
      </c>
      <c r="D141" s="137" t="s">
        <v>199</v>
      </c>
      <c r="E141" s="138" t="s">
        <v>282</v>
      </c>
      <c r="F141" s="139" t="s">
        <v>283</v>
      </c>
      <c r="G141" s="140" t="s">
        <v>222</v>
      </c>
      <c r="H141" s="141">
        <v>56</v>
      </c>
      <c r="I141" s="142"/>
      <c r="J141" s="143">
        <f>ROUND(I141*H141,2)</f>
        <v>0</v>
      </c>
      <c r="K141" s="139" t="s">
        <v>203</v>
      </c>
      <c r="L141" s="32"/>
      <c r="M141" s="144" t="s">
        <v>1</v>
      </c>
      <c r="N141" s="145" t="s">
        <v>42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204</v>
      </c>
      <c r="AT141" s="148" t="s">
        <v>199</v>
      </c>
      <c r="AU141" s="148" t="s">
        <v>87</v>
      </c>
      <c r="AY141" s="17" t="s">
        <v>197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85</v>
      </c>
      <c r="BK141" s="149">
        <f>ROUND(I141*H141,2)</f>
        <v>0</v>
      </c>
      <c r="BL141" s="17" t="s">
        <v>204</v>
      </c>
      <c r="BM141" s="148" t="s">
        <v>2280</v>
      </c>
    </row>
    <row r="142" spans="2:65" s="12" customFormat="1">
      <c r="B142" s="150"/>
      <c r="D142" s="151" t="s">
        <v>214</v>
      </c>
      <c r="F142" s="153" t="s">
        <v>2281</v>
      </c>
      <c r="H142" s="154">
        <v>56</v>
      </c>
      <c r="I142" s="155"/>
      <c r="L142" s="150"/>
      <c r="M142" s="156"/>
      <c r="T142" s="157"/>
      <c r="AT142" s="152" t="s">
        <v>214</v>
      </c>
      <c r="AU142" s="152" t="s">
        <v>87</v>
      </c>
      <c r="AV142" s="12" t="s">
        <v>87</v>
      </c>
      <c r="AW142" s="12" t="s">
        <v>3</v>
      </c>
      <c r="AX142" s="12" t="s">
        <v>85</v>
      </c>
      <c r="AY142" s="152" t="s">
        <v>197</v>
      </c>
    </row>
    <row r="143" spans="2:65" s="1" customFormat="1" ht="24.2" customHeight="1">
      <c r="B143" s="136"/>
      <c r="C143" s="137" t="s">
        <v>256</v>
      </c>
      <c r="D143" s="137" t="s">
        <v>199</v>
      </c>
      <c r="E143" s="138" t="s">
        <v>287</v>
      </c>
      <c r="F143" s="139" t="s">
        <v>288</v>
      </c>
      <c r="G143" s="140" t="s">
        <v>222</v>
      </c>
      <c r="H143" s="141">
        <v>4</v>
      </c>
      <c r="I143" s="142"/>
      <c r="J143" s="143">
        <f>ROUND(I143*H143,2)</f>
        <v>0</v>
      </c>
      <c r="K143" s="139" t="s">
        <v>203</v>
      </c>
      <c r="L143" s="32"/>
      <c r="M143" s="144" t="s">
        <v>1</v>
      </c>
      <c r="N143" s="145" t="s">
        <v>42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204</v>
      </c>
      <c r="AT143" s="148" t="s">
        <v>199</v>
      </c>
      <c r="AU143" s="148" t="s">
        <v>87</v>
      </c>
      <c r="AY143" s="17" t="s">
        <v>197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85</v>
      </c>
      <c r="BK143" s="149">
        <f>ROUND(I143*H143,2)</f>
        <v>0</v>
      </c>
      <c r="BL143" s="17" t="s">
        <v>204</v>
      </c>
      <c r="BM143" s="148" t="s">
        <v>2282</v>
      </c>
    </row>
    <row r="144" spans="2:65" s="1" customFormat="1" ht="24.2" customHeight="1">
      <c r="B144" s="136"/>
      <c r="C144" s="137" t="s">
        <v>8</v>
      </c>
      <c r="D144" s="137" t="s">
        <v>199</v>
      </c>
      <c r="E144" s="138" t="s">
        <v>2283</v>
      </c>
      <c r="F144" s="139" t="s">
        <v>2284</v>
      </c>
      <c r="G144" s="140" t="s">
        <v>222</v>
      </c>
      <c r="H144" s="141">
        <v>0.5</v>
      </c>
      <c r="I144" s="142"/>
      <c r="J144" s="143">
        <f>ROUND(I144*H144,2)</f>
        <v>0</v>
      </c>
      <c r="K144" s="139" t="s">
        <v>203</v>
      </c>
      <c r="L144" s="32"/>
      <c r="M144" s="144" t="s">
        <v>1</v>
      </c>
      <c r="N144" s="145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204</v>
      </c>
      <c r="AT144" s="148" t="s">
        <v>199</v>
      </c>
      <c r="AU144" s="148" t="s">
        <v>87</v>
      </c>
      <c r="AY144" s="17" t="s">
        <v>197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85</v>
      </c>
      <c r="BK144" s="149">
        <f>ROUND(I144*H144,2)</f>
        <v>0</v>
      </c>
      <c r="BL144" s="17" t="s">
        <v>204</v>
      </c>
      <c r="BM144" s="148" t="s">
        <v>2285</v>
      </c>
    </row>
    <row r="145" spans="2:65" s="1" customFormat="1" ht="16.5" customHeight="1">
      <c r="B145" s="136"/>
      <c r="C145" s="172" t="s">
        <v>264</v>
      </c>
      <c r="D145" s="172" t="s">
        <v>321</v>
      </c>
      <c r="E145" s="173" t="s">
        <v>2155</v>
      </c>
      <c r="F145" s="174" t="s">
        <v>2156</v>
      </c>
      <c r="G145" s="175" t="s">
        <v>293</v>
      </c>
      <c r="H145" s="176">
        <v>0.91900000000000004</v>
      </c>
      <c r="I145" s="177"/>
      <c r="J145" s="178">
        <f>ROUND(I145*H145,2)</f>
        <v>0</v>
      </c>
      <c r="K145" s="174" t="s">
        <v>203</v>
      </c>
      <c r="L145" s="179"/>
      <c r="M145" s="180" t="s">
        <v>1</v>
      </c>
      <c r="N145" s="181" t="s">
        <v>42</v>
      </c>
      <c r="P145" s="146">
        <f>O145*H145</f>
        <v>0</v>
      </c>
      <c r="Q145" s="146">
        <v>1</v>
      </c>
      <c r="R145" s="146">
        <f>Q145*H145</f>
        <v>0.91900000000000004</v>
      </c>
      <c r="S145" s="146">
        <v>0</v>
      </c>
      <c r="T145" s="147">
        <f>S145*H145</f>
        <v>0</v>
      </c>
      <c r="AR145" s="148" t="s">
        <v>244</v>
      </c>
      <c r="AT145" s="148" t="s">
        <v>321</v>
      </c>
      <c r="AU145" s="148" t="s">
        <v>87</v>
      </c>
      <c r="AY145" s="17" t="s">
        <v>197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85</v>
      </c>
      <c r="BK145" s="149">
        <f>ROUND(I145*H145,2)</f>
        <v>0</v>
      </c>
      <c r="BL145" s="17" t="s">
        <v>204</v>
      </c>
      <c r="BM145" s="148" t="s">
        <v>2286</v>
      </c>
    </row>
    <row r="146" spans="2:65" s="12" customFormat="1">
      <c r="B146" s="150"/>
      <c r="D146" s="151" t="s">
        <v>214</v>
      </c>
      <c r="F146" s="153" t="s">
        <v>2287</v>
      </c>
      <c r="H146" s="154">
        <v>0.91900000000000004</v>
      </c>
      <c r="I146" s="155"/>
      <c r="L146" s="150"/>
      <c r="M146" s="156"/>
      <c r="T146" s="157"/>
      <c r="AT146" s="152" t="s">
        <v>214</v>
      </c>
      <c r="AU146" s="152" t="s">
        <v>87</v>
      </c>
      <c r="AV146" s="12" t="s">
        <v>87</v>
      </c>
      <c r="AW146" s="12" t="s">
        <v>3</v>
      </c>
      <c r="AX146" s="12" t="s">
        <v>85</v>
      </c>
      <c r="AY146" s="152" t="s">
        <v>197</v>
      </c>
    </row>
    <row r="147" spans="2:65" s="1" customFormat="1" ht="33" customHeight="1">
      <c r="B147" s="136"/>
      <c r="C147" s="137" t="s">
        <v>268</v>
      </c>
      <c r="D147" s="137" t="s">
        <v>199</v>
      </c>
      <c r="E147" s="138" t="s">
        <v>291</v>
      </c>
      <c r="F147" s="139" t="s">
        <v>292</v>
      </c>
      <c r="G147" s="140" t="s">
        <v>293</v>
      </c>
      <c r="H147" s="141">
        <v>7.2</v>
      </c>
      <c r="I147" s="142"/>
      <c r="J147" s="143">
        <f>ROUND(I147*H147,2)</f>
        <v>0</v>
      </c>
      <c r="K147" s="139" t="s">
        <v>203</v>
      </c>
      <c r="L147" s="32"/>
      <c r="M147" s="144" t="s">
        <v>1</v>
      </c>
      <c r="N147" s="145" t="s">
        <v>42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204</v>
      </c>
      <c r="AT147" s="148" t="s">
        <v>199</v>
      </c>
      <c r="AU147" s="148" t="s">
        <v>87</v>
      </c>
      <c r="AY147" s="17" t="s">
        <v>197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85</v>
      </c>
      <c r="BK147" s="149">
        <f>ROUND(I147*H147,2)</f>
        <v>0</v>
      </c>
      <c r="BL147" s="17" t="s">
        <v>204</v>
      </c>
      <c r="BM147" s="148" t="s">
        <v>2288</v>
      </c>
    </row>
    <row r="148" spans="2:65" s="12" customFormat="1">
      <c r="B148" s="150"/>
      <c r="D148" s="151" t="s">
        <v>214</v>
      </c>
      <c r="F148" s="153" t="s">
        <v>2289</v>
      </c>
      <c r="H148" s="154">
        <v>7.2</v>
      </c>
      <c r="I148" s="155"/>
      <c r="L148" s="150"/>
      <c r="M148" s="156"/>
      <c r="T148" s="157"/>
      <c r="AT148" s="152" t="s">
        <v>214</v>
      </c>
      <c r="AU148" s="152" t="s">
        <v>87</v>
      </c>
      <c r="AV148" s="12" t="s">
        <v>87</v>
      </c>
      <c r="AW148" s="12" t="s">
        <v>3</v>
      </c>
      <c r="AX148" s="12" t="s">
        <v>85</v>
      </c>
      <c r="AY148" s="152" t="s">
        <v>197</v>
      </c>
    </row>
    <row r="149" spans="2:65" s="1" customFormat="1" ht="24.2" customHeight="1">
      <c r="B149" s="136"/>
      <c r="C149" s="137" t="s">
        <v>281</v>
      </c>
      <c r="D149" s="137" t="s">
        <v>199</v>
      </c>
      <c r="E149" s="138" t="s">
        <v>1602</v>
      </c>
      <c r="F149" s="139" t="s">
        <v>1603</v>
      </c>
      <c r="G149" s="140" t="s">
        <v>212</v>
      </c>
      <c r="H149" s="141">
        <v>5</v>
      </c>
      <c r="I149" s="142"/>
      <c r="J149" s="143">
        <f>ROUND(I149*H149,2)</f>
        <v>0</v>
      </c>
      <c r="K149" s="139" t="s">
        <v>203</v>
      </c>
      <c r="L149" s="32"/>
      <c r="M149" s="144" t="s">
        <v>1</v>
      </c>
      <c r="N149" s="145" t="s">
        <v>42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204</v>
      </c>
      <c r="AT149" s="148" t="s">
        <v>199</v>
      </c>
      <c r="AU149" s="148" t="s">
        <v>87</v>
      </c>
      <c r="AY149" s="17" t="s">
        <v>197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85</v>
      </c>
      <c r="BK149" s="149">
        <f>ROUND(I149*H149,2)</f>
        <v>0</v>
      </c>
      <c r="BL149" s="17" t="s">
        <v>204</v>
      </c>
      <c r="BM149" s="148" t="s">
        <v>2290</v>
      </c>
    </row>
    <row r="150" spans="2:65" s="1" customFormat="1" ht="24.2" customHeight="1">
      <c r="B150" s="136"/>
      <c r="C150" s="137" t="s">
        <v>286</v>
      </c>
      <c r="D150" s="137" t="s">
        <v>199</v>
      </c>
      <c r="E150" s="138" t="s">
        <v>317</v>
      </c>
      <c r="F150" s="139" t="s">
        <v>318</v>
      </c>
      <c r="G150" s="140" t="s">
        <v>212</v>
      </c>
      <c r="H150" s="141">
        <v>5</v>
      </c>
      <c r="I150" s="142"/>
      <c r="J150" s="143">
        <f>ROUND(I150*H150,2)</f>
        <v>0</v>
      </c>
      <c r="K150" s="139" t="s">
        <v>203</v>
      </c>
      <c r="L150" s="32"/>
      <c r="M150" s="144" t="s">
        <v>1</v>
      </c>
      <c r="N150" s="145" t="s">
        <v>42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204</v>
      </c>
      <c r="AT150" s="148" t="s">
        <v>199</v>
      </c>
      <c r="AU150" s="148" t="s">
        <v>87</v>
      </c>
      <c r="AY150" s="17" t="s">
        <v>197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85</v>
      </c>
      <c r="BK150" s="149">
        <f>ROUND(I150*H150,2)</f>
        <v>0</v>
      </c>
      <c r="BL150" s="17" t="s">
        <v>204</v>
      </c>
      <c r="BM150" s="148" t="s">
        <v>2291</v>
      </c>
    </row>
    <row r="151" spans="2:65" s="1" customFormat="1" ht="16.5" customHeight="1">
      <c r="B151" s="136"/>
      <c r="C151" s="172" t="s">
        <v>290</v>
      </c>
      <c r="D151" s="172" t="s">
        <v>321</v>
      </c>
      <c r="E151" s="173" t="s">
        <v>2292</v>
      </c>
      <c r="F151" s="174" t="s">
        <v>2293</v>
      </c>
      <c r="G151" s="175" t="s">
        <v>324</v>
      </c>
      <c r="H151" s="176">
        <v>0.1</v>
      </c>
      <c r="I151" s="177"/>
      <c r="J151" s="178">
        <f>ROUND(I151*H151,2)</f>
        <v>0</v>
      </c>
      <c r="K151" s="174" t="s">
        <v>203</v>
      </c>
      <c r="L151" s="179"/>
      <c r="M151" s="180" t="s">
        <v>1</v>
      </c>
      <c r="N151" s="181" t="s">
        <v>42</v>
      </c>
      <c r="P151" s="146">
        <f>O151*H151</f>
        <v>0</v>
      </c>
      <c r="Q151" s="146">
        <v>1E-3</v>
      </c>
      <c r="R151" s="146">
        <f>Q151*H151</f>
        <v>1E-4</v>
      </c>
      <c r="S151" s="146">
        <v>0</v>
      </c>
      <c r="T151" s="147">
        <f>S151*H151</f>
        <v>0</v>
      </c>
      <c r="AR151" s="148" t="s">
        <v>244</v>
      </c>
      <c r="AT151" s="148" t="s">
        <v>321</v>
      </c>
      <c r="AU151" s="148" t="s">
        <v>87</v>
      </c>
      <c r="AY151" s="17" t="s">
        <v>197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85</v>
      </c>
      <c r="BK151" s="149">
        <f>ROUND(I151*H151,2)</f>
        <v>0</v>
      </c>
      <c r="BL151" s="17" t="s">
        <v>204</v>
      </c>
      <c r="BM151" s="148" t="s">
        <v>2294</v>
      </c>
    </row>
    <row r="152" spans="2:65" s="12" customFormat="1">
      <c r="B152" s="150"/>
      <c r="D152" s="151" t="s">
        <v>214</v>
      </c>
      <c r="F152" s="153" t="s">
        <v>2295</v>
      </c>
      <c r="H152" s="154">
        <v>0.1</v>
      </c>
      <c r="I152" s="155"/>
      <c r="L152" s="150"/>
      <c r="M152" s="156"/>
      <c r="T152" s="157"/>
      <c r="AT152" s="152" t="s">
        <v>214</v>
      </c>
      <c r="AU152" s="152" t="s">
        <v>87</v>
      </c>
      <c r="AV152" s="12" t="s">
        <v>87</v>
      </c>
      <c r="AW152" s="12" t="s">
        <v>3</v>
      </c>
      <c r="AX152" s="12" t="s">
        <v>85</v>
      </c>
      <c r="AY152" s="152" t="s">
        <v>197</v>
      </c>
    </row>
    <row r="153" spans="2:65" s="1" customFormat="1" ht="24.2" customHeight="1">
      <c r="B153" s="136"/>
      <c r="C153" s="137" t="s">
        <v>296</v>
      </c>
      <c r="D153" s="137" t="s">
        <v>199</v>
      </c>
      <c r="E153" s="138" t="s">
        <v>328</v>
      </c>
      <c r="F153" s="139" t="s">
        <v>329</v>
      </c>
      <c r="G153" s="140" t="s">
        <v>212</v>
      </c>
      <c r="H153" s="141">
        <v>5</v>
      </c>
      <c r="I153" s="142"/>
      <c r="J153" s="143">
        <f>ROUND(I153*H153,2)</f>
        <v>0</v>
      </c>
      <c r="K153" s="139" t="s">
        <v>203</v>
      </c>
      <c r="L153" s="32"/>
      <c r="M153" s="144" t="s">
        <v>1</v>
      </c>
      <c r="N153" s="145" t="s">
        <v>42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204</v>
      </c>
      <c r="AT153" s="148" t="s">
        <v>199</v>
      </c>
      <c r="AU153" s="148" t="s">
        <v>87</v>
      </c>
      <c r="AY153" s="17" t="s">
        <v>197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85</v>
      </c>
      <c r="BK153" s="149">
        <f>ROUND(I153*H153,2)</f>
        <v>0</v>
      </c>
      <c r="BL153" s="17" t="s">
        <v>204</v>
      </c>
      <c r="BM153" s="148" t="s">
        <v>2296</v>
      </c>
    </row>
    <row r="154" spans="2:65" s="1" customFormat="1" ht="21.75" customHeight="1">
      <c r="B154" s="136"/>
      <c r="C154" s="137" t="s">
        <v>300</v>
      </c>
      <c r="D154" s="137" t="s">
        <v>199</v>
      </c>
      <c r="E154" s="138" t="s">
        <v>356</v>
      </c>
      <c r="F154" s="139" t="s">
        <v>357</v>
      </c>
      <c r="G154" s="140" t="s">
        <v>212</v>
      </c>
      <c r="H154" s="141">
        <v>5</v>
      </c>
      <c r="I154" s="142"/>
      <c r="J154" s="143">
        <f>ROUND(I154*H154,2)</f>
        <v>0</v>
      </c>
      <c r="K154" s="139" t="s">
        <v>203</v>
      </c>
      <c r="L154" s="32"/>
      <c r="M154" s="144" t="s">
        <v>1</v>
      </c>
      <c r="N154" s="145" t="s">
        <v>42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204</v>
      </c>
      <c r="AT154" s="148" t="s">
        <v>199</v>
      </c>
      <c r="AU154" s="148" t="s">
        <v>87</v>
      </c>
      <c r="AY154" s="17" t="s">
        <v>197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85</v>
      </c>
      <c r="BK154" s="149">
        <f>ROUND(I154*H154,2)</f>
        <v>0</v>
      </c>
      <c r="BL154" s="17" t="s">
        <v>204</v>
      </c>
      <c r="BM154" s="148" t="s">
        <v>2297</v>
      </c>
    </row>
    <row r="155" spans="2:65" s="1" customFormat="1" ht="16.5" customHeight="1">
      <c r="B155" s="136"/>
      <c r="C155" s="137" t="s">
        <v>313</v>
      </c>
      <c r="D155" s="137" t="s">
        <v>199</v>
      </c>
      <c r="E155" s="138" t="s">
        <v>2082</v>
      </c>
      <c r="F155" s="139" t="s">
        <v>2083</v>
      </c>
      <c r="G155" s="140" t="s">
        <v>222</v>
      </c>
      <c r="H155" s="141">
        <v>7.4999999999999997E-2</v>
      </c>
      <c r="I155" s="142"/>
      <c r="J155" s="143">
        <f>ROUND(I155*H155,2)</f>
        <v>0</v>
      </c>
      <c r="K155" s="139" t="s">
        <v>203</v>
      </c>
      <c r="L155" s="32"/>
      <c r="M155" s="144" t="s">
        <v>1</v>
      </c>
      <c r="N155" s="145" t="s">
        <v>42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204</v>
      </c>
      <c r="AT155" s="148" t="s">
        <v>199</v>
      </c>
      <c r="AU155" s="148" t="s">
        <v>87</v>
      </c>
      <c r="AY155" s="17" t="s">
        <v>197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85</v>
      </c>
      <c r="BK155" s="149">
        <f>ROUND(I155*H155,2)</f>
        <v>0</v>
      </c>
      <c r="BL155" s="17" t="s">
        <v>204</v>
      </c>
      <c r="BM155" s="148" t="s">
        <v>2298</v>
      </c>
    </row>
    <row r="156" spans="2:65" s="12" customFormat="1">
      <c r="B156" s="150"/>
      <c r="D156" s="151" t="s">
        <v>214</v>
      </c>
      <c r="F156" s="153" t="s">
        <v>2299</v>
      </c>
      <c r="H156" s="154">
        <v>7.4999999999999997E-2</v>
      </c>
      <c r="I156" s="155"/>
      <c r="L156" s="150"/>
      <c r="M156" s="156"/>
      <c r="T156" s="157"/>
      <c r="AT156" s="152" t="s">
        <v>214</v>
      </c>
      <c r="AU156" s="152" t="s">
        <v>87</v>
      </c>
      <c r="AV156" s="12" t="s">
        <v>87</v>
      </c>
      <c r="AW156" s="12" t="s">
        <v>3</v>
      </c>
      <c r="AX156" s="12" t="s">
        <v>85</v>
      </c>
      <c r="AY156" s="152" t="s">
        <v>197</v>
      </c>
    </row>
    <row r="157" spans="2:65" s="11" customFormat="1" ht="22.9" customHeight="1">
      <c r="B157" s="124"/>
      <c r="D157" s="125" t="s">
        <v>76</v>
      </c>
      <c r="E157" s="134" t="s">
        <v>87</v>
      </c>
      <c r="F157" s="134" t="s">
        <v>365</v>
      </c>
      <c r="I157" s="127"/>
      <c r="J157" s="135">
        <f>BK157</f>
        <v>0</v>
      </c>
      <c r="L157" s="124"/>
      <c r="M157" s="129"/>
      <c r="P157" s="130">
        <f>SUM(P158:P173)</f>
        <v>0</v>
      </c>
      <c r="R157" s="130">
        <f>SUM(R158:R173)</f>
        <v>3.1204499999999999</v>
      </c>
      <c r="T157" s="131">
        <f>SUM(T158:T173)</f>
        <v>0</v>
      </c>
      <c r="AR157" s="125" t="s">
        <v>85</v>
      </c>
      <c r="AT157" s="132" t="s">
        <v>76</v>
      </c>
      <c r="AU157" s="132" t="s">
        <v>85</v>
      </c>
      <c r="AY157" s="125" t="s">
        <v>197</v>
      </c>
      <c r="BK157" s="133">
        <f>SUM(BK158:BK173)</f>
        <v>0</v>
      </c>
    </row>
    <row r="158" spans="2:65" s="1" customFormat="1" ht="24.2" customHeight="1">
      <c r="B158" s="136"/>
      <c r="C158" s="137" t="s">
        <v>7</v>
      </c>
      <c r="D158" s="137" t="s">
        <v>199</v>
      </c>
      <c r="E158" s="138" t="s">
        <v>2300</v>
      </c>
      <c r="F158" s="139" t="s">
        <v>2301</v>
      </c>
      <c r="G158" s="140" t="s">
        <v>527</v>
      </c>
      <c r="H158" s="141">
        <v>12</v>
      </c>
      <c r="I158" s="142"/>
      <c r="J158" s="143">
        <f t="shared" ref="J158:J164" si="0">ROUND(I158*H158,2)</f>
        <v>0</v>
      </c>
      <c r="K158" s="139" t="s">
        <v>203</v>
      </c>
      <c r="L158" s="32"/>
      <c r="M158" s="144" t="s">
        <v>1</v>
      </c>
      <c r="N158" s="145" t="s">
        <v>42</v>
      </c>
      <c r="P158" s="146">
        <f t="shared" ref="P158:P164" si="1">O158*H158</f>
        <v>0</v>
      </c>
      <c r="Q158" s="146">
        <v>1.2999999999999999E-4</v>
      </c>
      <c r="R158" s="146">
        <f t="shared" ref="R158:R164" si="2">Q158*H158</f>
        <v>1.5599999999999998E-3</v>
      </c>
      <c r="S158" s="146">
        <v>0</v>
      </c>
      <c r="T158" s="147">
        <f t="shared" ref="T158:T164" si="3">S158*H158</f>
        <v>0</v>
      </c>
      <c r="AR158" s="148" t="s">
        <v>204</v>
      </c>
      <c r="AT158" s="148" t="s">
        <v>199</v>
      </c>
      <c r="AU158" s="148" t="s">
        <v>87</v>
      </c>
      <c r="AY158" s="17" t="s">
        <v>197</v>
      </c>
      <c r="BE158" s="149">
        <f t="shared" ref="BE158:BE164" si="4">IF(N158="základní",J158,0)</f>
        <v>0</v>
      </c>
      <c r="BF158" s="149">
        <f t="shared" ref="BF158:BF164" si="5">IF(N158="snížená",J158,0)</f>
        <v>0</v>
      </c>
      <c r="BG158" s="149">
        <f t="shared" ref="BG158:BG164" si="6">IF(N158="zákl. přenesená",J158,0)</f>
        <v>0</v>
      </c>
      <c r="BH158" s="149">
        <f t="shared" ref="BH158:BH164" si="7">IF(N158="sníž. přenesená",J158,0)</f>
        <v>0</v>
      </c>
      <c r="BI158" s="149">
        <f t="shared" ref="BI158:BI164" si="8">IF(N158="nulová",J158,0)</f>
        <v>0</v>
      </c>
      <c r="BJ158" s="17" t="s">
        <v>85</v>
      </c>
      <c r="BK158" s="149">
        <f t="shared" ref="BK158:BK164" si="9">ROUND(I158*H158,2)</f>
        <v>0</v>
      </c>
      <c r="BL158" s="17" t="s">
        <v>204</v>
      </c>
      <c r="BM158" s="148" t="s">
        <v>2302</v>
      </c>
    </row>
    <row r="159" spans="2:65" s="1" customFormat="1" ht="24.2" customHeight="1">
      <c r="B159" s="136"/>
      <c r="C159" s="137" t="s">
        <v>320</v>
      </c>
      <c r="D159" s="137" t="s">
        <v>199</v>
      </c>
      <c r="E159" s="138" t="s">
        <v>2303</v>
      </c>
      <c r="F159" s="139" t="s">
        <v>2304</v>
      </c>
      <c r="G159" s="140" t="s">
        <v>527</v>
      </c>
      <c r="H159" s="141">
        <v>12</v>
      </c>
      <c r="I159" s="142"/>
      <c r="J159" s="143">
        <f t="shared" si="0"/>
        <v>0</v>
      </c>
      <c r="K159" s="139" t="s">
        <v>203</v>
      </c>
      <c r="L159" s="32"/>
      <c r="M159" s="144" t="s">
        <v>1</v>
      </c>
      <c r="N159" s="145" t="s">
        <v>42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R159" s="148" t="s">
        <v>204</v>
      </c>
      <c r="AT159" s="148" t="s">
        <v>199</v>
      </c>
      <c r="AU159" s="148" t="s">
        <v>87</v>
      </c>
      <c r="AY159" s="17" t="s">
        <v>197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7" t="s">
        <v>85</v>
      </c>
      <c r="BK159" s="149">
        <f t="shared" si="9"/>
        <v>0</v>
      </c>
      <c r="BL159" s="17" t="s">
        <v>204</v>
      </c>
      <c r="BM159" s="148" t="s">
        <v>2305</v>
      </c>
    </row>
    <row r="160" spans="2:65" s="1" customFormat="1" ht="24.2" customHeight="1">
      <c r="B160" s="136"/>
      <c r="C160" s="137" t="s">
        <v>327</v>
      </c>
      <c r="D160" s="137" t="s">
        <v>199</v>
      </c>
      <c r="E160" s="138" t="s">
        <v>2306</v>
      </c>
      <c r="F160" s="139" t="s">
        <v>2307</v>
      </c>
      <c r="G160" s="140" t="s">
        <v>527</v>
      </c>
      <c r="H160" s="141">
        <v>12</v>
      </c>
      <c r="I160" s="142"/>
      <c r="J160" s="143">
        <f t="shared" si="0"/>
        <v>0</v>
      </c>
      <c r="K160" s="139" t="s">
        <v>203</v>
      </c>
      <c r="L160" s="32"/>
      <c r="M160" s="144" t="s">
        <v>1</v>
      </c>
      <c r="N160" s="145" t="s">
        <v>42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204</v>
      </c>
      <c r="AT160" s="148" t="s">
        <v>199</v>
      </c>
      <c r="AU160" s="148" t="s">
        <v>87</v>
      </c>
      <c r="AY160" s="17" t="s">
        <v>197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7" t="s">
        <v>85</v>
      </c>
      <c r="BK160" s="149">
        <f t="shared" si="9"/>
        <v>0</v>
      </c>
      <c r="BL160" s="17" t="s">
        <v>204</v>
      </c>
      <c r="BM160" s="148" t="s">
        <v>2308</v>
      </c>
    </row>
    <row r="161" spans="2:65" s="1" customFormat="1" ht="21.75" customHeight="1">
      <c r="B161" s="136"/>
      <c r="C161" s="172" t="s">
        <v>331</v>
      </c>
      <c r="D161" s="172" t="s">
        <v>321</v>
      </c>
      <c r="E161" s="173" t="s">
        <v>2309</v>
      </c>
      <c r="F161" s="174" t="s">
        <v>2310</v>
      </c>
      <c r="G161" s="175" t="s">
        <v>527</v>
      </c>
      <c r="H161" s="176">
        <v>12</v>
      </c>
      <c r="I161" s="177"/>
      <c r="J161" s="178">
        <f t="shared" si="0"/>
        <v>0</v>
      </c>
      <c r="K161" s="174" t="s">
        <v>203</v>
      </c>
      <c r="L161" s="179"/>
      <c r="M161" s="180" t="s">
        <v>1</v>
      </c>
      <c r="N161" s="181" t="s">
        <v>42</v>
      </c>
      <c r="P161" s="146">
        <f t="shared" si="1"/>
        <v>0</v>
      </c>
      <c r="Q161" s="146">
        <v>2.6800000000000001E-3</v>
      </c>
      <c r="R161" s="146">
        <f t="shared" si="2"/>
        <v>3.2160000000000001E-2</v>
      </c>
      <c r="S161" s="146">
        <v>0</v>
      </c>
      <c r="T161" s="147">
        <f t="shared" si="3"/>
        <v>0</v>
      </c>
      <c r="AR161" s="148" t="s">
        <v>244</v>
      </c>
      <c r="AT161" s="148" t="s">
        <v>321</v>
      </c>
      <c r="AU161" s="148" t="s">
        <v>87</v>
      </c>
      <c r="AY161" s="17" t="s">
        <v>197</v>
      </c>
      <c r="BE161" s="149">
        <f t="shared" si="4"/>
        <v>0</v>
      </c>
      <c r="BF161" s="149">
        <f t="shared" si="5"/>
        <v>0</v>
      </c>
      <c r="BG161" s="149">
        <f t="shared" si="6"/>
        <v>0</v>
      </c>
      <c r="BH161" s="149">
        <f t="shared" si="7"/>
        <v>0</v>
      </c>
      <c r="BI161" s="149">
        <f t="shared" si="8"/>
        <v>0</v>
      </c>
      <c r="BJ161" s="17" t="s">
        <v>85</v>
      </c>
      <c r="BK161" s="149">
        <f t="shared" si="9"/>
        <v>0</v>
      </c>
      <c r="BL161" s="17" t="s">
        <v>204</v>
      </c>
      <c r="BM161" s="148" t="s">
        <v>2311</v>
      </c>
    </row>
    <row r="162" spans="2:65" s="1" customFormat="1" ht="33" customHeight="1">
      <c r="B162" s="136"/>
      <c r="C162" s="137" t="s">
        <v>336</v>
      </c>
      <c r="D162" s="137" t="s">
        <v>199</v>
      </c>
      <c r="E162" s="138" t="s">
        <v>2312</v>
      </c>
      <c r="F162" s="139" t="s">
        <v>2313</v>
      </c>
      <c r="G162" s="140" t="s">
        <v>527</v>
      </c>
      <c r="H162" s="141">
        <v>12</v>
      </c>
      <c r="I162" s="142"/>
      <c r="J162" s="143">
        <f t="shared" si="0"/>
        <v>0</v>
      </c>
      <c r="K162" s="139" t="s">
        <v>203</v>
      </c>
      <c r="L162" s="32"/>
      <c r="M162" s="144" t="s">
        <v>1</v>
      </c>
      <c r="N162" s="145" t="s">
        <v>42</v>
      </c>
      <c r="P162" s="146">
        <f t="shared" si="1"/>
        <v>0</v>
      </c>
      <c r="Q162" s="146">
        <v>1.34E-3</v>
      </c>
      <c r="R162" s="146">
        <f t="shared" si="2"/>
        <v>1.6080000000000001E-2</v>
      </c>
      <c r="S162" s="146">
        <v>0</v>
      </c>
      <c r="T162" s="147">
        <f t="shared" si="3"/>
        <v>0</v>
      </c>
      <c r="AR162" s="148" t="s">
        <v>204</v>
      </c>
      <c r="AT162" s="148" t="s">
        <v>199</v>
      </c>
      <c r="AU162" s="148" t="s">
        <v>87</v>
      </c>
      <c r="AY162" s="17" t="s">
        <v>197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7" t="s">
        <v>85</v>
      </c>
      <c r="BK162" s="149">
        <f t="shared" si="9"/>
        <v>0</v>
      </c>
      <c r="BL162" s="17" t="s">
        <v>204</v>
      </c>
      <c r="BM162" s="148" t="s">
        <v>2314</v>
      </c>
    </row>
    <row r="163" spans="2:65" s="1" customFormat="1" ht="24.2" customHeight="1">
      <c r="B163" s="136"/>
      <c r="C163" s="172" t="s">
        <v>340</v>
      </c>
      <c r="D163" s="172" t="s">
        <v>321</v>
      </c>
      <c r="E163" s="173" t="s">
        <v>2315</v>
      </c>
      <c r="F163" s="174" t="s">
        <v>2316</v>
      </c>
      <c r="G163" s="175" t="s">
        <v>527</v>
      </c>
      <c r="H163" s="176">
        <v>12</v>
      </c>
      <c r="I163" s="177"/>
      <c r="J163" s="178">
        <f t="shared" si="0"/>
        <v>0</v>
      </c>
      <c r="K163" s="174" t="s">
        <v>203</v>
      </c>
      <c r="L163" s="179"/>
      <c r="M163" s="180" t="s">
        <v>1</v>
      </c>
      <c r="N163" s="181" t="s">
        <v>42</v>
      </c>
      <c r="P163" s="146">
        <f t="shared" si="1"/>
        <v>0</v>
      </c>
      <c r="Q163" s="146">
        <v>4.5359999999999998E-2</v>
      </c>
      <c r="R163" s="146">
        <f t="shared" si="2"/>
        <v>0.54431999999999992</v>
      </c>
      <c r="S163" s="146">
        <v>0</v>
      </c>
      <c r="T163" s="147">
        <f t="shared" si="3"/>
        <v>0</v>
      </c>
      <c r="AR163" s="148" t="s">
        <v>244</v>
      </c>
      <c r="AT163" s="148" t="s">
        <v>321</v>
      </c>
      <c r="AU163" s="148" t="s">
        <v>87</v>
      </c>
      <c r="AY163" s="17" t="s">
        <v>197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7" t="s">
        <v>85</v>
      </c>
      <c r="BK163" s="149">
        <f t="shared" si="9"/>
        <v>0</v>
      </c>
      <c r="BL163" s="17" t="s">
        <v>204</v>
      </c>
      <c r="BM163" s="148" t="s">
        <v>2317</v>
      </c>
    </row>
    <row r="164" spans="2:65" s="1" customFormat="1" ht="16.5" customHeight="1">
      <c r="B164" s="136"/>
      <c r="C164" s="137" t="s">
        <v>345</v>
      </c>
      <c r="D164" s="137" t="s">
        <v>199</v>
      </c>
      <c r="E164" s="138" t="s">
        <v>2318</v>
      </c>
      <c r="F164" s="139" t="s">
        <v>2319</v>
      </c>
      <c r="G164" s="140" t="s">
        <v>222</v>
      </c>
      <c r="H164" s="141">
        <v>0.5</v>
      </c>
      <c r="I164" s="142"/>
      <c r="J164" s="143">
        <f t="shared" si="0"/>
        <v>0</v>
      </c>
      <c r="K164" s="139" t="s">
        <v>203</v>
      </c>
      <c r="L164" s="32"/>
      <c r="M164" s="144" t="s">
        <v>1</v>
      </c>
      <c r="N164" s="145" t="s">
        <v>42</v>
      </c>
      <c r="P164" s="146">
        <f t="shared" si="1"/>
        <v>0</v>
      </c>
      <c r="Q164" s="146">
        <v>2.4777</v>
      </c>
      <c r="R164" s="146">
        <f t="shared" si="2"/>
        <v>1.23885</v>
      </c>
      <c r="S164" s="146">
        <v>0</v>
      </c>
      <c r="T164" s="147">
        <f t="shared" si="3"/>
        <v>0</v>
      </c>
      <c r="AR164" s="148" t="s">
        <v>204</v>
      </c>
      <c r="AT164" s="148" t="s">
        <v>199</v>
      </c>
      <c r="AU164" s="148" t="s">
        <v>87</v>
      </c>
      <c r="AY164" s="17" t="s">
        <v>197</v>
      </c>
      <c r="BE164" s="149">
        <f t="shared" si="4"/>
        <v>0</v>
      </c>
      <c r="BF164" s="149">
        <f t="shared" si="5"/>
        <v>0</v>
      </c>
      <c r="BG164" s="149">
        <f t="shared" si="6"/>
        <v>0</v>
      </c>
      <c r="BH164" s="149">
        <f t="shared" si="7"/>
        <v>0</v>
      </c>
      <c r="BI164" s="149">
        <f t="shared" si="8"/>
        <v>0</v>
      </c>
      <c r="BJ164" s="17" t="s">
        <v>85</v>
      </c>
      <c r="BK164" s="149">
        <f t="shared" si="9"/>
        <v>0</v>
      </c>
      <c r="BL164" s="17" t="s">
        <v>204</v>
      </c>
      <c r="BM164" s="148" t="s">
        <v>2320</v>
      </c>
    </row>
    <row r="165" spans="2:65" s="12" customFormat="1">
      <c r="B165" s="150"/>
      <c r="D165" s="151" t="s">
        <v>214</v>
      </c>
      <c r="E165" s="152" t="s">
        <v>1</v>
      </c>
      <c r="F165" s="153" t="s">
        <v>2321</v>
      </c>
      <c r="H165" s="154">
        <v>0.5</v>
      </c>
      <c r="I165" s="155"/>
      <c r="L165" s="150"/>
      <c r="M165" s="156"/>
      <c r="T165" s="157"/>
      <c r="AT165" s="152" t="s">
        <v>214</v>
      </c>
      <c r="AU165" s="152" t="s">
        <v>87</v>
      </c>
      <c r="AV165" s="12" t="s">
        <v>87</v>
      </c>
      <c r="AW165" s="12" t="s">
        <v>32</v>
      </c>
      <c r="AX165" s="12" t="s">
        <v>85</v>
      </c>
      <c r="AY165" s="152" t="s">
        <v>197</v>
      </c>
    </row>
    <row r="166" spans="2:65" s="1" customFormat="1" ht="16.5" customHeight="1">
      <c r="B166" s="136"/>
      <c r="C166" s="137" t="s">
        <v>350</v>
      </c>
      <c r="D166" s="137" t="s">
        <v>199</v>
      </c>
      <c r="E166" s="138" t="s">
        <v>2322</v>
      </c>
      <c r="F166" s="139" t="s">
        <v>2323</v>
      </c>
      <c r="G166" s="140" t="s">
        <v>222</v>
      </c>
      <c r="H166" s="141">
        <v>0.82699999999999996</v>
      </c>
      <c r="I166" s="142"/>
      <c r="J166" s="143">
        <f>ROUND(I166*H166,2)</f>
        <v>0</v>
      </c>
      <c r="K166" s="139" t="s">
        <v>203</v>
      </c>
      <c r="L166" s="32"/>
      <c r="M166" s="144" t="s">
        <v>1</v>
      </c>
      <c r="N166" s="145" t="s">
        <v>42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204</v>
      </c>
      <c r="AT166" s="148" t="s">
        <v>199</v>
      </c>
      <c r="AU166" s="148" t="s">
        <v>87</v>
      </c>
      <c r="AY166" s="17" t="s">
        <v>197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85</v>
      </c>
      <c r="BK166" s="149">
        <f>ROUND(I166*H166,2)</f>
        <v>0</v>
      </c>
      <c r="BL166" s="17" t="s">
        <v>204</v>
      </c>
      <c r="BM166" s="148" t="s">
        <v>2324</v>
      </c>
    </row>
    <row r="167" spans="2:65" s="12" customFormat="1">
      <c r="B167" s="150"/>
      <c r="D167" s="151" t="s">
        <v>214</v>
      </c>
      <c r="E167" s="152" t="s">
        <v>1</v>
      </c>
      <c r="F167" s="153" t="s">
        <v>2325</v>
      </c>
      <c r="H167" s="154">
        <v>0.35</v>
      </c>
      <c r="I167" s="155"/>
      <c r="L167" s="150"/>
      <c r="M167" s="156"/>
      <c r="T167" s="157"/>
      <c r="AT167" s="152" t="s">
        <v>214</v>
      </c>
      <c r="AU167" s="152" t="s">
        <v>87</v>
      </c>
      <c r="AV167" s="12" t="s">
        <v>87</v>
      </c>
      <c r="AW167" s="12" t="s">
        <v>32</v>
      </c>
      <c r="AX167" s="12" t="s">
        <v>77</v>
      </c>
      <c r="AY167" s="152" t="s">
        <v>197</v>
      </c>
    </row>
    <row r="168" spans="2:65" s="12" customFormat="1">
      <c r="B168" s="150"/>
      <c r="D168" s="151" t="s">
        <v>214</v>
      </c>
      <c r="E168" s="152" t="s">
        <v>1</v>
      </c>
      <c r="F168" s="153" t="s">
        <v>2326</v>
      </c>
      <c r="H168" s="154">
        <v>0.47699999999999998</v>
      </c>
      <c r="I168" s="155"/>
      <c r="L168" s="150"/>
      <c r="M168" s="156"/>
      <c r="T168" s="157"/>
      <c r="AT168" s="152" t="s">
        <v>214</v>
      </c>
      <c r="AU168" s="152" t="s">
        <v>87</v>
      </c>
      <c r="AV168" s="12" t="s">
        <v>87</v>
      </c>
      <c r="AW168" s="12" t="s">
        <v>32</v>
      </c>
      <c r="AX168" s="12" t="s">
        <v>77</v>
      </c>
      <c r="AY168" s="152" t="s">
        <v>197</v>
      </c>
    </row>
    <row r="169" spans="2:65" s="13" customFormat="1">
      <c r="B169" s="158"/>
      <c r="D169" s="151" t="s">
        <v>214</v>
      </c>
      <c r="E169" s="159" t="s">
        <v>1</v>
      </c>
      <c r="F169" s="160" t="s">
        <v>219</v>
      </c>
      <c r="H169" s="161">
        <v>0.82699999999999996</v>
      </c>
      <c r="I169" s="162"/>
      <c r="L169" s="158"/>
      <c r="M169" s="163"/>
      <c r="T169" s="164"/>
      <c r="AT169" s="159" t="s">
        <v>214</v>
      </c>
      <c r="AU169" s="159" t="s">
        <v>87</v>
      </c>
      <c r="AV169" s="13" t="s">
        <v>204</v>
      </c>
      <c r="AW169" s="13" t="s">
        <v>32</v>
      </c>
      <c r="AX169" s="13" t="s">
        <v>85</v>
      </c>
      <c r="AY169" s="159" t="s">
        <v>197</v>
      </c>
    </row>
    <row r="170" spans="2:65" s="1" customFormat="1" ht="16.5" customHeight="1">
      <c r="B170" s="136"/>
      <c r="C170" s="172" t="s">
        <v>355</v>
      </c>
      <c r="D170" s="172" t="s">
        <v>321</v>
      </c>
      <c r="E170" s="173" t="s">
        <v>2327</v>
      </c>
      <c r="F170" s="174" t="s">
        <v>2328</v>
      </c>
      <c r="G170" s="175" t="s">
        <v>293</v>
      </c>
      <c r="H170" s="176">
        <v>1.05</v>
      </c>
      <c r="I170" s="177"/>
      <c r="J170" s="178">
        <f>ROUND(I170*H170,2)</f>
        <v>0</v>
      </c>
      <c r="K170" s="174" t="s">
        <v>203</v>
      </c>
      <c r="L170" s="179"/>
      <c r="M170" s="180" t="s">
        <v>1</v>
      </c>
      <c r="N170" s="181" t="s">
        <v>42</v>
      </c>
      <c r="P170" s="146">
        <f>O170*H170</f>
        <v>0</v>
      </c>
      <c r="Q170" s="146">
        <v>1</v>
      </c>
      <c r="R170" s="146">
        <f>Q170*H170</f>
        <v>1.05</v>
      </c>
      <c r="S170" s="146">
        <v>0</v>
      </c>
      <c r="T170" s="147">
        <f>S170*H170</f>
        <v>0</v>
      </c>
      <c r="AR170" s="148" t="s">
        <v>244</v>
      </c>
      <c r="AT170" s="148" t="s">
        <v>321</v>
      </c>
      <c r="AU170" s="148" t="s">
        <v>87</v>
      </c>
      <c r="AY170" s="17" t="s">
        <v>197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85</v>
      </c>
      <c r="BK170" s="149">
        <f>ROUND(I170*H170,2)</f>
        <v>0</v>
      </c>
      <c r="BL170" s="17" t="s">
        <v>204</v>
      </c>
      <c r="BM170" s="148" t="s">
        <v>2329</v>
      </c>
    </row>
    <row r="171" spans="2:65" s="1" customFormat="1" ht="24.2" customHeight="1">
      <c r="B171" s="136"/>
      <c r="C171" s="172" t="s">
        <v>360</v>
      </c>
      <c r="D171" s="172" t="s">
        <v>321</v>
      </c>
      <c r="E171" s="173" t="s">
        <v>2330</v>
      </c>
      <c r="F171" s="174" t="s">
        <v>2331</v>
      </c>
      <c r="G171" s="175" t="s">
        <v>293</v>
      </c>
      <c r="H171" s="176">
        <v>0.05</v>
      </c>
      <c r="I171" s="177"/>
      <c r="J171" s="178">
        <f>ROUND(I171*H171,2)</f>
        <v>0</v>
      </c>
      <c r="K171" s="174" t="s">
        <v>203</v>
      </c>
      <c r="L171" s="179"/>
      <c r="M171" s="180" t="s">
        <v>1</v>
      </c>
      <c r="N171" s="181" t="s">
        <v>42</v>
      </c>
      <c r="P171" s="146">
        <f>O171*H171</f>
        <v>0</v>
      </c>
      <c r="Q171" s="146">
        <v>1</v>
      </c>
      <c r="R171" s="146">
        <f>Q171*H171</f>
        <v>0.05</v>
      </c>
      <c r="S171" s="146">
        <v>0</v>
      </c>
      <c r="T171" s="147">
        <f>S171*H171</f>
        <v>0</v>
      </c>
      <c r="AR171" s="148" t="s">
        <v>244</v>
      </c>
      <c r="AT171" s="148" t="s">
        <v>321</v>
      </c>
      <c r="AU171" s="148" t="s">
        <v>87</v>
      </c>
      <c r="AY171" s="17" t="s">
        <v>197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85</v>
      </c>
      <c r="BK171" s="149">
        <f>ROUND(I171*H171,2)</f>
        <v>0</v>
      </c>
      <c r="BL171" s="17" t="s">
        <v>204</v>
      </c>
      <c r="BM171" s="148" t="s">
        <v>2332</v>
      </c>
    </row>
    <row r="172" spans="2:65" s="1" customFormat="1" ht="24.2" customHeight="1">
      <c r="B172" s="136"/>
      <c r="C172" s="137" t="s">
        <v>366</v>
      </c>
      <c r="D172" s="137" t="s">
        <v>199</v>
      </c>
      <c r="E172" s="138" t="s">
        <v>2333</v>
      </c>
      <c r="F172" s="139" t="s">
        <v>2334</v>
      </c>
      <c r="G172" s="140" t="s">
        <v>527</v>
      </c>
      <c r="H172" s="141">
        <v>4</v>
      </c>
      <c r="I172" s="142"/>
      <c r="J172" s="143">
        <f>ROUND(I172*H172,2)</f>
        <v>0</v>
      </c>
      <c r="K172" s="139" t="s">
        <v>203</v>
      </c>
      <c r="L172" s="32"/>
      <c r="M172" s="144" t="s">
        <v>1</v>
      </c>
      <c r="N172" s="145" t="s">
        <v>42</v>
      </c>
      <c r="P172" s="146">
        <f>O172*H172</f>
        <v>0</v>
      </c>
      <c r="Q172" s="146">
        <v>4.6629999999999998E-2</v>
      </c>
      <c r="R172" s="146">
        <f>Q172*H172</f>
        <v>0.18651999999999999</v>
      </c>
      <c r="S172" s="146">
        <v>0</v>
      </c>
      <c r="T172" s="147">
        <f>S172*H172</f>
        <v>0</v>
      </c>
      <c r="AR172" s="148" t="s">
        <v>204</v>
      </c>
      <c r="AT172" s="148" t="s">
        <v>199</v>
      </c>
      <c r="AU172" s="148" t="s">
        <v>87</v>
      </c>
      <c r="AY172" s="17" t="s">
        <v>197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85</v>
      </c>
      <c r="BK172" s="149">
        <f>ROUND(I172*H172,2)</f>
        <v>0</v>
      </c>
      <c r="BL172" s="17" t="s">
        <v>204</v>
      </c>
      <c r="BM172" s="148" t="s">
        <v>2335</v>
      </c>
    </row>
    <row r="173" spans="2:65" s="1" customFormat="1" ht="21.75" customHeight="1">
      <c r="B173" s="136"/>
      <c r="C173" s="137" t="s">
        <v>371</v>
      </c>
      <c r="D173" s="137" t="s">
        <v>199</v>
      </c>
      <c r="E173" s="138" t="s">
        <v>2336</v>
      </c>
      <c r="F173" s="139" t="s">
        <v>2337</v>
      </c>
      <c r="G173" s="140" t="s">
        <v>527</v>
      </c>
      <c r="H173" s="141">
        <v>12</v>
      </c>
      <c r="I173" s="142"/>
      <c r="J173" s="143">
        <f>ROUND(I173*H173,2)</f>
        <v>0</v>
      </c>
      <c r="K173" s="139" t="s">
        <v>203</v>
      </c>
      <c r="L173" s="32"/>
      <c r="M173" s="144" t="s">
        <v>1</v>
      </c>
      <c r="N173" s="145" t="s">
        <v>42</v>
      </c>
      <c r="P173" s="146">
        <f>O173*H173</f>
        <v>0</v>
      </c>
      <c r="Q173" s="146">
        <v>8.0000000000000007E-5</v>
      </c>
      <c r="R173" s="146">
        <f>Q173*H173</f>
        <v>9.6000000000000013E-4</v>
      </c>
      <c r="S173" s="146">
        <v>0</v>
      </c>
      <c r="T173" s="147">
        <f>S173*H173</f>
        <v>0</v>
      </c>
      <c r="AR173" s="148" t="s">
        <v>204</v>
      </c>
      <c r="AT173" s="148" t="s">
        <v>199</v>
      </c>
      <c r="AU173" s="148" t="s">
        <v>87</v>
      </c>
      <c r="AY173" s="17" t="s">
        <v>197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85</v>
      </c>
      <c r="BK173" s="149">
        <f>ROUND(I173*H173,2)</f>
        <v>0</v>
      </c>
      <c r="BL173" s="17" t="s">
        <v>204</v>
      </c>
      <c r="BM173" s="148" t="s">
        <v>2338</v>
      </c>
    </row>
    <row r="174" spans="2:65" s="11" customFormat="1" ht="22.9" customHeight="1">
      <c r="B174" s="124"/>
      <c r="D174" s="125" t="s">
        <v>76</v>
      </c>
      <c r="E174" s="134" t="s">
        <v>204</v>
      </c>
      <c r="F174" s="134" t="s">
        <v>501</v>
      </c>
      <c r="I174" s="127"/>
      <c r="J174" s="135">
        <f>BK174</f>
        <v>0</v>
      </c>
      <c r="L174" s="124"/>
      <c r="M174" s="129"/>
      <c r="P174" s="130">
        <f>SUM(P175:P176)</f>
        <v>0</v>
      </c>
      <c r="R174" s="130">
        <f>SUM(R175:R176)</f>
        <v>0</v>
      </c>
      <c r="T174" s="131">
        <f>SUM(T175:T176)</f>
        <v>0</v>
      </c>
      <c r="AR174" s="125" t="s">
        <v>85</v>
      </c>
      <c r="AT174" s="132" t="s">
        <v>76</v>
      </c>
      <c r="AU174" s="132" t="s">
        <v>85</v>
      </c>
      <c r="AY174" s="125" t="s">
        <v>197</v>
      </c>
      <c r="BK174" s="133">
        <f>SUM(BK175:BK176)</f>
        <v>0</v>
      </c>
    </row>
    <row r="175" spans="2:65" s="1" customFormat="1" ht="33" customHeight="1">
      <c r="B175" s="136"/>
      <c r="C175" s="137" t="s">
        <v>376</v>
      </c>
      <c r="D175" s="137" t="s">
        <v>199</v>
      </c>
      <c r="E175" s="138" t="s">
        <v>2339</v>
      </c>
      <c r="F175" s="139" t="s">
        <v>2340</v>
      </c>
      <c r="G175" s="140" t="s">
        <v>222</v>
      </c>
      <c r="H175" s="141">
        <v>0.3</v>
      </c>
      <c r="I175" s="142"/>
      <c r="J175" s="143">
        <f>ROUND(I175*H175,2)</f>
        <v>0</v>
      </c>
      <c r="K175" s="139" t="s">
        <v>203</v>
      </c>
      <c r="L175" s="32"/>
      <c r="M175" s="144" t="s">
        <v>1</v>
      </c>
      <c r="N175" s="145" t="s">
        <v>42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204</v>
      </c>
      <c r="AT175" s="148" t="s">
        <v>199</v>
      </c>
      <c r="AU175" s="148" t="s">
        <v>87</v>
      </c>
      <c r="AY175" s="17" t="s">
        <v>197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85</v>
      </c>
      <c r="BK175" s="149">
        <f>ROUND(I175*H175,2)</f>
        <v>0</v>
      </c>
      <c r="BL175" s="17" t="s">
        <v>204</v>
      </c>
      <c r="BM175" s="148" t="s">
        <v>2341</v>
      </c>
    </row>
    <row r="176" spans="2:65" s="12" customFormat="1">
      <c r="B176" s="150"/>
      <c r="D176" s="151" t="s">
        <v>214</v>
      </c>
      <c r="E176" s="152" t="s">
        <v>1</v>
      </c>
      <c r="F176" s="153" t="s">
        <v>2342</v>
      </c>
      <c r="H176" s="154">
        <v>0.3</v>
      </c>
      <c r="I176" s="155"/>
      <c r="L176" s="150"/>
      <c r="M176" s="156"/>
      <c r="T176" s="157"/>
      <c r="AT176" s="152" t="s">
        <v>214</v>
      </c>
      <c r="AU176" s="152" t="s">
        <v>87</v>
      </c>
      <c r="AV176" s="12" t="s">
        <v>87</v>
      </c>
      <c r="AW176" s="12" t="s">
        <v>32</v>
      </c>
      <c r="AX176" s="12" t="s">
        <v>85</v>
      </c>
      <c r="AY176" s="152" t="s">
        <v>197</v>
      </c>
    </row>
    <row r="177" spans="2:65" s="11" customFormat="1" ht="22.9" customHeight="1">
      <c r="B177" s="124"/>
      <c r="D177" s="125" t="s">
        <v>76</v>
      </c>
      <c r="E177" s="134" t="s">
        <v>244</v>
      </c>
      <c r="F177" s="134" t="s">
        <v>1473</v>
      </c>
      <c r="I177" s="127"/>
      <c r="J177" s="135">
        <f>BK177</f>
        <v>0</v>
      </c>
      <c r="L177" s="124"/>
      <c r="M177" s="129"/>
      <c r="P177" s="130">
        <f>SUM(P178:P193)</f>
        <v>0</v>
      </c>
      <c r="R177" s="130">
        <f>SUM(R178:R193)</f>
        <v>1.6362304999999999</v>
      </c>
      <c r="T177" s="131">
        <f>SUM(T178:T193)</f>
        <v>0</v>
      </c>
      <c r="AR177" s="125" t="s">
        <v>85</v>
      </c>
      <c r="AT177" s="132" t="s">
        <v>76</v>
      </c>
      <c r="AU177" s="132" t="s">
        <v>85</v>
      </c>
      <c r="AY177" s="125" t="s">
        <v>197</v>
      </c>
      <c r="BK177" s="133">
        <f>SUM(BK178:BK193)</f>
        <v>0</v>
      </c>
    </row>
    <row r="178" spans="2:65" s="1" customFormat="1" ht="24.2" customHeight="1">
      <c r="B178" s="136"/>
      <c r="C178" s="137" t="s">
        <v>382</v>
      </c>
      <c r="D178" s="137" t="s">
        <v>199</v>
      </c>
      <c r="E178" s="138" t="s">
        <v>2343</v>
      </c>
      <c r="F178" s="139" t="s">
        <v>2344</v>
      </c>
      <c r="G178" s="140" t="s">
        <v>527</v>
      </c>
      <c r="H178" s="141">
        <v>10</v>
      </c>
      <c r="I178" s="142"/>
      <c r="J178" s="143">
        <f>ROUND(I178*H178,2)</f>
        <v>0</v>
      </c>
      <c r="K178" s="139" t="s">
        <v>203</v>
      </c>
      <c r="L178" s="32"/>
      <c r="M178" s="144" t="s">
        <v>1</v>
      </c>
      <c r="N178" s="145" t="s">
        <v>42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AR178" s="148" t="s">
        <v>204</v>
      </c>
      <c r="AT178" s="148" t="s">
        <v>199</v>
      </c>
      <c r="AU178" s="148" t="s">
        <v>87</v>
      </c>
      <c r="AY178" s="17" t="s">
        <v>197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85</v>
      </c>
      <c r="BK178" s="149">
        <f>ROUND(I178*H178,2)</f>
        <v>0</v>
      </c>
      <c r="BL178" s="17" t="s">
        <v>204</v>
      </c>
      <c r="BM178" s="148" t="s">
        <v>2345</v>
      </c>
    </row>
    <row r="179" spans="2:65" s="1" customFormat="1" ht="24.2" customHeight="1">
      <c r="B179" s="136"/>
      <c r="C179" s="172" t="s">
        <v>387</v>
      </c>
      <c r="D179" s="172" t="s">
        <v>321</v>
      </c>
      <c r="E179" s="173" t="s">
        <v>2346</v>
      </c>
      <c r="F179" s="174" t="s">
        <v>2347</v>
      </c>
      <c r="G179" s="175" t="s">
        <v>527</v>
      </c>
      <c r="H179" s="176">
        <v>10.15</v>
      </c>
      <c r="I179" s="177"/>
      <c r="J179" s="178">
        <f>ROUND(I179*H179,2)</f>
        <v>0</v>
      </c>
      <c r="K179" s="174" t="s">
        <v>203</v>
      </c>
      <c r="L179" s="179"/>
      <c r="M179" s="180" t="s">
        <v>1</v>
      </c>
      <c r="N179" s="181" t="s">
        <v>42</v>
      </c>
      <c r="P179" s="146">
        <f>O179*H179</f>
        <v>0</v>
      </c>
      <c r="Q179" s="146">
        <v>2.7E-4</v>
      </c>
      <c r="R179" s="146">
        <f>Q179*H179</f>
        <v>2.7405000000000003E-3</v>
      </c>
      <c r="S179" s="146">
        <v>0</v>
      </c>
      <c r="T179" s="147">
        <f>S179*H179</f>
        <v>0</v>
      </c>
      <c r="AR179" s="148" t="s">
        <v>244</v>
      </c>
      <c r="AT179" s="148" t="s">
        <v>321</v>
      </c>
      <c r="AU179" s="148" t="s">
        <v>87</v>
      </c>
      <c r="AY179" s="17" t="s">
        <v>197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85</v>
      </c>
      <c r="BK179" s="149">
        <f>ROUND(I179*H179,2)</f>
        <v>0</v>
      </c>
      <c r="BL179" s="17" t="s">
        <v>204</v>
      </c>
      <c r="BM179" s="148" t="s">
        <v>2348</v>
      </c>
    </row>
    <row r="180" spans="2:65" s="12" customFormat="1">
      <c r="B180" s="150"/>
      <c r="D180" s="151" t="s">
        <v>214</v>
      </c>
      <c r="F180" s="153" t="s">
        <v>2349</v>
      </c>
      <c r="H180" s="154">
        <v>10.15</v>
      </c>
      <c r="I180" s="155"/>
      <c r="L180" s="150"/>
      <c r="M180" s="156"/>
      <c r="T180" s="157"/>
      <c r="AT180" s="152" t="s">
        <v>214</v>
      </c>
      <c r="AU180" s="152" t="s">
        <v>87</v>
      </c>
      <c r="AV180" s="12" t="s">
        <v>87</v>
      </c>
      <c r="AW180" s="12" t="s">
        <v>3</v>
      </c>
      <c r="AX180" s="12" t="s">
        <v>85</v>
      </c>
      <c r="AY180" s="152" t="s">
        <v>197</v>
      </c>
    </row>
    <row r="181" spans="2:65" s="1" customFormat="1" ht="24.2" customHeight="1">
      <c r="B181" s="136"/>
      <c r="C181" s="137" t="s">
        <v>392</v>
      </c>
      <c r="D181" s="137" t="s">
        <v>199</v>
      </c>
      <c r="E181" s="138" t="s">
        <v>2350</v>
      </c>
      <c r="F181" s="139" t="s">
        <v>2351</v>
      </c>
      <c r="G181" s="140" t="s">
        <v>202</v>
      </c>
      <c r="H181" s="141">
        <v>1</v>
      </c>
      <c r="I181" s="142"/>
      <c r="J181" s="143">
        <f>ROUND(I181*H181,2)</f>
        <v>0</v>
      </c>
      <c r="K181" s="139" t="s">
        <v>203</v>
      </c>
      <c r="L181" s="32"/>
      <c r="M181" s="144" t="s">
        <v>1</v>
      </c>
      <c r="N181" s="145" t="s">
        <v>42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AR181" s="148" t="s">
        <v>204</v>
      </c>
      <c r="AT181" s="148" t="s">
        <v>199</v>
      </c>
      <c r="AU181" s="148" t="s">
        <v>87</v>
      </c>
      <c r="AY181" s="17" t="s">
        <v>197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85</v>
      </c>
      <c r="BK181" s="149">
        <f>ROUND(I181*H181,2)</f>
        <v>0</v>
      </c>
      <c r="BL181" s="17" t="s">
        <v>204</v>
      </c>
      <c r="BM181" s="148" t="s">
        <v>2352</v>
      </c>
    </row>
    <row r="182" spans="2:65" s="1" customFormat="1" ht="16.5" customHeight="1">
      <c r="B182" s="136"/>
      <c r="C182" s="172" t="s">
        <v>397</v>
      </c>
      <c r="D182" s="172" t="s">
        <v>321</v>
      </c>
      <c r="E182" s="173" t="s">
        <v>2353</v>
      </c>
      <c r="F182" s="174" t="s">
        <v>2354</v>
      </c>
      <c r="G182" s="175" t="s">
        <v>202</v>
      </c>
      <c r="H182" s="176">
        <v>1</v>
      </c>
      <c r="I182" s="177"/>
      <c r="J182" s="178">
        <f>ROUND(I182*H182,2)</f>
        <v>0</v>
      </c>
      <c r="K182" s="174" t="s">
        <v>203</v>
      </c>
      <c r="L182" s="179"/>
      <c r="M182" s="180" t="s">
        <v>1</v>
      </c>
      <c r="N182" s="181" t="s">
        <v>42</v>
      </c>
      <c r="P182" s="146">
        <f>O182*H182</f>
        <v>0</v>
      </c>
      <c r="Q182" s="146">
        <v>8.0000000000000007E-5</v>
      </c>
      <c r="R182" s="146">
        <f>Q182*H182</f>
        <v>8.0000000000000007E-5</v>
      </c>
      <c r="S182" s="146">
        <v>0</v>
      </c>
      <c r="T182" s="147">
        <f>S182*H182</f>
        <v>0</v>
      </c>
      <c r="AR182" s="148" t="s">
        <v>244</v>
      </c>
      <c r="AT182" s="148" t="s">
        <v>321</v>
      </c>
      <c r="AU182" s="148" t="s">
        <v>87</v>
      </c>
      <c r="AY182" s="17" t="s">
        <v>197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85</v>
      </c>
      <c r="BK182" s="149">
        <f>ROUND(I182*H182,2)</f>
        <v>0</v>
      </c>
      <c r="BL182" s="17" t="s">
        <v>204</v>
      </c>
      <c r="BM182" s="148" t="s">
        <v>2355</v>
      </c>
    </row>
    <row r="183" spans="2:65" s="1" customFormat="1" ht="24.2" customHeight="1">
      <c r="B183" s="136"/>
      <c r="C183" s="137" t="s">
        <v>401</v>
      </c>
      <c r="D183" s="137" t="s">
        <v>199</v>
      </c>
      <c r="E183" s="138" t="s">
        <v>2356</v>
      </c>
      <c r="F183" s="139" t="s">
        <v>2357</v>
      </c>
      <c r="G183" s="140" t="s">
        <v>202</v>
      </c>
      <c r="H183" s="141">
        <v>1</v>
      </c>
      <c r="I183" s="142"/>
      <c r="J183" s="143">
        <f>ROUND(I183*H183,2)</f>
        <v>0</v>
      </c>
      <c r="K183" s="139" t="s">
        <v>203</v>
      </c>
      <c r="L183" s="32"/>
      <c r="M183" s="144" t="s">
        <v>1</v>
      </c>
      <c r="N183" s="145" t="s">
        <v>42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204</v>
      </c>
      <c r="AT183" s="148" t="s">
        <v>199</v>
      </c>
      <c r="AU183" s="148" t="s">
        <v>87</v>
      </c>
      <c r="AY183" s="17" t="s">
        <v>197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85</v>
      </c>
      <c r="BK183" s="149">
        <f>ROUND(I183*H183,2)</f>
        <v>0</v>
      </c>
      <c r="BL183" s="17" t="s">
        <v>204</v>
      </c>
      <c r="BM183" s="148" t="s">
        <v>2358</v>
      </c>
    </row>
    <row r="184" spans="2:65" s="1" customFormat="1" ht="24.2" customHeight="1">
      <c r="B184" s="136"/>
      <c r="C184" s="172" t="s">
        <v>407</v>
      </c>
      <c r="D184" s="172" t="s">
        <v>321</v>
      </c>
      <c r="E184" s="173" t="s">
        <v>2359</v>
      </c>
      <c r="F184" s="174" t="s">
        <v>2360</v>
      </c>
      <c r="G184" s="175" t="s">
        <v>202</v>
      </c>
      <c r="H184" s="176">
        <v>1</v>
      </c>
      <c r="I184" s="177"/>
      <c r="J184" s="178">
        <f>ROUND(I184*H184,2)</f>
        <v>0</v>
      </c>
      <c r="K184" s="174" t="s">
        <v>203</v>
      </c>
      <c r="L184" s="179"/>
      <c r="M184" s="180" t="s">
        <v>1</v>
      </c>
      <c r="N184" s="181" t="s">
        <v>42</v>
      </c>
      <c r="P184" s="146">
        <f>O184*H184</f>
        <v>0</v>
      </c>
      <c r="Q184" s="146">
        <v>1.2E-4</v>
      </c>
      <c r="R184" s="146">
        <f>Q184*H184</f>
        <v>1.2E-4</v>
      </c>
      <c r="S184" s="146">
        <v>0</v>
      </c>
      <c r="T184" s="147">
        <f>S184*H184</f>
        <v>0</v>
      </c>
      <c r="AR184" s="148" t="s">
        <v>244</v>
      </c>
      <c r="AT184" s="148" t="s">
        <v>321</v>
      </c>
      <c r="AU184" s="148" t="s">
        <v>87</v>
      </c>
      <c r="AY184" s="17" t="s">
        <v>197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85</v>
      </c>
      <c r="BK184" s="149">
        <f>ROUND(I184*H184,2)</f>
        <v>0</v>
      </c>
      <c r="BL184" s="17" t="s">
        <v>204</v>
      </c>
      <c r="BM184" s="148" t="s">
        <v>2361</v>
      </c>
    </row>
    <row r="185" spans="2:65" s="1" customFormat="1" ht="16.5" customHeight="1">
      <c r="B185" s="136"/>
      <c r="C185" s="137" t="s">
        <v>413</v>
      </c>
      <c r="D185" s="137" t="s">
        <v>199</v>
      </c>
      <c r="E185" s="138" t="s">
        <v>2362</v>
      </c>
      <c r="F185" s="139" t="s">
        <v>2363</v>
      </c>
      <c r="G185" s="140" t="s">
        <v>202</v>
      </c>
      <c r="H185" s="141">
        <v>1</v>
      </c>
      <c r="I185" s="142"/>
      <c r="J185" s="143">
        <f>ROUND(I185*H185,2)</f>
        <v>0</v>
      </c>
      <c r="K185" s="139" t="s">
        <v>203</v>
      </c>
      <c r="L185" s="32"/>
      <c r="M185" s="144" t="s">
        <v>1</v>
      </c>
      <c r="N185" s="145" t="s">
        <v>42</v>
      </c>
      <c r="P185" s="146">
        <f>O185*H185</f>
        <v>0</v>
      </c>
      <c r="Q185" s="146">
        <v>3.8000000000000002E-4</v>
      </c>
      <c r="R185" s="146">
        <f>Q185*H185</f>
        <v>3.8000000000000002E-4</v>
      </c>
      <c r="S185" s="146">
        <v>0</v>
      </c>
      <c r="T185" s="147">
        <f>S185*H185</f>
        <v>0</v>
      </c>
      <c r="AR185" s="148" t="s">
        <v>204</v>
      </c>
      <c r="AT185" s="148" t="s">
        <v>199</v>
      </c>
      <c r="AU185" s="148" t="s">
        <v>87</v>
      </c>
      <c r="AY185" s="17" t="s">
        <v>197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7" t="s">
        <v>85</v>
      </c>
      <c r="BK185" s="149">
        <f>ROUND(I185*H185,2)</f>
        <v>0</v>
      </c>
      <c r="BL185" s="17" t="s">
        <v>204</v>
      </c>
      <c r="BM185" s="148" t="s">
        <v>2364</v>
      </c>
    </row>
    <row r="186" spans="2:65" s="12" customFormat="1">
      <c r="B186" s="150"/>
      <c r="D186" s="151" t="s">
        <v>214</v>
      </c>
      <c r="E186" s="152" t="s">
        <v>1</v>
      </c>
      <c r="F186" s="153" t="s">
        <v>2365</v>
      </c>
      <c r="H186" s="154">
        <v>1</v>
      </c>
      <c r="I186" s="155"/>
      <c r="L186" s="150"/>
      <c r="M186" s="156"/>
      <c r="T186" s="157"/>
      <c r="AT186" s="152" t="s">
        <v>214</v>
      </c>
      <c r="AU186" s="152" t="s">
        <v>87</v>
      </c>
      <c r="AV186" s="12" t="s">
        <v>87</v>
      </c>
      <c r="AW186" s="12" t="s">
        <v>32</v>
      </c>
      <c r="AX186" s="12" t="s">
        <v>85</v>
      </c>
      <c r="AY186" s="152" t="s">
        <v>197</v>
      </c>
    </row>
    <row r="187" spans="2:65" s="1" customFormat="1" ht="24.2" customHeight="1">
      <c r="B187" s="136"/>
      <c r="C187" s="137" t="s">
        <v>419</v>
      </c>
      <c r="D187" s="137" t="s">
        <v>199</v>
      </c>
      <c r="E187" s="138" t="s">
        <v>2366</v>
      </c>
      <c r="F187" s="139" t="s">
        <v>2367</v>
      </c>
      <c r="G187" s="140" t="s">
        <v>527</v>
      </c>
      <c r="H187" s="141">
        <v>10</v>
      </c>
      <c r="I187" s="142"/>
      <c r="J187" s="143">
        <f t="shared" ref="J187:J193" si="10">ROUND(I187*H187,2)</f>
        <v>0</v>
      </c>
      <c r="K187" s="139" t="s">
        <v>203</v>
      </c>
      <c r="L187" s="32"/>
      <c r="M187" s="144" t="s">
        <v>1</v>
      </c>
      <c r="N187" s="145" t="s">
        <v>42</v>
      </c>
      <c r="P187" s="146">
        <f t="shared" ref="P187:P193" si="11">O187*H187</f>
        <v>0</v>
      </c>
      <c r="Q187" s="146">
        <v>0</v>
      </c>
      <c r="R187" s="146">
        <f t="shared" ref="R187:R193" si="12">Q187*H187</f>
        <v>0</v>
      </c>
      <c r="S187" s="146">
        <v>0</v>
      </c>
      <c r="T187" s="147">
        <f t="shared" ref="T187:T193" si="13">S187*H187</f>
        <v>0</v>
      </c>
      <c r="AR187" s="148" t="s">
        <v>204</v>
      </c>
      <c r="AT187" s="148" t="s">
        <v>199</v>
      </c>
      <c r="AU187" s="148" t="s">
        <v>87</v>
      </c>
      <c r="AY187" s="17" t="s">
        <v>197</v>
      </c>
      <c r="BE187" s="149">
        <f t="shared" ref="BE187:BE193" si="14">IF(N187="základní",J187,0)</f>
        <v>0</v>
      </c>
      <c r="BF187" s="149">
        <f t="shared" ref="BF187:BF193" si="15">IF(N187="snížená",J187,0)</f>
        <v>0</v>
      </c>
      <c r="BG187" s="149">
        <f t="shared" ref="BG187:BG193" si="16">IF(N187="zákl. přenesená",J187,0)</f>
        <v>0</v>
      </c>
      <c r="BH187" s="149">
        <f t="shared" ref="BH187:BH193" si="17">IF(N187="sníž. přenesená",J187,0)</f>
        <v>0</v>
      </c>
      <c r="BI187" s="149">
        <f t="shared" ref="BI187:BI193" si="18">IF(N187="nulová",J187,0)</f>
        <v>0</v>
      </c>
      <c r="BJ187" s="17" t="s">
        <v>85</v>
      </c>
      <c r="BK187" s="149">
        <f t="shared" ref="BK187:BK193" si="19">ROUND(I187*H187,2)</f>
        <v>0</v>
      </c>
      <c r="BL187" s="17" t="s">
        <v>204</v>
      </c>
      <c r="BM187" s="148" t="s">
        <v>2368</v>
      </c>
    </row>
    <row r="188" spans="2:65" s="1" customFormat="1" ht="16.5" customHeight="1">
      <c r="B188" s="136"/>
      <c r="C188" s="137" t="s">
        <v>423</v>
      </c>
      <c r="D188" s="137" t="s">
        <v>199</v>
      </c>
      <c r="E188" s="138" t="s">
        <v>1531</v>
      </c>
      <c r="F188" s="139" t="s">
        <v>1532</v>
      </c>
      <c r="G188" s="140" t="s">
        <v>527</v>
      </c>
      <c r="H188" s="141">
        <v>10</v>
      </c>
      <c r="I188" s="142"/>
      <c r="J188" s="143">
        <f t="shared" si="10"/>
        <v>0</v>
      </c>
      <c r="K188" s="139" t="s">
        <v>203</v>
      </c>
      <c r="L188" s="32"/>
      <c r="M188" s="144" t="s">
        <v>1</v>
      </c>
      <c r="N188" s="145" t="s">
        <v>42</v>
      </c>
      <c r="P188" s="146">
        <f t="shared" si="11"/>
        <v>0</v>
      </c>
      <c r="Q188" s="146">
        <v>0</v>
      </c>
      <c r="R188" s="146">
        <f t="shared" si="12"/>
        <v>0</v>
      </c>
      <c r="S188" s="146">
        <v>0</v>
      </c>
      <c r="T188" s="147">
        <f t="shared" si="13"/>
        <v>0</v>
      </c>
      <c r="AR188" s="148" t="s">
        <v>204</v>
      </c>
      <c r="AT188" s="148" t="s">
        <v>199</v>
      </c>
      <c r="AU188" s="148" t="s">
        <v>87</v>
      </c>
      <c r="AY188" s="17" t="s">
        <v>197</v>
      </c>
      <c r="BE188" s="149">
        <f t="shared" si="14"/>
        <v>0</v>
      </c>
      <c r="BF188" s="149">
        <f t="shared" si="15"/>
        <v>0</v>
      </c>
      <c r="BG188" s="149">
        <f t="shared" si="16"/>
        <v>0</v>
      </c>
      <c r="BH188" s="149">
        <f t="shared" si="17"/>
        <v>0</v>
      </c>
      <c r="BI188" s="149">
        <f t="shared" si="18"/>
        <v>0</v>
      </c>
      <c r="BJ188" s="17" t="s">
        <v>85</v>
      </c>
      <c r="BK188" s="149">
        <f t="shared" si="19"/>
        <v>0</v>
      </c>
      <c r="BL188" s="17" t="s">
        <v>204</v>
      </c>
      <c r="BM188" s="148" t="s">
        <v>2369</v>
      </c>
    </row>
    <row r="189" spans="2:65" s="1" customFormat="1" ht="33" customHeight="1">
      <c r="B189" s="136"/>
      <c r="C189" s="137" t="s">
        <v>429</v>
      </c>
      <c r="D189" s="137" t="s">
        <v>199</v>
      </c>
      <c r="E189" s="138" t="s">
        <v>2370</v>
      </c>
      <c r="F189" s="139" t="s">
        <v>2371</v>
      </c>
      <c r="G189" s="140" t="s">
        <v>202</v>
      </c>
      <c r="H189" s="141">
        <v>1</v>
      </c>
      <c r="I189" s="142"/>
      <c r="J189" s="143">
        <f t="shared" si="10"/>
        <v>0</v>
      </c>
      <c r="K189" s="139" t="s">
        <v>203</v>
      </c>
      <c r="L189" s="32"/>
      <c r="M189" s="144" t="s">
        <v>1</v>
      </c>
      <c r="N189" s="145" t="s">
        <v>42</v>
      </c>
      <c r="P189" s="146">
        <f t="shared" si="11"/>
        <v>0</v>
      </c>
      <c r="Q189" s="146">
        <v>1.48695</v>
      </c>
      <c r="R189" s="146">
        <f t="shared" si="12"/>
        <v>1.48695</v>
      </c>
      <c r="S189" s="146">
        <v>0</v>
      </c>
      <c r="T189" s="147">
        <f t="shared" si="13"/>
        <v>0</v>
      </c>
      <c r="AR189" s="148" t="s">
        <v>204</v>
      </c>
      <c r="AT189" s="148" t="s">
        <v>199</v>
      </c>
      <c r="AU189" s="148" t="s">
        <v>87</v>
      </c>
      <c r="AY189" s="17" t="s">
        <v>197</v>
      </c>
      <c r="BE189" s="149">
        <f t="shared" si="14"/>
        <v>0</v>
      </c>
      <c r="BF189" s="149">
        <f t="shared" si="15"/>
        <v>0</v>
      </c>
      <c r="BG189" s="149">
        <f t="shared" si="16"/>
        <v>0</v>
      </c>
      <c r="BH189" s="149">
        <f t="shared" si="17"/>
        <v>0</v>
      </c>
      <c r="BI189" s="149">
        <f t="shared" si="18"/>
        <v>0</v>
      </c>
      <c r="BJ189" s="17" t="s">
        <v>85</v>
      </c>
      <c r="BK189" s="149">
        <f t="shared" si="19"/>
        <v>0</v>
      </c>
      <c r="BL189" s="17" t="s">
        <v>204</v>
      </c>
      <c r="BM189" s="148" t="s">
        <v>2372</v>
      </c>
    </row>
    <row r="190" spans="2:65" s="1" customFormat="1" ht="33" customHeight="1">
      <c r="B190" s="136"/>
      <c r="C190" s="172" t="s">
        <v>434</v>
      </c>
      <c r="D190" s="172" t="s">
        <v>321</v>
      </c>
      <c r="E190" s="173" t="s">
        <v>2373</v>
      </c>
      <c r="F190" s="174" t="s">
        <v>2374</v>
      </c>
      <c r="G190" s="175" t="s">
        <v>202</v>
      </c>
      <c r="H190" s="176">
        <v>1</v>
      </c>
      <c r="I190" s="177"/>
      <c r="J190" s="178">
        <f t="shared" si="10"/>
        <v>0</v>
      </c>
      <c r="K190" s="174" t="s">
        <v>203</v>
      </c>
      <c r="L190" s="179"/>
      <c r="M190" s="180" t="s">
        <v>1</v>
      </c>
      <c r="N190" s="181" t="s">
        <v>42</v>
      </c>
      <c r="P190" s="146">
        <f t="shared" si="11"/>
        <v>0</v>
      </c>
      <c r="Q190" s="146">
        <v>0.04</v>
      </c>
      <c r="R190" s="146">
        <f t="shared" si="12"/>
        <v>0.04</v>
      </c>
      <c r="S190" s="146">
        <v>0</v>
      </c>
      <c r="T190" s="147">
        <f t="shared" si="13"/>
        <v>0</v>
      </c>
      <c r="AR190" s="148" t="s">
        <v>244</v>
      </c>
      <c r="AT190" s="148" t="s">
        <v>321</v>
      </c>
      <c r="AU190" s="148" t="s">
        <v>87</v>
      </c>
      <c r="AY190" s="17" t="s">
        <v>197</v>
      </c>
      <c r="BE190" s="149">
        <f t="shared" si="14"/>
        <v>0</v>
      </c>
      <c r="BF190" s="149">
        <f t="shared" si="15"/>
        <v>0</v>
      </c>
      <c r="BG190" s="149">
        <f t="shared" si="16"/>
        <v>0</v>
      </c>
      <c r="BH190" s="149">
        <f t="shared" si="17"/>
        <v>0</v>
      </c>
      <c r="BI190" s="149">
        <f t="shared" si="18"/>
        <v>0</v>
      </c>
      <c r="BJ190" s="17" t="s">
        <v>85</v>
      </c>
      <c r="BK190" s="149">
        <f t="shared" si="19"/>
        <v>0</v>
      </c>
      <c r="BL190" s="17" t="s">
        <v>204</v>
      </c>
      <c r="BM190" s="148" t="s">
        <v>2375</v>
      </c>
    </row>
    <row r="191" spans="2:65" s="1" customFormat="1" ht="24.2" customHeight="1">
      <c r="B191" s="136"/>
      <c r="C191" s="137" t="s">
        <v>439</v>
      </c>
      <c r="D191" s="137" t="s">
        <v>199</v>
      </c>
      <c r="E191" s="138" t="s">
        <v>2376</v>
      </c>
      <c r="F191" s="139" t="s">
        <v>2377</v>
      </c>
      <c r="G191" s="140" t="s">
        <v>202</v>
      </c>
      <c r="H191" s="141">
        <v>1</v>
      </c>
      <c r="I191" s="142"/>
      <c r="J191" s="143">
        <f t="shared" si="10"/>
        <v>0</v>
      </c>
      <c r="K191" s="139" t="s">
        <v>203</v>
      </c>
      <c r="L191" s="32"/>
      <c r="M191" s="144" t="s">
        <v>1</v>
      </c>
      <c r="N191" s="145" t="s">
        <v>42</v>
      </c>
      <c r="P191" s="146">
        <f t="shared" si="11"/>
        <v>0</v>
      </c>
      <c r="Q191" s="146">
        <v>7.4999999999999997E-2</v>
      </c>
      <c r="R191" s="146">
        <f t="shared" si="12"/>
        <v>7.4999999999999997E-2</v>
      </c>
      <c r="S191" s="146">
        <v>0</v>
      </c>
      <c r="T191" s="147">
        <f t="shared" si="13"/>
        <v>0</v>
      </c>
      <c r="AR191" s="148" t="s">
        <v>204</v>
      </c>
      <c r="AT191" s="148" t="s">
        <v>199</v>
      </c>
      <c r="AU191" s="148" t="s">
        <v>87</v>
      </c>
      <c r="AY191" s="17" t="s">
        <v>197</v>
      </c>
      <c r="BE191" s="149">
        <f t="shared" si="14"/>
        <v>0</v>
      </c>
      <c r="BF191" s="149">
        <f t="shared" si="15"/>
        <v>0</v>
      </c>
      <c r="BG191" s="149">
        <f t="shared" si="16"/>
        <v>0</v>
      </c>
      <c r="BH191" s="149">
        <f t="shared" si="17"/>
        <v>0</v>
      </c>
      <c r="BI191" s="149">
        <f t="shared" si="18"/>
        <v>0</v>
      </c>
      <c r="BJ191" s="17" t="s">
        <v>85</v>
      </c>
      <c r="BK191" s="149">
        <f t="shared" si="19"/>
        <v>0</v>
      </c>
      <c r="BL191" s="17" t="s">
        <v>204</v>
      </c>
      <c r="BM191" s="148" t="s">
        <v>2378</v>
      </c>
    </row>
    <row r="192" spans="2:65" s="1" customFormat="1" ht="16.5" customHeight="1">
      <c r="B192" s="136"/>
      <c r="C192" s="172" t="s">
        <v>445</v>
      </c>
      <c r="D192" s="172" t="s">
        <v>321</v>
      </c>
      <c r="E192" s="173" t="s">
        <v>2379</v>
      </c>
      <c r="F192" s="174" t="s">
        <v>2380</v>
      </c>
      <c r="G192" s="175" t="s">
        <v>202</v>
      </c>
      <c r="H192" s="176">
        <v>1</v>
      </c>
      <c r="I192" s="177"/>
      <c r="J192" s="178">
        <f t="shared" si="10"/>
        <v>0</v>
      </c>
      <c r="K192" s="174" t="s">
        <v>203</v>
      </c>
      <c r="L192" s="179"/>
      <c r="M192" s="180" t="s">
        <v>1</v>
      </c>
      <c r="N192" s="181" t="s">
        <v>42</v>
      </c>
      <c r="P192" s="146">
        <f t="shared" si="11"/>
        <v>0</v>
      </c>
      <c r="Q192" s="146">
        <v>3.0800000000000001E-2</v>
      </c>
      <c r="R192" s="146">
        <f t="shared" si="12"/>
        <v>3.0800000000000001E-2</v>
      </c>
      <c r="S192" s="146">
        <v>0</v>
      </c>
      <c r="T192" s="147">
        <f t="shared" si="13"/>
        <v>0</v>
      </c>
      <c r="AR192" s="148" t="s">
        <v>244</v>
      </c>
      <c r="AT192" s="148" t="s">
        <v>321</v>
      </c>
      <c r="AU192" s="148" t="s">
        <v>87</v>
      </c>
      <c r="AY192" s="17" t="s">
        <v>197</v>
      </c>
      <c r="BE192" s="149">
        <f t="shared" si="14"/>
        <v>0</v>
      </c>
      <c r="BF192" s="149">
        <f t="shared" si="15"/>
        <v>0</v>
      </c>
      <c r="BG192" s="149">
        <f t="shared" si="16"/>
        <v>0</v>
      </c>
      <c r="BH192" s="149">
        <f t="shared" si="17"/>
        <v>0</v>
      </c>
      <c r="BI192" s="149">
        <f t="shared" si="18"/>
        <v>0</v>
      </c>
      <c r="BJ192" s="17" t="s">
        <v>85</v>
      </c>
      <c r="BK192" s="149">
        <f t="shared" si="19"/>
        <v>0</v>
      </c>
      <c r="BL192" s="17" t="s">
        <v>204</v>
      </c>
      <c r="BM192" s="148" t="s">
        <v>2381</v>
      </c>
    </row>
    <row r="193" spans="2:65" s="1" customFormat="1" ht="24.2" customHeight="1">
      <c r="B193" s="136"/>
      <c r="C193" s="137" t="s">
        <v>449</v>
      </c>
      <c r="D193" s="137" t="s">
        <v>199</v>
      </c>
      <c r="E193" s="138" t="s">
        <v>2382</v>
      </c>
      <c r="F193" s="139" t="s">
        <v>2383</v>
      </c>
      <c r="G193" s="140" t="s">
        <v>202</v>
      </c>
      <c r="H193" s="141">
        <v>1</v>
      </c>
      <c r="I193" s="142"/>
      <c r="J193" s="143">
        <f t="shared" si="10"/>
        <v>0</v>
      </c>
      <c r="K193" s="139" t="s">
        <v>203</v>
      </c>
      <c r="L193" s="32"/>
      <c r="M193" s="144" t="s">
        <v>1</v>
      </c>
      <c r="N193" s="145" t="s">
        <v>42</v>
      </c>
      <c r="P193" s="146">
        <f t="shared" si="11"/>
        <v>0</v>
      </c>
      <c r="Q193" s="146">
        <v>1.6000000000000001E-4</v>
      </c>
      <c r="R193" s="146">
        <f t="shared" si="12"/>
        <v>1.6000000000000001E-4</v>
      </c>
      <c r="S193" s="146">
        <v>0</v>
      </c>
      <c r="T193" s="147">
        <f t="shared" si="13"/>
        <v>0</v>
      </c>
      <c r="AR193" s="148" t="s">
        <v>204</v>
      </c>
      <c r="AT193" s="148" t="s">
        <v>199</v>
      </c>
      <c r="AU193" s="148" t="s">
        <v>87</v>
      </c>
      <c r="AY193" s="17" t="s">
        <v>197</v>
      </c>
      <c r="BE193" s="149">
        <f t="shared" si="14"/>
        <v>0</v>
      </c>
      <c r="BF193" s="149">
        <f t="shared" si="15"/>
        <v>0</v>
      </c>
      <c r="BG193" s="149">
        <f t="shared" si="16"/>
        <v>0</v>
      </c>
      <c r="BH193" s="149">
        <f t="shared" si="17"/>
        <v>0</v>
      </c>
      <c r="BI193" s="149">
        <f t="shared" si="18"/>
        <v>0</v>
      </c>
      <c r="BJ193" s="17" t="s">
        <v>85</v>
      </c>
      <c r="BK193" s="149">
        <f t="shared" si="19"/>
        <v>0</v>
      </c>
      <c r="BL193" s="17" t="s">
        <v>204</v>
      </c>
      <c r="BM193" s="148" t="s">
        <v>2384</v>
      </c>
    </row>
    <row r="194" spans="2:65" s="11" customFormat="1" ht="22.9" customHeight="1">
      <c r="B194" s="124"/>
      <c r="D194" s="125" t="s">
        <v>76</v>
      </c>
      <c r="E194" s="134" t="s">
        <v>693</v>
      </c>
      <c r="F194" s="134" t="s">
        <v>694</v>
      </c>
      <c r="I194" s="127"/>
      <c r="J194" s="135">
        <f>BK194</f>
        <v>0</v>
      </c>
      <c r="L194" s="124"/>
      <c r="M194" s="129"/>
      <c r="P194" s="130">
        <f>P195</f>
        <v>0</v>
      </c>
      <c r="R194" s="130">
        <f>R195</f>
        <v>0</v>
      </c>
      <c r="T194" s="131">
        <f>T195</f>
        <v>0</v>
      </c>
      <c r="AR194" s="125" t="s">
        <v>85</v>
      </c>
      <c r="AT194" s="132" t="s">
        <v>76</v>
      </c>
      <c r="AU194" s="132" t="s">
        <v>85</v>
      </c>
      <c r="AY194" s="125" t="s">
        <v>197</v>
      </c>
      <c r="BK194" s="133">
        <f>BK195</f>
        <v>0</v>
      </c>
    </row>
    <row r="195" spans="2:65" s="1" customFormat="1" ht="16.5" customHeight="1">
      <c r="B195" s="136"/>
      <c r="C195" s="137" t="s">
        <v>454</v>
      </c>
      <c r="D195" s="137" t="s">
        <v>199</v>
      </c>
      <c r="E195" s="138" t="s">
        <v>2385</v>
      </c>
      <c r="F195" s="139" t="s">
        <v>2386</v>
      </c>
      <c r="G195" s="140" t="s">
        <v>293</v>
      </c>
      <c r="H195" s="141">
        <v>5.7249999999999996</v>
      </c>
      <c r="I195" s="142"/>
      <c r="J195" s="143">
        <f>ROUND(I195*H195,2)</f>
        <v>0</v>
      </c>
      <c r="K195" s="139" t="s">
        <v>203</v>
      </c>
      <c r="L195" s="32"/>
      <c r="M195" s="144" t="s">
        <v>1</v>
      </c>
      <c r="N195" s="145" t="s">
        <v>42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204</v>
      </c>
      <c r="AT195" s="148" t="s">
        <v>199</v>
      </c>
      <c r="AU195" s="148" t="s">
        <v>87</v>
      </c>
      <c r="AY195" s="17" t="s">
        <v>197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85</v>
      </c>
      <c r="BK195" s="149">
        <f>ROUND(I195*H195,2)</f>
        <v>0</v>
      </c>
      <c r="BL195" s="17" t="s">
        <v>204</v>
      </c>
      <c r="BM195" s="148" t="s">
        <v>2387</v>
      </c>
    </row>
    <row r="196" spans="2:65" s="11" customFormat="1" ht="25.9" customHeight="1">
      <c r="B196" s="124"/>
      <c r="D196" s="125" t="s">
        <v>76</v>
      </c>
      <c r="E196" s="126" t="s">
        <v>699</v>
      </c>
      <c r="F196" s="126" t="s">
        <v>700</v>
      </c>
      <c r="I196" s="127"/>
      <c r="J196" s="128">
        <f>BK196</f>
        <v>0</v>
      </c>
      <c r="L196" s="124"/>
      <c r="M196" s="129"/>
      <c r="P196" s="130">
        <f>P197+P199</f>
        <v>0</v>
      </c>
      <c r="R196" s="130">
        <f>R197+R199</f>
        <v>1.3520000000000001E-2</v>
      </c>
      <c r="T196" s="131">
        <f>T197+T199</f>
        <v>0</v>
      </c>
      <c r="AR196" s="125" t="s">
        <v>87</v>
      </c>
      <c r="AT196" s="132" t="s">
        <v>76</v>
      </c>
      <c r="AU196" s="132" t="s">
        <v>77</v>
      </c>
      <c r="AY196" s="125" t="s">
        <v>197</v>
      </c>
      <c r="BK196" s="133">
        <f>BK197+BK199</f>
        <v>0</v>
      </c>
    </row>
    <row r="197" spans="2:65" s="11" customFormat="1" ht="22.9" customHeight="1">
      <c r="B197" s="124"/>
      <c r="D197" s="125" t="s">
        <v>76</v>
      </c>
      <c r="E197" s="134" t="s">
        <v>811</v>
      </c>
      <c r="F197" s="134" t="s">
        <v>812</v>
      </c>
      <c r="I197" s="127"/>
      <c r="J197" s="135">
        <f>BK197</f>
        <v>0</v>
      </c>
      <c r="L197" s="124"/>
      <c r="M197" s="129"/>
      <c r="P197" s="130">
        <f>P198</f>
        <v>0</v>
      </c>
      <c r="R197" s="130">
        <f>R198</f>
        <v>4.8999999999999998E-4</v>
      </c>
      <c r="T197" s="131">
        <f>T198</f>
        <v>0</v>
      </c>
      <c r="AR197" s="125" t="s">
        <v>87</v>
      </c>
      <c r="AT197" s="132" t="s">
        <v>76</v>
      </c>
      <c r="AU197" s="132" t="s">
        <v>85</v>
      </c>
      <c r="AY197" s="125" t="s">
        <v>197</v>
      </c>
      <c r="BK197" s="133">
        <f>BK198</f>
        <v>0</v>
      </c>
    </row>
    <row r="198" spans="2:65" s="1" customFormat="1" ht="24.2" customHeight="1">
      <c r="B198" s="136"/>
      <c r="C198" s="137" t="s">
        <v>460</v>
      </c>
      <c r="D198" s="137" t="s">
        <v>199</v>
      </c>
      <c r="E198" s="138" t="s">
        <v>2388</v>
      </c>
      <c r="F198" s="139" t="s">
        <v>2389</v>
      </c>
      <c r="G198" s="140" t="s">
        <v>202</v>
      </c>
      <c r="H198" s="141">
        <v>1</v>
      </c>
      <c r="I198" s="142"/>
      <c r="J198" s="143">
        <f>ROUND(I198*H198,2)</f>
        <v>0</v>
      </c>
      <c r="K198" s="139" t="s">
        <v>203</v>
      </c>
      <c r="L198" s="32"/>
      <c r="M198" s="144" t="s">
        <v>1</v>
      </c>
      <c r="N198" s="145" t="s">
        <v>42</v>
      </c>
      <c r="P198" s="146">
        <f>O198*H198</f>
        <v>0</v>
      </c>
      <c r="Q198" s="146">
        <v>4.8999999999999998E-4</v>
      </c>
      <c r="R198" s="146">
        <f>Q198*H198</f>
        <v>4.8999999999999998E-4</v>
      </c>
      <c r="S198" s="146">
        <v>0</v>
      </c>
      <c r="T198" s="147">
        <f>S198*H198</f>
        <v>0</v>
      </c>
      <c r="AR198" s="148" t="s">
        <v>286</v>
      </c>
      <c r="AT198" s="148" t="s">
        <v>199</v>
      </c>
      <c r="AU198" s="148" t="s">
        <v>87</v>
      </c>
      <c r="AY198" s="17" t="s">
        <v>197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85</v>
      </c>
      <c r="BK198" s="149">
        <f>ROUND(I198*H198,2)</f>
        <v>0</v>
      </c>
      <c r="BL198" s="17" t="s">
        <v>286</v>
      </c>
      <c r="BM198" s="148" t="s">
        <v>2390</v>
      </c>
    </row>
    <row r="199" spans="2:65" s="11" customFormat="1" ht="22.9" customHeight="1">
      <c r="B199" s="124"/>
      <c r="D199" s="125" t="s">
        <v>76</v>
      </c>
      <c r="E199" s="134" t="s">
        <v>1546</v>
      </c>
      <c r="F199" s="134" t="s">
        <v>1547</v>
      </c>
      <c r="I199" s="127"/>
      <c r="J199" s="135">
        <f>BK199</f>
        <v>0</v>
      </c>
      <c r="L199" s="124"/>
      <c r="M199" s="129"/>
      <c r="P199" s="130">
        <f>SUM(P200:P201)</f>
        <v>0</v>
      </c>
      <c r="R199" s="130">
        <f>SUM(R200:R201)</f>
        <v>1.303E-2</v>
      </c>
      <c r="T199" s="131">
        <f>SUM(T200:T201)</f>
        <v>0</v>
      </c>
      <c r="AR199" s="125" t="s">
        <v>87</v>
      </c>
      <c r="AT199" s="132" t="s">
        <v>76</v>
      </c>
      <c r="AU199" s="132" t="s">
        <v>85</v>
      </c>
      <c r="AY199" s="125" t="s">
        <v>197</v>
      </c>
      <c r="BK199" s="133">
        <f>SUM(BK200:BK201)</f>
        <v>0</v>
      </c>
    </row>
    <row r="200" spans="2:65" s="1" customFormat="1" ht="33" customHeight="1">
      <c r="B200" s="136"/>
      <c r="C200" s="137" t="s">
        <v>472</v>
      </c>
      <c r="D200" s="137" t="s">
        <v>199</v>
      </c>
      <c r="E200" s="138" t="s">
        <v>2391</v>
      </c>
      <c r="F200" s="139" t="s">
        <v>2392</v>
      </c>
      <c r="G200" s="140" t="s">
        <v>852</v>
      </c>
      <c r="H200" s="141">
        <v>1</v>
      </c>
      <c r="I200" s="142"/>
      <c r="J200" s="143">
        <f>ROUND(I200*H200,2)</f>
        <v>0</v>
      </c>
      <c r="K200" s="139" t="s">
        <v>203</v>
      </c>
      <c r="L200" s="32"/>
      <c r="M200" s="144" t="s">
        <v>1</v>
      </c>
      <c r="N200" s="145" t="s">
        <v>42</v>
      </c>
      <c r="P200" s="146">
        <f>O200*H200</f>
        <v>0</v>
      </c>
      <c r="Q200" s="146">
        <v>1.303E-2</v>
      </c>
      <c r="R200" s="146">
        <f>Q200*H200</f>
        <v>1.303E-2</v>
      </c>
      <c r="S200" s="146">
        <v>0</v>
      </c>
      <c r="T200" s="147">
        <f>S200*H200</f>
        <v>0</v>
      </c>
      <c r="AR200" s="148" t="s">
        <v>286</v>
      </c>
      <c r="AT200" s="148" t="s">
        <v>199</v>
      </c>
      <c r="AU200" s="148" t="s">
        <v>87</v>
      </c>
      <c r="AY200" s="17" t="s">
        <v>197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85</v>
      </c>
      <c r="BK200" s="149">
        <f>ROUND(I200*H200,2)</f>
        <v>0</v>
      </c>
      <c r="BL200" s="17" t="s">
        <v>286</v>
      </c>
      <c r="BM200" s="148" t="s">
        <v>2393</v>
      </c>
    </row>
    <row r="201" spans="2:65" s="1" customFormat="1" ht="24.2" customHeight="1">
      <c r="B201" s="136"/>
      <c r="C201" s="137" t="s">
        <v>476</v>
      </c>
      <c r="D201" s="137" t="s">
        <v>199</v>
      </c>
      <c r="E201" s="138" t="s">
        <v>2394</v>
      </c>
      <c r="F201" s="139" t="s">
        <v>2395</v>
      </c>
      <c r="G201" s="140" t="s">
        <v>293</v>
      </c>
      <c r="H201" s="141">
        <v>1.2999999999999999E-2</v>
      </c>
      <c r="I201" s="142"/>
      <c r="J201" s="143">
        <f>ROUND(I201*H201,2)</f>
        <v>0</v>
      </c>
      <c r="K201" s="139" t="s">
        <v>203</v>
      </c>
      <c r="L201" s="32"/>
      <c r="M201" s="144" t="s">
        <v>1</v>
      </c>
      <c r="N201" s="145" t="s">
        <v>42</v>
      </c>
      <c r="P201" s="146">
        <f>O201*H201</f>
        <v>0</v>
      </c>
      <c r="Q201" s="146">
        <v>0</v>
      </c>
      <c r="R201" s="146">
        <f>Q201*H201</f>
        <v>0</v>
      </c>
      <c r="S201" s="146">
        <v>0</v>
      </c>
      <c r="T201" s="147">
        <f>S201*H201</f>
        <v>0</v>
      </c>
      <c r="AR201" s="148" t="s">
        <v>286</v>
      </c>
      <c r="AT201" s="148" t="s">
        <v>199</v>
      </c>
      <c r="AU201" s="148" t="s">
        <v>87</v>
      </c>
      <c r="AY201" s="17" t="s">
        <v>197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85</v>
      </c>
      <c r="BK201" s="149">
        <f>ROUND(I201*H201,2)</f>
        <v>0</v>
      </c>
      <c r="BL201" s="17" t="s">
        <v>286</v>
      </c>
      <c r="BM201" s="148" t="s">
        <v>2396</v>
      </c>
    </row>
    <row r="202" spans="2:65" s="11" customFormat="1" ht="25.9" customHeight="1">
      <c r="B202" s="124"/>
      <c r="D202" s="125" t="s">
        <v>76</v>
      </c>
      <c r="E202" s="126" t="s">
        <v>321</v>
      </c>
      <c r="F202" s="126" t="s">
        <v>2397</v>
      </c>
      <c r="I202" s="127"/>
      <c r="J202" s="128">
        <f>BK202</f>
        <v>0</v>
      </c>
      <c r="L202" s="124"/>
      <c r="M202" s="129"/>
      <c r="P202" s="130">
        <f>P203</f>
        <v>0</v>
      </c>
      <c r="R202" s="130">
        <f>R203</f>
        <v>0</v>
      </c>
      <c r="T202" s="131">
        <f>T203</f>
        <v>0</v>
      </c>
      <c r="AR202" s="125" t="s">
        <v>209</v>
      </c>
      <c r="AT202" s="132" t="s">
        <v>76</v>
      </c>
      <c r="AU202" s="132" t="s">
        <v>77</v>
      </c>
      <c r="AY202" s="125" t="s">
        <v>197</v>
      </c>
      <c r="BK202" s="133">
        <f>BK203</f>
        <v>0</v>
      </c>
    </row>
    <row r="203" spans="2:65" s="11" customFormat="1" ht="22.9" customHeight="1">
      <c r="B203" s="124"/>
      <c r="D203" s="125" t="s">
        <v>76</v>
      </c>
      <c r="E203" s="134" t="s">
        <v>2398</v>
      </c>
      <c r="F203" s="134" t="s">
        <v>2399</v>
      </c>
      <c r="I203" s="127"/>
      <c r="J203" s="135">
        <f>BK203</f>
        <v>0</v>
      </c>
      <c r="L203" s="124"/>
      <c r="M203" s="129"/>
      <c r="P203" s="130">
        <f>SUM(P204:P206)</f>
        <v>0</v>
      </c>
      <c r="R203" s="130">
        <f>SUM(R204:R206)</f>
        <v>0</v>
      </c>
      <c r="T203" s="131">
        <f>SUM(T204:T206)</f>
        <v>0</v>
      </c>
      <c r="AR203" s="125" t="s">
        <v>209</v>
      </c>
      <c r="AT203" s="132" t="s">
        <v>76</v>
      </c>
      <c r="AU203" s="132" t="s">
        <v>85</v>
      </c>
      <c r="AY203" s="125" t="s">
        <v>197</v>
      </c>
      <c r="BK203" s="133">
        <f>SUM(BK204:BK206)</f>
        <v>0</v>
      </c>
    </row>
    <row r="204" spans="2:65" s="1" customFormat="1" ht="33" customHeight="1">
      <c r="B204" s="136"/>
      <c r="C204" s="137" t="s">
        <v>480</v>
      </c>
      <c r="D204" s="137" t="s">
        <v>199</v>
      </c>
      <c r="E204" s="138" t="s">
        <v>2400</v>
      </c>
      <c r="F204" s="139" t="s">
        <v>2401</v>
      </c>
      <c r="G204" s="140" t="s">
        <v>202</v>
      </c>
      <c r="H204" s="141">
        <v>1</v>
      </c>
      <c r="I204" s="142"/>
      <c r="J204" s="143">
        <f>ROUND(I204*H204,2)</f>
        <v>0</v>
      </c>
      <c r="K204" s="139" t="s">
        <v>203</v>
      </c>
      <c r="L204" s="32"/>
      <c r="M204" s="144" t="s">
        <v>1</v>
      </c>
      <c r="N204" s="145" t="s">
        <v>42</v>
      </c>
      <c r="P204" s="146">
        <f>O204*H204</f>
        <v>0</v>
      </c>
      <c r="Q204" s="146">
        <v>0</v>
      </c>
      <c r="R204" s="146">
        <f>Q204*H204</f>
        <v>0</v>
      </c>
      <c r="S204" s="146">
        <v>0</v>
      </c>
      <c r="T204" s="147">
        <f>S204*H204</f>
        <v>0</v>
      </c>
      <c r="AR204" s="148" t="s">
        <v>539</v>
      </c>
      <c r="AT204" s="148" t="s">
        <v>199</v>
      </c>
      <c r="AU204" s="148" t="s">
        <v>87</v>
      </c>
      <c r="AY204" s="17" t="s">
        <v>197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85</v>
      </c>
      <c r="BK204" s="149">
        <f>ROUND(I204*H204,2)</f>
        <v>0</v>
      </c>
      <c r="BL204" s="17" t="s">
        <v>539</v>
      </c>
      <c r="BM204" s="148" t="s">
        <v>2402</v>
      </c>
    </row>
    <row r="205" spans="2:65" s="1" customFormat="1" ht="16.5" customHeight="1">
      <c r="B205" s="136"/>
      <c r="C205" s="137" t="s">
        <v>484</v>
      </c>
      <c r="D205" s="137" t="s">
        <v>199</v>
      </c>
      <c r="E205" s="138" t="s">
        <v>2403</v>
      </c>
      <c r="F205" s="139" t="s">
        <v>2404</v>
      </c>
      <c r="G205" s="140" t="s">
        <v>527</v>
      </c>
      <c r="H205" s="141">
        <v>10</v>
      </c>
      <c r="I205" s="142"/>
      <c r="J205" s="143">
        <f>ROUND(I205*H205,2)</f>
        <v>0</v>
      </c>
      <c r="K205" s="139" t="s">
        <v>1</v>
      </c>
      <c r="L205" s="32"/>
      <c r="M205" s="144" t="s">
        <v>1</v>
      </c>
      <c r="N205" s="145" t="s">
        <v>42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539</v>
      </c>
      <c r="AT205" s="148" t="s">
        <v>199</v>
      </c>
      <c r="AU205" s="148" t="s">
        <v>87</v>
      </c>
      <c r="AY205" s="17" t="s">
        <v>197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85</v>
      </c>
      <c r="BK205" s="149">
        <f>ROUND(I205*H205,2)</f>
        <v>0</v>
      </c>
      <c r="BL205" s="17" t="s">
        <v>539</v>
      </c>
      <c r="BM205" s="148" t="s">
        <v>2405</v>
      </c>
    </row>
    <row r="206" spans="2:65" s="1" customFormat="1" ht="16.5" customHeight="1">
      <c r="B206" s="136"/>
      <c r="C206" s="137" t="s">
        <v>488</v>
      </c>
      <c r="D206" s="137" t="s">
        <v>199</v>
      </c>
      <c r="E206" s="138" t="s">
        <v>2406</v>
      </c>
      <c r="F206" s="139" t="s">
        <v>2407</v>
      </c>
      <c r="G206" s="140" t="s">
        <v>527</v>
      </c>
      <c r="H206" s="141">
        <v>10</v>
      </c>
      <c r="I206" s="142"/>
      <c r="J206" s="143">
        <f>ROUND(I206*H206,2)</f>
        <v>0</v>
      </c>
      <c r="K206" s="139" t="s">
        <v>1</v>
      </c>
      <c r="L206" s="32"/>
      <c r="M206" s="182" t="s">
        <v>1</v>
      </c>
      <c r="N206" s="183" t="s">
        <v>42</v>
      </c>
      <c r="O206" s="184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AR206" s="148" t="s">
        <v>539</v>
      </c>
      <c r="AT206" s="148" t="s">
        <v>199</v>
      </c>
      <c r="AU206" s="148" t="s">
        <v>87</v>
      </c>
      <c r="AY206" s="17" t="s">
        <v>197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85</v>
      </c>
      <c r="BK206" s="149">
        <f>ROUND(I206*H206,2)</f>
        <v>0</v>
      </c>
      <c r="BL206" s="17" t="s">
        <v>539</v>
      </c>
      <c r="BM206" s="148" t="s">
        <v>2408</v>
      </c>
    </row>
    <row r="207" spans="2:65" s="1" customFormat="1" ht="6.95" customHeight="1">
      <c r="B207" s="44"/>
      <c r="C207" s="45"/>
      <c r="D207" s="45"/>
      <c r="E207" s="45"/>
      <c r="F207" s="45"/>
      <c r="G207" s="45"/>
      <c r="H207" s="45"/>
      <c r="I207" s="45"/>
      <c r="J207" s="45"/>
      <c r="K207" s="45"/>
      <c r="L207" s="32"/>
    </row>
  </sheetData>
  <autoFilter ref="C126:K206" xr:uid="{00000000-0009-0000-0000-00000D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6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131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2409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2410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150</v>
      </c>
      <c r="L25" s="32"/>
    </row>
    <row r="26" spans="2:12" s="1" customFormat="1" ht="18" customHeight="1">
      <c r="B26" s="32"/>
      <c r="E26" s="25" t="s">
        <v>151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ROUND(J127,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ROUND((SUM(BE127:BE261)),  2)</f>
        <v>0</v>
      </c>
      <c r="I35" s="96">
        <v>0.21</v>
      </c>
      <c r="J35" s="86">
        <f>ROUND(((SUM(BE127:BE261))*I35),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ROUND((SUM(BF127:BF261)),  2)</f>
        <v>0</v>
      </c>
      <c r="I36" s="96">
        <v>0.12</v>
      </c>
      <c r="J36" s="86">
        <f>ROUND(((SUM(BF127:BF261))*I36),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ROUND((SUM(BG127:BG261)),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ROUND((SUM(BH127:BH261)),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ROUND((SUM(BI127:BI261)),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2409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04.1 - Areálový rozvod vody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Vodohospodářský rozvoj a výstavba a.s.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Jitka Heřmanová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J127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157</v>
      </c>
      <c r="E99" s="110"/>
      <c r="F99" s="110"/>
      <c r="G99" s="110"/>
      <c r="H99" s="110"/>
      <c r="I99" s="110"/>
      <c r="J99" s="111">
        <f>J128</f>
        <v>0</v>
      </c>
      <c r="L99" s="108"/>
    </row>
    <row r="100" spans="2:47" s="9" customFormat="1" ht="19.899999999999999" customHeight="1">
      <c r="B100" s="112"/>
      <c r="D100" s="113" t="s">
        <v>158</v>
      </c>
      <c r="E100" s="114"/>
      <c r="F100" s="114"/>
      <c r="G100" s="114"/>
      <c r="H100" s="114"/>
      <c r="I100" s="114"/>
      <c r="J100" s="115">
        <f>J129</f>
        <v>0</v>
      </c>
      <c r="L100" s="112"/>
    </row>
    <row r="101" spans="2:47" s="9" customFormat="1" ht="19.899999999999999" customHeight="1">
      <c r="B101" s="112"/>
      <c r="D101" s="113" t="s">
        <v>161</v>
      </c>
      <c r="E101" s="114"/>
      <c r="F101" s="114"/>
      <c r="G101" s="114"/>
      <c r="H101" s="114"/>
      <c r="I101" s="114"/>
      <c r="J101" s="115">
        <f>J185</f>
        <v>0</v>
      </c>
      <c r="L101" s="112"/>
    </row>
    <row r="102" spans="2:47" s="9" customFormat="1" ht="19.899999999999999" customHeight="1">
      <c r="B102" s="112"/>
      <c r="D102" s="113" t="s">
        <v>1416</v>
      </c>
      <c r="E102" s="114"/>
      <c r="F102" s="114"/>
      <c r="G102" s="114"/>
      <c r="H102" s="114"/>
      <c r="I102" s="114"/>
      <c r="J102" s="115">
        <f>J197</f>
        <v>0</v>
      </c>
      <c r="L102" s="112"/>
    </row>
    <row r="103" spans="2:47" s="9" customFormat="1" ht="19.899999999999999" customHeight="1">
      <c r="B103" s="112"/>
      <c r="D103" s="113" t="s">
        <v>166</v>
      </c>
      <c r="E103" s="114"/>
      <c r="F103" s="114"/>
      <c r="G103" s="114"/>
      <c r="H103" s="114"/>
      <c r="I103" s="114"/>
      <c r="J103" s="115">
        <f>J253</f>
        <v>0</v>
      </c>
      <c r="L103" s="112"/>
    </row>
    <row r="104" spans="2:47" s="8" customFormat="1" ht="24.95" customHeight="1">
      <c r="B104" s="108"/>
      <c r="D104" s="109" t="s">
        <v>167</v>
      </c>
      <c r="E104" s="110"/>
      <c r="F104" s="110"/>
      <c r="G104" s="110"/>
      <c r="H104" s="110"/>
      <c r="I104" s="110"/>
      <c r="J104" s="111">
        <f>J255</f>
        <v>0</v>
      </c>
      <c r="L104" s="108"/>
    </row>
    <row r="105" spans="2:47" s="9" customFormat="1" ht="19.899999999999999" customHeight="1">
      <c r="B105" s="112"/>
      <c r="D105" s="113" t="s">
        <v>171</v>
      </c>
      <c r="E105" s="114"/>
      <c r="F105" s="114"/>
      <c r="G105" s="114"/>
      <c r="H105" s="114"/>
      <c r="I105" s="114"/>
      <c r="J105" s="115">
        <f>J256</f>
        <v>0</v>
      </c>
      <c r="L105" s="112"/>
    </row>
    <row r="106" spans="2:47" s="1" customFormat="1" ht="21.75" customHeight="1">
      <c r="B106" s="32"/>
      <c r="L106" s="32"/>
    </row>
    <row r="107" spans="2:47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47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47" s="1" customFormat="1" ht="24.95" customHeight="1">
      <c r="B112" s="32"/>
      <c r="C112" s="21" t="s">
        <v>182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16</v>
      </c>
      <c r="L114" s="32"/>
    </row>
    <row r="115" spans="2:63" s="1" customFormat="1" ht="16.5" customHeight="1">
      <c r="B115" s="32"/>
      <c r="E115" s="250" t="str">
        <f>E7</f>
        <v>Přírodní biotop Dolánky</v>
      </c>
      <c r="F115" s="251"/>
      <c r="G115" s="251"/>
      <c r="H115" s="251"/>
      <c r="L115" s="32"/>
    </row>
    <row r="116" spans="2:63" ht="12" customHeight="1">
      <c r="B116" s="20"/>
      <c r="C116" s="27" t="s">
        <v>146</v>
      </c>
      <c r="L116" s="20"/>
    </row>
    <row r="117" spans="2:63" s="1" customFormat="1" ht="16.5" customHeight="1">
      <c r="B117" s="32"/>
      <c r="E117" s="250" t="s">
        <v>2409</v>
      </c>
      <c r="F117" s="249"/>
      <c r="G117" s="249"/>
      <c r="H117" s="249"/>
      <c r="L117" s="32"/>
    </row>
    <row r="118" spans="2:63" s="1" customFormat="1" ht="12" customHeight="1">
      <c r="B118" s="32"/>
      <c r="C118" s="27" t="s">
        <v>1414</v>
      </c>
      <c r="L118" s="32"/>
    </row>
    <row r="119" spans="2:63" s="1" customFormat="1" ht="16.5" customHeight="1">
      <c r="B119" s="32"/>
      <c r="E119" s="246" t="str">
        <f>E11</f>
        <v>SO 04.1 - Areálový rozvod vody</v>
      </c>
      <c r="F119" s="249"/>
      <c r="G119" s="249"/>
      <c r="H119" s="249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F14</f>
        <v>k.ú. Daliměřice, Turnov</v>
      </c>
      <c r="I121" s="27" t="s">
        <v>22</v>
      </c>
      <c r="J121" s="52" t="str">
        <f>IF(J14="","",J14)</f>
        <v>7. 10. 2024</v>
      </c>
      <c r="L121" s="32"/>
    </row>
    <row r="122" spans="2:63" s="1" customFormat="1" ht="6.95" customHeight="1">
      <c r="B122" s="32"/>
      <c r="L122" s="32"/>
    </row>
    <row r="123" spans="2:63" s="1" customFormat="1" ht="25.7" customHeight="1">
      <c r="B123" s="32"/>
      <c r="C123" s="27" t="s">
        <v>24</v>
      </c>
      <c r="F123" s="25" t="str">
        <f>E17</f>
        <v>Město Turnov</v>
      </c>
      <c r="I123" s="27" t="s">
        <v>30</v>
      </c>
      <c r="J123" s="30" t="str">
        <f>E23</f>
        <v>Vodohospodářský rozvoj a výstavba a.s.</v>
      </c>
      <c r="L123" s="32"/>
    </row>
    <row r="124" spans="2:63" s="1" customFormat="1" ht="15.2" customHeight="1">
      <c r="B124" s="32"/>
      <c r="C124" s="27" t="s">
        <v>28</v>
      </c>
      <c r="F124" s="25" t="str">
        <f>IF(E20="","",E20)</f>
        <v>Vyplň údaj</v>
      </c>
      <c r="I124" s="27" t="s">
        <v>33</v>
      </c>
      <c r="J124" s="30" t="str">
        <f>E26</f>
        <v>Jitka Heřmanová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6"/>
      <c r="C126" s="117" t="s">
        <v>183</v>
      </c>
      <c r="D126" s="118" t="s">
        <v>62</v>
      </c>
      <c r="E126" s="118" t="s">
        <v>58</v>
      </c>
      <c r="F126" s="118" t="s">
        <v>59</v>
      </c>
      <c r="G126" s="118" t="s">
        <v>184</v>
      </c>
      <c r="H126" s="118" t="s">
        <v>185</v>
      </c>
      <c r="I126" s="118" t="s">
        <v>186</v>
      </c>
      <c r="J126" s="118" t="s">
        <v>154</v>
      </c>
      <c r="K126" s="119" t="s">
        <v>187</v>
      </c>
      <c r="L126" s="116"/>
      <c r="M126" s="59" t="s">
        <v>1</v>
      </c>
      <c r="N126" s="60" t="s">
        <v>41</v>
      </c>
      <c r="O126" s="60" t="s">
        <v>188</v>
      </c>
      <c r="P126" s="60" t="s">
        <v>189</v>
      </c>
      <c r="Q126" s="60" t="s">
        <v>190</v>
      </c>
      <c r="R126" s="60" t="s">
        <v>191</v>
      </c>
      <c r="S126" s="60" t="s">
        <v>192</v>
      </c>
      <c r="T126" s="61" t="s">
        <v>193</v>
      </c>
    </row>
    <row r="127" spans="2:63" s="1" customFormat="1" ht="22.9" customHeight="1">
      <c r="B127" s="32"/>
      <c r="C127" s="64" t="s">
        <v>194</v>
      </c>
      <c r="J127" s="120">
        <f>BK127</f>
        <v>0</v>
      </c>
      <c r="L127" s="32"/>
      <c r="M127" s="62"/>
      <c r="N127" s="53"/>
      <c r="O127" s="53"/>
      <c r="P127" s="121">
        <f>P128+P255</f>
        <v>0</v>
      </c>
      <c r="Q127" s="53"/>
      <c r="R127" s="121">
        <f>R128+R255</f>
        <v>148.29777832000002</v>
      </c>
      <c r="S127" s="53"/>
      <c r="T127" s="122">
        <f>T128+T255</f>
        <v>0</v>
      </c>
      <c r="AT127" s="17" t="s">
        <v>76</v>
      </c>
      <c r="AU127" s="17" t="s">
        <v>156</v>
      </c>
      <c r="BK127" s="123">
        <f>BK128+BK255</f>
        <v>0</v>
      </c>
    </row>
    <row r="128" spans="2:63" s="11" customFormat="1" ht="25.9" customHeight="1">
      <c r="B128" s="124"/>
      <c r="D128" s="125" t="s">
        <v>76</v>
      </c>
      <c r="E128" s="126" t="s">
        <v>195</v>
      </c>
      <c r="F128" s="126" t="s">
        <v>196</v>
      </c>
      <c r="I128" s="127"/>
      <c r="J128" s="128">
        <f>BK128</f>
        <v>0</v>
      </c>
      <c r="L128" s="124"/>
      <c r="M128" s="129"/>
      <c r="P128" s="130">
        <f>P129+P185+P197+P253</f>
        <v>0</v>
      </c>
      <c r="R128" s="130">
        <f>R129+R185+R197+R253</f>
        <v>148.28684832000002</v>
      </c>
      <c r="T128" s="131">
        <f>T129+T185+T197+T253</f>
        <v>0</v>
      </c>
      <c r="AR128" s="125" t="s">
        <v>85</v>
      </c>
      <c r="AT128" s="132" t="s">
        <v>76</v>
      </c>
      <c r="AU128" s="132" t="s">
        <v>77</v>
      </c>
      <c r="AY128" s="125" t="s">
        <v>197</v>
      </c>
      <c r="BK128" s="133">
        <f>BK129+BK185+BK197+BK253</f>
        <v>0</v>
      </c>
    </row>
    <row r="129" spans="2:65" s="11" customFormat="1" ht="22.9" customHeight="1">
      <c r="B129" s="124"/>
      <c r="D129" s="125" t="s">
        <v>76</v>
      </c>
      <c r="E129" s="134" t="s">
        <v>85</v>
      </c>
      <c r="F129" s="134" t="s">
        <v>198</v>
      </c>
      <c r="I129" s="127"/>
      <c r="J129" s="135">
        <f>BK129</f>
        <v>0</v>
      </c>
      <c r="L129" s="124"/>
      <c r="M129" s="129"/>
      <c r="P129" s="130">
        <f>SUM(P130:P184)</f>
        <v>0</v>
      </c>
      <c r="R129" s="130">
        <f>SUM(R130:R184)</f>
        <v>105.78754500000001</v>
      </c>
      <c r="T129" s="131">
        <f>SUM(T130:T184)</f>
        <v>0</v>
      </c>
      <c r="AR129" s="125" t="s">
        <v>85</v>
      </c>
      <c r="AT129" s="132" t="s">
        <v>76</v>
      </c>
      <c r="AU129" s="132" t="s">
        <v>85</v>
      </c>
      <c r="AY129" s="125" t="s">
        <v>197</v>
      </c>
      <c r="BK129" s="133">
        <f>SUM(BK130:BK184)</f>
        <v>0</v>
      </c>
    </row>
    <row r="130" spans="2:65" s="1" customFormat="1" ht="24.2" customHeight="1">
      <c r="B130" s="136"/>
      <c r="C130" s="137" t="s">
        <v>85</v>
      </c>
      <c r="D130" s="137" t="s">
        <v>199</v>
      </c>
      <c r="E130" s="138" t="s">
        <v>1315</v>
      </c>
      <c r="F130" s="139" t="s">
        <v>1316</v>
      </c>
      <c r="G130" s="140" t="s">
        <v>1317</v>
      </c>
      <c r="H130" s="141">
        <v>40</v>
      </c>
      <c r="I130" s="142"/>
      <c r="J130" s="143">
        <f>ROUND(I130*H130,2)</f>
        <v>0</v>
      </c>
      <c r="K130" s="139" t="s">
        <v>203</v>
      </c>
      <c r="L130" s="32"/>
      <c r="M130" s="144" t="s">
        <v>1</v>
      </c>
      <c r="N130" s="145" t="s">
        <v>42</v>
      </c>
      <c r="P130" s="146">
        <f>O130*H130</f>
        <v>0</v>
      </c>
      <c r="Q130" s="146">
        <v>3.0000000000000001E-5</v>
      </c>
      <c r="R130" s="146">
        <f>Q130*H130</f>
        <v>1.2000000000000001E-3</v>
      </c>
      <c r="S130" s="146">
        <v>0</v>
      </c>
      <c r="T130" s="147">
        <f>S130*H130</f>
        <v>0</v>
      </c>
      <c r="AR130" s="148" t="s">
        <v>204</v>
      </c>
      <c r="AT130" s="148" t="s">
        <v>199</v>
      </c>
      <c r="AU130" s="148" t="s">
        <v>87</v>
      </c>
      <c r="AY130" s="17" t="s">
        <v>197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85</v>
      </c>
      <c r="BK130" s="149">
        <f>ROUND(I130*H130,2)</f>
        <v>0</v>
      </c>
      <c r="BL130" s="17" t="s">
        <v>204</v>
      </c>
      <c r="BM130" s="148" t="s">
        <v>2411</v>
      </c>
    </row>
    <row r="131" spans="2:65" s="1" customFormat="1" ht="24.2" customHeight="1">
      <c r="B131" s="136"/>
      <c r="C131" s="137" t="s">
        <v>87</v>
      </c>
      <c r="D131" s="137" t="s">
        <v>199</v>
      </c>
      <c r="E131" s="138" t="s">
        <v>1318</v>
      </c>
      <c r="F131" s="139" t="s">
        <v>1319</v>
      </c>
      <c r="G131" s="140" t="s">
        <v>1320</v>
      </c>
      <c r="H131" s="141">
        <v>5</v>
      </c>
      <c r="I131" s="142"/>
      <c r="J131" s="143">
        <f>ROUND(I131*H131,2)</f>
        <v>0</v>
      </c>
      <c r="K131" s="139" t="s">
        <v>203</v>
      </c>
      <c r="L131" s="32"/>
      <c r="M131" s="144" t="s">
        <v>1</v>
      </c>
      <c r="N131" s="145" t="s">
        <v>42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204</v>
      </c>
      <c r="AT131" s="148" t="s">
        <v>199</v>
      </c>
      <c r="AU131" s="148" t="s">
        <v>87</v>
      </c>
      <c r="AY131" s="17" t="s">
        <v>197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85</v>
      </c>
      <c r="BK131" s="149">
        <f>ROUND(I131*H131,2)</f>
        <v>0</v>
      </c>
      <c r="BL131" s="17" t="s">
        <v>204</v>
      </c>
      <c r="BM131" s="148" t="s">
        <v>2412</v>
      </c>
    </row>
    <row r="132" spans="2:65" s="1" customFormat="1" ht="16.5" customHeight="1">
      <c r="B132" s="136"/>
      <c r="C132" s="137" t="s">
        <v>209</v>
      </c>
      <c r="D132" s="137" t="s">
        <v>199</v>
      </c>
      <c r="E132" s="138" t="s">
        <v>2413</v>
      </c>
      <c r="F132" s="139" t="s">
        <v>2414</v>
      </c>
      <c r="G132" s="140" t="s">
        <v>527</v>
      </c>
      <c r="H132" s="141">
        <v>1</v>
      </c>
      <c r="I132" s="142"/>
      <c r="J132" s="143">
        <f>ROUND(I132*H132,2)</f>
        <v>0</v>
      </c>
      <c r="K132" s="139" t="s">
        <v>203</v>
      </c>
      <c r="L132" s="32"/>
      <c r="M132" s="144" t="s">
        <v>1</v>
      </c>
      <c r="N132" s="145" t="s">
        <v>42</v>
      </c>
      <c r="P132" s="146">
        <f>O132*H132</f>
        <v>0</v>
      </c>
      <c r="Q132" s="146">
        <v>3.6900000000000002E-2</v>
      </c>
      <c r="R132" s="146">
        <f>Q132*H132</f>
        <v>3.6900000000000002E-2</v>
      </c>
      <c r="S132" s="146">
        <v>0</v>
      </c>
      <c r="T132" s="147">
        <f>S132*H132</f>
        <v>0</v>
      </c>
      <c r="AR132" s="148" t="s">
        <v>204</v>
      </c>
      <c r="AT132" s="148" t="s">
        <v>199</v>
      </c>
      <c r="AU132" s="148" t="s">
        <v>87</v>
      </c>
      <c r="AY132" s="17" t="s">
        <v>197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85</v>
      </c>
      <c r="BK132" s="149">
        <f>ROUND(I132*H132,2)</f>
        <v>0</v>
      </c>
      <c r="BL132" s="17" t="s">
        <v>204</v>
      </c>
      <c r="BM132" s="148" t="s">
        <v>2415</v>
      </c>
    </row>
    <row r="133" spans="2:65" s="1" customFormat="1" ht="16.5" customHeight="1">
      <c r="B133" s="136"/>
      <c r="C133" s="137" t="s">
        <v>204</v>
      </c>
      <c r="D133" s="137" t="s">
        <v>199</v>
      </c>
      <c r="E133" s="138" t="s">
        <v>2261</v>
      </c>
      <c r="F133" s="139" t="s">
        <v>2262</v>
      </c>
      <c r="G133" s="140" t="s">
        <v>527</v>
      </c>
      <c r="H133" s="141">
        <v>526</v>
      </c>
      <c r="I133" s="142"/>
      <c r="J133" s="143">
        <f>ROUND(I133*H133,2)</f>
        <v>0</v>
      </c>
      <c r="K133" s="139" t="s">
        <v>203</v>
      </c>
      <c r="L133" s="32"/>
      <c r="M133" s="144" t="s">
        <v>1</v>
      </c>
      <c r="N133" s="145" t="s">
        <v>42</v>
      </c>
      <c r="P133" s="146">
        <f>O133*H133</f>
        <v>0</v>
      </c>
      <c r="Q133" s="146">
        <v>5.5999999999999995E-4</v>
      </c>
      <c r="R133" s="146">
        <f>Q133*H133</f>
        <v>0.29455999999999999</v>
      </c>
      <c r="S133" s="146">
        <v>0</v>
      </c>
      <c r="T133" s="147">
        <f>S133*H133</f>
        <v>0</v>
      </c>
      <c r="AR133" s="148" t="s">
        <v>204</v>
      </c>
      <c r="AT133" s="148" t="s">
        <v>199</v>
      </c>
      <c r="AU133" s="148" t="s">
        <v>87</v>
      </c>
      <c r="AY133" s="17" t="s">
        <v>197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85</v>
      </c>
      <c r="BK133" s="149">
        <f>ROUND(I133*H133,2)</f>
        <v>0</v>
      </c>
      <c r="BL133" s="17" t="s">
        <v>204</v>
      </c>
      <c r="BM133" s="148" t="s">
        <v>2416</v>
      </c>
    </row>
    <row r="134" spans="2:65" s="12" customFormat="1">
      <c r="B134" s="150"/>
      <c r="D134" s="151" t="s">
        <v>214</v>
      </c>
      <c r="E134" s="152" t="s">
        <v>1</v>
      </c>
      <c r="F134" s="153" t="s">
        <v>2417</v>
      </c>
      <c r="H134" s="154">
        <v>526</v>
      </c>
      <c r="I134" s="155"/>
      <c r="L134" s="150"/>
      <c r="M134" s="156"/>
      <c r="T134" s="157"/>
      <c r="AT134" s="152" t="s">
        <v>214</v>
      </c>
      <c r="AU134" s="152" t="s">
        <v>87</v>
      </c>
      <c r="AV134" s="12" t="s">
        <v>87</v>
      </c>
      <c r="AW134" s="12" t="s">
        <v>32</v>
      </c>
      <c r="AX134" s="12" t="s">
        <v>85</v>
      </c>
      <c r="AY134" s="152" t="s">
        <v>197</v>
      </c>
    </row>
    <row r="135" spans="2:65" s="1" customFormat="1" ht="21.75" customHeight="1">
      <c r="B135" s="136"/>
      <c r="C135" s="137" t="s">
        <v>225</v>
      </c>
      <c r="D135" s="137" t="s">
        <v>199</v>
      </c>
      <c r="E135" s="138" t="s">
        <v>2265</v>
      </c>
      <c r="F135" s="139" t="s">
        <v>2266</v>
      </c>
      <c r="G135" s="140" t="s">
        <v>527</v>
      </c>
      <c r="H135" s="141">
        <v>526</v>
      </c>
      <c r="I135" s="142"/>
      <c r="J135" s="143">
        <f>ROUND(I135*H135,2)</f>
        <v>0</v>
      </c>
      <c r="K135" s="139" t="s">
        <v>203</v>
      </c>
      <c r="L135" s="32"/>
      <c r="M135" s="144" t="s">
        <v>1</v>
      </c>
      <c r="N135" s="145" t="s">
        <v>42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204</v>
      </c>
      <c r="AT135" s="148" t="s">
        <v>199</v>
      </c>
      <c r="AU135" s="148" t="s">
        <v>87</v>
      </c>
      <c r="AY135" s="17" t="s">
        <v>197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85</v>
      </c>
      <c r="BK135" s="149">
        <f>ROUND(I135*H135,2)</f>
        <v>0</v>
      </c>
      <c r="BL135" s="17" t="s">
        <v>204</v>
      </c>
      <c r="BM135" s="148" t="s">
        <v>2418</v>
      </c>
    </row>
    <row r="136" spans="2:65" s="1" customFormat="1" ht="24.2" customHeight="1">
      <c r="B136" s="136"/>
      <c r="C136" s="137" t="s">
        <v>233</v>
      </c>
      <c r="D136" s="137" t="s">
        <v>199</v>
      </c>
      <c r="E136" s="138" t="s">
        <v>2268</v>
      </c>
      <c r="F136" s="139" t="s">
        <v>2269</v>
      </c>
      <c r="G136" s="140" t="s">
        <v>527</v>
      </c>
      <c r="H136" s="141">
        <v>526</v>
      </c>
      <c r="I136" s="142"/>
      <c r="J136" s="143">
        <f>ROUND(I136*H136,2)</f>
        <v>0</v>
      </c>
      <c r="K136" s="139" t="s">
        <v>203</v>
      </c>
      <c r="L136" s="32"/>
      <c r="M136" s="144" t="s">
        <v>1</v>
      </c>
      <c r="N136" s="145" t="s">
        <v>42</v>
      </c>
      <c r="P136" s="146">
        <f>O136*H136</f>
        <v>0</v>
      </c>
      <c r="Q136" s="146">
        <v>6.0000000000000002E-5</v>
      </c>
      <c r="R136" s="146">
        <f>Q136*H136</f>
        <v>3.1559999999999998E-2</v>
      </c>
      <c r="S136" s="146">
        <v>0</v>
      </c>
      <c r="T136" s="147">
        <f>S136*H136</f>
        <v>0</v>
      </c>
      <c r="AR136" s="148" t="s">
        <v>204</v>
      </c>
      <c r="AT136" s="148" t="s">
        <v>199</v>
      </c>
      <c r="AU136" s="148" t="s">
        <v>87</v>
      </c>
      <c r="AY136" s="17" t="s">
        <v>197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85</v>
      </c>
      <c r="BK136" s="149">
        <f>ROUND(I136*H136,2)</f>
        <v>0</v>
      </c>
      <c r="BL136" s="17" t="s">
        <v>204</v>
      </c>
      <c r="BM136" s="148" t="s">
        <v>2419</v>
      </c>
    </row>
    <row r="137" spans="2:65" s="1" customFormat="1" ht="24.2" customHeight="1">
      <c r="B137" s="136"/>
      <c r="C137" s="137" t="s">
        <v>238</v>
      </c>
      <c r="D137" s="137" t="s">
        <v>199</v>
      </c>
      <c r="E137" s="138" t="s">
        <v>2271</v>
      </c>
      <c r="F137" s="139" t="s">
        <v>2272</v>
      </c>
      <c r="G137" s="140" t="s">
        <v>527</v>
      </c>
      <c r="H137" s="141">
        <v>526</v>
      </c>
      <c r="I137" s="142"/>
      <c r="J137" s="143">
        <f>ROUND(I137*H137,2)</f>
        <v>0</v>
      </c>
      <c r="K137" s="139" t="s">
        <v>203</v>
      </c>
      <c r="L137" s="32"/>
      <c r="M137" s="144" t="s">
        <v>1</v>
      </c>
      <c r="N137" s="145" t="s">
        <v>42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204</v>
      </c>
      <c r="AT137" s="148" t="s">
        <v>199</v>
      </c>
      <c r="AU137" s="148" t="s">
        <v>87</v>
      </c>
      <c r="AY137" s="17" t="s">
        <v>197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85</v>
      </c>
      <c r="BK137" s="149">
        <f>ROUND(I137*H137,2)</f>
        <v>0</v>
      </c>
      <c r="BL137" s="17" t="s">
        <v>204</v>
      </c>
      <c r="BM137" s="148" t="s">
        <v>2420</v>
      </c>
    </row>
    <row r="138" spans="2:65" s="1" customFormat="1" ht="24.2" customHeight="1">
      <c r="B138" s="136"/>
      <c r="C138" s="137" t="s">
        <v>244</v>
      </c>
      <c r="D138" s="137" t="s">
        <v>199</v>
      </c>
      <c r="E138" s="138" t="s">
        <v>2421</v>
      </c>
      <c r="F138" s="139" t="s">
        <v>2422</v>
      </c>
      <c r="G138" s="140" t="s">
        <v>212</v>
      </c>
      <c r="H138" s="141">
        <v>212.65</v>
      </c>
      <c r="I138" s="142"/>
      <c r="J138" s="143">
        <f>ROUND(I138*H138,2)</f>
        <v>0</v>
      </c>
      <c r="K138" s="139" t="s">
        <v>203</v>
      </c>
      <c r="L138" s="32"/>
      <c r="M138" s="144" t="s">
        <v>1</v>
      </c>
      <c r="N138" s="145" t="s">
        <v>42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204</v>
      </c>
      <c r="AT138" s="148" t="s">
        <v>199</v>
      </c>
      <c r="AU138" s="148" t="s">
        <v>87</v>
      </c>
      <c r="AY138" s="17" t="s">
        <v>197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85</v>
      </c>
      <c r="BK138" s="149">
        <f>ROUND(I138*H138,2)</f>
        <v>0</v>
      </c>
      <c r="BL138" s="17" t="s">
        <v>204</v>
      </c>
      <c r="BM138" s="148" t="s">
        <v>2423</v>
      </c>
    </row>
    <row r="139" spans="2:65" s="12" customFormat="1">
      <c r="B139" s="150"/>
      <c r="D139" s="151" t="s">
        <v>214</v>
      </c>
      <c r="E139" s="152" t="s">
        <v>1</v>
      </c>
      <c r="F139" s="153" t="s">
        <v>2424</v>
      </c>
      <c r="H139" s="154">
        <v>212.65</v>
      </c>
      <c r="I139" s="155"/>
      <c r="L139" s="150"/>
      <c r="M139" s="156"/>
      <c r="T139" s="157"/>
      <c r="AT139" s="152" t="s">
        <v>214</v>
      </c>
      <c r="AU139" s="152" t="s">
        <v>87</v>
      </c>
      <c r="AV139" s="12" t="s">
        <v>87</v>
      </c>
      <c r="AW139" s="12" t="s">
        <v>32</v>
      </c>
      <c r="AX139" s="12" t="s">
        <v>85</v>
      </c>
      <c r="AY139" s="152" t="s">
        <v>197</v>
      </c>
    </row>
    <row r="140" spans="2:65" s="1" customFormat="1" ht="24.2" customHeight="1">
      <c r="B140" s="136"/>
      <c r="C140" s="137" t="s">
        <v>248</v>
      </c>
      <c r="D140" s="137" t="s">
        <v>199</v>
      </c>
      <c r="E140" s="138" t="s">
        <v>2425</v>
      </c>
      <c r="F140" s="139" t="s">
        <v>2426</v>
      </c>
      <c r="G140" s="140" t="s">
        <v>222</v>
      </c>
      <c r="H140" s="141">
        <v>1.8</v>
      </c>
      <c r="I140" s="142"/>
      <c r="J140" s="143">
        <f>ROUND(I140*H140,2)</f>
        <v>0</v>
      </c>
      <c r="K140" s="139" t="s">
        <v>203</v>
      </c>
      <c r="L140" s="32"/>
      <c r="M140" s="144" t="s">
        <v>1</v>
      </c>
      <c r="N140" s="145" t="s">
        <v>42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204</v>
      </c>
      <c r="AT140" s="148" t="s">
        <v>199</v>
      </c>
      <c r="AU140" s="148" t="s">
        <v>87</v>
      </c>
      <c r="AY140" s="17" t="s">
        <v>197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85</v>
      </c>
      <c r="BK140" s="149">
        <f>ROUND(I140*H140,2)</f>
        <v>0</v>
      </c>
      <c r="BL140" s="17" t="s">
        <v>204</v>
      </c>
      <c r="BM140" s="148" t="s">
        <v>2427</v>
      </c>
    </row>
    <row r="141" spans="2:65" s="12" customFormat="1">
      <c r="B141" s="150"/>
      <c r="D141" s="151" t="s">
        <v>214</v>
      </c>
      <c r="E141" s="152" t="s">
        <v>1</v>
      </c>
      <c r="F141" s="153" t="s">
        <v>2428</v>
      </c>
      <c r="H141" s="154">
        <v>1.8</v>
      </c>
      <c r="I141" s="155"/>
      <c r="L141" s="150"/>
      <c r="M141" s="156"/>
      <c r="T141" s="157"/>
      <c r="AT141" s="152" t="s">
        <v>214</v>
      </c>
      <c r="AU141" s="152" t="s">
        <v>87</v>
      </c>
      <c r="AV141" s="12" t="s">
        <v>87</v>
      </c>
      <c r="AW141" s="12" t="s">
        <v>32</v>
      </c>
      <c r="AX141" s="12" t="s">
        <v>85</v>
      </c>
      <c r="AY141" s="152" t="s">
        <v>197</v>
      </c>
    </row>
    <row r="142" spans="2:65" s="1" customFormat="1" ht="33" customHeight="1">
      <c r="B142" s="136"/>
      <c r="C142" s="137" t="s">
        <v>252</v>
      </c>
      <c r="D142" s="137" t="s">
        <v>199</v>
      </c>
      <c r="E142" s="138" t="s">
        <v>2429</v>
      </c>
      <c r="F142" s="139" t="s">
        <v>2430</v>
      </c>
      <c r="G142" s="140" t="s">
        <v>222</v>
      </c>
      <c r="H142" s="141">
        <v>2.25</v>
      </c>
      <c r="I142" s="142"/>
      <c r="J142" s="143">
        <f>ROUND(I142*H142,2)</f>
        <v>0</v>
      </c>
      <c r="K142" s="139" t="s">
        <v>203</v>
      </c>
      <c r="L142" s="32"/>
      <c r="M142" s="144" t="s">
        <v>1</v>
      </c>
      <c r="N142" s="145" t="s">
        <v>42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204</v>
      </c>
      <c r="AT142" s="148" t="s">
        <v>199</v>
      </c>
      <c r="AU142" s="148" t="s">
        <v>87</v>
      </c>
      <c r="AY142" s="17" t="s">
        <v>197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85</v>
      </c>
      <c r="BK142" s="149">
        <f>ROUND(I142*H142,2)</f>
        <v>0</v>
      </c>
      <c r="BL142" s="17" t="s">
        <v>204</v>
      </c>
      <c r="BM142" s="148" t="s">
        <v>2431</v>
      </c>
    </row>
    <row r="143" spans="2:65" s="12" customFormat="1">
      <c r="B143" s="150"/>
      <c r="D143" s="151" t="s">
        <v>214</v>
      </c>
      <c r="E143" s="152" t="s">
        <v>1</v>
      </c>
      <c r="F143" s="153" t="s">
        <v>2432</v>
      </c>
      <c r="H143" s="154">
        <v>2.25</v>
      </c>
      <c r="I143" s="155"/>
      <c r="L143" s="150"/>
      <c r="M143" s="156"/>
      <c r="T143" s="157"/>
      <c r="AT143" s="152" t="s">
        <v>214</v>
      </c>
      <c r="AU143" s="152" t="s">
        <v>87</v>
      </c>
      <c r="AV143" s="12" t="s">
        <v>87</v>
      </c>
      <c r="AW143" s="12" t="s">
        <v>32</v>
      </c>
      <c r="AX143" s="12" t="s">
        <v>85</v>
      </c>
      <c r="AY143" s="152" t="s">
        <v>197</v>
      </c>
    </row>
    <row r="144" spans="2:65" s="1" customFormat="1" ht="33" customHeight="1">
      <c r="B144" s="136"/>
      <c r="C144" s="137" t="s">
        <v>256</v>
      </c>
      <c r="D144" s="137" t="s">
        <v>199</v>
      </c>
      <c r="E144" s="138" t="s">
        <v>2433</v>
      </c>
      <c r="F144" s="139" t="s">
        <v>2434</v>
      </c>
      <c r="G144" s="140" t="s">
        <v>222</v>
      </c>
      <c r="H144" s="141">
        <v>168.32</v>
      </c>
      <c r="I144" s="142"/>
      <c r="J144" s="143">
        <f>ROUND(I144*H144,2)</f>
        <v>0</v>
      </c>
      <c r="K144" s="139" t="s">
        <v>203</v>
      </c>
      <c r="L144" s="32"/>
      <c r="M144" s="144" t="s">
        <v>1</v>
      </c>
      <c r="N144" s="145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204</v>
      </c>
      <c r="AT144" s="148" t="s">
        <v>199</v>
      </c>
      <c r="AU144" s="148" t="s">
        <v>87</v>
      </c>
      <c r="AY144" s="17" t="s">
        <v>197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85</v>
      </c>
      <c r="BK144" s="149">
        <f>ROUND(I144*H144,2)</f>
        <v>0</v>
      </c>
      <c r="BL144" s="17" t="s">
        <v>204</v>
      </c>
      <c r="BM144" s="148" t="s">
        <v>2435</v>
      </c>
    </row>
    <row r="145" spans="2:65" s="12" customFormat="1">
      <c r="B145" s="150"/>
      <c r="D145" s="151" t="s">
        <v>214</v>
      </c>
      <c r="E145" s="152" t="s">
        <v>1</v>
      </c>
      <c r="F145" s="153" t="s">
        <v>2436</v>
      </c>
      <c r="H145" s="154">
        <v>168.32</v>
      </c>
      <c r="I145" s="155"/>
      <c r="L145" s="150"/>
      <c r="M145" s="156"/>
      <c r="T145" s="157"/>
      <c r="AT145" s="152" t="s">
        <v>214</v>
      </c>
      <c r="AU145" s="152" t="s">
        <v>87</v>
      </c>
      <c r="AV145" s="12" t="s">
        <v>87</v>
      </c>
      <c r="AW145" s="12" t="s">
        <v>32</v>
      </c>
      <c r="AX145" s="12" t="s">
        <v>85</v>
      </c>
      <c r="AY145" s="152" t="s">
        <v>197</v>
      </c>
    </row>
    <row r="146" spans="2:65" s="1" customFormat="1" ht="33" customHeight="1">
      <c r="B146" s="136"/>
      <c r="C146" s="137" t="s">
        <v>8</v>
      </c>
      <c r="D146" s="137" t="s">
        <v>199</v>
      </c>
      <c r="E146" s="138" t="s">
        <v>2437</v>
      </c>
      <c r="F146" s="139" t="s">
        <v>2438</v>
      </c>
      <c r="G146" s="140" t="s">
        <v>222</v>
      </c>
      <c r="H146" s="141">
        <v>90.872</v>
      </c>
      <c r="I146" s="142"/>
      <c r="J146" s="143">
        <f>ROUND(I146*H146,2)</f>
        <v>0</v>
      </c>
      <c r="K146" s="139" t="s">
        <v>203</v>
      </c>
      <c r="L146" s="32"/>
      <c r="M146" s="144" t="s">
        <v>1</v>
      </c>
      <c r="N146" s="145" t="s">
        <v>42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204</v>
      </c>
      <c r="AT146" s="148" t="s">
        <v>199</v>
      </c>
      <c r="AU146" s="148" t="s">
        <v>87</v>
      </c>
      <c r="AY146" s="17" t="s">
        <v>197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85</v>
      </c>
      <c r="BK146" s="149">
        <f>ROUND(I146*H146,2)</f>
        <v>0</v>
      </c>
      <c r="BL146" s="17" t="s">
        <v>204</v>
      </c>
      <c r="BM146" s="148" t="s">
        <v>2439</v>
      </c>
    </row>
    <row r="147" spans="2:65" s="12" customFormat="1">
      <c r="B147" s="150"/>
      <c r="D147" s="151" t="s">
        <v>214</v>
      </c>
      <c r="E147" s="152" t="s">
        <v>1</v>
      </c>
      <c r="F147" s="153" t="s">
        <v>2440</v>
      </c>
      <c r="H147" s="154">
        <v>90.872</v>
      </c>
      <c r="I147" s="155"/>
      <c r="L147" s="150"/>
      <c r="M147" s="156"/>
      <c r="T147" s="157"/>
      <c r="AT147" s="152" t="s">
        <v>214</v>
      </c>
      <c r="AU147" s="152" t="s">
        <v>87</v>
      </c>
      <c r="AV147" s="12" t="s">
        <v>87</v>
      </c>
      <c r="AW147" s="12" t="s">
        <v>32</v>
      </c>
      <c r="AX147" s="12" t="s">
        <v>85</v>
      </c>
      <c r="AY147" s="152" t="s">
        <v>197</v>
      </c>
    </row>
    <row r="148" spans="2:65" s="1" customFormat="1" ht="21.75" customHeight="1">
      <c r="B148" s="136"/>
      <c r="C148" s="137" t="s">
        <v>264</v>
      </c>
      <c r="D148" s="137" t="s">
        <v>199</v>
      </c>
      <c r="E148" s="138" t="s">
        <v>2441</v>
      </c>
      <c r="F148" s="139" t="s">
        <v>2442</v>
      </c>
      <c r="G148" s="140" t="s">
        <v>212</v>
      </c>
      <c r="H148" s="141">
        <v>10.8</v>
      </c>
      <c r="I148" s="142"/>
      <c r="J148" s="143">
        <f>ROUND(I148*H148,2)</f>
        <v>0</v>
      </c>
      <c r="K148" s="139" t="s">
        <v>203</v>
      </c>
      <c r="L148" s="32"/>
      <c r="M148" s="144" t="s">
        <v>1</v>
      </c>
      <c r="N148" s="145" t="s">
        <v>42</v>
      </c>
      <c r="P148" s="146">
        <f>O148*H148</f>
        <v>0</v>
      </c>
      <c r="Q148" s="146">
        <v>8.4000000000000003E-4</v>
      </c>
      <c r="R148" s="146">
        <f>Q148*H148</f>
        <v>9.0720000000000002E-3</v>
      </c>
      <c r="S148" s="146">
        <v>0</v>
      </c>
      <c r="T148" s="147">
        <f>S148*H148</f>
        <v>0</v>
      </c>
      <c r="AR148" s="148" t="s">
        <v>204</v>
      </c>
      <c r="AT148" s="148" t="s">
        <v>199</v>
      </c>
      <c r="AU148" s="148" t="s">
        <v>87</v>
      </c>
      <c r="AY148" s="17" t="s">
        <v>197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85</v>
      </c>
      <c r="BK148" s="149">
        <f>ROUND(I148*H148,2)</f>
        <v>0</v>
      </c>
      <c r="BL148" s="17" t="s">
        <v>204</v>
      </c>
      <c r="BM148" s="148" t="s">
        <v>2443</v>
      </c>
    </row>
    <row r="149" spans="2:65" s="12" customFormat="1">
      <c r="B149" s="150"/>
      <c r="D149" s="151" t="s">
        <v>214</v>
      </c>
      <c r="E149" s="152" t="s">
        <v>1</v>
      </c>
      <c r="F149" s="153" t="s">
        <v>2444</v>
      </c>
      <c r="H149" s="154">
        <v>10.8</v>
      </c>
      <c r="I149" s="155"/>
      <c r="L149" s="150"/>
      <c r="M149" s="156"/>
      <c r="T149" s="157"/>
      <c r="AT149" s="152" t="s">
        <v>214</v>
      </c>
      <c r="AU149" s="152" t="s">
        <v>87</v>
      </c>
      <c r="AV149" s="12" t="s">
        <v>87</v>
      </c>
      <c r="AW149" s="12" t="s">
        <v>32</v>
      </c>
      <c r="AX149" s="12" t="s">
        <v>85</v>
      </c>
      <c r="AY149" s="152" t="s">
        <v>197</v>
      </c>
    </row>
    <row r="150" spans="2:65" s="1" customFormat="1" ht="24.2" customHeight="1">
      <c r="B150" s="136"/>
      <c r="C150" s="137" t="s">
        <v>268</v>
      </c>
      <c r="D150" s="137" t="s">
        <v>199</v>
      </c>
      <c r="E150" s="138" t="s">
        <v>2445</v>
      </c>
      <c r="F150" s="139" t="s">
        <v>2446</v>
      </c>
      <c r="G150" s="140" t="s">
        <v>212</v>
      </c>
      <c r="H150" s="141">
        <v>10.8</v>
      </c>
      <c r="I150" s="142"/>
      <c r="J150" s="143">
        <f>ROUND(I150*H150,2)</f>
        <v>0</v>
      </c>
      <c r="K150" s="139" t="s">
        <v>203</v>
      </c>
      <c r="L150" s="32"/>
      <c r="M150" s="144" t="s">
        <v>1</v>
      </c>
      <c r="N150" s="145" t="s">
        <v>42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204</v>
      </c>
      <c r="AT150" s="148" t="s">
        <v>199</v>
      </c>
      <c r="AU150" s="148" t="s">
        <v>87</v>
      </c>
      <c r="AY150" s="17" t="s">
        <v>197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85</v>
      </c>
      <c r="BK150" s="149">
        <f>ROUND(I150*H150,2)</f>
        <v>0</v>
      </c>
      <c r="BL150" s="17" t="s">
        <v>204</v>
      </c>
      <c r="BM150" s="148" t="s">
        <v>2447</v>
      </c>
    </row>
    <row r="151" spans="2:65" s="1" customFormat="1" ht="37.9" customHeight="1">
      <c r="B151" s="136"/>
      <c r="C151" s="137" t="s">
        <v>281</v>
      </c>
      <c r="D151" s="137" t="s">
        <v>199</v>
      </c>
      <c r="E151" s="138" t="s">
        <v>269</v>
      </c>
      <c r="F151" s="139" t="s">
        <v>270</v>
      </c>
      <c r="G151" s="140" t="s">
        <v>222</v>
      </c>
      <c r="H151" s="141">
        <v>86.341999999999999</v>
      </c>
      <c r="I151" s="142"/>
      <c r="J151" s="143">
        <f>ROUND(I151*H151,2)</f>
        <v>0</v>
      </c>
      <c r="K151" s="139" t="s">
        <v>203</v>
      </c>
      <c r="L151" s="32"/>
      <c r="M151" s="144" t="s">
        <v>1</v>
      </c>
      <c r="N151" s="145" t="s">
        <v>42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204</v>
      </c>
      <c r="AT151" s="148" t="s">
        <v>199</v>
      </c>
      <c r="AU151" s="148" t="s">
        <v>87</v>
      </c>
      <c r="AY151" s="17" t="s">
        <v>197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85</v>
      </c>
      <c r="BK151" s="149">
        <f>ROUND(I151*H151,2)</f>
        <v>0</v>
      </c>
      <c r="BL151" s="17" t="s">
        <v>204</v>
      </c>
      <c r="BM151" s="148" t="s">
        <v>2448</v>
      </c>
    </row>
    <row r="152" spans="2:65" s="12" customFormat="1">
      <c r="B152" s="150"/>
      <c r="D152" s="151" t="s">
        <v>214</v>
      </c>
      <c r="E152" s="152" t="s">
        <v>1</v>
      </c>
      <c r="F152" s="153" t="s">
        <v>2449</v>
      </c>
      <c r="H152" s="154">
        <v>84.16</v>
      </c>
      <c r="I152" s="155"/>
      <c r="L152" s="150"/>
      <c r="M152" s="156"/>
      <c r="T152" s="157"/>
      <c r="AT152" s="152" t="s">
        <v>214</v>
      </c>
      <c r="AU152" s="152" t="s">
        <v>87</v>
      </c>
      <c r="AV152" s="12" t="s">
        <v>87</v>
      </c>
      <c r="AW152" s="12" t="s">
        <v>32</v>
      </c>
      <c r="AX152" s="12" t="s">
        <v>77</v>
      </c>
      <c r="AY152" s="152" t="s">
        <v>197</v>
      </c>
    </row>
    <row r="153" spans="2:65" s="12" customFormat="1">
      <c r="B153" s="150"/>
      <c r="D153" s="151" t="s">
        <v>214</v>
      </c>
      <c r="E153" s="152" t="s">
        <v>1</v>
      </c>
      <c r="F153" s="153" t="s">
        <v>2450</v>
      </c>
      <c r="H153" s="154">
        <v>2.0350000000000001</v>
      </c>
      <c r="I153" s="155"/>
      <c r="L153" s="150"/>
      <c r="M153" s="156"/>
      <c r="T153" s="157"/>
      <c r="AT153" s="152" t="s">
        <v>214</v>
      </c>
      <c r="AU153" s="152" t="s">
        <v>87</v>
      </c>
      <c r="AV153" s="12" t="s">
        <v>87</v>
      </c>
      <c r="AW153" s="12" t="s">
        <v>32</v>
      </c>
      <c r="AX153" s="12" t="s">
        <v>77</v>
      </c>
      <c r="AY153" s="152" t="s">
        <v>197</v>
      </c>
    </row>
    <row r="154" spans="2:65" s="12" customFormat="1" ht="22.5">
      <c r="B154" s="150"/>
      <c r="D154" s="151" t="s">
        <v>214</v>
      </c>
      <c r="E154" s="152" t="s">
        <v>1</v>
      </c>
      <c r="F154" s="153" t="s">
        <v>2451</v>
      </c>
      <c r="H154" s="154">
        <v>1.9E-2</v>
      </c>
      <c r="I154" s="155"/>
      <c r="L154" s="150"/>
      <c r="M154" s="156"/>
      <c r="T154" s="157"/>
      <c r="AT154" s="152" t="s">
        <v>214</v>
      </c>
      <c r="AU154" s="152" t="s">
        <v>87</v>
      </c>
      <c r="AV154" s="12" t="s">
        <v>87</v>
      </c>
      <c r="AW154" s="12" t="s">
        <v>32</v>
      </c>
      <c r="AX154" s="12" t="s">
        <v>77</v>
      </c>
      <c r="AY154" s="152" t="s">
        <v>197</v>
      </c>
    </row>
    <row r="155" spans="2:65" s="12" customFormat="1" ht="22.5">
      <c r="B155" s="150"/>
      <c r="D155" s="151" t="s">
        <v>214</v>
      </c>
      <c r="E155" s="152" t="s">
        <v>1</v>
      </c>
      <c r="F155" s="153" t="s">
        <v>2452</v>
      </c>
      <c r="H155" s="154">
        <v>0.128</v>
      </c>
      <c r="I155" s="155"/>
      <c r="L155" s="150"/>
      <c r="M155" s="156"/>
      <c r="T155" s="157"/>
      <c r="AT155" s="152" t="s">
        <v>214</v>
      </c>
      <c r="AU155" s="152" t="s">
        <v>87</v>
      </c>
      <c r="AV155" s="12" t="s">
        <v>87</v>
      </c>
      <c r="AW155" s="12" t="s">
        <v>32</v>
      </c>
      <c r="AX155" s="12" t="s">
        <v>77</v>
      </c>
      <c r="AY155" s="152" t="s">
        <v>197</v>
      </c>
    </row>
    <row r="156" spans="2:65" s="13" customFormat="1">
      <c r="B156" s="158"/>
      <c r="D156" s="151" t="s">
        <v>214</v>
      </c>
      <c r="E156" s="159" t="s">
        <v>1</v>
      </c>
      <c r="F156" s="160" t="s">
        <v>219</v>
      </c>
      <c r="H156" s="161">
        <v>86.341999999999999</v>
      </c>
      <c r="I156" s="162"/>
      <c r="L156" s="158"/>
      <c r="M156" s="163"/>
      <c r="T156" s="164"/>
      <c r="AT156" s="159" t="s">
        <v>214</v>
      </c>
      <c r="AU156" s="159" t="s">
        <v>87</v>
      </c>
      <c r="AV156" s="13" t="s">
        <v>204</v>
      </c>
      <c r="AW156" s="13" t="s">
        <v>32</v>
      </c>
      <c r="AX156" s="13" t="s">
        <v>85</v>
      </c>
      <c r="AY156" s="159" t="s">
        <v>197</v>
      </c>
    </row>
    <row r="157" spans="2:65" s="1" customFormat="1" ht="37.9" customHeight="1">
      <c r="B157" s="136"/>
      <c r="C157" s="137" t="s">
        <v>286</v>
      </c>
      <c r="D157" s="137" t="s">
        <v>199</v>
      </c>
      <c r="E157" s="138" t="s">
        <v>282</v>
      </c>
      <c r="F157" s="139" t="s">
        <v>283</v>
      </c>
      <c r="G157" s="140" t="s">
        <v>222</v>
      </c>
      <c r="H157" s="141">
        <v>1208.788</v>
      </c>
      <c r="I157" s="142"/>
      <c r="J157" s="143">
        <f>ROUND(I157*H157,2)</f>
        <v>0</v>
      </c>
      <c r="K157" s="139" t="s">
        <v>203</v>
      </c>
      <c r="L157" s="32"/>
      <c r="M157" s="144" t="s">
        <v>1</v>
      </c>
      <c r="N157" s="145" t="s">
        <v>42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204</v>
      </c>
      <c r="AT157" s="148" t="s">
        <v>199</v>
      </c>
      <c r="AU157" s="148" t="s">
        <v>87</v>
      </c>
      <c r="AY157" s="17" t="s">
        <v>197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85</v>
      </c>
      <c r="BK157" s="149">
        <f>ROUND(I157*H157,2)</f>
        <v>0</v>
      </c>
      <c r="BL157" s="17" t="s">
        <v>204</v>
      </c>
      <c r="BM157" s="148" t="s">
        <v>2453</v>
      </c>
    </row>
    <row r="158" spans="2:65" s="12" customFormat="1">
      <c r="B158" s="150"/>
      <c r="D158" s="151" t="s">
        <v>214</v>
      </c>
      <c r="F158" s="153" t="s">
        <v>2454</v>
      </c>
      <c r="H158" s="154">
        <v>1208.788</v>
      </c>
      <c r="I158" s="155"/>
      <c r="L158" s="150"/>
      <c r="M158" s="156"/>
      <c r="T158" s="157"/>
      <c r="AT158" s="152" t="s">
        <v>214</v>
      </c>
      <c r="AU158" s="152" t="s">
        <v>87</v>
      </c>
      <c r="AV158" s="12" t="s">
        <v>87</v>
      </c>
      <c r="AW158" s="12" t="s">
        <v>3</v>
      </c>
      <c r="AX158" s="12" t="s">
        <v>85</v>
      </c>
      <c r="AY158" s="152" t="s">
        <v>197</v>
      </c>
    </row>
    <row r="159" spans="2:65" s="1" customFormat="1" ht="24.2" customHeight="1">
      <c r="B159" s="136"/>
      <c r="C159" s="137" t="s">
        <v>290</v>
      </c>
      <c r="D159" s="137" t="s">
        <v>199</v>
      </c>
      <c r="E159" s="138" t="s">
        <v>287</v>
      </c>
      <c r="F159" s="139" t="s">
        <v>288</v>
      </c>
      <c r="G159" s="140" t="s">
        <v>222</v>
      </c>
      <c r="H159" s="141">
        <v>86.341999999999999</v>
      </c>
      <c r="I159" s="142"/>
      <c r="J159" s="143">
        <f>ROUND(I159*H159,2)</f>
        <v>0</v>
      </c>
      <c r="K159" s="139" t="s">
        <v>203</v>
      </c>
      <c r="L159" s="32"/>
      <c r="M159" s="144" t="s">
        <v>1</v>
      </c>
      <c r="N159" s="145" t="s">
        <v>42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204</v>
      </c>
      <c r="AT159" s="148" t="s">
        <v>199</v>
      </c>
      <c r="AU159" s="148" t="s">
        <v>87</v>
      </c>
      <c r="AY159" s="17" t="s">
        <v>197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85</v>
      </c>
      <c r="BK159" s="149">
        <f>ROUND(I159*H159,2)</f>
        <v>0</v>
      </c>
      <c r="BL159" s="17" t="s">
        <v>204</v>
      </c>
      <c r="BM159" s="148" t="s">
        <v>2455</v>
      </c>
    </row>
    <row r="160" spans="2:65" s="1" customFormat="1" ht="33" customHeight="1">
      <c r="B160" s="136"/>
      <c r="C160" s="137" t="s">
        <v>296</v>
      </c>
      <c r="D160" s="137" t="s">
        <v>199</v>
      </c>
      <c r="E160" s="138" t="s">
        <v>291</v>
      </c>
      <c r="F160" s="139" t="s">
        <v>292</v>
      </c>
      <c r="G160" s="140" t="s">
        <v>293</v>
      </c>
      <c r="H160" s="141">
        <v>155.416</v>
      </c>
      <c r="I160" s="142"/>
      <c r="J160" s="143">
        <f>ROUND(I160*H160,2)</f>
        <v>0</v>
      </c>
      <c r="K160" s="139" t="s">
        <v>203</v>
      </c>
      <c r="L160" s="32"/>
      <c r="M160" s="144" t="s">
        <v>1</v>
      </c>
      <c r="N160" s="145" t="s">
        <v>42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204</v>
      </c>
      <c r="AT160" s="148" t="s">
        <v>199</v>
      </c>
      <c r="AU160" s="148" t="s">
        <v>87</v>
      </c>
      <c r="AY160" s="17" t="s">
        <v>197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85</v>
      </c>
      <c r="BK160" s="149">
        <f>ROUND(I160*H160,2)</f>
        <v>0</v>
      </c>
      <c r="BL160" s="17" t="s">
        <v>204</v>
      </c>
      <c r="BM160" s="148" t="s">
        <v>2456</v>
      </c>
    </row>
    <row r="161" spans="2:65" s="12" customFormat="1">
      <c r="B161" s="150"/>
      <c r="D161" s="151" t="s">
        <v>214</v>
      </c>
      <c r="F161" s="153" t="s">
        <v>2457</v>
      </c>
      <c r="H161" s="154">
        <v>155.416</v>
      </c>
      <c r="I161" s="155"/>
      <c r="L161" s="150"/>
      <c r="M161" s="156"/>
      <c r="T161" s="157"/>
      <c r="AT161" s="152" t="s">
        <v>214</v>
      </c>
      <c r="AU161" s="152" t="s">
        <v>87</v>
      </c>
      <c r="AV161" s="12" t="s">
        <v>87</v>
      </c>
      <c r="AW161" s="12" t="s">
        <v>3</v>
      </c>
      <c r="AX161" s="12" t="s">
        <v>85</v>
      </c>
      <c r="AY161" s="152" t="s">
        <v>197</v>
      </c>
    </row>
    <row r="162" spans="2:65" s="1" customFormat="1" ht="16.5" customHeight="1">
      <c r="B162" s="136"/>
      <c r="C162" s="137" t="s">
        <v>300</v>
      </c>
      <c r="D162" s="137" t="s">
        <v>199</v>
      </c>
      <c r="E162" s="138" t="s">
        <v>297</v>
      </c>
      <c r="F162" s="139" t="s">
        <v>298</v>
      </c>
      <c r="G162" s="140" t="s">
        <v>222</v>
      </c>
      <c r="H162" s="141">
        <v>86.341999999999999</v>
      </c>
      <c r="I162" s="142"/>
      <c r="J162" s="143">
        <f>ROUND(I162*H162,2)</f>
        <v>0</v>
      </c>
      <c r="K162" s="139" t="s">
        <v>203</v>
      </c>
      <c r="L162" s="32"/>
      <c r="M162" s="144" t="s">
        <v>1</v>
      </c>
      <c r="N162" s="145" t="s">
        <v>42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204</v>
      </c>
      <c r="AT162" s="148" t="s">
        <v>199</v>
      </c>
      <c r="AU162" s="148" t="s">
        <v>87</v>
      </c>
      <c r="AY162" s="17" t="s">
        <v>197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85</v>
      </c>
      <c r="BK162" s="149">
        <f>ROUND(I162*H162,2)</f>
        <v>0</v>
      </c>
      <c r="BL162" s="17" t="s">
        <v>204</v>
      </c>
      <c r="BM162" s="148" t="s">
        <v>2458</v>
      </c>
    </row>
    <row r="163" spans="2:65" s="1" customFormat="1" ht="24.2" customHeight="1">
      <c r="B163" s="136"/>
      <c r="C163" s="137" t="s">
        <v>313</v>
      </c>
      <c r="D163" s="137" t="s">
        <v>199</v>
      </c>
      <c r="E163" s="138" t="s">
        <v>301</v>
      </c>
      <c r="F163" s="139" t="s">
        <v>302</v>
      </c>
      <c r="G163" s="140" t="s">
        <v>222</v>
      </c>
      <c r="H163" s="141">
        <v>176.9</v>
      </c>
      <c r="I163" s="142"/>
      <c r="J163" s="143">
        <f>ROUND(I163*H163,2)</f>
        <v>0</v>
      </c>
      <c r="K163" s="139" t="s">
        <v>203</v>
      </c>
      <c r="L163" s="32"/>
      <c r="M163" s="144" t="s">
        <v>1</v>
      </c>
      <c r="N163" s="145" t="s">
        <v>42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204</v>
      </c>
      <c r="AT163" s="148" t="s">
        <v>199</v>
      </c>
      <c r="AU163" s="148" t="s">
        <v>87</v>
      </c>
      <c r="AY163" s="17" t="s">
        <v>197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85</v>
      </c>
      <c r="BK163" s="149">
        <f>ROUND(I163*H163,2)</f>
        <v>0</v>
      </c>
      <c r="BL163" s="17" t="s">
        <v>204</v>
      </c>
      <c r="BM163" s="148" t="s">
        <v>2459</v>
      </c>
    </row>
    <row r="164" spans="2:65" s="12" customFormat="1">
      <c r="B164" s="150"/>
      <c r="D164" s="151" t="s">
        <v>214</v>
      </c>
      <c r="E164" s="152" t="s">
        <v>1</v>
      </c>
      <c r="F164" s="153" t="s">
        <v>2460</v>
      </c>
      <c r="H164" s="154">
        <v>4.05</v>
      </c>
      <c r="I164" s="155"/>
      <c r="L164" s="150"/>
      <c r="M164" s="156"/>
      <c r="T164" s="157"/>
      <c r="AT164" s="152" t="s">
        <v>214</v>
      </c>
      <c r="AU164" s="152" t="s">
        <v>87</v>
      </c>
      <c r="AV164" s="12" t="s">
        <v>87</v>
      </c>
      <c r="AW164" s="12" t="s">
        <v>32</v>
      </c>
      <c r="AX164" s="12" t="s">
        <v>77</v>
      </c>
      <c r="AY164" s="152" t="s">
        <v>197</v>
      </c>
    </row>
    <row r="165" spans="2:65" s="12" customFormat="1">
      <c r="B165" s="150"/>
      <c r="D165" s="151" t="s">
        <v>214</v>
      </c>
      <c r="E165" s="152" t="s">
        <v>1</v>
      </c>
      <c r="F165" s="153" t="s">
        <v>2461</v>
      </c>
      <c r="H165" s="154">
        <v>259.19200000000001</v>
      </c>
      <c r="I165" s="155"/>
      <c r="L165" s="150"/>
      <c r="M165" s="156"/>
      <c r="T165" s="157"/>
      <c r="AT165" s="152" t="s">
        <v>214</v>
      </c>
      <c r="AU165" s="152" t="s">
        <v>87</v>
      </c>
      <c r="AV165" s="12" t="s">
        <v>87</v>
      </c>
      <c r="AW165" s="12" t="s">
        <v>32</v>
      </c>
      <c r="AX165" s="12" t="s">
        <v>77</v>
      </c>
      <c r="AY165" s="152" t="s">
        <v>197</v>
      </c>
    </row>
    <row r="166" spans="2:65" s="14" customFormat="1">
      <c r="B166" s="165"/>
      <c r="D166" s="151" t="s">
        <v>214</v>
      </c>
      <c r="E166" s="166" t="s">
        <v>1</v>
      </c>
      <c r="F166" s="167" t="s">
        <v>304</v>
      </c>
      <c r="H166" s="168">
        <v>263.24200000000002</v>
      </c>
      <c r="I166" s="169"/>
      <c r="L166" s="165"/>
      <c r="M166" s="170"/>
      <c r="T166" s="171"/>
      <c r="AT166" s="166" t="s">
        <v>214</v>
      </c>
      <c r="AU166" s="166" t="s">
        <v>87</v>
      </c>
      <c r="AV166" s="14" t="s">
        <v>209</v>
      </c>
      <c r="AW166" s="14" t="s">
        <v>32</v>
      </c>
      <c r="AX166" s="14" t="s">
        <v>77</v>
      </c>
      <c r="AY166" s="166" t="s">
        <v>197</v>
      </c>
    </row>
    <row r="167" spans="2:65" s="12" customFormat="1">
      <c r="B167" s="150"/>
      <c r="D167" s="151" t="s">
        <v>214</v>
      </c>
      <c r="E167" s="152" t="s">
        <v>1</v>
      </c>
      <c r="F167" s="153" t="s">
        <v>2462</v>
      </c>
      <c r="H167" s="154">
        <v>-84.16</v>
      </c>
      <c r="I167" s="155"/>
      <c r="L167" s="150"/>
      <c r="M167" s="156"/>
      <c r="T167" s="157"/>
      <c r="AT167" s="152" t="s">
        <v>214</v>
      </c>
      <c r="AU167" s="152" t="s">
        <v>87</v>
      </c>
      <c r="AV167" s="12" t="s">
        <v>87</v>
      </c>
      <c r="AW167" s="12" t="s">
        <v>32</v>
      </c>
      <c r="AX167" s="12" t="s">
        <v>77</v>
      </c>
      <c r="AY167" s="152" t="s">
        <v>197</v>
      </c>
    </row>
    <row r="168" spans="2:65" s="12" customFormat="1" ht="22.5">
      <c r="B168" s="150"/>
      <c r="D168" s="151" t="s">
        <v>214</v>
      </c>
      <c r="E168" s="152" t="s">
        <v>1</v>
      </c>
      <c r="F168" s="153" t="s">
        <v>2463</v>
      </c>
      <c r="H168" s="154">
        <v>-2.0350000000000001</v>
      </c>
      <c r="I168" s="155"/>
      <c r="L168" s="150"/>
      <c r="M168" s="156"/>
      <c r="T168" s="157"/>
      <c r="AT168" s="152" t="s">
        <v>214</v>
      </c>
      <c r="AU168" s="152" t="s">
        <v>87</v>
      </c>
      <c r="AV168" s="12" t="s">
        <v>87</v>
      </c>
      <c r="AW168" s="12" t="s">
        <v>32</v>
      </c>
      <c r="AX168" s="12" t="s">
        <v>77</v>
      </c>
      <c r="AY168" s="152" t="s">
        <v>197</v>
      </c>
    </row>
    <row r="169" spans="2:65" s="12" customFormat="1" ht="22.5">
      <c r="B169" s="150"/>
      <c r="D169" s="151" t="s">
        <v>214</v>
      </c>
      <c r="E169" s="152" t="s">
        <v>1</v>
      </c>
      <c r="F169" s="153" t="s">
        <v>2464</v>
      </c>
      <c r="H169" s="154">
        <v>-1.9E-2</v>
      </c>
      <c r="I169" s="155"/>
      <c r="L169" s="150"/>
      <c r="M169" s="156"/>
      <c r="T169" s="157"/>
      <c r="AT169" s="152" t="s">
        <v>214</v>
      </c>
      <c r="AU169" s="152" t="s">
        <v>87</v>
      </c>
      <c r="AV169" s="12" t="s">
        <v>87</v>
      </c>
      <c r="AW169" s="12" t="s">
        <v>32</v>
      </c>
      <c r="AX169" s="12" t="s">
        <v>77</v>
      </c>
      <c r="AY169" s="152" t="s">
        <v>197</v>
      </c>
    </row>
    <row r="170" spans="2:65" s="12" customFormat="1" ht="22.5">
      <c r="B170" s="150"/>
      <c r="D170" s="151" t="s">
        <v>214</v>
      </c>
      <c r="E170" s="152" t="s">
        <v>1</v>
      </c>
      <c r="F170" s="153" t="s">
        <v>2465</v>
      </c>
      <c r="H170" s="154">
        <v>-0.128</v>
      </c>
      <c r="I170" s="155"/>
      <c r="L170" s="150"/>
      <c r="M170" s="156"/>
      <c r="T170" s="157"/>
      <c r="AT170" s="152" t="s">
        <v>214</v>
      </c>
      <c r="AU170" s="152" t="s">
        <v>87</v>
      </c>
      <c r="AV170" s="12" t="s">
        <v>87</v>
      </c>
      <c r="AW170" s="12" t="s">
        <v>32</v>
      </c>
      <c r="AX170" s="12" t="s">
        <v>77</v>
      </c>
      <c r="AY170" s="152" t="s">
        <v>197</v>
      </c>
    </row>
    <row r="171" spans="2:65" s="14" customFormat="1">
      <c r="B171" s="165"/>
      <c r="D171" s="151" t="s">
        <v>214</v>
      </c>
      <c r="E171" s="166" t="s">
        <v>1</v>
      </c>
      <c r="F171" s="167" t="s">
        <v>312</v>
      </c>
      <c r="H171" s="168">
        <v>-86.341999999999999</v>
      </c>
      <c r="I171" s="169"/>
      <c r="L171" s="165"/>
      <c r="M171" s="170"/>
      <c r="T171" s="171"/>
      <c r="AT171" s="166" t="s">
        <v>214</v>
      </c>
      <c r="AU171" s="166" t="s">
        <v>87</v>
      </c>
      <c r="AV171" s="14" t="s">
        <v>209</v>
      </c>
      <c r="AW171" s="14" t="s">
        <v>32</v>
      </c>
      <c r="AX171" s="14" t="s">
        <v>77</v>
      </c>
      <c r="AY171" s="166" t="s">
        <v>197</v>
      </c>
    </row>
    <row r="172" spans="2:65" s="13" customFormat="1">
      <c r="B172" s="158"/>
      <c r="D172" s="151" t="s">
        <v>214</v>
      </c>
      <c r="E172" s="159" t="s">
        <v>1</v>
      </c>
      <c r="F172" s="160" t="s">
        <v>219</v>
      </c>
      <c r="H172" s="161">
        <v>176.90000000000003</v>
      </c>
      <c r="I172" s="162"/>
      <c r="L172" s="158"/>
      <c r="M172" s="163"/>
      <c r="T172" s="164"/>
      <c r="AT172" s="159" t="s">
        <v>214</v>
      </c>
      <c r="AU172" s="159" t="s">
        <v>87</v>
      </c>
      <c r="AV172" s="13" t="s">
        <v>204</v>
      </c>
      <c r="AW172" s="13" t="s">
        <v>32</v>
      </c>
      <c r="AX172" s="13" t="s">
        <v>85</v>
      </c>
      <c r="AY172" s="159" t="s">
        <v>197</v>
      </c>
    </row>
    <row r="173" spans="2:65" s="1" customFormat="1" ht="24.2" customHeight="1">
      <c r="B173" s="136"/>
      <c r="C173" s="137" t="s">
        <v>7</v>
      </c>
      <c r="D173" s="137" t="s">
        <v>199</v>
      </c>
      <c r="E173" s="138" t="s">
        <v>1447</v>
      </c>
      <c r="F173" s="139" t="s">
        <v>1448</v>
      </c>
      <c r="G173" s="140" t="s">
        <v>222</v>
      </c>
      <c r="H173" s="141">
        <v>63.12</v>
      </c>
      <c r="I173" s="142"/>
      <c r="J173" s="143">
        <f>ROUND(I173*H173,2)</f>
        <v>0</v>
      </c>
      <c r="K173" s="139" t="s">
        <v>203</v>
      </c>
      <c r="L173" s="32"/>
      <c r="M173" s="144" t="s">
        <v>1</v>
      </c>
      <c r="N173" s="145" t="s">
        <v>42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204</v>
      </c>
      <c r="AT173" s="148" t="s">
        <v>199</v>
      </c>
      <c r="AU173" s="148" t="s">
        <v>87</v>
      </c>
      <c r="AY173" s="17" t="s">
        <v>197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85</v>
      </c>
      <c r="BK173" s="149">
        <f>ROUND(I173*H173,2)</f>
        <v>0</v>
      </c>
      <c r="BL173" s="17" t="s">
        <v>204</v>
      </c>
      <c r="BM173" s="148" t="s">
        <v>2466</v>
      </c>
    </row>
    <row r="174" spans="2:65" s="12" customFormat="1">
      <c r="B174" s="150"/>
      <c r="D174" s="151" t="s">
        <v>214</v>
      </c>
      <c r="E174" s="152" t="s">
        <v>1</v>
      </c>
      <c r="F174" s="153" t="s">
        <v>2467</v>
      </c>
      <c r="H174" s="154">
        <v>63.12</v>
      </c>
      <c r="I174" s="155"/>
      <c r="L174" s="150"/>
      <c r="M174" s="156"/>
      <c r="T174" s="157"/>
      <c r="AT174" s="152" t="s">
        <v>214</v>
      </c>
      <c r="AU174" s="152" t="s">
        <v>87</v>
      </c>
      <c r="AV174" s="12" t="s">
        <v>87</v>
      </c>
      <c r="AW174" s="12" t="s">
        <v>32</v>
      </c>
      <c r="AX174" s="12" t="s">
        <v>85</v>
      </c>
      <c r="AY174" s="152" t="s">
        <v>197</v>
      </c>
    </row>
    <row r="175" spans="2:65" s="1" customFormat="1" ht="16.5" customHeight="1">
      <c r="B175" s="136"/>
      <c r="C175" s="172" t="s">
        <v>320</v>
      </c>
      <c r="D175" s="172" t="s">
        <v>321</v>
      </c>
      <c r="E175" s="173" t="s">
        <v>2468</v>
      </c>
      <c r="F175" s="174" t="s">
        <v>2469</v>
      </c>
      <c r="G175" s="175" t="s">
        <v>293</v>
      </c>
      <c r="H175" s="176">
        <v>105.41</v>
      </c>
      <c r="I175" s="177"/>
      <c r="J175" s="178">
        <f>ROUND(I175*H175,2)</f>
        <v>0</v>
      </c>
      <c r="K175" s="174" t="s">
        <v>203</v>
      </c>
      <c r="L175" s="179"/>
      <c r="M175" s="180" t="s">
        <v>1</v>
      </c>
      <c r="N175" s="181" t="s">
        <v>42</v>
      </c>
      <c r="P175" s="146">
        <f>O175*H175</f>
        <v>0</v>
      </c>
      <c r="Q175" s="146">
        <v>1</v>
      </c>
      <c r="R175" s="146">
        <f>Q175*H175</f>
        <v>105.41</v>
      </c>
      <c r="S175" s="146">
        <v>0</v>
      </c>
      <c r="T175" s="147">
        <f>S175*H175</f>
        <v>0</v>
      </c>
      <c r="AR175" s="148" t="s">
        <v>244</v>
      </c>
      <c r="AT175" s="148" t="s">
        <v>321</v>
      </c>
      <c r="AU175" s="148" t="s">
        <v>87</v>
      </c>
      <c r="AY175" s="17" t="s">
        <v>197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85</v>
      </c>
      <c r="BK175" s="149">
        <f>ROUND(I175*H175,2)</f>
        <v>0</v>
      </c>
      <c r="BL175" s="17" t="s">
        <v>204</v>
      </c>
      <c r="BM175" s="148" t="s">
        <v>2470</v>
      </c>
    </row>
    <row r="176" spans="2:65" s="12" customFormat="1">
      <c r="B176" s="150"/>
      <c r="D176" s="151" t="s">
        <v>214</v>
      </c>
      <c r="F176" s="153" t="s">
        <v>2471</v>
      </c>
      <c r="H176" s="154">
        <v>105.41</v>
      </c>
      <c r="I176" s="155"/>
      <c r="L176" s="150"/>
      <c r="M176" s="156"/>
      <c r="T176" s="157"/>
      <c r="AT176" s="152" t="s">
        <v>214</v>
      </c>
      <c r="AU176" s="152" t="s">
        <v>87</v>
      </c>
      <c r="AV176" s="12" t="s">
        <v>87</v>
      </c>
      <c r="AW176" s="12" t="s">
        <v>3</v>
      </c>
      <c r="AX176" s="12" t="s">
        <v>85</v>
      </c>
      <c r="AY176" s="152" t="s">
        <v>197</v>
      </c>
    </row>
    <row r="177" spans="2:65" s="1" customFormat="1" ht="33" customHeight="1">
      <c r="B177" s="136"/>
      <c r="C177" s="137" t="s">
        <v>327</v>
      </c>
      <c r="D177" s="137" t="s">
        <v>199</v>
      </c>
      <c r="E177" s="138" t="s">
        <v>1341</v>
      </c>
      <c r="F177" s="139" t="s">
        <v>1342</v>
      </c>
      <c r="G177" s="140" t="s">
        <v>212</v>
      </c>
      <c r="H177" s="141">
        <v>212.65</v>
      </c>
      <c r="I177" s="142"/>
      <c r="J177" s="143">
        <f>ROUND(I177*H177,2)</f>
        <v>0</v>
      </c>
      <c r="K177" s="139" t="s">
        <v>203</v>
      </c>
      <c r="L177" s="32"/>
      <c r="M177" s="144" t="s">
        <v>1</v>
      </c>
      <c r="N177" s="145" t="s">
        <v>42</v>
      </c>
      <c r="P177" s="146">
        <f>O177*H177</f>
        <v>0</v>
      </c>
      <c r="Q177" s="146">
        <v>0</v>
      </c>
      <c r="R177" s="146">
        <f>Q177*H177</f>
        <v>0</v>
      </c>
      <c r="S177" s="146">
        <v>0</v>
      </c>
      <c r="T177" s="147">
        <f>S177*H177</f>
        <v>0</v>
      </c>
      <c r="AR177" s="148" t="s">
        <v>204</v>
      </c>
      <c r="AT177" s="148" t="s">
        <v>199</v>
      </c>
      <c r="AU177" s="148" t="s">
        <v>87</v>
      </c>
      <c r="AY177" s="17" t="s">
        <v>197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85</v>
      </c>
      <c r="BK177" s="149">
        <f>ROUND(I177*H177,2)</f>
        <v>0</v>
      </c>
      <c r="BL177" s="17" t="s">
        <v>204</v>
      </c>
      <c r="BM177" s="148" t="s">
        <v>2472</v>
      </c>
    </row>
    <row r="178" spans="2:65" s="1" customFormat="1" ht="24.2" customHeight="1">
      <c r="B178" s="136"/>
      <c r="C178" s="137" t="s">
        <v>331</v>
      </c>
      <c r="D178" s="137" t="s">
        <v>199</v>
      </c>
      <c r="E178" s="138" t="s">
        <v>317</v>
      </c>
      <c r="F178" s="139" t="s">
        <v>318</v>
      </c>
      <c r="G178" s="140" t="s">
        <v>212</v>
      </c>
      <c r="H178" s="141">
        <v>212.65</v>
      </c>
      <c r="I178" s="142"/>
      <c r="J178" s="143">
        <f>ROUND(I178*H178,2)</f>
        <v>0</v>
      </c>
      <c r="K178" s="139" t="s">
        <v>203</v>
      </c>
      <c r="L178" s="32"/>
      <c r="M178" s="144" t="s">
        <v>1</v>
      </c>
      <c r="N178" s="145" t="s">
        <v>42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AR178" s="148" t="s">
        <v>204</v>
      </c>
      <c r="AT178" s="148" t="s">
        <v>199</v>
      </c>
      <c r="AU178" s="148" t="s">
        <v>87</v>
      </c>
      <c r="AY178" s="17" t="s">
        <v>197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85</v>
      </c>
      <c r="BK178" s="149">
        <f>ROUND(I178*H178,2)</f>
        <v>0</v>
      </c>
      <c r="BL178" s="17" t="s">
        <v>204</v>
      </c>
      <c r="BM178" s="148" t="s">
        <v>2473</v>
      </c>
    </row>
    <row r="179" spans="2:65" s="1" customFormat="1" ht="16.5" customHeight="1">
      <c r="B179" s="136"/>
      <c r="C179" s="172" t="s">
        <v>336</v>
      </c>
      <c r="D179" s="172" t="s">
        <v>321</v>
      </c>
      <c r="E179" s="173" t="s">
        <v>2292</v>
      </c>
      <c r="F179" s="174" t="s">
        <v>2293</v>
      </c>
      <c r="G179" s="175" t="s">
        <v>324</v>
      </c>
      <c r="H179" s="176">
        <v>4.2530000000000001</v>
      </c>
      <c r="I179" s="177"/>
      <c r="J179" s="178">
        <f>ROUND(I179*H179,2)</f>
        <v>0</v>
      </c>
      <c r="K179" s="174" t="s">
        <v>203</v>
      </c>
      <c r="L179" s="179"/>
      <c r="M179" s="180" t="s">
        <v>1</v>
      </c>
      <c r="N179" s="181" t="s">
        <v>42</v>
      </c>
      <c r="P179" s="146">
        <f>O179*H179</f>
        <v>0</v>
      </c>
      <c r="Q179" s="146">
        <v>1E-3</v>
      </c>
      <c r="R179" s="146">
        <f>Q179*H179</f>
        <v>4.2529999999999998E-3</v>
      </c>
      <c r="S179" s="146">
        <v>0</v>
      </c>
      <c r="T179" s="147">
        <f>S179*H179</f>
        <v>0</v>
      </c>
      <c r="AR179" s="148" t="s">
        <v>244</v>
      </c>
      <c r="AT179" s="148" t="s">
        <v>321</v>
      </c>
      <c r="AU179" s="148" t="s">
        <v>87</v>
      </c>
      <c r="AY179" s="17" t="s">
        <v>197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85</v>
      </c>
      <c r="BK179" s="149">
        <f>ROUND(I179*H179,2)</f>
        <v>0</v>
      </c>
      <c r="BL179" s="17" t="s">
        <v>204</v>
      </c>
      <c r="BM179" s="148" t="s">
        <v>2474</v>
      </c>
    </row>
    <row r="180" spans="2:65" s="12" customFormat="1">
      <c r="B180" s="150"/>
      <c r="D180" s="151" t="s">
        <v>214</v>
      </c>
      <c r="F180" s="153" t="s">
        <v>2475</v>
      </c>
      <c r="H180" s="154">
        <v>4.2530000000000001</v>
      </c>
      <c r="I180" s="155"/>
      <c r="L180" s="150"/>
      <c r="M180" s="156"/>
      <c r="T180" s="157"/>
      <c r="AT180" s="152" t="s">
        <v>214</v>
      </c>
      <c r="AU180" s="152" t="s">
        <v>87</v>
      </c>
      <c r="AV180" s="12" t="s">
        <v>87</v>
      </c>
      <c r="AW180" s="12" t="s">
        <v>3</v>
      </c>
      <c r="AX180" s="12" t="s">
        <v>85</v>
      </c>
      <c r="AY180" s="152" t="s">
        <v>197</v>
      </c>
    </row>
    <row r="181" spans="2:65" s="1" customFormat="1" ht="24.2" customHeight="1">
      <c r="B181" s="136"/>
      <c r="C181" s="137" t="s">
        <v>340</v>
      </c>
      <c r="D181" s="137" t="s">
        <v>199</v>
      </c>
      <c r="E181" s="138" t="s">
        <v>328</v>
      </c>
      <c r="F181" s="139" t="s">
        <v>329</v>
      </c>
      <c r="G181" s="140" t="s">
        <v>212</v>
      </c>
      <c r="H181" s="141">
        <v>212.65</v>
      </c>
      <c r="I181" s="142"/>
      <c r="J181" s="143">
        <f>ROUND(I181*H181,2)</f>
        <v>0</v>
      </c>
      <c r="K181" s="139" t="s">
        <v>203</v>
      </c>
      <c r="L181" s="32"/>
      <c r="M181" s="144" t="s">
        <v>1</v>
      </c>
      <c r="N181" s="145" t="s">
        <v>42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AR181" s="148" t="s">
        <v>204</v>
      </c>
      <c r="AT181" s="148" t="s">
        <v>199</v>
      </c>
      <c r="AU181" s="148" t="s">
        <v>87</v>
      </c>
      <c r="AY181" s="17" t="s">
        <v>197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85</v>
      </c>
      <c r="BK181" s="149">
        <f>ROUND(I181*H181,2)</f>
        <v>0</v>
      </c>
      <c r="BL181" s="17" t="s">
        <v>204</v>
      </c>
      <c r="BM181" s="148" t="s">
        <v>2476</v>
      </c>
    </row>
    <row r="182" spans="2:65" s="1" customFormat="1" ht="21.75" customHeight="1">
      <c r="B182" s="136"/>
      <c r="C182" s="137" t="s">
        <v>345</v>
      </c>
      <c r="D182" s="137" t="s">
        <v>199</v>
      </c>
      <c r="E182" s="138" t="s">
        <v>356</v>
      </c>
      <c r="F182" s="139" t="s">
        <v>357</v>
      </c>
      <c r="G182" s="140" t="s">
        <v>212</v>
      </c>
      <c r="H182" s="141">
        <v>212.65</v>
      </c>
      <c r="I182" s="142"/>
      <c r="J182" s="143">
        <f>ROUND(I182*H182,2)</f>
        <v>0</v>
      </c>
      <c r="K182" s="139" t="s">
        <v>203</v>
      </c>
      <c r="L182" s="32"/>
      <c r="M182" s="144" t="s">
        <v>1</v>
      </c>
      <c r="N182" s="145" t="s">
        <v>42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204</v>
      </c>
      <c r="AT182" s="148" t="s">
        <v>199</v>
      </c>
      <c r="AU182" s="148" t="s">
        <v>87</v>
      </c>
      <c r="AY182" s="17" t="s">
        <v>197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85</v>
      </c>
      <c r="BK182" s="149">
        <f>ROUND(I182*H182,2)</f>
        <v>0</v>
      </c>
      <c r="BL182" s="17" t="s">
        <v>204</v>
      </c>
      <c r="BM182" s="148" t="s">
        <v>2477</v>
      </c>
    </row>
    <row r="183" spans="2:65" s="1" customFormat="1" ht="16.5" customHeight="1">
      <c r="B183" s="136"/>
      <c r="C183" s="137" t="s">
        <v>350</v>
      </c>
      <c r="D183" s="137" t="s">
        <v>199</v>
      </c>
      <c r="E183" s="138" t="s">
        <v>361</v>
      </c>
      <c r="F183" s="139" t="s">
        <v>362</v>
      </c>
      <c r="G183" s="140" t="s">
        <v>222</v>
      </c>
      <c r="H183" s="141">
        <v>3.19</v>
      </c>
      <c r="I183" s="142"/>
      <c r="J183" s="143">
        <f>ROUND(I183*H183,2)</f>
        <v>0</v>
      </c>
      <c r="K183" s="139" t="s">
        <v>203</v>
      </c>
      <c r="L183" s="32"/>
      <c r="M183" s="144" t="s">
        <v>1</v>
      </c>
      <c r="N183" s="145" t="s">
        <v>42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204</v>
      </c>
      <c r="AT183" s="148" t="s">
        <v>199</v>
      </c>
      <c r="AU183" s="148" t="s">
        <v>87</v>
      </c>
      <c r="AY183" s="17" t="s">
        <v>197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85</v>
      </c>
      <c r="BK183" s="149">
        <f>ROUND(I183*H183,2)</f>
        <v>0</v>
      </c>
      <c r="BL183" s="17" t="s">
        <v>204</v>
      </c>
      <c r="BM183" s="148" t="s">
        <v>2478</v>
      </c>
    </row>
    <row r="184" spans="2:65" s="12" customFormat="1">
      <c r="B184" s="150"/>
      <c r="D184" s="151" t="s">
        <v>214</v>
      </c>
      <c r="F184" s="153" t="s">
        <v>2479</v>
      </c>
      <c r="H184" s="154">
        <v>3.19</v>
      </c>
      <c r="I184" s="155"/>
      <c r="L184" s="150"/>
      <c r="M184" s="156"/>
      <c r="T184" s="157"/>
      <c r="AT184" s="152" t="s">
        <v>214</v>
      </c>
      <c r="AU184" s="152" t="s">
        <v>87</v>
      </c>
      <c r="AV184" s="12" t="s">
        <v>87</v>
      </c>
      <c r="AW184" s="12" t="s">
        <v>3</v>
      </c>
      <c r="AX184" s="12" t="s">
        <v>85</v>
      </c>
      <c r="AY184" s="152" t="s">
        <v>197</v>
      </c>
    </row>
    <row r="185" spans="2:65" s="11" customFormat="1" ht="22.9" customHeight="1">
      <c r="B185" s="124"/>
      <c r="D185" s="125" t="s">
        <v>76</v>
      </c>
      <c r="E185" s="134" t="s">
        <v>204</v>
      </c>
      <c r="F185" s="134" t="s">
        <v>501</v>
      </c>
      <c r="I185" s="127"/>
      <c r="J185" s="135">
        <f>BK185</f>
        <v>0</v>
      </c>
      <c r="L185" s="124"/>
      <c r="M185" s="129"/>
      <c r="P185" s="130">
        <f>SUM(P186:P196)</f>
        <v>0</v>
      </c>
      <c r="R185" s="130">
        <f>SUM(R186:R196)</f>
        <v>39.805711099999996</v>
      </c>
      <c r="T185" s="131">
        <f>SUM(T186:T196)</f>
        <v>0</v>
      </c>
      <c r="AR185" s="125" t="s">
        <v>85</v>
      </c>
      <c r="AT185" s="132" t="s">
        <v>76</v>
      </c>
      <c r="AU185" s="132" t="s">
        <v>85</v>
      </c>
      <c r="AY185" s="125" t="s">
        <v>197</v>
      </c>
      <c r="BK185" s="133">
        <f>SUM(BK186:BK196)</f>
        <v>0</v>
      </c>
    </row>
    <row r="186" spans="2:65" s="1" customFormat="1" ht="16.5" customHeight="1">
      <c r="B186" s="136"/>
      <c r="C186" s="137" t="s">
        <v>355</v>
      </c>
      <c r="D186" s="137" t="s">
        <v>199</v>
      </c>
      <c r="E186" s="138" t="s">
        <v>1461</v>
      </c>
      <c r="F186" s="139" t="s">
        <v>1462</v>
      </c>
      <c r="G186" s="140" t="s">
        <v>222</v>
      </c>
      <c r="H186" s="141">
        <v>21.04</v>
      </c>
      <c r="I186" s="142"/>
      <c r="J186" s="143">
        <f>ROUND(I186*H186,2)</f>
        <v>0</v>
      </c>
      <c r="K186" s="139" t="s">
        <v>203</v>
      </c>
      <c r="L186" s="32"/>
      <c r="M186" s="144" t="s">
        <v>1</v>
      </c>
      <c r="N186" s="145" t="s">
        <v>42</v>
      </c>
      <c r="P186" s="146">
        <f>O186*H186</f>
        <v>0</v>
      </c>
      <c r="Q186" s="146">
        <v>1.8907700000000001</v>
      </c>
      <c r="R186" s="146">
        <f>Q186*H186</f>
        <v>39.781800799999999</v>
      </c>
      <c r="S186" s="146">
        <v>0</v>
      </c>
      <c r="T186" s="147">
        <f>S186*H186</f>
        <v>0</v>
      </c>
      <c r="AR186" s="148" t="s">
        <v>204</v>
      </c>
      <c r="AT186" s="148" t="s">
        <v>199</v>
      </c>
      <c r="AU186" s="148" t="s">
        <v>87</v>
      </c>
      <c r="AY186" s="17" t="s">
        <v>197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85</v>
      </c>
      <c r="BK186" s="149">
        <f>ROUND(I186*H186,2)</f>
        <v>0</v>
      </c>
      <c r="BL186" s="17" t="s">
        <v>204</v>
      </c>
      <c r="BM186" s="148" t="s">
        <v>2480</v>
      </c>
    </row>
    <row r="187" spans="2:65" s="12" customFormat="1">
      <c r="B187" s="150"/>
      <c r="D187" s="151" t="s">
        <v>214</v>
      </c>
      <c r="E187" s="152" t="s">
        <v>1</v>
      </c>
      <c r="F187" s="153" t="s">
        <v>2481</v>
      </c>
      <c r="H187" s="154">
        <v>21.04</v>
      </c>
      <c r="I187" s="155"/>
      <c r="L187" s="150"/>
      <c r="M187" s="156"/>
      <c r="T187" s="157"/>
      <c r="AT187" s="152" t="s">
        <v>214</v>
      </c>
      <c r="AU187" s="152" t="s">
        <v>87</v>
      </c>
      <c r="AV187" s="12" t="s">
        <v>87</v>
      </c>
      <c r="AW187" s="12" t="s">
        <v>32</v>
      </c>
      <c r="AX187" s="12" t="s">
        <v>85</v>
      </c>
      <c r="AY187" s="152" t="s">
        <v>197</v>
      </c>
    </row>
    <row r="188" spans="2:65" s="1" customFormat="1" ht="33" customHeight="1">
      <c r="B188" s="136"/>
      <c r="C188" s="137" t="s">
        <v>360</v>
      </c>
      <c r="D188" s="137" t="s">
        <v>199</v>
      </c>
      <c r="E188" s="138" t="s">
        <v>2482</v>
      </c>
      <c r="F188" s="139" t="s">
        <v>2483</v>
      </c>
      <c r="G188" s="140" t="s">
        <v>222</v>
      </c>
      <c r="H188" s="141">
        <v>0.14699999999999999</v>
      </c>
      <c r="I188" s="142"/>
      <c r="J188" s="143">
        <f>ROUND(I188*H188,2)</f>
        <v>0</v>
      </c>
      <c r="K188" s="139" t="s">
        <v>203</v>
      </c>
      <c r="L188" s="32"/>
      <c r="M188" s="144" t="s">
        <v>1</v>
      </c>
      <c r="N188" s="145" t="s">
        <v>42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204</v>
      </c>
      <c r="AT188" s="148" t="s">
        <v>199</v>
      </c>
      <c r="AU188" s="148" t="s">
        <v>87</v>
      </c>
      <c r="AY188" s="17" t="s">
        <v>197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85</v>
      </c>
      <c r="BK188" s="149">
        <f>ROUND(I188*H188,2)</f>
        <v>0</v>
      </c>
      <c r="BL188" s="17" t="s">
        <v>204</v>
      </c>
      <c r="BM188" s="148" t="s">
        <v>2484</v>
      </c>
    </row>
    <row r="189" spans="2:65" s="12" customFormat="1">
      <c r="B189" s="150"/>
      <c r="D189" s="151" t="s">
        <v>214</v>
      </c>
      <c r="E189" s="152" t="s">
        <v>1</v>
      </c>
      <c r="F189" s="153" t="s">
        <v>2485</v>
      </c>
      <c r="H189" s="154">
        <v>1.9E-2</v>
      </c>
      <c r="I189" s="155"/>
      <c r="L189" s="150"/>
      <c r="M189" s="156"/>
      <c r="T189" s="157"/>
      <c r="AT189" s="152" t="s">
        <v>214</v>
      </c>
      <c r="AU189" s="152" t="s">
        <v>87</v>
      </c>
      <c r="AV189" s="12" t="s">
        <v>87</v>
      </c>
      <c r="AW189" s="12" t="s">
        <v>32</v>
      </c>
      <c r="AX189" s="12" t="s">
        <v>77</v>
      </c>
      <c r="AY189" s="152" t="s">
        <v>197</v>
      </c>
    </row>
    <row r="190" spans="2:65" s="12" customFormat="1">
      <c r="B190" s="150"/>
      <c r="D190" s="151" t="s">
        <v>214</v>
      </c>
      <c r="E190" s="152" t="s">
        <v>1</v>
      </c>
      <c r="F190" s="153" t="s">
        <v>2486</v>
      </c>
      <c r="H190" s="154">
        <v>0.128</v>
      </c>
      <c r="I190" s="155"/>
      <c r="L190" s="150"/>
      <c r="M190" s="156"/>
      <c r="T190" s="157"/>
      <c r="AT190" s="152" t="s">
        <v>214</v>
      </c>
      <c r="AU190" s="152" t="s">
        <v>87</v>
      </c>
      <c r="AV190" s="12" t="s">
        <v>87</v>
      </c>
      <c r="AW190" s="12" t="s">
        <v>32</v>
      </c>
      <c r="AX190" s="12" t="s">
        <v>77</v>
      </c>
      <c r="AY190" s="152" t="s">
        <v>197</v>
      </c>
    </row>
    <row r="191" spans="2:65" s="13" customFormat="1">
      <c r="B191" s="158"/>
      <c r="D191" s="151" t="s">
        <v>214</v>
      </c>
      <c r="E191" s="159" t="s">
        <v>1</v>
      </c>
      <c r="F191" s="160" t="s">
        <v>219</v>
      </c>
      <c r="H191" s="161">
        <v>0.14699999999999999</v>
      </c>
      <c r="I191" s="162"/>
      <c r="L191" s="158"/>
      <c r="M191" s="163"/>
      <c r="T191" s="164"/>
      <c r="AT191" s="159" t="s">
        <v>214</v>
      </c>
      <c r="AU191" s="159" t="s">
        <v>87</v>
      </c>
      <c r="AV191" s="13" t="s">
        <v>204</v>
      </c>
      <c r="AW191" s="13" t="s">
        <v>32</v>
      </c>
      <c r="AX191" s="13" t="s">
        <v>85</v>
      </c>
      <c r="AY191" s="159" t="s">
        <v>197</v>
      </c>
    </row>
    <row r="192" spans="2:65" s="1" customFormat="1" ht="24.2" customHeight="1">
      <c r="B192" s="136"/>
      <c r="C192" s="137" t="s">
        <v>366</v>
      </c>
      <c r="D192" s="137" t="s">
        <v>199</v>
      </c>
      <c r="E192" s="138" t="s">
        <v>2487</v>
      </c>
      <c r="F192" s="139" t="s">
        <v>2488</v>
      </c>
      <c r="G192" s="140" t="s">
        <v>212</v>
      </c>
      <c r="H192" s="141">
        <v>1.8</v>
      </c>
      <c r="I192" s="142"/>
      <c r="J192" s="143">
        <f>ROUND(I192*H192,2)</f>
        <v>0</v>
      </c>
      <c r="K192" s="139" t="s">
        <v>203</v>
      </c>
      <c r="L192" s="32"/>
      <c r="M192" s="144" t="s">
        <v>1</v>
      </c>
      <c r="N192" s="145" t="s">
        <v>42</v>
      </c>
      <c r="P192" s="146">
        <f>O192*H192</f>
        <v>0</v>
      </c>
      <c r="Q192" s="146">
        <v>1.32835E-2</v>
      </c>
      <c r="R192" s="146">
        <f>Q192*H192</f>
        <v>2.3910300000000002E-2</v>
      </c>
      <c r="S192" s="146">
        <v>0</v>
      </c>
      <c r="T192" s="147">
        <f>S192*H192</f>
        <v>0</v>
      </c>
      <c r="AR192" s="148" t="s">
        <v>204</v>
      </c>
      <c r="AT192" s="148" t="s">
        <v>199</v>
      </c>
      <c r="AU192" s="148" t="s">
        <v>87</v>
      </c>
      <c r="AY192" s="17" t="s">
        <v>197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85</v>
      </c>
      <c r="BK192" s="149">
        <f>ROUND(I192*H192,2)</f>
        <v>0</v>
      </c>
      <c r="BL192" s="17" t="s">
        <v>204</v>
      </c>
      <c r="BM192" s="148" t="s">
        <v>2489</v>
      </c>
    </row>
    <row r="193" spans="2:65" s="12" customFormat="1">
      <c r="B193" s="150"/>
      <c r="D193" s="151" t="s">
        <v>214</v>
      </c>
      <c r="E193" s="152" t="s">
        <v>1</v>
      </c>
      <c r="F193" s="153" t="s">
        <v>2490</v>
      </c>
      <c r="H193" s="154">
        <v>0.3</v>
      </c>
      <c r="I193" s="155"/>
      <c r="L193" s="150"/>
      <c r="M193" s="156"/>
      <c r="T193" s="157"/>
      <c r="AT193" s="152" t="s">
        <v>214</v>
      </c>
      <c r="AU193" s="152" t="s">
        <v>87</v>
      </c>
      <c r="AV193" s="12" t="s">
        <v>87</v>
      </c>
      <c r="AW193" s="12" t="s">
        <v>32</v>
      </c>
      <c r="AX193" s="12" t="s">
        <v>77</v>
      </c>
      <c r="AY193" s="152" t="s">
        <v>197</v>
      </c>
    </row>
    <row r="194" spans="2:65" s="12" customFormat="1">
      <c r="B194" s="150"/>
      <c r="D194" s="151" t="s">
        <v>214</v>
      </c>
      <c r="E194" s="152" t="s">
        <v>1</v>
      </c>
      <c r="F194" s="153" t="s">
        <v>2491</v>
      </c>
      <c r="H194" s="154">
        <v>1.5</v>
      </c>
      <c r="I194" s="155"/>
      <c r="L194" s="150"/>
      <c r="M194" s="156"/>
      <c r="T194" s="157"/>
      <c r="AT194" s="152" t="s">
        <v>214</v>
      </c>
      <c r="AU194" s="152" t="s">
        <v>87</v>
      </c>
      <c r="AV194" s="12" t="s">
        <v>87</v>
      </c>
      <c r="AW194" s="12" t="s">
        <v>32</v>
      </c>
      <c r="AX194" s="12" t="s">
        <v>77</v>
      </c>
      <c r="AY194" s="152" t="s">
        <v>197</v>
      </c>
    </row>
    <row r="195" spans="2:65" s="13" customFormat="1">
      <c r="B195" s="158"/>
      <c r="D195" s="151" t="s">
        <v>214</v>
      </c>
      <c r="E195" s="159" t="s">
        <v>1</v>
      </c>
      <c r="F195" s="160" t="s">
        <v>219</v>
      </c>
      <c r="H195" s="161">
        <v>1.8</v>
      </c>
      <c r="I195" s="162"/>
      <c r="L195" s="158"/>
      <c r="M195" s="163"/>
      <c r="T195" s="164"/>
      <c r="AT195" s="159" t="s">
        <v>214</v>
      </c>
      <c r="AU195" s="159" t="s">
        <v>87</v>
      </c>
      <c r="AV195" s="13" t="s">
        <v>204</v>
      </c>
      <c r="AW195" s="13" t="s">
        <v>32</v>
      </c>
      <c r="AX195" s="13" t="s">
        <v>85</v>
      </c>
      <c r="AY195" s="159" t="s">
        <v>197</v>
      </c>
    </row>
    <row r="196" spans="2:65" s="1" customFormat="1" ht="24.2" customHeight="1">
      <c r="B196" s="136"/>
      <c r="C196" s="137" t="s">
        <v>371</v>
      </c>
      <c r="D196" s="137" t="s">
        <v>199</v>
      </c>
      <c r="E196" s="138" t="s">
        <v>2492</v>
      </c>
      <c r="F196" s="139" t="s">
        <v>2493</v>
      </c>
      <c r="G196" s="140" t="s">
        <v>212</v>
      </c>
      <c r="H196" s="141">
        <v>1.8</v>
      </c>
      <c r="I196" s="142"/>
      <c r="J196" s="143">
        <f>ROUND(I196*H196,2)</f>
        <v>0</v>
      </c>
      <c r="K196" s="139" t="s">
        <v>203</v>
      </c>
      <c r="L196" s="32"/>
      <c r="M196" s="144" t="s">
        <v>1</v>
      </c>
      <c r="N196" s="145" t="s">
        <v>42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204</v>
      </c>
      <c r="AT196" s="148" t="s">
        <v>199</v>
      </c>
      <c r="AU196" s="148" t="s">
        <v>87</v>
      </c>
      <c r="AY196" s="17" t="s">
        <v>197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85</v>
      </c>
      <c r="BK196" s="149">
        <f>ROUND(I196*H196,2)</f>
        <v>0</v>
      </c>
      <c r="BL196" s="17" t="s">
        <v>204</v>
      </c>
      <c r="BM196" s="148" t="s">
        <v>2494</v>
      </c>
    </row>
    <row r="197" spans="2:65" s="11" customFormat="1" ht="22.9" customHeight="1">
      <c r="B197" s="124"/>
      <c r="D197" s="125" t="s">
        <v>76</v>
      </c>
      <c r="E197" s="134" t="s">
        <v>244</v>
      </c>
      <c r="F197" s="134" t="s">
        <v>1473</v>
      </c>
      <c r="I197" s="127"/>
      <c r="J197" s="135">
        <f>BK197</f>
        <v>0</v>
      </c>
      <c r="L197" s="124"/>
      <c r="M197" s="129"/>
      <c r="P197" s="130">
        <f>SUM(P198:P252)</f>
        <v>0</v>
      </c>
      <c r="R197" s="130">
        <f>SUM(R198:R252)</f>
        <v>2.6935922200000006</v>
      </c>
      <c r="T197" s="131">
        <f>SUM(T198:T252)</f>
        <v>0</v>
      </c>
      <c r="AR197" s="125" t="s">
        <v>85</v>
      </c>
      <c r="AT197" s="132" t="s">
        <v>76</v>
      </c>
      <c r="AU197" s="132" t="s">
        <v>85</v>
      </c>
      <c r="AY197" s="125" t="s">
        <v>197</v>
      </c>
      <c r="BK197" s="133">
        <f>SUM(BK198:BK252)</f>
        <v>0</v>
      </c>
    </row>
    <row r="198" spans="2:65" s="1" customFormat="1" ht="24.2" customHeight="1">
      <c r="B198" s="136"/>
      <c r="C198" s="137" t="s">
        <v>376</v>
      </c>
      <c r="D198" s="137" t="s">
        <v>199</v>
      </c>
      <c r="E198" s="138" t="s">
        <v>2495</v>
      </c>
      <c r="F198" s="139" t="s">
        <v>2496</v>
      </c>
      <c r="G198" s="140" t="s">
        <v>202</v>
      </c>
      <c r="H198" s="141">
        <v>1</v>
      </c>
      <c r="I198" s="142"/>
      <c r="J198" s="143">
        <f t="shared" ref="J198:J205" si="0">ROUND(I198*H198,2)</f>
        <v>0</v>
      </c>
      <c r="K198" s="139" t="s">
        <v>203</v>
      </c>
      <c r="L198" s="32"/>
      <c r="M198" s="144" t="s">
        <v>1</v>
      </c>
      <c r="N198" s="145" t="s">
        <v>42</v>
      </c>
      <c r="P198" s="146">
        <f t="shared" ref="P198:P205" si="1">O198*H198</f>
        <v>0</v>
      </c>
      <c r="Q198" s="146">
        <v>0</v>
      </c>
      <c r="R198" s="146">
        <f t="shared" ref="R198:R205" si="2">Q198*H198</f>
        <v>0</v>
      </c>
      <c r="S198" s="146">
        <v>0</v>
      </c>
      <c r="T198" s="147">
        <f t="shared" ref="T198:T205" si="3">S198*H198</f>
        <v>0</v>
      </c>
      <c r="AR198" s="148" t="s">
        <v>204</v>
      </c>
      <c r="AT198" s="148" t="s">
        <v>199</v>
      </c>
      <c r="AU198" s="148" t="s">
        <v>87</v>
      </c>
      <c r="AY198" s="17" t="s">
        <v>197</v>
      </c>
      <c r="BE198" s="149">
        <f t="shared" ref="BE198:BE205" si="4">IF(N198="základní",J198,0)</f>
        <v>0</v>
      </c>
      <c r="BF198" s="149">
        <f t="shared" ref="BF198:BF205" si="5">IF(N198="snížená",J198,0)</f>
        <v>0</v>
      </c>
      <c r="BG198" s="149">
        <f t="shared" ref="BG198:BG205" si="6">IF(N198="zákl. přenesená",J198,0)</f>
        <v>0</v>
      </c>
      <c r="BH198" s="149">
        <f t="shared" ref="BH198:BH205" si="7">IF(N198="sníž. přenesená",J198,0)</f>
        <v>0</v>
      </c>
      <c r="BI198" s="149">
        <f t="shared" ref="BI198:BI205" si="8">IF(N198="nulová",J198,0)</f>
        <v>0</v>
      </c>
      <c r="BJ198" s="17" t="s">
        <v>85</v>
      </c>
      <c r="BK198" s="149">
        <f t="shared" ref="BK198:BK205" si="9">ROUND(I198*H198,2)</f>
        <v>0</v>
      </c>
      <c r="BL198" s="17" t="s">
        <v>204</v>
      </c>
      <c r="BM198" s="148" t="s">
        <v>2497</v>
      </c>
    </row>
    <row r="199" spans="2:65" s="1" customFormat="1" ht="24.2" customHeight="1">
      <c r="B199" s="136"/>
      <c r="C199" s="137" t="s">
        <v>382</v>
      </c>
      <c r="D199" s="137" t="s">
        <v>199</v>
      </c>
      <c r="E199" s="138" t="s">
        <v>2498</v>
      </c>
      <c r="F199" s="139" t="s">
        <v>2499</v>
      </c>
      <c r="G199" s="140" t="s">
        <v>202</v>
      </c>
      <c r="H199" s="141">
        <v>6</v>
      </c>
      <c r="I199" s="142"/>
      <c r="J199" s="143">
        <f t="shared" si="0"/>
        <v>0</v>
      </c>
      <c r="K199" s="139" t="s">
        <v>203</v>
      </c>
      <c r="L199" s="32"/>
      <c r="M199" s="144" t="s">
        <v>1</v>
      </c>
      <c r="N199" s="145" t="s">
        <v>42</v>
      </c>
      <c r="P199" s="146">
        <f t="shared" si="1"/>
        <v>0</v>
      </c>
      <c r="Q199" s="146">
        <v>1.09E-3</v>
      </c>
      <c r="R199" s="146">
        <f t="shared" si="2"/>
        <v>6.5400000000000007E-3</v>
      </c>
      <c r="S199" s="146">
        <v>0</v>
      </c>
      <c r="T199" s="147">
        <f t="shared" si="3"/>
        <v>0</v>
      </c>
      <c r="AR199" s="148" t="s">
        <v>204</v>
      </c>
      <c r="AT199" s="148" t="s">
        <v>199</v>
      </c>
      <c r="AU199" s="148" t="s">
        <v>87</v>
      </c>
      <c r="AY199" s="17" t="s">
        <v>197</v>
      </c>
      <c r="BE199" s="149">
        <f t="shared" si="4"/>
        <v>0</v>
      </c>
      <c r="BF199" s="149">
        <f t="shared" si="5"/>
        <v>0</v>
      </c>
      <c r="BG199" s="149">
        <f t="shared" si="6"/>
        <v>0</v>
      </c>
      <c r="BH199" s="149">
        <f t="shared" si="7"/>
        <v>0</v>
      </c>
      <c r="BI199" s="149">
        <f t="shared" si="8"/>
        <v>0</v>
      </c>
      <c r="BJ199" s="17" t="s">
        <v>85</v>
      </c>
      <c r="BK199" s="149">
        <f t="shared" si="9"/>
        <v>0</v>
      </c>
      <c r="BL199" s="17" t="s">
        <v>204</v>
      </c>
      <c r="BM199" s="148" t="s">
        <v>2500</v>
      </c>
    </row>
    <row r="200" spans="2:65" s="1" customFormat="1" ht="21.75" customHeight="1">
      <c r="B200" s="136"/>
      <c r="C200" s="172" t="s">
        <v>387</v>
      </c>
      <c r="D200" s="172" t="s">
        <v>321</v>
      </c>
      <c r="E200" s="173" t="s">
        <v>2501</v>
      </c>
      <c r="F200" s="174" t="s">
        <v>2502</v>
      </c>
      <c r="G200" s="175" t="s">
        <v>202</v>
      </c>
      <c r="H200" s="176">
        <v>5</v>
      </c>
      <c r="I200" s="177"/>
      <c r="J200" s="178">
        <f t="shared" si="0"/>
        <v>0</v>
      </c>
      <c r="K200" s="174" t="s">
        <v>203</v>
      </c>
      <c r="L200" s="179"/>
      <c r="M200" s="180" t="s">
        <v>1</v>
      </c>
      <c r="N200" s="181" t="s">
        <v>42</v>
      </c>
      <c r="P200" s="146">
        <f t="shared" si="1"/>
        <v>0</v>
      </c>
      <c r="Q200" s="146">
        <v>1.8799999999999999E-3</v>
      </c>
      <c r="R200" s="146">
        <f t="shared" si="2"/>
        <v>9.4000000000000004E-3</v>
      </c>
      <c r="S200" s="146">
        <v>0</v>
      </c>
      <c r="T200" s="147">
        <f t="shared" si="3"/>
        <v>0</v>
      </c>
      <c r="AR200" s="148" t="s">
        <v>244</v>
      </c>
      <c r="AT200" s="148" t="s">
        <v>321</v>
      </c>
      <c r="AU200" s="148" t="s">
        <v>87</v>
      </c>
      <c r="AY200" s="17" t="s">
        <v>197</v>
      </c>
      <c r="BE200" s="149">
        <f t="shared" si="4"/>
        <v>0</v>
      </c>
      <c r="BF200" s="149">
        <f t="shared" si="5"/>
        <v>0</v>
      </c>
      <c r="BG200" s="149">
        <f t="shared" si="6"/>
        <v>0</v>
      </c>
      <c r="BH200" s="149">
        <f t="shared" si="7"/>
        <v>0</v>
      </c>
      <c r="BI200" s="149">
        <f t="shared" si="8"/>
        <v>0</v>
      </c>
      <c r="BJ200" s="17" t="s">
        <v>85</v>
      </c>
      <c r="BK200" s="149">
        <f t="shared" si="9"/>
        <v>0</v>
      </c>
      <c r="BL200" s="17" t="s">
        <v>204</v>
      </c>
      <c r="BM200" s="148" t="s">
        <v>2503</v>
      </c>
    </row>
    <row r="201" spans="2:65" s="1" customFormat="1" ht="24.2" customHeight="1">
      <c r="B201" s="136"/>
      <c r="C201" s="172" t="s">
        <v>392</v>
      </c>
      <c r="D201" s="172" t="s">
        <v>321</v>
      </c>
      <c r="E201" s="173" t="s">
        <v>2504</v>
      </c>
      <c r="F201" s="174" t="s">
        <v>2505</v>
      </c>
      <c r="G201" s="175" t="s">
        <v>202</v>
      </c>
      <c r="H201" s="176">
        <v>1</v>
      </c>
      <c r="I201" s="177"/>
      <c r="J201" s="178">
        <f t="shared" si="0"/>
        <v>0</v>
      </c>
      <c r="K201" s="174" t="s">
        <v>203</v>
      </c>
      <c r="L201" s="179"/>
      <c r="M201" s="180" t="s">
        <v>1</v>
      </c>
      <c r="N201" s="181" t="s">
        <v>42</v>
      </c>
      <c r="P201" s="146">
        <f t="shared" si="1"/>
        <v>0</v>
      </c>
      <c r="Q201" s="146">
        <v>1.2999999999999999E-2</v>
      </c>
      <c r="R201" s="146">
        <f t="shared" si="2"/>
        <v>1.2999999999999999E-2</v>
      </c>
      <c r="S201" s="146">
        <v>0</v>
      </c>
      <c r="T201" s="147">
        <f t="shared" si="3"/>
        <v>0</v>
      </c>
      <c r="AR201" s="148" t="s">
        <v>244</v>
      </c>
      <c r="AT201" s="148" t="s">
        <v>321</v>
      </c>
      <c r="AU201" s="148" t="s">
        <v>87</v>
      </c>
      <c r="AY201" s="17" t="s">
        <v>197</v>
      </c>
      <c r="BE201" s="149">
        <f t="shared" si="4"/>
        <v>0</v>
      </c>
      <c r="BF201" s="149">
        <f t="shared" si="5"/>
        <v>0</v>
      </c>
      <c r="BG201" s="149">
        <f t="shared" si="6"/>
        <v>0</v>
      </c>
      <c r="BH201" s="149">
        <f t="shared" si="7"/>
        <v>0</v>
      </c>
      <c r="BI201" s="149">
        <f t="shared" si="8"/>
        <v>0</v>
      </c>
      <c r="BJ201" s="17" t="s">
        <v>85</v>
      </c>
      <c r="BK201" s="149">
        <f t="shared" si="9"/>
        <v>0</v>
      </c>
      <c r="BL201" s="17" t="s">
        <v>204</v>
      </c>
      <c r="BM201" s="148" t="s">
        <v>2506</v>
      </c>
    </row>
    <row r="202" spans="2:65" s="1" customFormat="1" ht="24.2" customHeight="1">
      <c r="B202" s="136"/>
      <c r="C202" s="137" t="s">
        <v>397</v>
      </c>
      <c r="D202" s="137" t="s">
        <v>199</v>
      </c>
      <c r="E202" s="138" t="s">
        <v>2507</v>
      </c>
      <c r="F202" s="139" t="s">
        <v>2508</v>
      </c>
      <c r="G202" s="140" t="s">
        <v>202</v>
      </c>
      <c r="H202" s="141">
        <v>2</v>
      </c>
      <c r="I202" s="142"/>
      <c r="J202" s="143">
        <f t="shared" si="0"/>
        <v>0</v>
      </c>
      <c r="K202" s="139" t="s">
        <v>203</v>
      </c>
      <c r="L202" s="32"/>
      <c r="M202" s="144" t="s">
        <v>1</v>
      </c>
      <c r="N202" s="145" t="s">
        <v>42</v>
      </c>
      <c r="P202" s="146">
        <f t="shared" si="1"/>
        <v>0</v>
      </c>
      <c r="Q202" s="146">
        <v>1.14E-3</v>
      </c>
      <c r="R202" s="146">
        <f t="shared" si="2"/>
        <v>2.2799999999999999E-3</v>
      </c>
      <c r="S202" s="146">
        <v>0</v>
      </c>
      <c r="T202" s="147">
        <f t="shared" si="3"/>
        <v>0</v>
      </c>
      <c r="AR202" s="148" t="s">
        <v>204</v>
      </c>
      <c r="AT202" s="148" t="s">
        <v>199</v>
      </c>
      <c r="AU202" s="148" t="s">
        <v>87</v>
      </c>
      <c r="AY202" s="17" t="s">
        <v>197</v>
      </c>
      <c r="BE202" s="149">
        <f t="shared" si="4"/>
        <v>0</v>
      </c>
      <c r="BF202" s="149">
        <f t="shared" si="5"/>
        <v>0</v>
      </c>
      <c r="BG202" s="149">
        <f t="shared" si="6"/>
        <v>0</v>
      </c>
      <c r="BH202" s="149">
        <f t="shared" si="7"/>
        <v>0</v>
      </c>
      <c r="BI202" s="149">
        <f t="shared" si="8"/>
        <v>0</v>
      </c>
      <c r="BJ202" s="17" t="s">
        <v>85</v>
      </c>
      <c r="BK202" s="149">
        <f t="shared" si="9"/>
        <v>0</v>
      </c>
      <c r="BL202" s="17" t="s">
        <v>204</v>
      </c>
      <c r="BM202" s="148" t="s">
        <v>2509</v>
      </c>
    </row>
    <row r="203" spans="2:65" s="1" customFormat="1" ht="33" customHeight="1">
      <c r="B203" s="136"/>
      <c r="C203" s="172" t="s">
        <v>401</v>
      </c>
      <c r="D203" s="172" t="s">
        <v>321</v>
      </c>
      <c r="E203" s="173" t="s">
        <v>2510</v>
      </c>
      <c r="F203" s="174" t="s">
        <v>2511</v>
      </c>
      <c r="G203" s="175" t="s">
        <v>202</v>
      </c>
      <c r="H203" s="176">
        <v>2</v>
      </c>
      <c r="I203" s="177"/>
      <c r="J203" s="178">
        <f t="shared" si="0"/>
        <v>0</v>
      </c>
      <c r="K203" s="174" t="s">
        <v>203</v>
      </c>
      <c r="L203" s="179"/>
      <c r="M203" s="180" t="s">
        <v>1</v>
      </c>
      <c r="N203" s="181" t="s">
        <v>42</v>
      </c>
      <c r="P203" s="146">
        <f t="shared" si="1"/>
        <v>0</v>
      </c>
      <c r="Q203" s="146">
        <v>1.21E-2</v>
      </c>
      <c r="R203" s="146">
        <f t="shared" si="2"/>
        <v>2.4199999999999999E-2</v>
      </c>
      <c r="S203" s="146">
        <v>0</v>
      </c>
      <c r="T203" s="147">
        <f t="shared" si="3"/>
        <v>0</v>
      </c>
      <c r="AR203" s="148" t="s">
        <v>244</v>
      </c>
      <c r="AT203" s="148" t="s">
        <v>321</v>
      </c>
      <c r="AU203" s="148" t="s">
        <v>87</v>
      </c>
      <c r="AY203" s="17" t="s">
        <v>197</v>
      </c>
      <c r="BE203" s="149">
        <f t="shared" si="4"/>
        <v>0</v>
      </c>
      <c r="BF203" s="149">
        <f t="shared" si="5"/>
        <v>0</v>
      </c>
      <c r="BG203" s="149">
        <f t="shared" si="6"/>
        <v>0</v>
      </c>
      <c r="BH203" s="149">
        <f t="shared" si="7"/>
        <v>0</v>
      </c>
      <c r="BI203" s="149">
        <f t="shared" si="8"/>
        <v>0</v>
      </c>
      <c r="BJ203" s="17" t="s">
        <v>85</v>
      </c>
      <c r="BK203" s="149">
        <f t="shared" si="9"/>
        <v>0</v>
      </c>
      <c r="BL203" s="17" t="s">
        <v>204</v>
      </c>
      <c r="BM203" s="148" t="s">
        <v>2512</v>
      </c>
    </row>
    <row r="204" spans="2:65" s="1" customFormat="1" ht="24.2" customHeight="1">
      <c r="B204" s="136"/>
      <c r="C204" s="137" t="s">
        <v>407</v>
      </c>
      <c r="D204" s="137" t="s">
        <v>199</v>
      </c>
      <c r="E204" s="138" t="s">
        <v>2343</v>
      </c>
      <c r="F204" s="139" t="s">
        <v>2344</v>
      </c>
      <c r="G204" s="140" t="s">
        <v>527</v>
      </c>
      <c r="H204" s="141">
        <v>11.9</v>
      </c>
      <c r="I204" s="142"/>
      <c r="J204" s="143">
        <f t="shared" si="0"/>
        <v>0</v>
      </c>
      <c r="K204" s="139" t="s">
        <v>203</v>
      </c>
      <c r="L204" s="32"/>
      <c r="M204" s="144" t="s">
        <v>1</v>
      </c>
      <c r="N204" s="145" t="s">
        <v>42</v>
      </c>
      <c r="P204" s="146">
        <f t="shared" si="1"/>
        <v>0</v>
      </c>
      <c r="Q204" s="146">
        <v>0</v>
      </c>
      <c r="R204" s="146">
        <f t="shared" si="2"/>
        <v>0</v>
      </c>
      <c r="S204" s="146">
        <v>0</v>
      </c>
      <c r="T204" s="147">
        <f t="shared" si="3"/>
        <v>0</v>
      </c>
      <c r="AR204" s="148" t="s">
        <v>204</v>
      </c>
      <c r="AT204" s="148" t="s">
        <v>199</v>
      </c>
      <c r="AU204" s="148" t="s">
        <v>87</v>
      </c>
      <c r="AY204" s="17" t="s">
        <v>197</v>
      </c>
      <c r="BE204" s="149">
        <f t="shared" si="4"/>
        <v>0</v>
      </c>
      <c r="BF204" s="149">
        <f t="shared" si="5"/>
        <v>0</v>
      </c>
      <c r="BG204" s="149">
        <f t="shared" si="6"/>
        <v>0</v>
      </c>
      <c r="BH204" s="149">
        <f t="shared" si="7"/>
        <v>0</v>
      </c>
      <c r="BI204" s="149">
        <f t="shared" si="8"/>
        <v>0</v>
      </c>
      <c r="BJ204" s="17" t="s">
        <v>85</v>
      </c>
      <c r="BK204" s="149">
        <f t="shared" si="9"/>
        <v>0</v>
      </c>
      <c r="BL204" s="17" t="s">
        <v>204</v>
      </c>
      <c r="BM204" s="148" t="s">
        <v>2513</v>
      </c>
    </row>
    <row r="205" spans="2:65" s="1" customFormat="1" ht="24.2" customHeight="1">
      <c r="B205" s="136"/>
      <c r="C205" s="172" t="s">
        <v>413</v>
      </c>
      <c r="D205" s="172" t="s">
        <v>321</v>
      </c>
      <c r="E205" s="173" t="s">
        <v>2346</v>
      </c>
      <c r="F205" s="174" t="s">
        <v>2347</v>
      </c>
      <c r="G205" s="175" t="s">
        <v>527</v>
      </c>
      <c r="H205" s="176">
        <v>12.079000000000001</v>
      </c>
      <c r="I205" s="177"/>
      <c r="J205" s="178">
        <f t="shared" si="0"/>
        <v>0</v>
      </c>
      <c r="K205" s="174" t="s">
        <v>203</v>
      </c>
      <c r="L205" s="179"/>
      <c r="M205" s="180" t="s">
        <v>1</v>
      </c>
      <c r="N205" s="181" t="s">
        <v>42</v>
      </c>
      <c r="P205" s="146">
        <f t="shared" si="1"/>
        <v>0</v>
      </c>
      <c r="Q205" s="146">
        <v>2.7E-4</v>
      </c>
      <c r="R205" s="146">
        <f t="shared" si="2"/>
        <v>3.2613300000000002E-3</v>
      </c>
      <c r="S205" s="146">
        <v>0</v>
      </c>
      <c r="T205" s="147">
        <f t="shared" si="3"/>
        <v>0</v>
      </c>
      <c r="AR205" s="148" t="s">
        <v>244</v>
      </c>
      <c r="AT205" s="148" t="s">
        <v>321</v>
      </c>
      <c r="AU205" s="148" t="s">
        <v>87</v>
      </c>
      <c r="AY205" s="17" t="s">
        <v>197</v>
      </c>
      <c r="BE205" s="149">
        <f t="shared" si="4"/>
        <v>0</v>
      </c>
      <c r="BF205" s="149">
        <f t="shared" si="5"/>
        <v>0</v>
      </c>
      <c r="BG205" s="149">
        <f t="shared" si="6"/>
        <v>0</v>
      </c>
      <c r="BH205" s="149">
        <f t="shared" si="7"/>
        <v>0</v>
      </c>
      <c r="BI205" s="149">
        <f t="shared" si="8"/>
        <v>0</v>
      </c>
      <c r="BJ205" s="17" t="s">
        <v>85</v>
      </c>
      <c r="BK205" s="149">
        <f t="shared" si="9"/>
        <v>0</v>
      </c>
      <c r="BL205" s="17" t="s">
        <v>204</v>
      </c>
      <c r="BM205" s="148" t="s">
        <v>2514</v>
      </c>
    </row>
    <row r="206" spans="2:65" s="12" customFormat="1">
      <c r="B206" s="150"/>
      <c r="D206" s="151" t="s">
        <v>214</v>
      </c>
      <c r="F206" s="153" t="s">
        <v>2515</v>
      </c>
      <c r="H206" s="154">
        <v>12.079000000000001</v>
      </c>
      <c r="I206" s="155"/>
      <c r="L206" s="150"/>
      <c r="M206" s="156"/>
      <c r="T206" s="157"/>
      <c r="AT206" s="152" t="s">
        <v>214</v>
      </c>
      <c r="AU206" s="152" t="s">
        <v>87</v>
      </c>
      <c r="AV206" s="12" t="s">
        <v>87</v>
      </c>
      <c r="AW206" s="12" t="s">
        <v>3</v>
      </c>
      <c r="AX206" s="12" t="s">
        <v>85</v>
      </c>
      <c r="AY206" s="152" t="s">
        <v>197</v>
      </c>
    </row>
    <row r="207" spans="2:65" s="1" customFormat="1" ht="24.2" customHeight="1">
      <c r="B207" s="136"/>
      <c r="C207" s="137" t="s">
        <v>419</v>
      </c>
      <c r="D207" s="137" t="s">
        <v>199</v>
      </c>
      <c r="E207" s="138" t="s">
        <v>2516</v>
      </c>
      <c r="F207" s="139" t="s">
        <v>2517</v>
      </c>
      <c r="G207" s="140" t="s">
        <v>527</v>
      </c>
      <c r="H207" s="141">
        <v>251.1</v>
      </c>
      <c r="I207" s="142"/>
      <c r="J207" s="143">
        <f>ROUND(I207*H207,2)</f>
        <v>0</v>
      </c>
      <c r="K207" s="139" t="s">
        <v>203</v>
      </c>
      <c r="L207" s="32"/>
      <c r="M207" s="144" t="s">
        <v>1</v>
      </c>
      <c r="N207" s="145" t="s">
        <v>42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204</v>
      </c>
      <c r="AT207" s="148" t="s">
        <v>199</v>
      </c>
      <c r="AU207" s="148" t="s">
        <v>87</v>
      </c>
      <c r="AY207" s="17" t="s">
        <v>197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85</v>
      </c>
      <c r="BK207" s="149">
        <f>ROUND(I207*H207,2)</f>
        <v>0</v>
      </c>
      <c r="BL207" s="17" t="s">
        <v>204</v>
      </c>
      <c r="BM207" s="148" t="s">
        <v>2518</v>
      </c>
    </row>
    <row r="208" spans="2:65" s="1" customFormat="1" ht="24.2" customHeight="1">
      <c r="B208" s="136"/>
      <c r="C208" s="172" t="s">
        <v>423</v>
      </c>
      <c r="D208" s="172" t="s">
        <v>321</v>
      </c>
      <c r="E208" s="173" t="s">
        <v>2519</v>
      </c>
      <c r="F208" s="174" t="s">
        <v>2520</v>
      </c>
      <c r="G208" s="175" t="s">
        <v>527</v>
      </c>
      <c r="H208" s="176">
        <v>254.86699999999999</v>
      </c>
      <c r="I208" s="177"/>
      <c r="J208" s="178">
        <f>ROUND(I208*H208,2)</f>
        <v>0</v>
      </c>
      <c r="K208" s="174" t="s">
        <v>203</v>
      </c>
      <c r="L208" s="179"/>
      <c r="M208" s="180" t="s">
        <v>1</v>
      </c>
      <c r="N208" s="181" t="s">
        <v>42</v>
      </c>
      <c r="P208" s="146">
        <f>O208*H208</f>
        <v>0</v>
      </c>
      <c r="Q208" s="146">
        <v>6.7000000000000002E-4</v>
      </c>
      <c r="R208" s="146">
        <f>Q208*H208</f>
        <v>0.17076089</v>
      </c>
      <c r="S208" s="146">
        <v>0</v>
      </c>
      <c r="T208" s="147">
        <f>S208*H208</f>
        <v>0</v>
      </c>
      <c r="AR208" s="148" t="s">
        <v>244</v>
      </c>
      <c r="AT208" s="148" t="s">
        <v>321</v>
      </c>
      <c r="AU208" s="148" t="s">
        <v>87</v>
      </c>
      <c r="AY208" s="17" t="s">
        <v>197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7" t="s">
        <v>85</v>
      </c>
      <c r="BK208" s="149">
        <f>ROUND(I208*H208,2)</f>
        <v>0</v>
      </c>
      <c r="BL208" s="17" t="s">
        <v>204</v>
      </c>
      <c r="BM208" s="148" t="s">
        <v>2521</v>
      </c>
    </row>
    <row r="209" spans="2:65" s="12" customFormat="1">
      <c r="B209" s="150"/>
      <c r="D209" s="151" t="s">
        <v>214</v>
      </c>
      <c r="F209" s="153" t="s">
        <v>2522</v>
      </c>
      <c r="H209" s="154">
        <v>254.86699999999999</v>
      </c>
      <c r="I209" s="155"/>
      <c r="L209" s="150"/>
      <c r="M209" s="156"/>
      <c r="T209" s="157"/>
      <c r="AT209" s="152" t="s">
        <v>214</v>
      </c>
      <c r="AU209" s="152" t="s">
        <v>87</v>
      </c>
      <c r="AV209" s="12" t="s">
        <v>87</v>
      </c>
      <c r="AW209" s="12" t="s">
        <v>3</v>
      </c>
      <c r="AX209" s="12" t="s">
        <v>85</v>
      </c>
      <c r="AY209" s="152" t="s">
        <v>197</v>
      </c>
    </row>
    <row r="210" spans="2:65" s="1" customFormat="1" ht="24.2" customHeight="1">
      <c r="B210" s="136"/>
      <c r="C210" s="137" t="s">
        <v>429</v>
      </c>
      <c r="D210" s="137" t="s">
        <v>199</v>
      </c>
      <c r="E210" s="138" t="s">
        <v>2356</v>
      </c>
      <c r="F210" s="139" t="s">
        <v>2357</v>
      </c>
      <c r="G210" s="140" t="s">
        <v>202</v>
      </c>
      <c r="H210" s="141">
        <v>1</v>
      </c>
      <c r="I210" s="142"/>
      <c r="J210" s="143">
        <f t="shared" ref="J210:J220" si="10">ROUND(I210*H210,2)</f>
        <v>0</v>
      </c>
      <c r="K210" s="139" t="s">
        <v>203</v>
      </c>
      <c r="L210" s="32"/>
      <c r="M210" s="144" t="s">
        <v>1</v>
      </c>
      <c r="N210" s="145" t="s">
        <v>42</v>
      </c>
      <c r="P210" s="146">
        <f t="shared" ref="P210:P220" si="11">O210*H210</f>
        <v>0</v>
      </c>
      <c r="Q210" s="146">
        <v>0</v>
      </c>
      <c r="R210" s="146">
        <f t="shared" ref="R210:R220" si="12">Q210*H210</f>
        <v>0</v>
      </c>
      <c r="S210" s="146">
        <v>0</v>
      </c>
      <c r="T210" s="147">
        <f t="shared" ref="T210:T220" si="13">S210*H210</f>
        <v>0</v>
      </c>
      <c r="AR210" s="148" t="s">
        <v>204</v>
      </c>
      <c r="AT210" s="148" t="s">
        <v>199</v>
      </c>
      <c r="AU210" s="148" t="s">
        <v>87</v>
      </c>
      <c r="AY210" s="17" t="s">
        <v>197</v>
      </c>
      <c r="BE210" s="149">
        <f t="shared" ref="BE210:BE220" si="14">IF(N210="základní",J210,0)</f>
        <v>0</v>
      </c>
      <c r="BF210" s="149">
        <f t="shared" ref="BF210:BF220" si="15">IF(N210="snížená",J210,0)</f>
        <v>0</v>
      </c>
      <c r="BG210" s="149">
        <f t="shared" ref="BG210:BG220" si="16">IF(N210="zákl. přenesená",J210,0)</f>
        <v>0</v>
      </c>
      <c r="BH210" s="149">
        <f t="shared" ref="BH210:BH220" si="17">IF(N210="sníž. přenesená",J210,0)</f>
        <v>0</v>
      </c>
      <c r="BI210" s="149">
        <f t="shared" ref="BI210:BI220" si="18">IF(N210="nulová",J210,0)</f>
        <v>0</v>
      </c>
      <c r="BJ210" s="17" t="s">
        <v>85</v>
      </c>
      <c r="BK210" s="149">
        <f t="shared" ref="BK210:BK220" si="19">ROUND(I210*H210,2)</f>
        <v>0</v>
      </c>
      <c r="BL210" s="17" t="s">
        <v>204</v>
      </c>
      <c r="BM210" s="148" t="s">
        <v>2523</v>
      </c>
    </row>
    <row r="211" spans="2:65" s="1" customFormat="1" ht="24.2" customHeight="1">
      <c r="B211" s="136"/>
      <c r="C211" s="172" t="s">
        <v>434</v>
      </c>
      <c r="D211" s="172" t="s">
        <v>321</v>
      </c>
      <c r="E211" s="173" t="s">
        <v>2359</v>
      </c>
      <c r="F211" s="174" t="s">
        <v>2360</v>
      </c>
      <c r="G211" s="175" t="s">
        <v>202</v>
      </c>
      <c r="H211" s="176">
        <v>1</v>
      </c>
      <c r="I211" s="177"/>
      <c r="J211" s="178">
        <f t="shared" si="10"/>
        <v>0</v>
      </c>
      <c r="K211" s="174" t="s">
        <v>203</v>
      </c>
      <c r="L211" s="179"/>
      <c r="M211" s="180" t="s">
        <v>1</v>
      </c>
      <c r="N211" s="181" t="s">
        <v>42</v>
      </c>
      <c r="P211" s="146">
        <f t="shared" si="11"/>
        <v>0</v>
      </c>
      <c r="Q211" s="146">
        <v>1.2E-4</v>
      </c>
      <c r="R211" s="146">
        <f t="shared" si="12"/>
        <v>1.2E-4</v>
      </c>
      <c r="S211" s="146">
        <v>0</v>
      </c>
      <c r="T211" s="147">
        <f t="shared" si="13"/>
        <v>0</v>
      </c>
      <c r="AR211" s="148" t="s">
        <v>244</v>
      </c>
      <c r="AT211" s="148" t="s">
        <v>321</v>
      </c>
      <c r="AU211" s="148" t="s">
        <v>87</v>
      </c>
      <c r="AY211" s="17" t="s">
        <v>197</v>
      </c>
      <c r="BE211" s="149">
        <f t="shared" si="14"/>
        <v>0</v>
      </c>
      <c r="BF211" s="149">
        <f t="shared" si="15"/>
        <v>0</v>
      </c>
      <c r="BG211" s="149">
        <f t="shared" si="16"/>
        <v>0</v>
      </c>
      <c r="BH211" s="149">
        <f t="shared" si="17"/>
        <v>0</v>
      </c>
      <c r="BI211" s="149">
        <f t="shared" si="18"/>
        <v>0</v>
      </c>
      <c r="BJ211" s="17" t="s">
        <v>85</v>
      </c>
      <c r="BK211" s="149">
        <f t="shared" si="19"/>
        <v>0</v>
      </c>
      <c r="BL211" s="17" t="s">
        <v>204</v>
      </c>
      <c r="BM211" s="148" t="s">
        <v>2524</v>
      </c>
    </row>
    <row r="212" spans="2:65" s="1" customFormat="1" ht="24.2" customHeight="1">
      <c r="B212" s="136"/>
      <c r="C212" s="137" t="s">
        <v>439</v>
      </c>
      <c r="D212" s="137" t="s">
        <v>199</v>
      </c>
      <c r="E212" s="138" t="s">
        <v>2525</v>
      </c>
      <c r="F212" s="139" t="s">
        <v>2526</v>
      </c>
      <c r="G212" s="140" t="s">
        <v>202</v>
      </c>
      <c r="H212" s="141">
        <v>6</v>
      </c>
      <c r="I212" s="142"/>
      <c r="J212" s="143">
        <f t="shared" si="10"/>
        <v>0</v>
      </c>
      <c r="K212" s="139" t="s">
        <v>203</v>
      </c>
      <c r="L212" s="32"/>
      <c r="M212" s="144" t="s">
        <v>1</v>
      </c>
      <c r="N212" s="145" t="s">
        <v>42</v>
      </c>
      <c r="P212" s="146">
        <f t="shared" si="11"/>
        <v>0</v>
      </c>
      <c r="Q212" s="146">
        <v>0</v>
      </c>
      <c r="R212" s="146">
        <f t="shared" si="12"/>
        <v>0</v>
      </c>
      <c r="S212" s="146">
        <v>0</v>
      </c>
      <c r="T212" s="147">
        <f t="shared" si="13"/>
        <v>0</v>
      </c>
      <c r="AR212" s="148" t="s">
        <v>204</v>
      </c>
      <c r="AT212" s="148" t="s">
        <v>199</v>
      </c>
      <c r="AU212" s="148" t="s">
        <v>87</v>
      </c>
      <c r="AY212" s="17" t="s">
        <v>197</v>
      </c>
      <c r="BE212" s="149">
        <f t="shared" si="14"/>
        <v>0</v>
      </c>
      <c r="BF212" s="149">
        <f t="shared" si="15"/>
        <v>0</v>
      </c>
      <c r="BG212" s="149">
        <f t="shared" si="16"/>
        <v>0</v>
      </c>
      <c r="BH212" s="149">
        <f t="shared" si="17"/>
        <v>0</v>
      </c>
      <c r="BI212" s="149">
        <f t="shared" si="18"/>
        <v>0</v>
      </c>
      <c r="BJ212" s="17" t="s">
        <v>85</v>
      </c>
      <c r="BK212" s="149">
        <f t="shared" si="19"/>
        <v>0</v>
      </c>
      <c r="BL212" s="17" t="s">
        <v>204</v>
      </c>
      <c r="BM212" s="148" t="s">
        <v>2527</v>
      </c>
    </row>
    <row r="213" spans="2:65" s="1" customFormat="1" ht="16.5" customHeight="1">
      <c r="B213" s="136"/>
      <c r="C213" s="172" t="s">
        <v>445</v>
      </c>
      <c r="D213" s="172" t="s">
        <v>321</v>
      </c>
      <c r="E213" s="173" t="s">
        <v>2528</v>
      </c>
      <c r="F213" s="174" t="s">
        <v>2529</v>
      </c>
      <c r="G213" s="175" t="s">
        <v>202</v>
      </c>
      <c r="H213" s="176">
        <v>6</v>
      </c>
      <c r="I213" s="177"/>
      <c r="J213" s="178">
        <f t="shared" si="10"/>
        <v>0</v>
      </c>
      <c r="K213" s="174" t="s">
        <v>203</v>
      </c>
      <c r="L213" s="179"/>
      <c r="M213" s="180" t="s">
        <v>1</v>
      </c>
      <c r="N213" s="181" t="s">
        <v>42</v>
      </c>
      <c r="P213" s="146">
        <f t="shared" si="11"/>
        <v>0</v>
      </c>
      <c r="Q213" s="146">
        <v>1.2999999999999999E-4</v>
      </c>
      <c r="R213" s="146">
        <f t="shared" si="12"/>
        <v>7.7999999999999988E-4</v>
      </c>
      <c r="S213" s="146">
        <v>0</v>
      </c>
      <c r="T213" s="147">
        <f t="shared" si="13"/>
        <v>0</v>
      </c>
      <c r="AR213" s="148" t="s">
        <v>244</v>
      </c>
      <c r="AT213" s="148" t="s">
        <v>321</v>
      </c>
      <c r="AU213" s="148" t="s">
        <v>87</v>
      </c>
      <c r="AY213" s="17" t="s">
        <v>197</v>
      </c>
      <c r="BE213" s="149">
        <f t="shared" si="14"/>
        <v>0</v>
      </c>
      <c r="BF213" s="149">
        <f t="shared" si="15"/>
        <v>0</v>
      </c>
      <c r="BG213" s="149">
        <f t="shared" si="16"/>
        <v>0</v>
      </c>
      <c r="BH213" s="149">
        <f t="shared" si="17"/>
        <v>0</v>
      </c>
      <c r="BI213" s="149">
        <f t="shared" si="18"/>
        <v>0</v>
      </c>
      <c r="BJ213" s="17" t="s">
        <v>85</v>
      </c>
      <c r="BK213" s="149">
        <f t="shared" si="19"/>
        <v>0</v>
      </c>
      <c r="BL213" s="17" t="s">
        <v>204</v>
      </c>
      <c r="BM213" s="148" t="s">
        <v>2530</v>
      </c>
    </row>
    <row r="214" spans="2:65" s="1" customFormat="1" ht="24.2" customHeight="1">
      <c r="B214" s="136"/>
      <c r="C214" s="137" t="s">
        <v>449</v>
      </c>
      <c r="D214" s="137" t="s">
        <v>199</v>
      </c>
      <c r="E214" s="138" t="s">
        <v>2531</v>
      </c>
      <c r="F214" s="139" t="s">
        <v>2532</v>
      </c>
      <c r="G214" s="140" t="s">
        <v>202</v>
      </c>
      <c r="H214" s="141">
        <v>3</v>
      </c>
      <c r="I214" s="142"/>
      <c r="J214" s="143">
        <f t="shared" si="10"/>
        <v>0</v>
      </c>
      <c r="K214" s="139" t="s">
        <v>203</v>
      </c>
      <c r="L214" s="32"/>
      <c r="M214" s="144" t="s">
        <v>1</v>
      </c>
      <c r="N214" s="145" t="s">
        <v>42</v>
      </c>
      <c r="P214" s="146">
        <f t="shared" si="11"/>
        <v>0</v>
      </c>
      <c r="Q214" s="146">
        <v>0</v>
      </c>
      <c r="R214" s="146">
        <f t="shared" si="12"/>
        <v>0</v>
      </c>
      <c r="S214" s="146">
        <v>0</v>
      </c>
      <c r="T214" s="147">
        <f t="shared" si="13"/>
        <v>0</v>
      </c>
      <c r="AR214" s="148" t="s">
        <v>204</v>
      </c>
      <c r="AT214" s="148" t="s">
        <v>199</v>
      </c>
      <c r="AU214" s="148" t="s">
        <v>87</v>
      </c>
      <c r="AY214" s="17" t="s">
        <v>197</v>
      </c>
      <c r="BE214" s="149">
        <f t="shared" si="14"/>
        <v>0</v>
      </c>
      <c r="BF214" s="149">
        <f t="shared" si="15"/>
        <v>0</v>
      </c>
      <c r="BG214" s="149">
        <f t="shared" si="16"/>
        <v>0</v>
      </c>
      <c r="BH214" s="149">
        <f t="shared" si="17"/>
        <v>0</v>
      </c>
      <c r="BI214" s="149">
        <f t="shared" si="18"/>
        <v>0</v>
      </c>
      <c r="BJ214" s="17" t="s">
        <v>85</v>
      </c>
      <c r="BK214" s="149">
        <f t="shared" si="19"/>
        <v>0</v>
      </c>
      <c r="BL214" s="17" t="s">
        <v>204</v>
      </c>
      <c r="BM214" s="148" t="s">
        <v>2533</v>
      </c>
    </row>
    <row r="215" spans="2:65" s="1" customFormat="1" ht="16.5" customHeight="1">
      <c r="B215" s="136"/>
      <c r="C215" s="172" t="s">
        <v>454</v>
      </c>
      <c r="D215" s="172" t="s">
        <v>321</v>
      </c>
      <c r="E215" s="173" t="s">
        <v>2534</v>
      </c>
      <c r="F215" s="174" t="s">
        <v>2535</v>
      </c>
      <c r="G215" s="175" t="s">
        <v>202</v>
      </c>
      <c r="H215" s="176">
        <v>3</v>
      </c>
      <c r="I215" s="177"/>
      <c r="J215" s="178">
        <f t="shared" si="10"/>
        <v>0</v>
      </c>
      <c r="K215" s="174" t="s">
        <v>203</v>
      </c>
      <c r="L215" s="179"/>
      <c r="M215" s="180" t="s">
        <v>1</v>
      </c>
      <c r="N215" s="181" t="s">
        <v>42</v>
      </c>
      <c r="P215" s="146">
        <f t="shared" si="11"/>
        <v>0</v>
      </c>
      <c r="Q215" s="146">
        <v>1.6000000000000001E-4</v>
      </c>
      <c r="R215" s="146">
        <f t="shared" si="12"/>
        <v>4.8000000000000007E-4</v>
      </c>
      <c r="S215" s="146">
        <v>0</v>
      </c>
      <c r="T215" s="147">
        <f t="shared" si="13"/>
        <v>0</v>
      </c>
      <c r="AR215" s="148" t="s">
        <v>244</v>
      </c>
      <c r="AT215" s="148" t="s">
        <v>321</v>
      </c>
      <c r="AU215" s="148" t="s">
        <v>87</v>
      </c>
      <c r="AY215" s="17" t="s">
        <v>197</v>
      </c>
      <c r="BE215" s="149">
        <f t="shared" si="14"/>
        <v>0</v>
      </c>
      <c r="BF215" s="149">
        <f t="shared" si="15"/>
        <v>0</v>
      </c>
      <c r="BG215" s="149">
        <f t="shared" si="16"/>
        <v>0</v>
      </c>
      <c r="BH215" s="149">
        <f t="shared" si="17"/>
        <v>0</v>
      </c>
      <c r="BI215" s="149">
        <f t="shared" si="18"/>
        <v>0</v>
      </c>
      <c r="BJ215" s="17" t="s">
        <v>85</v>
      </c>
      <c r="BK215" s="149">
        <f t="shared" si="19"/>
        <v>0</v>
      </c>
      <c r="BL215" s="17" t="s">
        <v>204</v>
      </c>
      <c r="BM215" s="148" t="s">
        <v>2536</v>
      </c>
    </row>
    <row r="216" spans="2:65" s="1" customFormat="1" ht="24.2" customHeight="1">
      <c r="B216" s="136"/>
      <c r="C216" s="137" t="s">
        <v>460</v>
      </c>
      <c r="D216" s="137" t="s">
        <v>199</v>
      </c>
      <c r="E216" s="138" t="s">
        <v>2537</v>
      </c>
      <c r="F216" s="139" t="s">
        <v>2538</v>
      </c>
      <c r="G216" s="140" t="s">
        <v>202</v>
      </c>
      <c r="H216" s="141">
        <v>1</v>
      </c>
      <c r="I216" s="142"/>
      <c r="J216" s="143">
        <f t="shared" si="10"/>
        <v>0</v>
      </c>
      <c r="K216" s="139" t="s">
        <v>203</v>
      </c>
      <c r="L216" s="32"/>
      <c r="M216" s="144" t="s">
        <v>1</v>
      </c>
      <c r="N216" s="145" t="s">
        <v>42</v>
      </c>
      <c r="P216" s="146">
        <f t="shared" si="11"/>
        <v>0</v>
      </c>
      <c r="Q216" s="146">
        <v>0</v>
      </c>
      <c r="R216" s="146">
        <f t="shared" si="12"/>
        <v>0</v>
      </c>
      <c r="S216" s="146">
        <v>0</v>
      </c>
      <c r="T216" s="147">
        <f t="shared" si="13"/>
        <v>0</v>
      </c>
      <c r="AR216" s="148" t="s">
        <v>204</v>
      </c>
      <c r="AT216" s="148" t="s">
        <v>199</v>
      </c>
      <c r="AU216" s="148" t="s">
        <v>87</v>
      </c>
      <c r="AY216" s="17" t="s">
        <v>197</v>
      </c>
      <c r="BE216" s="149">
        <f t="shared" si="14"/>
        <v>0</v>
      </c>
      <c r="BF216" s="149">
        <f t="shared" si="15"/>
        <v>0</v>
      </c>
      <c r="BG216" s="149">
        <f t="shared" si="16"/>
        <v>0</v>
      </c>
      <c r="BH216" s="149">
        <f t="shared" si="17"/>
        <v>0</v>
      </c>
      <c r="BI216" s="149">
        <f t="shared" si="18"/>
        <v>0</v>
      </c>
      <c r="BJ216" s="17" t="s">
        <v>85</v>
      </c>
      <c r="BK216" s="149">
        <f t="shared" si="19"/>
        <v>0</v>
      </c>
      <c r="BL216" s="17" t="s">
        <v>204</v>
      </c>
      <c r="BM216" s="148" t="s">
        <v>2539</v>
      </c>
    </row>
    <row r="217" spans="2:65" s="1" customFormat="1" ht="16.5" customHeight="1">
      <c r="B217" s="136"/>
      <c r="C217" s="172" t="s">
        <v>472</v>
      </c>
      <c r="D217" s="172" t="s">
        <v>321</v>
      </c>
      <c r="E217" s="173" t="s">
        <v>2540</v>
      </c>
      <c r="F217" s="174" t="s">
        <v>2541</v>
      </c>
      <c r="G217" s="175" t="s">
        <v>202</v>
      </c>
      <c r="H217" s="176">
        <v>1</v>
      </c>
      <c r="I217" s="177"/>
      <c r="J217" s="178">
        <f t="shared" si="10"/>
        <v>0</v>
      </c>
      <c r="K217" s="174" t="s">
        <v>203</v>
      </c>
      <c r="L217" s="179"/>
      <c r="M217" s="180" t="s">
        <v>1</v>
      </c>
      <c r="N217" s="181" t="s">
        <v>42</v>
      </c>
      <c r="P217" s="146">
        <f t="shared" si="11"/>
        <v>0</v>
      </c>
      <c r="Q217" s="146">
        <v>2.0000000000000001E-4</v>
      </c>
      <c r="R217" s="146">
        <f t="shared" si="12"/>
        <v>2.0000000000000001E-4</v>
      </c>
      <c r="S217" s="146">
        <v>0</v>
      </c>
      <c r="T217" s="147">
        <f t="shared" si="13"/>
        <v>0</v>
      </c>
      <c r="AR217" s="148" t="s">
        <v>244</v>
      </c>
      <c r="AT217" s="148" t="s">
        <v>321</v>
      </c>
      <c r="AU217" s="148" t="s">
        <v>87</v>
      </c>
      <c r="AY217" s="17" t="s">
        <v>197</v>
      </c>
      <c r="BE217" s="149">
        <f t="shared" si="14"/>
        <v>0</v>
      </c>
      <c r="BF217" s="149">
        <f t="shared" si="15"/>
        <v>0</v>
      </c>
      <c r="BG217" s="149">
        <f t="shared" si="16"/>
        <v>0</v>
      </c>
      <c r="BH217" s="149">
        <f t="shared" si="17"/>
        <v>0</v>
      </c>
      <c r="BI217" s="149">
        <f t="shared" si="18"/>
        <v>0</v>
      </c>
      <c r="BJ217" s="17" t="s">
        <v>85</v>
      </c>
      <c r="BK217" s="149">
        <f t="shared" si="19"/>
        <v>0</v>
      </c>
      <c r="BL217" s="17" t="s">
        <v>204</v>
      </c>
      <c r="BM217" s="148" t="s">
        <v>2542</v>
      </c>
    </row>
    <row r="218" spans="2:65" s="1" customFormat="1" ht="24.2" customHeight="1">
      <c r="B218" s="136"/>
      <c r="C218" s="137" t="s">
        <v>476</v>
      </c>
      <c r="D218" s="137" t="s">
        <v>199</v>
      </c>
      <c r="E218" s="138" t="s">
        <v>2543</v>
      </c>
      <c r="F218" s="139" t="s">
        <v>2544</v>
      </c>
      <c r="G218" s="140" t="s">
        <v>202</v>
      </c>
      <c r="H218" s="141">
        <v>5</v>
      </c>
      <c r="I218" s="142"/>
      <c r="J218" s="143">
        <f t="shared" si="10"/>
        <v>0</v>
      </c>
      <c r="K218" s="139" t="s">
        <v>203</v>
      </c>
      <c r="L218" s="32"/>
      <c r="M218" s="144" t="s">
        <v>1</v>
      </c>
      <c r="N218" s="145" t="s">
        <v>42</v>
      </c>
      <c r="P218" s="146">
        <f t="shared" si="11"/>
        <v>0</v>
      </c>
      <c r="Q218" s="146">
        <v>0</v>
      </c>
      <c r="R218" s="146">
        <f t="shared" si="12"/>
        <v>0</v>
      </c>
      <c r="S218" s="146">
        <v>0</v>
      </c>
      <c r="T218" s="147">
        <f t="shared" si="13"/>
        <v>0</v>
      </c>
      <c r="AR218" s="148" t="s">
        <v>204</v>
      </c>
      <c r="AT218" s="148" t="s">
        <v>199</v>
      </c>
      <c r="AU218" s="148" t="s">
        <v>87</v>
      </c>
      <c r="AY218" s="17" t="s">
        <v>197</v>
      </c>
      <c r="BE218" s="149">
        <f t="shared" si="14"/>
        <v>0</v>
      </c>
      <c r="BF218" s="149">
        <f t="shared" si="15"/>
        <v>0</v>
      </c>
      <c r="BG218" s="149">
        <f t="shared" si="16"/>
        <v>0</v>
      </c>
      <c r="BH218" s="149">
        <f t="shared" si="17"/>
        <v>0</v>
      </c>
      <c r="BI218" s="149">
        <f t="shared" si="18"/>
        <v>0</v>
      </c>
      <c r="BJ218" s="17" t="s">
        <v>85</v>
      </c>
      <c r="BK218" s="149">
        <f t="shared" si="19"/>
        <v>0</v>
      </c>
      <c r="BL218" s="17" t="s">
        <v>204</v>
      </c>
      <c r="BM218" s="148" t="s">
        <v>2545</v>
      </c>
    </row>
    <row r="219" spans="2:65" s="1" customFormat="1" ht="16.5" customHeight="1">
      <c r="B219" s="136"/>
      <c r="C219" s="172" t="s">
        <v>480</v>
      </c>
      <c r="D219" s="172" t="s">
        <v>321</v>
      </c>
      <c r="E219" s="173" t="s">
        <v>2546</v>
      </c>
      <c r="F219" s="174" t="s">
        <v>2547</v>
      </c>
      <c r="G219" s="175" t="s">
        <v>202</v>
      </c>
      <c r="H219" s="176">
        <v>5</v>
      </c>
      <c r="I219" s="177"/>
      <c r="J219" s="178">
        <f t="shared" si="10"/>
        <v>0</v>
      </c>
      <c r="K219" s="174" t="s">
        <v>203</v>
      </c>
      <c r="L219" s="179"/>
      <c r="M219" s="180" t="s">
        <v>1</v>
      </c>
      <c r="N219" s="181" t="s">
        <v>42</v>
      </c>
      <c r="P219" s="146">
        <f t="shared" si="11"/>
        <v>0</v>
      </c>
      <c r="Q219" s="146">
        <v>1.2E-4</v>
      </c>
      <c r="R219" s="146">
        <f t="shared" si="12"/>
        <v>6.0000000000000006E-4</v>
      </c>
      <c r="S219" s="146">
        <v>0</v>
      </c>
      <c r="T219" s="147">
        <f t="shared" si="13"/>
        <v>0</v>
      </c>
      <c r="AR219" s="148" t="s">
        <v>244</v>
      </c>
      <c r="AT219" s="148" t="s">
        <v>321</v>
      </c>
      <c r="AU219" s="148" t="s">
        <v>87</v>
      </c>
      <c r="AY219" s="17" t="s">
        <v>197</v>
      </c>
      <c r="BE219" s="149">
        <f t="shared" si="14"/>
        <v>0</v>
      </c>
      <c r="BF219" s="149">
        <f t="shared" si="15"/>
        <v>0</v>
      </c>
      <c r="BG219" s="149">
        <f t="shared" si="16"/>
        <v>0</v>
      </c>
      <c r="BH219" s="149">
        <f t="shared" si="17"/>
        <v>0</v>
      </c>
      <c r="BI219" s="149">
        <f t="shared" si="18"/>
        <v>0</v>
      </c>
      <c r="BJ219" s="17" t="s">
        <v>85</v>
      </c>
      <c r="BK219" s="149">
        <f t="shared" si="19"/>
        <v>0</v>
      </c>
      <c r="BL219" s="17" t="s">
        <v>204</v>
      </c>
      <c r="BM219" s="148" t="s">
        <v>2548</v>
      </c>
    </row>
    <row r="220" spans="2:65" s="1" customFormat="1" ht="16.5" customHeight="1">
      <c r="B220" s="136"/>
      <c r="C220" s="137" t="s">
        <v>484</v>
      </c>
      <c r="D220" s="137" t="s">
        <v>199</v>
      </c>
      <c r="E220" s="138" t="s">
        <v>2362</v>
      </c>
      <c r="F220" s="139" t="s">
        <v>2363</v>
      </c>
      <c r="G220" s="140" t="s">
        <v>202</v>
      </c>
      <c r="H220" s="141">
        <v>1</v>
      </c>
      <c r="I220" s="142"/>
      <c r="J220" s="143">
        <f t="shared" si="10"/>
        <v>0</v>
      </c>
      <c r="K220" s="139" t="s">
        <v>203</v>
      </c>
      <c r="L220" s="32"/>
      <c r="M220" s="144" t="s">
        <v>1</v>
      </c>
      <c r="N220" s="145" t="s">
        <v>42</v>
      </c>
      <c r="P220" s="146">
        <f t="shared" si="11"/>
        <v>0</v>
      </c>
      <c r="Q220" s="146">
        <v>3.8000000000000002E-4</v>
      </c>
      <c r="R220" s="146">
        <f t="shared" si="12"/>
        <v>3.8000000000000002E-4</v>
      </c>
      <c r="S220" s="146">
        <v>0</v>
      </c>
      <c r="T220" s="147">
        <f t="shared" si="13"/>
        <v>0</v>
      </c>
      <c r="AR220" s="148" t="s">
        <v>204</v>
      </c>
      <c r="AT220" s="148" t="s">
        <v>199</v>
      </c>
      <c r="AU220" s="148" t="s">
        <v>87</v>
      </c>
      <c r="AY220" s="17" t="s">
        <v>197</v>
      </c>
      <c r="BE220" s="149">
        <f t="shared" si="14"/>
        <v>0</v>
      </c>
      <c r="BF220" s="149">
        <f t="shared" si="15"/>
        <v>0</v>
      </c>
      <c r="BG220" s="149">
        <f t="shared" si="16"/>
        <v>0</v>
      </c>
      <c r="BH220" s="149">
        <f t="shared" si="17"/>
        <v>0</v>
      </c>
      <c r="BI220" s="149">
        <f t="shared" si="18"/>
        <v>0</v>
      </c>
      <c r="BJ220" s="17" t="s">
        <v>85</v>
      </c>
      <c r="BK220" s="149">
        <f t="shared" si="19"/>
        <v>0</v>
      </c>
      <c r="BL220" s="17" t="s">
        <v>204</v>
      </c>
      <c r="BM220" s="148" t="s">
        <v>2549</v>
      </c>
    </row>
    <row r="221" spans="2:65" s="12" customFormat="1">
      <c r="B221" s="150"/>
      <c r="D221" s="151" t="s">
        <v>214</v>
      </c>
      <c r="E221" s="152" t="s">
        <v>1</v>
      </c>
      <c r="F221" s="153" t="s">
        <v>2550</v>
      </c>
      <c r="H221" s="154">
        <v>1</v>
      </c>
      <c r="I221" s="155"/>
      <c r="L221" s="150"/>
      <c r="M221" s="156"/>
      <c r="T221" s="157"/>
      <c r="AT221" s="152" t="s">
        <v>214</v>
      </c>
      <c r="AU221" s="152" t="s">
        <v>87</v>
      </c>
      <c r="AV221" s="12" t="s">
        <v>87</v>
      </c>
      <c r="AW221" s="12" t="s">
        <v>32</v>
      </c>
      <c r="AX221" s="12" t="s">
        <v>85</v>
      </c>
      <c r="AY221" s="152" t="s">
        <v>197</v>
      </c>
    </row>
    <row r="222" spans="2:65" s="1" customFormat="1" ht="16.5" customHeight="1">
      <c r="B222" s="136"/>
      <c r="C222" s="137" t="s">
        <v>488</v>
      </c>
      <c r="D222" s="137" t="s">
        <v>199</v>
      </c>
      <c r="E222" s="138" t="s">
        <v>2551</v>
      </c>
      <c r="F222" s="139" t="s">
        <v>2552</v>
      </c>
      <c r="G222" s="140" t="s">
        <v>202</v>
      </c>
      <c r="H222" s="141">
        <v>3</v>
      </c>
      <c r="I222" s="142"/>
      <c r="J222" s="143">
        <f>ROUND(I222*H222,2)</f>
        <v>0</v>
      </c>
      <c r="K222" s="139" t="s">
        <v>203</v>
      </c>
      <c r="L222" s="32"/>
      <c r="M222" s="144" t="s">
        <v>1</v>
      </c>
      <c r="N222" s="145" t="s">
        <v>42</v>
      </c>
      <c r="P222" s="146">
        <f>O222*H222</f>
        <v>0</v>
      </c>
      <c r="Q222" s="146">
        <v>8.8999999999999995E-4</v>
      </c>
      <c r="R222" s="146">
        <f>Q222*H222</f>
        <v>2.6699999999999996E-3</v>
      </c>
      <c r="S222" s="146">
        <v>0</v>
      </c>
      <c r="T222" s="147">
        <f>S222*H222</f>
        <v>0</v>
      </c>
      <c r="AR222" s="148" t="s">
        <v>204</v>
      </c>
      <c r="AT222" s="148" t="s">
        <v>199</v>
      </c>
      <c r="AU222" s="148" t="s">
        <v>87</v>
      </c>
      <c r="AY222" s="17" t="s">
        <v>197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7" t="s">
        <v>85</v>
      </c>
      <c r="BK222" s="149">
        <f>ROUND(I222*H222,2)</f>
        <v>0</v>
      </c>
      <c r="BL222" s="17" t="s">
        <v>204</v>
      </c>
      <c r="BM222" s="148" t="s">
        <v>2553</v>
      </c>
    </row>
    <row r="223" spans="2:65" s="12" customFormat="1">
      <c r="B223" s="150"/>
      <c r="D223" s="151" t="s">
        <v>214</v>
      </c>
      <c r="E223" s="152" t="s">
        <v>1</v>
      </c>
      <c r="F223" s="153" t="s">
        <v>2554</v>
      </c>
      <c r="H223" s="154">
        <v>2</v>
      </c>
      <c r="I223" s="155"/>
      <c r="L223" s="150"/>
      <c r="M223" s="156"/>
      <c r="T223" s="157"/>
      <c r="AT223" s="152" t="s">
        <v>214</v>
      </c>
      <c r="AU223" s="152" t="s">
        <v>87</v>
      </c>
      <c r="AV223" s="12" t="s">
        <v>87</v>
      </c>
      <c r="AW223" s="12" t="s">
        <v>32</v>
      </c>
      <c r="AX223" s="12" t="s">
        <v>77</v>
      </c>
      <c r="AY223" s="152" t="s">
        <v>197</v>
      </c>
    </row>
    <row r="224" spans="2:65" s="12" customFormat="1">
      <c r="B224" s="150"/>
      <c r="D224" s="151" t="s">
        <v>214</v>
      </c>
      <c r="E224" s="152" t="s">
        <v>1</v>
      </c>
      <c r="F224" s="153" t="s">
        <v>2555</v>
      </c>
      <c r="H224" s="154">
        <v>1</v>
      </c>
      <c r="I224" s="155"/>
      <c r="L224" s="150"/>
      <c r="M224" s="156"/>
      <c r="T224" s="157"/>
      <c r="AT224" s="152" t="s">
        <v>214</v>
      </c>
      <c r="AU224" s="152" t="s">
        <v>87</v>
      </c>
      <c r="AV224" s="12" t="s">
        <v>87</v>
      </c>
      <c r="AW224" s="12" t="s">
        <v>32</v>
      </c>
      <c r="AX224" s="12" t="s">
        <v>77</v>
      </c>
      <c r="AY224" s="152" t="s">
        <v>197</v>
      </c>
    </row>
    <row r="225" spans="2:65" s="13" customFormat="1">
      <c r="B225" s="158"/>
      <c r="D225" s="151" t="s">
        <v>214</v>
      </c>
      <c r="E225" s="159" t="s">
        <v>1</v>
      </c>
      <c r="F225" s="160" t="s">
        <v>219</v>
      </c>
      <c r="H225" s="161">
        <v>3</v>
      </c>
      <c r="I225" s="162"/>
      <c r="L225" s="158"/>
      <c r="M225" s="163"/>
      <c r="T225" s="164"/>
      <c r="AT225" s="159" t="s">
        <v>214</v>
      </c>
      <c r="AU225" s="159" t="s">
        <v>87</v>
      </c>
      <c r="AV225" s="13" t="s">
        <v>204</v>
      </c>
      <c r="AW225" s="13" t="s">
        <v>32</v>
      </c>
      <c r="AX225" s="13" t="s">
        <v>85</v>
      </c>
      <c r="AY225" s="159" t="s">
        <v>197</v>
      </c>
    </row>
    <row r="226" spans="2:65" s="1" customFormat="1" ht="24.2" customHeight="1">
      <c r="B226" s="136"/>
      <c r="C226" s="137" t="s">
        <v>492</v>
      </c>
      <c r="D226" s="137" t="s">
        <v>199</v>
      </c>
      <c r="E226" s="138" t="s">
        <v>2556</v>
      </c>
      <c r="F226" s="139" t="s">
        <v>2557</v>
      </c>
      <c r="G226" s="140" t="s">
        <v>202</v>
      </c>
      <c r="H226" s="141">
        <v>1</v>
      </c>
      <c r="I226" s="142"/>
      <c r="J226" s="143">
        <f t="shared" ref="J226:J237" si="20">ROUND(I226*H226,2)</f>
        <v>0</v>
      </c>
      <c r="K226" s="139" t="s">
        <v>203</v>
      </c>
      <c r="L226" s="32"/>
      <c r="M226" s="144" t="s">
        <v>1</v>
      </c>
      <c r="N226" s="145" t="s">
        <v>42</v>
      </c>
      <c r="P226" s="146">
        <f t="shared" ref="P226:P237" si="21">O226*H226</f>
        <v>0</v>
      </c>
      <c r="Q226" s="146">
        <v>1.6000000000000001E-4</v>
      </c>
      <c r="R226" s="146">
        <f t="shared" ref="R226:R237" si="22">Q226*H226</f>
        <v>1.6000000000000001E-4</v>
      </c>
      <c r="S226" s="146">
        <v>0</v>
      </c>
      <c r="T226" s="147">
        <f t="shared" ref="T226:T237" si="23">S226*H226</f>
        <v>0</v>
      </c>
      <c r="AR226" s="148" t="s">
        <v>204</v>
      </c>
      <c r="AT226" s="148" t="s">
        <v>199</v>
      </c>
      <c r="AU226" s="148" t="s">
        <v>87</v>
      </c>
      <c r="AY226" s="17" t="s">
        <v>197</v>
      </c>
      <c r="BE226" s="149">
        <f t="shared" ref="BE226:BE237" si="24">IF(N226="základní",J226,0)</f>
        <v>0</v>
      </c>
      <c r="BF226" s="149">
        <f t="shared" ref="BF226:BF237" si="25">IF(N226="snížená",J226,0)</f>
        <v>0</v>
      </c>
      <c r="BG226" s="149">
        <f t="shared" ref="BG226:BG237" si="26">IF(N226="zákl. přenesená",J226,0)</f>
        <v>0</v>
      </c>
      <c r="BH226" s="149">
        <f t="shared" ref="BH226:BH237" si="27">IF(N226="sníž. přenesená",J226,0)</f>
        <v>0</v>
      </c>
      <c r="BI226" s="149">
        <f t="shared" ref="BI226:BI237" si="28">IF(N226="nulová",J226,0)</f>
        <v>0</v>
      </c>
      <c r="BJ226" s="17" t="s">
        <v>85</v>
      </c>
      <c r="BK226" s="149">
        <f t="shared" ref="BK226:BK237" si="29">ROUND(I226*H226,2)</f>
        <v>0</v>
      </c>
      <c r="BL226" s="17" t="s">
        <v>204</v>
      </c>
      <c r="BM226" s="148" t="s">
        <v>2558</v>
      </c>
    </row>
    <row r="227" spans="2:65" s="1" customFormat="1" ht="24.2" customHeight="1">
      <c r="B227" s="136"/>
      <c r="C227" s="172" t="s">
        <v>496</v>
      </c>
      <c r="D227" s="172" t="s">
        <v>321</v>
      </c>
      <c r="E227" s="173" t="s">
        <v>2559</v>
      </c>
      <c r="F227" s="174" t="s">
        <v>2560</v>
      </c>
      <c r="G227" s="175" t="s">
        <v>202</v>
      </c>
      <c r="H227" s="176">
        <v>1</v>
      </c>
      <c r="I227" s="177"/>
      <c r="J227" s="178">
        <f t="shared" si="20"/>
        <v>0</v>
      </c>
      <c r="K227" s="174" t="s">
        <v>203</v>
      </c>
      <c r="L227" s="179"/>
      <c r="M227" s="180" t="s">
        <v>1</v>
      </c>
      <c r="N227" s="181" t="s">
        <v>42</v>
      </c>
      <c r="P227" s="146">
        <f t="shared" si="21"/>
        <v>0</v>
      </c>
      <c r="Q227" s="146">
        <v>2.3999999999999998E-3</v>
      </c>
      <c r="R227" s="146">
        <f t="shared" si="22"/>
        <v>2.3999999999999998E-3</v>
      </c>
      <c r="S227" s="146">
        <v>0</v>
      </c>
      <c r="T227" s="147">
        <f t="shared" si="23"/>
        <v>0</v>
      </c>
      <c r="AR227" s="148" t="s">
        <v>244</v>
      </c>
      <c r="AT227" s="148" t="s">
        <v>321</v>
      </c>
      <c r="AU227" s="148" t="s">
        <v>87</v>
      </c>
      <c r="AY227" s="17" t="s">
        <v>197</v>
      </c>
      <c r="BE227" s="149">
        <f t="shared" si="24"/>
        <v>0</v>
      </c>
      <c r="BF227" s="149">
        <f t="shared" si="25"/>
        <v>0</v>
      </c>
      <c r="BG227" s="149">
        <f t="shared" si="26"/>
        <v>0</v>
      </c>
      <c r="BH227" s="149">
        <f t="shared" si="27"/>
        <v>0</v>
      </c>
      <c r="BI227" s="149">
        <f t="shared" si="28"/>
        <v>0</v>
      </c>
      <c r="BJ227" s="17" t="s">
        <v>85</v>
      </c>
      <c r="BK227" s="149">
        <f t="shared" si="29"/>
        <v>0</v>
      </c>
      <c r="BL227" s="17" t="s">
        <v>204</v>
      </c>
      <c r="BM227" s="148" t="s">
        <v>2561</v>
      </c>
    </row>
    <row r="228" spans="2:65" s="1" customFormat="1" ht="24.2" customHeight="1">
      <c r="B228" s="136"/>
      <c r="C228" s="172" t="s">
        <v>502</v>
      </c>
      <c r="D228" s="172" t="s">
        <v>321</v>
      </c>
      <c r="E228" s="173" t="s">
        <v>2562</v>
      </c>
      <c r="F228" s="174" t="s">
        <v>2563</v>
      </c>
      <c r="G228" s="175" t="s">
        <v>202</v>
      </c>
      <c r="H228" s="176">
        <v>1</v>
      </c>
      <c r="I228" s="177"/>
      <c r="J228" s="178">
        <f t="shared" si="20"/>
        <v>0</v>
      </c>
      <c r="K228" s="174" t="s">
        <v>203</v>
      </c>
      <c r="L228" s="179"/>
      <c r="M228" s="180" t="s">
        <v>1</v>
      </c>
      <c r="N228" s="181" t="s">
        <v>42</v>
      </c>
      <c r="P228" s="146">
        <f t="shared" si="21"/>
        <v>0</v>
      </c>
      <c r="Q228" s="146">
        <v>3.16E-3</v>
      </c>
      <c r="R228" s="146">
        <f t="shared" si="22"/>
        <v>3.16E-3</v>
      </c>
      <c r="S228" s="146">
        <v>0</v>
      </c>
      <c r="T228" s="147">
        <f t="shared" si="23"/>
        <v>0</v>
      </c>
      <c r="AR228" s="148" t="s">
        <v>244</v>
      </c>
      <c r="AT228" s="148" t="s">
        <v>321</v>
      </c>
      <c r="AU228" s="148" t="s">
        <v>87</v>
      </c>
      <c r="AY228" s="17" t="s">
        <v>197</v>
      </c>
      <c r="BE228" s="149">
        <f t="shared" si="24"/>
        <v>0</v>
      </c>
      <c r="BF228" s="149">
        <f t="shared" si="25"/>
        <v>0</v>
      </c>
      <c r="BG228" s="149">
        <f t="shared" si="26"/>
        <v>0</v>
      </c>
      <c r="BH228" s="149">
        <f t="shared" si="27"/>
        <v>0</v>
      </c>
      <c r="BI228" s="149">
        <f t="shared" si="28"/>
        <v>0</v>
      </c>
      <c r="BJ228" s="17" t="s">
        <v>85</v>
      </c>
      <c r="BK228" s="149">
        <f t="shared" si="29"/>
        <v>0</v>
      </c>
      <c r="BL228" s="17" t="s">
        <v>204</v>
      </c>
      <c r="BM228" s="148" t="s">
        <v>2564</v>
      </c>
    </row>
    <row r="229" spans="2:65" s="1" customFormat="1" ht="21.75" customHeight="1">
      <c r="B229" s="136"/>
      <c r="C229" s="137" t="s">
        <v>508</v>
      </c>
      <c r="D229" s="137" t="s">
        <v>199</v>
      </c>
      <c r="E229" s="138" t="s">
        <v>2565</v>
      </c>
      <c r="F229" s="139" t="s">
        <v>2566</v>
      </c>
      <c r="G229" s="140" t="s">
        <v>202</v>
      </c>
      <c r="H229" s="141">
        <v>2</v>
      </c>
      <c r="I229" s="142"/>
      <c r="J229" s="143">
        <f t="shared" si="20"/>
        <v>0</v>
      </c>
      <c r="K229" s="139" t="s">
        <v>203</v>
      </c>
      <c r="L229" s="32"/>
      <c r="M229" s="144" t="s">
        <v>1</v>
      </c>
      <c r="N229" s="145" t="s">
        <v>42</v>
      </c>
      <c r="P229" s="146">
        <f t="shared" si="21"/>
        <v>0</v>
      </c>
      <c r="Q229" s="146">
        <v>7.2000000000000005E-4</v>
      </c>
      <c r="R229" s="146">
        <f t="shared" si="22"/>
        <v>1.4400000000000001E-3</v>
      </c>
      <c r="S229" s="146">
        <v>0</v>
      </c>
      <c r="T229" s="147">
        <f t="shared" si="23"/>
        <v>0</v>
      </c>
      <c r="AR229" s="148" t="s">
        <v>204</v>
      </c>
      <c r="AT229" s="148" t="s">
        <v>199</v>
      </c>
      <c r="AU229" s="148" t="s">
        <v>87</v>
      </c>
      <c r="AY229" s="17" t="s">
        <v>197</v>
      </c>
      <c r="BE229" s="149">
        <f t="shared" si="24"/>
        <v>0</v>
      </c>
      <c r="BF229" s="149">
        <f t="shared" si="25"/>
        <v>0</v>
      </c>
      <c r="BG229" s="149">
        <f t="shared" si="26"/>
        <v>0</v>
      </c>
      <c r="BH229" s="149">
        <f t="shared" si="27"/>
        <v>0</v>
      </c>
      <c r="BI229" s="149">
        <f t="shared" si="28"/>
        <v>0</v>
      </c>
      <c r="BJ229" s="17" t="s">
        <v>85</v>
      </c>
      <c r="BK229" s="149">
        <f t="shared" si="29"/>
        <v>0</v>
      </c>
      <c r="BL229" s="17" t="s">
        <v>204</v>
      </c>
      <c r="BM229" s="148" t="s">
        <v>2567</v>
      </c>
    </row>
    <row r="230" spans="2:65" s="1" customFormat="1" ht="16.5" customHeight="1">
      <c r="B230" s="136"/>
      <c r="C230" s="172" t="s">
        <v>514</v>
      </c>
      <c r="D230" s="172" t="s">
        <v>321</v>
      </c>
      <c r="E230" s="173" t="s">
        <v>2568</v>
      </c>
      <c r="F230" s="174" t="s">
        <v>2569</v>
      </c>
      <c r="G230" s="175" t="s">
        <v>202</v>
      </c>
      <c r="H230" s="176">
        <v>2</v>
      </c>
      <c r="I230" s="177"/>
      <c r="J230" s="178">
        <f t="shared" si="20"/>
        <v>0</v>
      </c>
      <c r="K230" s="174" t="s">
        <v>203</v>
      </c>
      <c r="L230" s="179"/>
      <c r="M230" s="180" t="s">
        <v>1</v>
      </c>
      <c r="N230" s="181" t="s">
        <v>42</v>
      </c>
      <c r="P230" s="146">
        <f t="shared" si="21"/>
        <v>0</v>
      </c>
      <c r="Q230" s="146">
        <v>1.0970000000000001E-2</v>
      </c>
      <c r="R230" s="146">
        <f t="shared" si="22"/>
        <v>2.1940000000000001E-2</v>
      </c>
      <c r="S230" s="146">
        <v>0</v>
      </c>
      <c r="T230" s="147">
        <f t="shared" si="23"/>
        <v>0</v>
      </c>
      <c r="AR230" s="148" t="s">
        <v>244</v>
      </c>
      <c r="AT230" s="148" t="s">
        <v>321</v>
      </c>
      <c r="AU230" s="148" t="s">
        <v>87</v>
      </c>
      <c r="AY230" s="17" t="s">
        <v>197</v>
      </c>
      <c r="BE230" s="149">
        <f t="shared" si="24"/>
        <v>0</v>
      </c>
      <c r="BF230" s="149">
        <f t="shared" si="25"/>
        <v>0</v>
      </c>
      <c r="BG230" s="149">
        <f t="shared" si="26"/>
        <v>0</v>
      </c>
      <c r="BH230" s="149">
        <f t="shared" si="27"/>
        <v>0</v>
      </c>
      <c r="BI230" s="149">
        <f t="shared" si="28"/>
        <v>0</v>
      </c>
      <c r="BJ230" s="17" t="s">
        <v>85</v>
      </c>
      <c r="BK230" s="149">
        <f t="shared" si="29"/>
        <v>0</v>
      </c>
      <c r="BL230" s="17" t="s">
        <v>204</v>
      </c>
      <c r="BM230" s="148" t="s">
        <v>2570</v>
      </c>
    </row>
    <row r="231" spans="2:65" s="1" customFormat="1" ht="24.2" customHeight="1">
      <c r="B231" s="136"/>
      <c r="C231" s="172" t="s">
        <v>520</v>
      </c>
      <c r="D231" s="172" t="s">
        <v>321</v>
      </c>
      <c r="E231" s="173" t="s">
        <v>2571</v>
      </c>
      <c r="F231" s="174" t="s">
        <v>2572</v>
      </c>
      <c r="G231" s="175" t="s">
        <v>202</v>
      </c>
      <c r="H231" s="176">
        <v>2</v>
      </c>
      <c r="I231" s="177"/>
      <c r="J231" s="178">
        <f t="shared" si="20"/>
        <v>0</v>
      </c>
      <c r="K231" s="174" t="s">
        <v>203</v>
      </c>
      <c r="L231" s="179"/>
      <c r="M231" s="180" t="s">
        <v>1</v>
      </c>
      <c r="N231" s="181" t="s">
        <v>42</v>
      </c>
      <c r="P231" s="146">
        <f t="shared" si="21"/>
        <v>0</v>
      </c>
      <c r="Q231" s="146">
        <v>7.3000000000000001E-3</v>
      </c>
      <c r="R231" s="146">
        <f t="shared" si="22"/>
        <v>1.46E-2</v>
      </c>
      <c r="S231" s="146">
        <v>0</v>
      </c>
      <c r="T231" s="147">
        <f t="shared" si="23"/>
        <v>0</v>
      </c>
      <c r="AR231" s="148" t="s">
        <v>244</v>
      </c>
      <c r="AT231" s="148" t="s">
        <v>321</v>
      </c>
      <c r="AU231" s="148" t="s">
        <v>87</v>
      </c>
      <c r="AY231" s="17" t="s">
        <v>197</v>
      </c>
      <c r="BE231" s="149">
        <f t="shared" si="24"/>
        <v>0</v>
      </c>
      <c r="BF231" s="149">
        <f t="shared" si="25"/>
        <v>0</v>
      </c>
      <c r="BG231" s="149">
        <f t="shared" si="26"/>
        <v>0</v>
      </c>
      <c r="BH231" s="149">
        <f t="shared" si="27"/>
        <v>0</v>
      </c>
      <c r="BI231" s="149">
        <f t="shared" si="28"/>
        <v>0</v>
      </c>
      <c r="BJ231" s="17" t="s">
        <v>85</v>
      </c>
      <c r="BK231" s="149">
        <f t="shared" si="29"/>
        <v>0</v>
      </c>
      <c r="BL231" s="17" t="s">
        <v>204</v>
      </c>
      <c r="BM231" s="148" t="s">
        <v>2573</v>
      </c>
    </row>
    <row r="232" spans="2:65" s="1" customFormat="1" ht="21.75" customHeight="1">
      <c r="B232" s="136"/>
      <c r="C232" s="137" t="s">
        <v>524</v>
      </c>
      <c r="D232" s="137" t="s">
        <v>199</v>
      </c>
      <c r="E232" s="138" t="s">
        <v>2574</v>
      </c>
      <c r="F232" s="139" t="s">
        <v>2575</v>
      </c>
      <c r="G232" s="140" t="s">
        <v>202</v>
      </c>
      <c r="H232" s="141">
        <v>1</v>
      </c>
      <c r="I232" s="142"/>
      <c r="J232" s="143">
        <f t="shared" si="20"/>
        <v>0</v>
      </c>
      <c r="K232" s="139" t="s">
        <v>203</v>
      </c>
      <c r="L232" s="32"/>
      <c r="M232" s="144" t="s">
        <v>1</v>
      </c>
      <c r="N232" s="145" t="s">
        <v>42</v>
      </c>
      <c r="P232" s="146">
        <f t="shared" si="21"/>
        <v>0</v>
      </c>
      <c r="Q232" s="146">
        <v>1.33E-3</v>
      </c>
      <c r="R232" s="146">
        <f t="shared" si="22"/>
        <v>1.33E-3</v>
      </c>
      <c r="S232" s="146">
        <v>0</v>
      </c>
      <c r="T232" s="147">
        <f t="shared" si="23"/>
        <v>0</v>
      </c>
      <c r="AR232" s="148" t="s">
        <v>204</v>
      </c>
      <c r="AT232" s="148" t="s">
        <v>199</v>
      </c>
      <c r="AU232" s="148" t="s">
        <v>87</v>
      </c>
      <c r="AY232" s="17" t="s">
        <v>197</v>
      </c>
      <c r="BE232" s="149">
        <f t="shared" si="24"/>
        <v>0</v>
      </c>
      <c r="BF232" s="149">
        <f t="shared" si="25"/>
        <v>0</v>
      </c>
      <c r="BG232" s="149">
        <f t="shared" si="26"/>
        <v>0</v>
      </c>
      <c r="BH232" s="149">
        <f t="shared" si="27"/>
        <v>0</v>
      </c>
      <c r="BI232" s="149">
        <f t="shared" si="28"/>
        <v>0</v>
      </c>
      <c r="BJ232" s="17" t="s">
        <v>85</v>
      </c>
      <c r="BK232" s="149">
        <f t="shared" si="29"/>
        <v>0</v>
      </c>
      <c r="BL232" s="17" t="s">
        <v>204</v>
      </c>
      <c r="BM232" s="148" t="s">
        <v>2576</v>
      </c>
    </row>
    <row r="233" spans="2:65" s="1" customFormat="1" ht="24.2" customHeight="1">
      <c r="B233" s="136"/>
      <c r="C233" s="172" t="s">
        <v>531</v>
      </c>
      <c r="D233" s="172" t="s">
        <v>321</v>
      </c>
      <c r="E233" s="173" t="s">
        <v>2577</v>
      </c>
      <c r="F233" s="174" t="s">
        <v>2578</v>
      </c>
      <c r="G233" s="175" t="s">
        <v>202</v>
      </c>
      <c r="H233" s="176">
        <v>1</v>
      </c>
      <c r="I233" s="177"/>
      <c r="J233" s="178">
        <f t="shared" si="20"/>
        <v>0</v>
      </c>
      <c r="K233" s="174" t="s">
        <v>203</v>
      </c>
      <c r="L233" s="179"/>
      <c r="M233" s="180" t="s">
        <v>1</v>
      </c>
      <c r="N233" s="181" t="s">
        <v>42</v>
      </c>
      <c r="P233" s="146">
        <f t="shared" si="21"/>
        <v>0</v>
      </c>
      <c r="Q233" s="146">
        <v>1.61E-2</v>
      </c>
      <c r="R233" s="146">
        <f t="shared" si="22"/>
        <v>1.61E-2</v>
      </c>
      <c r="S233" s="146">
        <v>0</v>
      </c>
      <c r="T233" s="147">
        <f t="shared" si="23"/>
        <v>0</v>
      </c>
      <c r="AR233" s="148" t="s">
        <v>244</v>
      </c>
      <c r="AT233" s="148" t="s">
        <v>321</v>
      </c>
      <c r="AU233" s="148" t="s">
        <v>87</v>
      </c>
      <c r="AY233" s="17" t="s">
        <v>197</v>
      </c>
      <c r="BE233" s="149">
        <f t="shared" si="24"/>
        <v>0</v>
      </c>
      <c r="BF233" s="149">
        <f t="shared" si="25"/>
        <v>0</v>
      </c>
      <c r="BG233" s="149">
        <f t="shared" si="26"/>
        <v>0</v>
      </c>
      <c r="BH233" s="149">
        <f t="shared" si="27"/>
        <v>0</v>
      </c>
      <c r="BI233" s="149">
        <f t="shared" si="28"/>
        <v>0</v>
      </c>
      <c r="BJ233" s="17" t="s">
        <v>85</v>
      </c>
      <c r="BK233" s="149">
        <f t="shared" si="29"/>
        <v>0</v>
      </c>
      <c r="BL233" s="17" t="s">
        <v>204</v>
      </c>
      <c r="BM233" s="148" t="s">
        <v>2579</v>
      </c>
    </row>
    <row r="234" spans="2:65" s="1" customFormat="1" ht="24.2" customHeight="1">
      <c r="B234" s="136"/>
      <c r="C234" s="137" t="s">
        <v>535</v>
      </c>
      <c r="D234" s="137" t="s">
        <v>199</v>
      </c>
      <c r="E234" s="138" t="s">
        <v>2580</v>
      </c>
      <c r="F234" s="139" t="s">
        <v>2581</v>
      </c>
      <c r="G234" s="140" t="s">
        <v>202</v>
      </c>
      <c r="H234" s="141">
        <v>1</v>
      </c>
      <c r="I234" s="142"/>
      <c r="J234" s="143">
        <f t="shared" si="20"/>
        <v>0</v>
      </c>
      <c r="K234" s="139" t="s">
        <v>203</v>
      </c>
      <c r="L234" s="32"/>
      <c r="M234" s="144" t="s">
        <v>1</v>
      </c>
      <c r="N234" s="145" t="s">
        <v>42</v>
      </c>
      <c r="P234" s="146">
        <f t="shared" si="21"/>
        <v>0</v>
      </c>
      <c r="Q234" s="146">
        <v>0</v>
      </c>
      <c r="R234" s="146">
        <f t="shared" si="22"/>
        <v>0</v>
      </c>
      <c r="S234" s="146">
        <v>0</v>
      </c>
      <c r="T234" s="147">
        <f t="shared" si="23"/>
        <v>0</v>
      </c>
      <c r="AR234" s="148" t="s">
        <v>204</v>
      </c>
      <c r="AT234" s="148" t="s">
        <v>199</v>
      </c>
      <c r="AU234" s="148" t="s">
        <v>87</v>
      </c>
      <c r="AY234" s="17" t="s">
        <v>197</v>
      </c>
      <c r="BE234" s="149">
        <f t="shared" si="24"/>
        <v>0</v>
      </c>
      <c r="BF234" s="149">
        <f t="shared" si="25"/>
        <v>0</v>
      </c>
      <c r="BG234" s="149">
        <f t="shared" si="26"/>
        <v>0</v>
      </c>
      <c r="BH234" s="149">
        <f t="shared" si="27"/>
        <v>0</v>
      </c>
      <c r="BI234" s="149">
        <f t="shared" si="28"/>
        <v>0</v>
      </c>
      <c r="BJ234" s="17" t="s">
        <v>85</v>
      </c>
      <c r="BK234" s="149">
        <f t="shared" si="29"/>
        <v>0</v>
      </c>
      <c r="BL234" s="17" t="s">
        <v>204</v>
      </c>
      <c r="BM234" s="148" t="s">
        <v>2582</v>
      </c>
    </row>
    <row r="235" spans="2:65" s="1" customFormat="1" ht="24.2" customHeight="1">
      <c r="B235" s="136"/>
      <c r="C235" s="172" t="s">
        <v>539</v>
      </c>
      <c r="D235" s="172" t="s">
        <v>321</v>
      </c>
      <c r="E235" s="173" t="s">
        <v>2583</v>
      </c>
      <c r="F235" s="174" t="s">
        <v>2584</v>
      </c>
      <c r="G235" s="175" t="s">
        <v>202</v>
      </c>
      <c r="H235" s="176">
        <v>1</v>
      </c>
      <c r="I235" s="177"/>
      <c r="J235" s="178">
        <f t="shared" si="20"/>
        <v>0</v>
      </c>
      <c r="K235" s="174" t="s">
        <v>203</v>
      </c>
      <c r="L235" s="179"/>
      <c r="M235" s="180" t="s">
        <v>1</v>
      </c>
      <c r="N235" s="181" t="s">
        <v>42</v>
      </c>
      <c r="P235" s="146">
        <f t="shared" si="21"/>
        <v>0</v>
      </c>
      <c r="Q235" s="146">
        <v>1.1999999999999999E-3</v>
      </c>
      <c r="R235" s="146">
        <f t="shared" si="22"/>
        <v>1.1999999999999999E-3</v>
      </c>
      <c r="S235" s="146">
        <v>0</v>
      </c>
      <c r="T235" s="147">
        <f t="shared" si="23"/>
        <v>0</v>
      </c>
      <c r="AR235" s="148" t="s">
        <v>244</v>
      </c>
      <c r="AT235" s="148" t="s">
        <v>321</v>
      </c>
      <c r="AU235" s="148" t="s">
        <v>87</v>
      </c>
      <c r="AY235" s="17" t="s">
        <v>197</v>
      </c>
      <c r="BE235" s="149">
        <f t="shared" si="24"/>
        <v>0</v>
      </c>
      <c r="BF235" s="149">
        <f t="shared" si="25"/>
        <v>0</v>
      </c>
      <c r="BG235" s="149">
        <f t="shared" si="26"/>
        <v>0</v>
      </c>
      <c r="BH235" s="149">
        <f t="shared" si="27"/>
        <v>0</v>
      </c>
      <c r="BI235" s="149">
        <f t="shared" si="28"/>
        <v>0</v>
      </c>
      <c r="BJ235" s="17" t="s">
        <v>85</v>
      </c>
      <c r="BK235" s="149">
        <f t="shared" si="29"/>
        <v>0</v>
      </c>
      <c r="BL235" s="17" t="s">
        <v>204</v>
      </c>
      <c r="BM235" s="148" t="s">
        <v>2585</v>
      </c>
    </row>
    <row r="236" spans="2:65" s="1" customFormat="1" ht="24.2" customHeight="1">
      <c r="B236" s="136"/>
      <c r="C236" s="137" t="s">
        <v>547</v>
      </c>
      <c r="D236" s="137" t="s">
        <v>199</v>
      </c>
      <c r="E236" s="138" t="s">
        <v>2366</v>
      </c>
      <c r="F236" s="139" t="s">
        <v>2367</v>
      </c>
      <c r="G236" s="140" t="s">
        <v>527</v>
      </c>
      <c r="H236" s="141">
        <v>263</v>
      </c>
      <c r="I236" s="142"/>
      <c r="J236" s="143">
        <f t="shared" si="20"/>
        <v>0</v>
      </c>
      <c r="K236" s="139" t="s">
        <v>203</v>
      </c>
      <c r="L236" s="32"/>
      <c r="M236" s="144" t="s">
        <v>1</v>
      </c>
      <c r="N236" s="145" t="s">
        <v>42</v>
      </c>
      <c r="P236" s="146">
        <f t="shared" si="21"/>
        <v>0</v>
      </c>
      <c r="Q236" s="146">
        <v>0</v>
      </c>
      <c r="R236" s="146">
        <f t="shared" si="22"/>
        <v>0</v>
      </c>
      <c r="S236" s="146">
        <v>0</v>
      </c>
      <c r="T236" s="147">
        <f t="shared" si="23"/>
        <v>0</v>
      </c>
      <c r="AR236" s="148" t="s">
        <v>204</v>
      </c>
      <c r="AT236" s="148" t="s">
        <v>199</v>
      </c>
      <c r="AU236" s="148" t="s">
        <v>87</v>
      </c>
      <c r="AY236" s="17" t="s">
        <v>197</v>
      </c>
      <c r="BE236" s="149">
        <f t="shared" si="24"/>
        <v>0</v>
      </c>
      <c r="BF236" s="149">
        <f t="shared" si="25"/>
        <v>0</v>
      </c>
      <c r="BG236" s="149">
        <f t="shared" si="26"/>
        <v>0</v>
      </c>
      <c r="BH236" s="149">
        <f t="shared" si="27"/>
        <v>0</v>
      </c>
      <c r="BI236" s="149">
        <f t="shared" si="28"/>
        <v>0</v>
      </c>
      <c r="BJ236" s="17" t="s">
        <v>85</v>
      </c>
      <c r="BK236" s="149">
        <f t="shared" si="29"/>
        <v>0</v>
      </c>
      <c r="BL236" s="17" t="s">
        <v>204</v>
      </c>
      <c r="BM236" s="148" t="s">
        <v>2586</v>
      </c>
    </row>
    <row r="237" spans="2:65" s="1" customFormat="1" ht="16.5" customHeight="1">
      <c r="B237" s="136"/>
      <c r="C237" s="137" t="s">
        <v>551</v>
      </c>
      <c r="D237" s="137" t="s">
        <v>199</v>
      </c>
      <c r="E237" s="138" t="s">
        <v>1531</v>
      </c>
      <c r="F237" s="139" t="s">
        <v>1532</v>
      </c>
      <c r="G237" s="140" t="s">
        <v>527</v>
      </c>
      <c r="H237" s="141">
        <v>263</v>
      </c>
      <c r="I237" s="142"/>
      <c r="J237" s="143">
        <f t="shared" si="20"/>
        <v>0</v>
      </c>
      <c r="K237" s="139" t="s">
        <v>203</v>
      </c>
      <c r="L237" s="32"/>
      <c r="M237" s="144" t="s">
        <v>1</v>
      </c>
      <c r="N237" s="145" t="s">
        <v>42</v>
      </c>
      <c r="P237" s="146">
        <f t="shared" si="21"/>
        <v>0</v>
      </c>
      <c r="Q237" s="146">
        <v>0</v>
      </c>
      <c r="R237" s="146">
        <f t="shared" si="22"/>
        <v>0</v>
      </c>
      <c r="S237" s="146">
        <v>0</v>
      </c>
      <c r="T237" s="147">
        <f t="shared" si="23"/>
        <v>0</v>
      </c>
      <c r="AR237" s="148" t="s">
        <v>204</v>
      </c>
      <c r="AT237" s="148" t="s">
        <v>199</v>
      </c>
      <c r="AU237" s="148" t="s">
        <v>87</v>
      </c>
      <c r="AY237" s="17" t="s">
        <v>197</v>
      </c>
      <c r="BE237" s="149">
        <f t="shared" si="24"/>
        <v>0</v>
      </c>
      <c r="BF237" s="149">
        <f t="shared" si="25"/>
        <v>0</v>
      </c>
      <c r="BG237" s="149">
        <f t="shared" si="26"/>
        <v>0</v>
      </c>
      <c r="BH237" s="149">
        <f t="shared" si="27"/>
        <v>0</v>
      </c>
      <c r="BI237" s="149">
        <f t="shared" si="28"/>
        <v>0</v>
      </c>
      <c r="BJ237" s="17" t="s">
        <v>85</v>
      </c>
      <c r="BK237" s="149">
        <f t="shared" si="29"/>
        <v>0</v>
      </c>
      <c r="BL237" s="17" t="s">
        <v>204</v>
      </c>
      <c r="BM237" s="148" t="s">
        <v>2587</v>
      </c>
    </row>
    <row r="238" spans="2:65" s="12" customFormat="1">
      <c r="B238" s="150"/>
      <c r="D238" s="151" t="s">
        <v>214</v>
      </c>
      <c r="E238" s="152" t="s">
        <v>1</v>
      </c>
      <c r="F238" s="153" t="s">
        <v>2588</v>
      </c>
      <c r="H238" s="154">
        <v>263</v>
      </c>
      <c r="I238" s="155"/>
      <c r="L238" s="150"/>
      <c r="M238" s="156"/>
      <c r="T238" s="157"/>
      <c r="AT238" s="152" t="s">
        <v>214</v>
      </c>
      <c r="AU238" s="152" t="s">
        <v>87</v>
      </c>
      <c r="AV238" s="12" t="s">
        <v>87</v>
      </c>
      <c r="AW238" s="12" t="s">
        <v>32</v>
      </c>
      <c r="AX238" s="12" t="s">
        <v>77</v>
      </c>
      <c r="AY238" s="152" t="s">
        <v>197</v>
      </c>
    </row>
    <row r="239" spans="2:65" s="13" customFormat="1">
      <c r="B239" s="158"/>
      <c r="D239" s="151" t="s">
        <v>214</v>
      </c>
      <c r="E239" s="159" t="s">
        <v>1</v>
      </c>
      <c r="F239" s="160" t="s">
        <v>219</v>
      </c>
      <c r="H239" s="161">
        <v>263</v>
      </c>
      <c r="I239" s="162"/>
      <c r="L239" s="158"/>
      <c r="M239" s="163"/>
      <c r="T239" s="164"/>
      <c r="AT239" s="159" t="s">
        <v>214</v>
      </c>
      <c r="AU239" s="159" t="s">
        <v>87</v>
      </c>
      <c r="AV239" s="13" t="s">
        <v>204</v>
      </c>
      <c r="AW239" s="13" t="s">
        <v>32</v>
      </c>
      <c r="AX239" s="13" t="s">
        <v>85</v>
      </c>
      <c r="AY239" s="159" t="s">
        <v>197</v>
      </c>
    </row>
    <row r="240" spans="2:65" s="1" customFormat="1" ht="33" customHeight="1">
      <c r="B240" s="136"/>
      <c r="C240" s="137" t="s">
        <v>555</v>
      </c>
      <c r="D240" s="137" t="s">
        <v>199</v>
      </c>
      <c r="E240" s="138" t="s">
        <v>2589</v>
      </c>
      <c r="F240" s="139" t="s">
        <v>2590</v>
      </c>
      <c r="G240" s="140" t="s">
        <v>202</v>
      </c>
      <c r="H240" s="141">
        <v>1</v>
      </c>
      <c r="I240" s="142"/>
      <c r="J240" s="143">
        <f t="shared" ref="J240:J252" si="30">ROUND(I240*H240,2)</f>
        <v>0</v>
      </c>
      <c r="K240" s="139" t="s">
        <v>203</v>
      </c>
      <c r="L240" s="32"/>
      <c r="M240" s="144" t="s">
        <v>1</v>
      </c>
      <c r="N240" s="145" t="s">
        <v>42</v>
      </c>
      <c r="P240" s="146">
        <f t="shared" ref="P240:P252" si="31">O240*H240</f>
        <v>0</v>
      </c>
      <c r="Q240" s="146">
        <v>1.9068700000000001</v>
      </c>
      <c r="R240" s="146">
        <f t="shared" ref="R240:R252" si="32">Q240*H240</f>
        <v>1.9068700000000001</v>
      </c>
      <c r="S240" s="146">
        <v>0</v>
      </c>
      <c r="T240" s="147">
        <f t="shared" ref="T240:T252" si="33">S240*H240</f>
        <v>0</v>
      </c>
      <c r="AR240" s="148" t="s">
        <v>204</v>
      </c>
      <c r="AT240" s="148" t="s">
        <v>199</v>
      </c>
      <c r="AU240" s="148" t="s">
        <v>87</v>
      </c>
      <c r="AY240" s="17" t="s">
        <v>197</v>
      </c>
      <c r="BE240" s="149">
        <f t="shared" ref="BE240:BE252" si="34">IF(N240="základní",J240,0)</f>
        <v>0</v>
      </c>
      <c r="BF240" s="149">
        <f t="shared" ref="BF240:BF252" si="35">IF(N240="snížená",J240,0)</f>
        <v>0</v>
      </c>
      <c r="BG240" s="149">
        <f t="shared" ref="BG240:BG252" si="36">IF(N240="zákl. přenesená",J240,0)</f>
        <v>0</v>
      </c>
      <c r="BH240" s="149">
        <f t="shared" ref="BH240:BH252" si="37">IF(N240="sníž. přenesená",J240,0)</f>
        <v>0</v>
      </c>
      <c r="BI240" s="149">
        <f t="shared" ref="BI240:BI252" si="38">IF(N240="nulová",J240,0)</f>
        <v>0</v>
      </c>
      <c r="BJ240" s="17" t="s">
        <v>85</v>
      </c>
      <c r="BK240" s="149">
        <f t="shared" ref="BK240:BK252" si="39">ROUND(I240*H240,2)</f>
        <v>0</v>
      </c>
      <c r="BL240" s="17" t="s">
        <v>204</v>
      </c>
      <c r="BM240" s="148" t="s">
        <v>2591</v>
      </c>
    </row>
    <row r="241" spans="2:65" s="1" customFormat="1" ht="24.2" customHeight="1">
      <c r="B241" s="136"/>
      <c r="C241" s="172" t="s">
        <v>557</v>
      </c>
      <c r="D241" s="172" t="s">
        <v>321</v>
      </c>
      <c r="E241" s="173" t="s">
        <v>2592</v>
      </c>
      <c r="F241" s="174" t="s">
        <v>2593</v>
      </c>
      <c r="G241" s="175" t="s">
        <v>202</v>
      </c>
      <c r="H241" s="176">
        <v>1</v>
      </c>
      <c r="I241" s="177"/>
      <c r="J241" s="178">
        <f t="shared" si="30"/>
        <v>0</v>
      </c>
      <c r="K241" s="174" t="s">
        <v>203</v>
      </c>
      <c r="L241" s="179"/>
      <c r="M241" s="180" t="s">
        <v>1</v>
      </c>
      <c r="N241" s="181" t="s">
        <v>42</v>
      </c>
      <c r="P241" s="146">
        <f t="shared" si="31"/>
        <v>0</v>
      </c>
      <c r="Q241" s="146">
        <v>5.5E-2</v>
      </c>
      <c r="R241" s="146">
        <f t="shared" si="32"/>
        <v>5.5E-2</v>
      </c>
      <c r="S241" s="146">
        <v>0</v>
      </c>
      <c r="T241" s="147">
        <f t="shared" si="33"/>
        <v>0</v>
      </c>
      <c r="AR241" s="148" t="s">
        <v>244</v>
      </c>
      <c r="AT241" s="148" t="s">
        <v>321</v>
      </c>
      <c r="AU241" s="148" t="s">
        <v>87</v>
      </c>
      <c r="AY241" s="17" t="s">
        <v>197</v>
      </c>
      <c r="BE241" s="149">
        <f t="shared" si="34"/>
        <v>0</v>
      </c>
      <c r="BF241" s="149">
        <f t="shared" si="35"/>
        <v>0</v>
      </c>
      <c r="BG241" s="149">
        <f t="shared" si="36"/>
        <v>0</v>
      </c>
      <c r="BH241" s="149">
        <f t="shared" si="37"/>
        <v>0</v>
      </c>
      <c r="BI241" s="149">
        <f t="shared" si="38"/>
        <v>0</v>
      </c>
      <c r="BJ241" s="17" t="s">
        <v>85</v>
      </c>
      <c r="BK241" s="149">
        <f t="shared" si="39"/>
        <v>0</v>
      </c>
      <c r="BL241" s="17" t="s">
        <v>204</v>
      </c>
      <c r="BM241" s="148" t="s">
        <v>2594</v>
      </c>
    </row>
    <row r="242" spans="2:65" s="1" customFormat="1" ht="24.2" customHeight="1">
      <c r="B242" s="136"/>
      <c r="C242" s="137" t="s">
        <v>562</v>
      </c>
      <c r="D242" s="137" t="s">
        <v>199</v>
      </c>
      <c r="E242" s="138" t="s">
        <v>2376</v>
      </c>
      <c r="F242" s="139" t="s">
        <v>2377</v>
      </c>
      <c r="G242" s="140" t="s">
        <v>202</v>
      </c>
      <c r="H242" s="141">
        <v>1</v>
      </c>
      <c r="I242" s="142"/>
      <c r="J242" s="143">
        <f t="shared" si="30"/>
        <v>0</v>
      </c>
      <c r="K242" s="139" t="s">
        <v>203</v>
      </c>
      <c r="L242" s="32"/>
      <c r="M242" s="144" t="s">
        <v>1</v>
      </c>
      <c r="N242" s="145" t="s">
        <v>42</v>
      </c>
      <c r="P242" s="146">
        <f t="shared" si="31"/>
        <v>0</v>
      </c>
      <c r="Q242" s="146">
        <v>7.4999999999999997E-2</v>
      </c>
      <c r="R242" s="146">
        <f t="shared" si="32"/>
        <v>7.4999999999999997E-2</v>
      </c>
      <c r="S242" s="146">
        <v>0</v>
      </c>
      <c r="T242" s="147">
        <f t="shared" si="33"/>
        <v>0</v>
      </c>
      <c r="AR242" s="148" t="s">
        <v>204</v>
      </c>
      <c r="AT242" s="148" t="s">
        <v>199</v>
      </c>
      <c r="AU242" s="148" t="s">
        <v>87</v>
      </c>
      <c r="AY242" s="17" t="s">
        <v>197</v>
      </c>
      <c r="BE242" s="149">
        <f t="shared" si="34"/>
        <v>0</v>
      </c>
      <c r="BF242" s="149">
        <f t="shared" si="35"/>
        <v>0</v>
      </c>
      <c r="BG242" s="149">
        <f t="shared" si="36"/>
        <v>0</v>
      </c>
      <c r="BH242" s="149">
        <f t="shared" si="37"/>
        <v>0</v>
      </c>
      <c r="BI242" s="149">
        <f t="shared" si="38"/>
        <v>0</v>
      </c>
      <c r="BJ242" s="17" t="s">
        <v>85</v>
      </c>
      <c r="BK242" s="149">
        <f t="shared" si="39"/>
        <v>0</v>
      </c>
      <c r="BL242" s="17" t="s">
        <v>204</v>
      </c>
      <c r="BM242" s="148" t="s">
        <v>2595</v>
      </c>
    </row>
    <row r="243" spans="2:65" s="1" customFormat="1" ht="16.5" customHeight="1">
      <c r="B243" s="136"/>
      <c r="C243" s="172" t="s">
        <v>564</v>
      </c>
      <c r="D243" s="172" t="s">
        <v>321</v>
      </c>
      <c r="E243" s="173" t="s">
        <v>2379</v>
      </c>
      <c r="F243" s="174" t="s">
        <v>2380</v>
      </c>
      <c r="G243" s="175" t="s">
        <v>202</v>
      </c>
      <c r="H243" s="176">
        <v>1</v>
      </c>
      <c r="I243" s="177"/>
      <c r="J243" s="178">
        <f t="shared" si="30"/>
        <v>0</v>
      </c>
      <c r="K243" s="174" t="s">
        <v>203</v>
      </c>
      <c r="L243" s="179"/>
      <c r="M243" s="180" t="s">
        <v>1</v>
      </c>
      <c r="N243" s="181" t="s">
        <v>42</v>
      </c>
      <c r="P243" s="146">
        <f t="shared" si="31"/>
        <v>0</v>
      </c>
      <c r="Q243" s="146">
        <v>3.0800000000000001E-2</v>
      </c>
      <c r="R243" s="146">
        <f t="shared" si="32"/>
        <v>3.0800000000000001E-2</v>
      </c>
      <c r="S243" s="146">
        <v>0</v>
      </c>
      <c r="T243" s="147">
        <f t="shared" si="33"/>
        <v>0</v>
      </c>
      <c r="AR243" s="148" t="s">
        <v>244</v>
      </c>
      <c r="AT243" s="148" t="s">
        <v>321</v>
      </c>
      <c r="AU243" s="148" t="s">
        <v>87</v>
      </c>
      <c r="AY243" s="17" t="s">
        <v>197</v>
      </c>
      <c r="BE243" s="149">
        <f t="shared" si="34"/>
        <v>0</v>
      </c>
      <c r="BF243" s="149">
        <f t="shared" si="35"/>
        <v>0</v>
      </c>
      <c r="BG243" s="149">
        <f t="shared" si="36"/>
        <v>0</v>
      </c>
      <c r="BH243" s="149">
        <f t="shared" si="37"/>
        <v>0</v>
      </c>
      <c r="BI243" s="149">
        <f t="shared" si="38"/>
        <v>0</v>
      </c>
      <c r="BJ243" s="17" t="s">
        <v>85</v>
      </c>
      <c r="BK243" s="149">
        <f t="shared" si="39"/>
        <v>0</v>
      </c>
      <c r="BL243" s="17" t="s">
        <v>204</v>
      </c>
      <c r="BM243" s="148" t="s">
        <v>2596</v>
      </c>
    </row>
    <row r="244" spans="2:65" s="1" customFormat="1" ht="16.5" customHeight="1">
      <c r="B244" s="136"/>
      <c r="C244" s="137" t="s">
        <v>569</v>
      </c>
      <c r="D244" s="137" t="s">
        <v>199</v>
      </c>
      <c r="E244" s="138" t="s">
        <v>2597</v>
      </c>
      <c r="F244" s="139" t="s">
        <v>2598</v>
      </c>
      <c r="G244" s="140" t="s">
        <v>202</v>
      </c>
      <c r="H244" s="141">
        <v>3</v>
      </c>
      <c r="I244" s="142"/>
      <c r="J244" s="143">
        <f t="shared" si="30"/>
        <v>0</v>
      </c>
      <c r="K244" s="139" t="s">
        <v>203</v>
      </c>
      <c r="L244" s="32"/>
      <c r="M244" s="144" t="s">
        <v>1</v>
      </c>
      <c r="N244" s="145" t="s">
        <v>42</v>
      </c>
      <c r="P244" s="146">
        <f t="shared" si="31"/>
        <v>0</v>
      </c>
      <c r="Q244" s="146">
        <v>0.04</v>
      </c>
      <c r="R244" s="146">
        <f t="shared" si="32"/>
        <v>0.12</v>
      </c>
      <c r="S244" s="146">
        <v>0</v>
      </c>
      <c r="T244" s="147">
        <f t="shared" si="33"/>
        <v>0</v>
      </c>
      <c r="AR244" s="148" t="s">
        <v>204</v>
      </c>
      <c r="AT244" s="148" t="s">
        <v>199</v>
      </c>
      <c r="AU244" s="148" t="s">
        <v>87</v>
      </c>
      <c r="AY244" s="17" t="s">
        <v>197</v>
      </c>
      <c r="BE244" s="149">
        <f t="shared" si="34"/>
        <v>0</v>
      </c>
      <c r="BF244" s="149">
        <f t="shared" si="35"/>
        <v>0</v>
      </c>
      <c r="BG244" s="149">
        <f t="shared" si="36"/>
        <v>0</v>
      </c>
      <c r="BH244" s="149">
        <f t="shared" si="37"/>
        <v>0</v>
      </c>
      <c r="BI244" s="149">
        <f t="shared" si="38"/>
        <v>0</v>
      </c>
      <c r="BJ244" s="17" t="s">
        <v>85</v>
      </c>
      <c r="BK244" s="149">
        <f t="shared" si="39"/>
        <v>0</v>
      </c>
      <c r="BL244" s="17" t="s">
        <v>204</v>
      </c>
      <c r="BM244" s="148" t="s">
        <v>2599</v>
      </c>
    </row>
    <row r="245" spans="2:65" s="1" customFormat="1" ht="24.2" customHeight="1">
      <c r="B245" s="136"/>
      <c r="C245" s="172" t="s">
        <v>571</v>
      </c>
      <c r="D245" s="172" t="s">
        <v>321</v>
      </c>
      <c r="E245" s="173" t="s">
        <v>2600</v>
      </c>
      <c r="F245" s="174" t="s">
        <v>2601</v>
      </c>
      <c r="G245" s="175" t="s">
        <v>202</v>
      </c>
      <c r="H245" s="176">
        <v>3</v>
      </c>
      <c r="I245" s="177"/>
      <c r="J245" s="178">
        <f t="shared" si="30"/>
        <v>0</v>
      </c>
      <c r="K245" s="174" t="s">
        <v>203</v>
      </c>
      <c r="L245" s="179"/>
      <c r="M245" s="180" t="s">
        <v>1</v>
      </c>
      <c r="N245" s="181" t="s">
        <v>42</v>
      </c>
      <c r="P245" s="146">
        <f t="shared" si="31"/>
        <v>0</v>
      </c>
      <c r="Q245" s="146">
        <v>1.3299999999999999E-2</v>
      </c>
      <c r="R245" s="146">
        <f t="shared" si="32"/>
        <v>3.9899999999999998E-2</v>
      </c>
      <c r="S245" s="146">
        <v>0</v>
      </c>
      <c r="T245" s="147">
        <f t="shared" si="33"/>
        <v>0</v>
      </c>
      <c r="AR245" s="148" t="s">
        <v>244</v>
      </c>
      <c r="AT245" s="148" t="s">
        <v>321</v>
      </c>
      <c r="AU245" s="148" t="s">
        <v>87</v>
      </c>
      <c r="AY245" s="17" t="s">
        <v>197</v>
      </c>
      <c r="BE245" s="149">
        <f t="shared" si="34"/>
        <v>0</v>
      </c>
      <c r="BF245" s="149">
        <f t="shared" si="35"/>
        <v>0</v>
      </c>
      <c r="BG245" s="149">
        <f t="shared" si="36"/>
        <v>0</v>
      </c>
      <c r="BH245" s="149">
        <f t="shared" si="37"/>
        <v>0</v>
      </c>
      <c r="BI245" s="149">
        <f t="shared" si="38"/>
        <v>0</v>
      </c>
      <c r="BJ245" s="17" t="s">
        <v>85</v>
      </c>
      <c r="BK245" s="149">
        <f t="shared" si="39"/>
        <v>0</v>
      </c>
      <c r="BL245" s="17" t="s">
        <v>204</v>
      </c>
      <c r="BM245" s="148" t="s">
        <v>2602</v>
      </c>
    </row>
    <row r="246" spans="2:65" s="1" customFormat="1" ht="24.2" customHeight="1">
      <c r="B246" s="136"/>
      <c r="C246" s="172" t="s">
        <v>576</v>
      </c>
      <c r="D246" s="172" t="s">
        <v>321</v>
      </c>
      <c r="E246" s="173" t="s">
        <v>2603</v>
      </c>
      <c r="F246" s="174" t="s">
        <v>2604</v>
      </c>
      <c r="G246" s="175" t="s">
        <v>202</v>
      </c>
      <c r="H246" s="176">
        <v>3</v>
      </c>
      <c r="I246" s="177"/>
      <c r="J246" s="178">
        <f t="shared" si="30"/>
        <v>0</v>
      </c>
      <c r="K246" s="174" t="s">
        <v>203</v>
      </c>
      <c r="L246" s="179"/>
      <c r="M246" s="180" t="s">
        <v>1</v>
      </c>
      <c r="N246" s="181" t="s">
        <v>42</v>
      </c>
      <c r="P246" s="146">
        <f t="shared" si="31"/>
        <v>0</v>
      </c>
      <c r="Q246" s="146">
        <v>8.9999999999999998E-4</v>
      </c>
      <c r="R246" s="146">
        <f t="shared" si="32"/>
        <v>2.7000000000000001E-3</v>
      </c>
      <c r="S246" s="146">
        <v>0</v>
      </c>
      <c r="T246" s="147">
        <f t="shared" si="33"/>
        <v>0</v>
      </c>
      <c r="AR246" s="148" t="s">
        <v>244</v>
      </c>
      <c r="AT246" s="148" t="s">
        <v>321</v>
      </c>
      <c r="AU246" s="148" t="s">
        <v>87</v>
      </c>
      <c r="AY246" s="17" t="s">
        <v>197</v>
      </c>
      <c r="BE246" s="149">
        <f t="shared" si="34"/>
        <v>0</v>
      </c>
      <c r="BF246" s="149">
        <f t="shared" si="35"/>
        <v>0</v>
      </c>
      <c r="BG246" s="149">
        <f t="shared" si="36"/>
        <v>0</v>
      </c>
      <c r="BH246" s="149">
        <f t="shared" si="37"/>
        <v>0</v>
      </c>
      <c r="BI246" s="149">
        <f t="shared" si="38"/>
        <v>0</v>
      </c>
      <c r="BJ246" s="17" t="s">
        <v>85</v>
      </c>
      <c r="BK246" s="149">
        <f t="shared" si="39"/>
        <v>0</v>
      </c>
      <c r="BL246" s="17" t="s">
        <v>204</v>
      </c>
      <c r="BM246" s="148" t="s">
        <v>2605</v>
      </c>
    </row>
    <row r="247" spans="2:65" s="1" customFormat="1" ht="16.5" customHeight="1">
      <c r="B247" s="136"/>
      <c r="C247" s="137" t="s">
        <v>580</v>
      </c>
      <c r="D247" s="137" t="s">
        <v>199</v>
      </c>
      <c r="E247" s="138" t="s">
        <v>2606</v>
      </c>
      <c r="F247" s="139" t="s">
        <v>2607</v>
      </c>
      <c r="G247" s="140" t="s">
        <v>202</v>
      </c>
      <c r="H247" s="141">
        <v>1</v>
      </c>
      <c r="I247" s="142"/>
      <c r="J247" s="143">
        <f t="shared" si="30"/>
        <v>0</v>
      </c>
      <c r="K247" s="139" t="s">
        <v>203</v>
      </c>
      <c r="L247" s="32"/>
      <c r="M247" s="144" t="s">
        <v>1</v>
      </c>
      <c r="N247" s="145" t="s">
        <v>42</v>
      </c>
      <c r="P247" s="146">
        <f t="shared" si="31"/>
        <v>0</v>
      </c>
      <c r="Q247" s="146">
        <v>0.05</v>
      </c>
      <c r="R247" s="146">
        <f t="shared" si="32"/>
        <v>0.05</v>
      </c>
      <c r="S247" s="146">
        <v>0</v>
      </c>
      <c r="T247" s="147">
        <f t="shared" si="33"/>
        <v>0</v>
      </c>
      <c r="AR247" s="148" t="s">
        <v>204</v>
      </c>
      <c r="AT247" s="148" t="s">
        <v>199</v>
      </c>
      <c r="AU247" s="148" t="s">
        <v>87</v>
      </c>
      <c r="AY247" s="17" t="s">
        <v>197</v>
      </c>
      <c r="BE247" s="149">
        <f t="shared" si="34"/>
        <v>0</v>
      </c>
      <c r="BF247" s="149">
        <f t="shared" si="35"/>
        <v>0</v>
      </c>
      <c r="BG247" s="149">
        <f t="shared" si="36"/>
        <v>0</v>
      </c>
      <c r="BH247" s="149">
        <f t="shared" si="37"/>
        <v>0</v>
      </c>
      <c r="BI247" s="149">
        <f t="shared" si="38"/>
        <v>0</v>
      </c>
      <c r="BJ247" s="17" t="s">
        <v>85</v>
      </c>
      <c r="BK247" s="149">
        <f t="shared" si="39"/>
        <v>0</v>
      </c>
      <c r="BL247" s="17" t="s">
        <v>204</v>
      </c>
      <c r="BM247" s="148" t="s">
        <v>2608</v>
      </c>
    </row>
    <row r="248" spans="2:65" s="1" customFormat="1" ht="16.5" customHeight="1">
      <c r="B248" s="136"/>
      <c r="C248" s="172" t="s">
        <v>585</v>
      </c>
      <c r="D248" s="172" t="s">
        <v>321</v>
      </c>
      <c r="E248" s="173" t="s">
        <v>2609</v>
      </c>
      <c r="F248" s="174" t="s">
        <v>2610</v>
      </c>
      <c r="G248" s="175" t="s">
        <v>202</v>
      </c>
      <c r="H248" s="176">
        <v>1</v>
      </c>
      <c r="I248" s="177"/>
      <c r="J248" s="178">
        <f t="shared" si="30"/>
        <v>0</v>
      </c>
      <c r="K248" s="174" t="s">
        <v>203</v>
      </c>
      <c r="L248" s="179"/>
      <c r="M248" s="180" t="s">
        <v>1</v>
      </c>
      <c r="N248" s="181" t="s">
        <v>42</v>
      </c>
      <c r="P248" s="146">
        <f t="shared" si="31"/>
        <v>0</v>
      </c>
      <c r="Q248" s="146">
        <v>2.9499999999999998E-2</v>
      </c>
      <c r="R248" s="146">
        <f t="shared" si="32"/>
        <v>2.9499999999999998E-2</v>
      </c>
      <c r="S248" s="146">
        <v>0</v>
      </c>
      <c r="T248" s="147">
        <f t="shared" si="33"/>
        <v>0</v>
      </c>
      <c r="AR248" s="148" t="s">
        <v>244</v>
      </c>
      <c r="AT248" s="148" t="s">
        <v>321</v>
      </c>
      <c r="AU248" s="148" t="s">
        <v>87</v>
      </c>
      <c r="AY248" s="17" t="s">
        <v>197</v>
      </c>
      <c r="BE248" s="149">
        <f t="shared" si="34"/>
        <v>0</v>
      </c>
      <c r="BF248" s="149">
        <f t="shared" si="35"/>
        <v>0</v>
      </c>
      <c r="BG248" s="149">
        <f t="shared" si="36"/>
        <v>0</v>
      </c>
      <c r="BH248" s="149">
        <f t="shared" si="37"/>
        <v>0</v>
      </c>
      <c r="BI248" s="149">
        <f t="shared" si="38"/>
        <v>0</v>
      </c>
      <c r="BJ248" s="17" t="s">
        <v>85</v>
      </c>
      <c r="BK248" s="149">
        <f t="shared" si="39"/>
        <v>0</v>
      </c>
      <c r="BL248" s="17" t="s">
        <v>204</v>
      </c>
      <c r="BM248" s="148" t="s">
        <v>2611</v>
      </c>
    </row>
    <row r="249" spans="2:65" s="1" customFormat="1" ht="24.2" customHeight="1">
      <c r="B249" s="136"/>
      <c r="C249" s="172" t="s">
        <v>590</v>
      </c>
      <c r="D249" s="172" t="s">
        <v>321</v>
      </c>
      <c r="E249" s="173" t="s">
        <v>2612</v>
      </c>
      <c r="F249" s="174" t="s">
        <v>2613</v>
      </c>
      <c r="G249" s="175" t="s">
        <v>202</v>
      </c>
      <c r="H249" s="176">
        <v>1</v>
      </c>
      <c r="I249" s="177"/>
      <c r="J249" s="178">
        <f t="shared" si="30"/>
        <v>0</v>
      </c>
      <c r="K249" s="174" t="s">
        <v>203</v>
      </c>
      <c r="L249" s="179"/>
      <c r="M249" s="180" t="s">
        <v>1</v>
      </c>
      <c r="N249" s="181" t="s">
        <v>42</v>
      </c>
      <c r="P249" s="146">
        <f t="shared" si="31"/>
        <v>0</v>
      </c>
      <c r="Q249" s="146">
        <v>2.5000000000000001E-3</v>
      </c>
      <c r="R249" s="146">
        <f t="shared" si="32"/>
        <v>2.5000000000000001E-3</v>
      </c>
      <c r="S249" s="146">
        <v>0</v>
      </c>
      <c r="T249" s="147">
        <f t="shared" si="33"/>
        <v>0</v>
      </c>
      <c r="AR249" s="148" t="s">
        <v>244</v>
      </c>
      <c r="AT249" s="148" t="s">
        <v>321</v>
      </c>
      <c r="AU249" s="148" t="s">
        <v>87</v>
      </c>
      <c r="AY249" s="17" t="s">
        <v>197</v>
      </c>
      <c r="BE249" s="149">
        <f t="shared" si="34"/>
        <v>0</v>
      </c>
      <c r="BF249" s="149">
        <f t="shared" si="35"/>
        <v>0</v>
      </c>
      <c r="BG249" s="149">
        <f t="shared" si="36"/>
        <v>0</v>
      </c>
      <c r="BH249" s="149">
        <f t="shared" si="37"/>
        <v>0</v>
      </c>
      <c r="BI249" s="149">
        <f t="shared" si="38"/>
        <v>0</v>
      </c>
      <c r="BJ249" s="17" t="s">
        <v>85</v>
      </c>
      <c r="BK249" s="149">
        <f t="shared" si="39"/>
        <v>0</v>
      </c>
      <c r="BL249" s="17" t="s">
        <v>204</v>
      </c>
      <c r="BM249" s="148" t="s">
        <v>2614</v>
      </c>
    </row>
    <row r="250" spans="2:65" s="1" customFormat="1" ht="24.2" customHeight="1">
      <c r="B250" s="136"/>
      <c r="C250" s="137" t="s">
        <v>594</v>
      </c>
      <c r="D250" s="137" t="s">
        <v>199</v>
      </c>
      <c r="E250" s="138" t="s">
        <v>2382</v>
      </c>
      <c r="F250" s="139" t="s">
        <v>2383</v>
      </c>
      <c r="G250" s="140" t="s">
        <v>202</v>
      </c>
      <c r="H250" s="141">
        <v>1</v>
      </c>
      <c r="I250" s="142"/>
      <c r="J250" s="143">
        <f t="shared" si="30"/>
        <v>0</v>
      </c>
      <c r="K250" s="139" t="s">
        <v>203</v>
      </c>
      <c r="L250" s="32"/>
      <c r="M250" s="144" t="s">
        <v>1</v>
      </c>
      <c r="N250" s="145" t="s">
        <v>42</v>
      </c>
      <c r="P250" s="146">
        <f t="shared" si="31"/>
        <v>0</v>
      </c>
      <c r="Q250" s="146">
        <v>1.6000000000000001E-4</v>
      </c>
      <c r="R250" s="146">
        <f t="shared" si="32"/>
        <v>1.6000000000000001E-4</v>
      </c>
      <c r="S250" s="146">
        <v>0</v>
      </c>
      <c r="T250" s="147">
        <f t="shared" si="33"/>
        <v>0</v>
      </c>
      <c r="AR250" s="148" t="s">
        <v>204</v>
      </c>
      <c r="AT250" s="148" t="s">
        <v>199</v>
      </c>
      <c r="AU250" s="148" t="s">
        <v>87</v>
      </c>
      <c r="AY250" s="17" t="s">
        <v>197</v>
      </c>
      <c r="BE250" s="149">
        <f t="shared" si="34"/>
        <v>0</v>
      </c>
      <c r="BF250" s="149">
        <f t="shared" si="35"/>
        <v>0</v>
      </c>
      <c r="BG250" s="149">
        <f t="shared" si="36"/>
        <v>0</v>
      </c>
      <c r="BH250" s="149">
        <f t="shared" si="37"/>
        <v>0</v>
      </c>
      <c r="BI250" s="149">
        <f t="shared" si="38"/>
        <v>0</v>
      </c>
      <c r="BJ250" s="17" t="s">
        <v>85</v>
      </c>
      <c r="BK250" s="149">
        <f t="shared" si="39"/>
        <v>0</v>
      </c>
      <c r="BL250" s="17" t="s">
        <v>204</v>
      </c>
      <c r="BM250" s="148" t="s">
        <v>2615</v>
      </c>
    </row>
    <row r="251" spans="2:65" s="1" customFormat="1" ht="16.5" customHeight="1">
      <c r="B251" s="136"/>
      <c r="C251" s="137" t="s">
        <v>600</v>
      </c>
      <c r="D251" s="137" t="s">
        <v>199</v>
      </c>
      <c r="E251" s="138" t="s">
        <v>1537</v>
      </c>
      <c r="F251" s="139" t="s">
        <v>1538</v>
      </c>
      <c r="G251" s="140" t="s">
        <v>527</v>
      </c>
      <c r="H251" s="141">
        <v>263</v>
      </c>
      <c r="I251" s="142"/>
      <c r="J251" s="143">
        <f t="shared" si="30"/>
        <v>0</v>
      </c>
      <c r="K251" s="139" t="s">
        <v>203</v>
      </c>
      <c r="L251" s="32"/>
      <c r="M251" s="144" t="s">
        <v>1</v>
      </c>
      <c r="N251" s="145" t="s">
        <v>42</v>
      </c>
      <c r="P251" s="146">
        <f t="shared" si="31"/>
        <v>0</v>
      </c>
      <c r="Q251" s="146">
        <v>1.9000000000000001E-4</v>
      </c>
      <c r="R251" s="146">
        <f t="shared" si="32"/>
        <v>4.9970000000000001E-2</v>
      </c>
      <c r="S251" s="146">
        <v>0</v>
      </c>
      <c r="T251" s="147">
        <f t="shared" si="33"/>
        <v>0</v>
      </c>
      <c r="AR251" s="148" t="s">
        <v>204</v>
      </c>
      <c r="AT251" s="148" t="s">
        <v>199</v>
      </c>
      <c r="AU251" s="148" t="s">
        <v>87</v>
      </c>
      <c r="AY251" s="17" t="s">
        <v>197</v>
      </c>
      <c r="BE251" s="149">
        <f t="shared" si="34"/>
        <v>0</v>
      </c>
      <c r="BF251" s="149">
        <f t="shared" si="35"/>
        <v>0</v>
      </c>
      <c r="BG251" s="149">
        <f t="shared" si="36"/>
        <v>0</v>
      </c>
      <c r="BH251" s="149">
        <f t="shared" si="37"/>
        <v>0</v>
      </c>
      <c r="BI251" s="149">
        <f t="shared" si="38"/>
        <v>0</v>
      </c>
      <c r="BJ251" s="17" t="s">
        <v>85</v>
      </c>
      <c r="BK251" s="149">
        <f t="shared" si="39"/>
        <v>0</v>
      </c>
      <c r="BL251" s="17" t="s">
        <v>204</v>
      </c>
      <c r="BM251" s="148" t="s">
        <v>2616</v>
      </c>
    </row>
    <row r="252" spans="2:65" s="1" customFormat="1" ht="24.2" customHeight="1">
      <c r="B252" s="136"/>
      <c r="C252" s="137" t="s">
        <v>604</v>
      </c>
      <c r="D252" s="137" t="s">
        <v>199</v>
      </c>
      <c r="E252" s="138" t="s">
        <v>2617</v>
      </c>
      <c r="F252" s="139" t="s">
        <v>2618</v>
      </c>
      <c r="G252" s="140" t="s">
        <v>527</v>
      </c>
      <c r="H252" s="141">
        <v>263</v>
      </c>
      <c r="I252" s="142"/>
      <c r="J252" s="143">
        <f t="shared" si="30"/>
        <v>0</v>
      </c>
      <c r="K252" s="139" t="s">
        <v>203</v>
      </c>
      <c r="L252" s="32"/>
      <c r="M252" s="144" t="s">
        <v>1</v>
      </c>
      <c r="N252" s="145" t="s">
        <v>42</v>
      </c>
      <c r="P252" s="146">
        <f t="shared" si="31"/>
        <v>0</v>
      </c>
      <c r="Q252" s="146">
        <v>1.2999999999999999E-4</v>
      </c>
      <c r="R252" s="146">
        <f t="shared" si="32"/>
        <v>3.4189999999999998E-2</v>
      </c>
      <c r="S252" s="146">
        <v>0</v>
      </c>
      <c r="T252" s="147">
        <f t="shared" si="33"/>
        <v>0</v>
      </c>
      <c r="AR252" s="148" t="s">
        <v>204</v>
      </c>
      <c r="AT252" s="148" t="s">
        <v>199</v>
      </c>
      <c r="AU252" s="148" t="s">
        <v>87</v>
      </c>
      <c r="AY252" s="17" t="s">
        <v>197</v>
      </c>
      <c r="BE252" s="149">
        <f t="shared" si="34"/>
        <v>0</v>
      </c>
      <c r="BF252" s="149">
        <f t="shared" si="35"/>
        <v>0</v>
      </c>
      <c r="BG252" s="149">
        <f t="shared" si="36"/>
        <v>0</v>
      </c>
      <c r="BH252" s="149">
        <f t="shared" si="37"/>
        <v>0</v>
      </c>
      <c r="BI252" s="149">
        <f t="shared" si="38"/>
        <v>0</v>
      </c>
      <c r="BJ252" s="17" t="s">
        <v>85</v>
      </c>
      <c r="BK252" s="149">
        <f t="shared" si="39"/>
        <v>0</v>
      </c>
      <c r="BL252" s="17" t="s">
        <v>204</v>
      </c>
      <c r="BM252" s="148" t="s">
        <v>2619</v>
      </c>
    </row>
    <row r="253" spans="2:65" s="11" customFormat="1" ht="22.9" customHeight="1">
      <c r="B253" s="124"/>
      <c r="D253" s="125" t="s">
        <v>76</v>
      </c>
      <c r="E253" s="134" t="s">
        <v>693</v>
      </c>
      <c r="F253" s="134" t="s">
        <v>694</v>
      </c>
      <c r="I253" s="127"/>
      <c r="J253" s="135">
        <f>BK253</f>
        <v>0</v>
      </c>
      <c r="L253" s="124"/>
      <c r="M253" s="129"/>
      <c r="P253" s="130">
        <f>P254</f>
        <v>0</v>
      </c>
      <c r="R253" s="130">
        <f>R254</f>
        <v>0</v>
      </c>
      <c r="T253" s="131">
        <f>T254</f>
        <v>0</v>
      </c>
      <c r="AR253" s="125" t="s">
        <v>85</v>
      </c>
      <c r="AT253" s="132" t="s">
        <v>76</v>
      </c>
      <c r="AU253" s="132" t="s">
        <v>85</v>
      </c>
      <c r="AY253" s="125" t="s">
        <v>197</v>
      </c>
      <c r="BK253" s="133">
        <f>BK254</f>
        <v>0</v>
      </c>
    </row>
    <row r="254" spans="2:65" s="1" customFormat="1" ht="24.2" customHeight="1">
      <c r="B254" s="136"/>
      <c r="C254" s="137" t="s">
        <v>608</v>
      </c>
      <c r="D254" s="137" t="s">
        <v>199</v>
      </c>
      <c r="E254" s="138" t="s">
        <v>2620</v>
      </c>
      <c r="F254" s="139" t="s">
        <v>2621</v>
      </c>
      <c r="G254" s="140" t="s">
        <v>293</v>
      </c>
      <c r="H254" s="141">
        <v>148.298</v>
      </c>
      <c r="I254" s="142"/>
      <c r="J254" s="143">
        <f>ROUND(I254*H254,2)</f>
        <v>0</v>
      </c>
      <c r="K254" s="139" t="s">
        <v>203</v>
      </c>
      <c r="L254" s="32"/>
      <c r="M254" s="144" t="s">
        <v>1</v>
      </c>
      <c r="N254" s="145" t="s">
        <v>42</v>
      </c>
      <c r="P254" s="146">
        <f>O254*H254</f>
        <v>0</v>
      </c>
      <c r="Q254" s="146">
        <v>0</v>
      </c>
      <c r="R254" s="146">
        <f>Q254*H254</f>
        <v>0</v>
      </c>
      <c r="S254" s="146">
        <v>0</v>
      </c>
      <c r="T254" s="147">
        <f>S254*H254</f>
        <v>0</v>
      </c>
      <c r="AR254" s="148" t="s">
        <v>204</v>
      </c>
      <c r="AT254" s="148" t="s">
        <v>199</v>
      </c>
      <c r="AU254" s="148" t="s">
        <v>87</v>
      </c>
      <c r="AY254" s="17" t="s">
        <v>197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7" t="s">
        <v>85</v>
      </c>
      <c r="BK254" s="149">
        <f>ROUND(I254*H254,2)</f>
        <v>0</v>
      </c>
      <c r="BL254" s="17" t="s">
        <v>204</v>
      </c>
      <c r="BM254" s="148" t="s">
        <v>2622</v>
      </c>
    </row>
    <row r="255" spans="2:65" s="11" customFormat="1" ht="25.9" customHeight="1">
      <c r="B255" s="124"/>
      <c r="D255" s="125" t="s">
        <v>76</v>
      </c>
      <c r="E255" s="126" t="s">
        <v>699</v>
      </c>
      <c r="F255" s="126" t="s">
        <v>700</v>
      </c>
      <c r="I255" s="127"/>
      <c r="J255" s="128">
        <f>BK255</f>
        <v>0</v>
      </c>
      <c r="L255" s="124"/>
      <c r="M255" s="129"/>
      <c r="P255" s="130">
        <f>P256</f>
        <v>0</v>
      </c>
      <c r="R255" s="130">
        <f>R256</f>
        <v>1.093E-2</v>
      </c>
      <c r="T255" s="131">
        <f>T256</f>
        <v>0</v>
      </c>
      <c r="AR255" s="125" t="s">
        <v>87</v>
      </c>
      <c r="AT255" s="132" t="s">
        <v>76</v>
      </c>
      <c r="AU255" s="132" t="s">
        <v>77</v>
      </c>
      <c r="AY255" s="125" t="s">
        <v>197</v>
      </c>
      <c r="BK255" s="133">
        <f>BK256</f>
        <v>0</v>
      </c>
    </row>
    <row r="256" spans="2:65" s="11" customFormat="1" ht="22.9" customHeight="1">
      <c r="B256" s="124"/>
      <c r="D256" s="125" t="s">
        <v>76</v>
      </c>
      <c r="E256" s="134" t="s">
        <v>811</v>
      </c>
      <c r="F256" s="134" t="s">
        <v>812</v>
      </c>
      <c r="I256" s="127"/>
      <c r="J256" s="135">
        <f>BK256</f>
        <v>0</v>
      </c>
      <c r="L256" s="124"/>
      <c r="M256" s="129"/>
      <c r="P256" s="130">
        <f>SUM(P257:P261)</f>
        <v>0</v>
      </c>
      <c r="R256" s="130">
        <f>SUM(R257:R261)</f>
        <v>1.093E-2</v>
      </c>
      <c r="T256" s="131">
        <f>SUM(T257:T261)</f>
        <v>0</v>
      </c>
      <c r="AR256" s="125" t="s">
        <v>87</v>
      </c>
      <c r="AT256" s="132" t="s">
        <v>76</v>
      </c>
      <c r="AU256" s="132" t="s">
        <v>85</v>
      </c>
      <c r="AY256" s="125" t="s">
        <v>197</v>
      </c>
      <c r="BK256" s="133">
        <f>SUM(BK257:BK261)</f>
        <v>0</v>
      </c>
    </row>
    <row r="257" spans="2:65" s="1" customFormat="1" ht="16.5" customHeight="1">
      <c r="B257" s="136"/>
      <c r="C257" s="137" t="s">
        <v>612</v>
      </c>
      <c r="D257" s="137" t="s">
        <v>199</v>
      </c>
      <c r="E257" s="138" t="s">
        <v>2623</v>
      </c>
      <c r="F257" s="139" t="s">
        <v>2624</v>
      </c>
      <c r="G257" s="140" t="s">
        <v>852</v>
      </c>
      <c r="H257" s="141">
        <v>1</v>
      </c>
      <c r="I257" s="142"/>
      <c r="J257" s="143">
        <f>ROUND(I257*H257,2)</f>
        <v>0</v>
      </c>
      <c r="K257" s="139" t="s">
        <v>203</v>
      </c>
      <c r="L257" s="32"/>
      <c r="M257" s="144" t="s">
        <v>1</v>
      </c>
      <c r="N257" s="145" t="s">
        <v>42</v>
      </c>
      <c r="P257" s="146">
        <f>O257*H257</f>
        <v>0</v>
      </c>
      <c r="Q257" s="146">
        <v>1.093E-2</v>
      </c>
      <c r="R257" s="146">
        <f>Q257*H257</f>
        <v>1.093E-2</v>
      </c>
      <c r="S257" s="146">
        <v>0</v>
      </c>
      <c r="T257" s="147">
        <f>S257*H257</f>
        <v>0</v>
      </c>
      <c r="AR257" s="148" t="s">
        <v>286</v>
      </c>
      <c r="AT257" s="148" t="s">
        <v>199</v>
      </c>
      <c r="AU257" s="148" t="s">
        <v>87</v>
      </c>
      <c r="AY257" s="17" t="s">
        <v>197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7" t="s">
        <v>85</v>
      </c>
      <c r="BK257" s="149">
        <f>ROUND(I257*H257,2)</f>
        <v>0</v>
      </c>
      <c r="BL257" s="17" t="s">
        <v>286</v>
      </c>
      <c r="BM257" s="148" t="s">
        <v>2625</v>
      </c>
    </row>
    <row r="258" spans="2:65" s="1" customFormat="1" ht="24.2" customHeight="1">
      <c r="B258" s="136"/>
      <c r="C258" s="137" t="s">
        <v>617</v>
      </c>
      <c r="D258" s="137" t="s">
        <v>199</v>
      </c>
      <c r="E258" s="138" t="s">
        <v>863</v>
      </c>
      <c r="F258" s="139" t="s">
        <v>864</v>
      </c>
      <c r="G258" s="140" t="s">
        <v>293</v>
      </c>
      <c r="H258" s="141">
        <v>1.0999999999999999E-2</v>
      </c>
      <c r="I258" s="142"/>
      <c r="J258" s="143">
        <f>ROUND(I258*H258,2)</f>
        <v>0</v>
      </c>
      <c r="K258" s="139" t="s">
        <v>203</v>
      </c>
      <c r="L258" s="32"/>
      <c r="M258" s="144" t="s">
        <v>1</v>
      </c>
      <c r="N258" s="145" t="s">
        <v>42</v>
      </c>
      <c r="P258" s="146">
        <f>O258*H258</f>
        <v>0</v>
      </c>
      <c r="Q258" s="146">
        <v>0</v>
      </c>
      <c r="R258" s="146">
        <f>Q258*H258</f>
        <v>0</v>
      </c>
      <c r="S258" s="146">
        <v>0</v>
      </c>
      <c r="T258" s="147">
        <f>S258*H258</f>
        <v>0</v>
      </c>
      <c r="AR258" s="148" t="s">
        <v>204</v>
      </c>
      <c r="AT258" s="148" t="s">
        <v>199</v>
      </c>
      <c r="AU258" s="148" t="s">
        <v>87</v>
      </c>
      <c r="AY258" s="17" t="s">
        <v>197</v>
      </c>
      <c r="BE258" s="149">
        <f>IF(N258="základní",J258,0)</f>
        <v>0</v>
      </c>
      <c r="BF258" s="149">
        <f>IF(N258="snížená",J258,0)</f>
        <v>0</v>
      </c>
      <c r="BG258" s="149">
        <f>IF(N258="zákl. přenesená",J258,0)</f>
        <v>0</v>
      </c>
      <c r="BH258" s="149">
        <f>IF(N258="sníž. přenesená",J258,0)</f>
        <v>0</v>
      </c>
      <c r="BI258" s="149">
        <f>IF(N258="nulová",J258,0)</f>
        <v>0</v>
      </c>
      <c r="BJ258" s="17" t="s">
        <v>85</v>
      </c>
      <c r="BK258" s="149">
        <f>ROUND(I258*H258,2)</f>
        <v>0</v>
      </c>
      <c r="BL258" s="17" t="s">
        <v>204</v>
      </c>
      <c r="BM258" s="148" t="s">
        <v>2626</v>
      </c>
    </row>
    <row r="259" spans="2:65" s="1" customFormat="1" ht="24.2" customHeight="1">
      <c r="B259" s="136"/>
      <c r="C259" s="137" t="s">
        <v>622</v>
      </c>
      <c r="D259" s="137" t="s">
        <v>199</v>
      </c>
      <c r="E259" s="138" t="s">
        <v>2627</v>
      </c>
      <c r="F259" s="139" t="s">
        <v>2628</v>
      </c>
      <c r="G259" s="140" t="s">
        <v>293</v>
      </c>
      <c r="H259" s="141">
        <v>1.0999999999999999E-2</v>
      </c>
      <c r="I259" s="142"/>
      <c r="J259" s="143">
        <f>ROUND(I259*H259,2)</f>
        <v>0</v>
      </c>
      <c r="K259" s="139" t="s">
        <v>203</v>
      </c>
      <c r="L259" s="32"/>
      <c r="M259" s="144" t="s">
        <v>1</v>
      </c>
      <c r="N259" s="145" t="s">
        <v>42</v>
      </c>
      <c r="P259" s="146">
        <f>O259*H259</f>
        <v>0</v>
      </c>
      <c r="Q259" s="146">
        <v>0</v>
      </c>
      <c r="R259" s="146">
        <f>Q259*H259</f>
        <v>0</v>
      </c>
      <c r="S259" s="146">
        <v>0</v>
      </c>
      <c r="T259" s="147">
        <f>S259*H259</f>
        <v>0</v>
      </c>
      <c r="AR259" s="148" t="s">
        <v>286</v>
      </c>
      <c r="AT259" s="148" t="s">
        <v>199</v>
      </c>
      <c r="AU259" s="148" t="s">
        <v>87</v>
      </c>
      <c r="AY259" s="17" t="s">
        <v>197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7" t="s">
        <v>85</v>
      </c>
      <c r="BK259" s="149">
        <f>ROUND(I259*H259,2)</f>
        <v>0</v>
      </c>
      <c r="BL259" s="17" t="s">
        <v>286</v>
      </c>
      <c r="BM259" s="148" t="s">
        <v>2629</v>
      </c>
    </row>
    <row r="260" spans="2:65" s="1" customFormat="1" ht="24.2" customHeight="1">
      <c r="B260" s="136"/>
      <c r="C260" s="137" t="s">
        <v>628</v>
      </c>
      <c r="D260" s="137" t="s">
        <v>199</v>
      </c>
      <c r="E260" s="138" t="s">
        <v>2630</v>
      </c>
      <c r="F260" s="139" t="s">
        <v>2631</v>
      </c>
      <c r="G260" s="140" t="s">
        <v>293</v>
      </c>
      <c r="H260" s="141">
        <v>9.9000000000000005E-2</v>
      </c>
      <c r="I260" s="142"/>
      <c r="J260" s="143">
        <f>ROUND(I260*H260,2)</f>
        <v>0</v>
      </c>
      <c r="K260" s="139" t="s">
        <v>203</v>
      </c>
      <c r="L260" s="32"/>
      <c r="M260" s="144" t="s">
        <v>1</v>
      </c>
      <c r="N260" s="145" t="s">
        <v>42</v>
      </c>
      <c r="P260" s="146">
        <f>O260*H260</f>
        <v>0</v>
      </c>
      <c r="Q260" s="146">
        <v>0</v>
      </c>
      <c r="R260" s="146">
        <f>Q260*H260</f>
        <v>0</v>
      </c>
      <c r="S260" s="146">
        <v>0</v>
      </c>
      <c r="T260" s="147">
        <f>S260*H260</f>
        <v>0</v>
      </c>
      <c r="AR260" s="148" t="s">
        <v>286</v>
      </c>
      <c r="AT260" s="148" t="s">
        <v>199</v>
      </c>
      <c r="AU260" s="148" t="s">
        <v>87</v>
      </c>
      <c r="AY260" s="17" t="s">
        <v>197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7" t="s">
        <v>85</v>
      </c>
      <c r="BK260" s="149">
        <f>ROUND(I260*H260,2)</f>
        <v>0</v>
      </c>
      <c r="BL260" s="17" t="s">
        <v>286</v>
      </c>
      <c r="BM260" s="148" t="s">
        <v>2632</v>
      </c>
    </row>
    <row r="261" spans="2:65" s="12" customFormat="1">
      <c r="B261" s="150"/>
      <c r="D261" s="151" t="s">
        <v>214</v>
      </c>
      <c r="F261" s="153" t="s">
        <v>2633</v>
      </c>
      <c r="H261" s="154">
        <v>9.9000000000000005E-2</v>
      </c>
      <c r="I261" s="155"/>
      <c r="L261" s="150"/>
      <c r="M261" s="195"/>
      <c r="N261" s="196"/>
      <c r="O261" s="196"/>
      <c r="P261" s="196"/>
      <c r="Q261" s="196"/>
      <c r="R261" s="196"/>
      <c r="S261" s="196"/>
      <c r="T261" s="197"/>
      <c r="AT261" s="152" t="s">
        <v>214</v>
      </c>
      <c r="AU261" s="152" t="s">
        <v>87</v>
      </c>
      <c r="AV261" s="12" t="s">
        <v>87</v>
      </c>
      <c r="AW261" s="12" t="s">
        <v>3</v>
      </c>
      <c r="AX261" s="12" t="s">
        <v>85</v>
      </c>
      <c r="AY261" s="152" t="s">
        <v>197</v>
      </c>
    </row>
    <row r="262" spans="2:65" s="1" customFormat="1" ht="6.95" customHeight="1">
      <c r="B262" s="44"/>
      <c r="C262" s="45"/>
      <c r="D262" s="45"/>
      <c r="E262" s="45"/>
      <c r="F262" s="45"/>
      <c r="G262" s="45"/>
      <c r="H262" s="45"/>
      <c r="I262" s="45"/>
      <c r="J262" s="45"/>
      <c r="K262" s="45"/>
      <c r="L262" s="32"/>
    </row>
  </sheetData>
  <autoFilter ref="C126:K261" xr:uid="{00000000-0009-0000-0000-00000E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7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134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2409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2634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31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150</v>
      </c>
      <c r="L25" s="32"/>
    </row>
    <row r="26" spans="2:12" s="1" customFormat="1" ht="18" customHeight="1">
      <c r="B26" s="32"/>
      <c r="E26" s="25" t="s">
        <v>151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ROUND(J124,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ROUND((SUM(BE124:BE173)),  2)</f>
        <v>0</v>
      </c>
      <c r="I35" s="96">
        <v>0.21</v>
      </c>
      <c r="J35" s="86">
        <f>ROUND(((SUM(BE124:BE173))*I35),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ROUND((SUM(BF124:BF173)),  2)</f>
        <v>0</v>
      </c>
      <c r="I36" s="96">
        <v>0.12</v>
      </c>
      <c r="J36" s="86">
        <f>ROUND(((SUM(BF124:BF173))*I36),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ROUND((SUM(BG124:BG173)),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ROUND((SUM(BH124:BH173)),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ROUND((SUM(BI124:BI173)),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2409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04.2 - Přípojka NN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Vodohospodářský rozvoj a výstavba a.s.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Jitka Heřmanová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J124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2257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9" customFormat="1" ht="19.899999999999999" customHeight="1">
      <c r="B100" s="112"/>
      <c r="D100" s="113" t="s">
        <v>2258</v>
      </c>
      <c r="E100" s="114"/>
      <c r="F100" s="114"/>
      <c r="G100" s="114"/>
      <c r="H100" s="114"/>
      <c r="I100" s="114"/>
      <c r="J100" s="115">
        <f>J126</f>
        <v>0</v>
      </c>
      <c r="L100" s="112"/>
    </row>
    <row r="101" spans="2:47" s="9" customFormat="1" ht="19.899999999999999" customHeight="1">
      <c r="B101" s="112"/>
      <c r="D101" s="113" t="s">
        <v>2635</v>
      </c>
      <c r="E101" s="114"/>
      <c r="F101" s="114"/>
      <c r="G101" s="114"/>
      <c r="H101" s="114"/>
      <c r="I101" s="114"/>
      <c r="J101" s="115">
        <f>J140</f>
        <v>0</v>
      </c>
      <c r="L101" s="112"/>
    </row>
    <row r="102" spans="2:47" s="8" customFormat="1" ht="24.95" customHeight="1">
      <c r="B102" s="108"/>
      <c r="D102" s="109" t="s">
        <v>2636</v>
      </c>
      <c r="E102" s="110"/>
      <c r="F102" s="110"/>
      <c r="G102" s="110"/>
      <c r="H102" s="110"/>
      <c r="I102" s="110"/>
      <c r="J102" s="111">
        <f>J170</f>
        <v>0</v>
      </c>
      <c r="L102" s="108"/>
    </row>
    <row r="103" spans="2:47" s="1" customFormat="1" ht="21.75" customHeight="1">
      <c r="B103" s="32"/>
      <c r="L103" s="32"/>
    </row>
    <row r="104" spans="2:47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4.95" customHeight="1">
      <c r="B109" s="32"/>
      <c r="C109" s="21" t="s">
        <v>182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16.5" customHeight="1">
      <c r="B112" s="32"/>
      <c r="E112" s="250" t="str">
        <f>E7</f>
        <v>Přírodní biotop Dolánky</v>
      </c>
      <c r="F112" s="251"/>
      <c r="G112" s="251"/>
      <c r="H112" s="251"/>
      <c r="L112" s="32"/>
    </row>
    <row r="113" spans="2:65" ht="12" customHeight="1">
      <c r="B113" s="20"/>
      <c r="C113" s="27" t="s">
        <v>146</v>
      </c>
      <c r="L113" s="20"/>
    </row>
    <row r="114" spans="2:65" s="1" customFormat="1" ht="16.5" customHeight="1">
      <c r="B114" s="32"/>
      <c r="E114" s="250" t="s">
        <v>2409</v>
      </c>
      <c r="F114" s="249"/>
      <c r="G114" s="249"/>
      <c r="H114" s="249"/>
      <c r="L114" s="32"/>
    </row>
    <row r="115" spans="2:65" s="1" customFormat="1" ht="12" customHeight="1">
      <c r="B115" s="32"/>
      <c r="C115" s="27" t="s">
        <v>1414</v>
      </c>
      <c r="L115" s="32"/>
    </row>
    <row r="116" spans="2:65" s="1" customFormat="1" ht="16.5" customHeight="1">
      <c r="B116" s="32"/>
      <c r="E116" s="246" t="str">
        <f>E11</f>
        <v>SO 04.2 - Přípojka NN</v>
      </c>
      <c r="F116" s="249"/>
      <c r="G116" s="249"/>
      <c r="H116" s="249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F14</f>
        <v>k.ú. Daliměřice, Turnov</v>
      </c>
      <c r="I118" s="27" t="s">
        <v>22</v>
      </c>
      <c r="J118" s="52" t="str">
        <f>IF(J14="","",J14)</f>
        <v>7. 10. 2024</v>
      </c>
      <c r="L118" s="32"/>
    </row>
    <row r="119" spans="2:65" s="1" customFormat="1" ht="6.95" customHeight="1">
      <c r="B119" s="32"/>
      <c r="L119" s="32"/>
    </row>
    <row r="120" spans="2:65" s="1" customFormat="1" ht="25.7" customHeight="1">
      <c r="B120" s="32"/>
      <c r="C120" s="27" t="s">
        <v>24</v>
      </c>
      <c r="F120" s="25" t="str">
        <f>E17</f>
        <v>Město Turnov</v>
      </c>
      <c r="I120" s="27" t="s">
        <v>30</v>
      </c>
      <c r="J120" s="30" t="str">
        <f>E23</f>
        <v>Vodohospodářský rozvoj a výstavba a.s.</v>
      </c>
      <c r="L120" s="32"/>
    </row>
    <row r="121" spans="2:65" s="1" customFormat="1" ht="15.2" customHeight="1">
      <c r="B121" s="32"/>
      <c r="C121" s="27" t="s">
        <v>28</v>
      </c>
      <c r="F121" s="25" t="str">
        <f>IF(E20="","",E20)</f>
        <v>Vyplň údaj</v>
      </c>
      <c r="I121" s="27" t="s">
        <v>33</v>
      </c>
      <c r="J121" s="30" t="str">
        <f>E26</f>
        <v>Jitka Heřmanová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183</v>
      </c>
      <c r="D123" s="118" t="s">
        <v>62</v>
      </c>
      <c r="E123" s="118" t="s">
        <v>58</v>
      </c>
      <c r="F123" s="118" t="s">
        <v>59</v>
      </c>
      <c r="G123" s="118" t="s">
        <v>184</v>
      </c>
      <c r="H123" s="118" t="s">
        <v>185</v>
      </c>
      <c r="I123" s="118" t="s">
        <v>186</v>
      </c>
      <c r="J123" s="118" t="s">
        <v>154</v>
      </c>
      <c r="K123" s="119" t="s">
        <v>187</v>
      </c>
      <c r="L123" s="116"/>
      <c r="M123" s="59" t="s">
        <v>1</v>
      </c>
      <c r="N123" s="60" t="s">
        <v>41</v>
      </c>
      <c r="O123" s="60" t="s">
        <v>188</v>
      </c>
      <c r="P123" s="60" t="s">
        <v>189</v>
      </c>
      <c r="Q123" s="60" t="s">
        <v>190</v>
      </c>
      <c r="R123" s="60" t="s">
        <v>191</v>
      </c>
      <c r="S123" s="60" t="s">
        <v>192</v>
      </c>
      <c r="T123" s="61" t="s">
        <v>193</v>
      </c>
    </row>
    <row r="124" spans="2:65" s="1" customFormat="1" ht="22.9" customHeight="1">
      <c r="B124" s="32"/>
      <c r="C124" s="64" t="s">
        <v>194</v>
      </c>
      <c r="J124" s="120">
        <f>BK124</f>
        <v>0</v>
      </c>
      <c r="L124" s="32"/>
      <c r="M124" s="62"/>
      <c r="N124" s="53"/>
      <c r="O124" s="53"/>
      <c r="P124" s="121">
        <f>P125+P170</f>
        <v>0</v>
      </c>
      <c r="Q124" s="53"/>
      <c r="R124" s="121">
        <f>R125+R170</f>
        <v>70.227048000000011</v>
      </c>
      <c r="S124" s="53"/>
      <c r="T124" s="122">
        <f>T125+T170</f>
        <v>0</v>
      </c>
      <c r="AT124" s="17" t="s">
        <v>76</v>
      </c>
      <c r="AU124" s="17" t="s">
        <v>156</v>
      </c>
      <c r="BK124" s="123">
        <f>BK125+BK170</f>
        <v>0</v>
      </c>
    </row>
    <row r="125" spans="2:65" s="11" customFormat="1" ht="25.9" customHeight="1">
      <c r="B125" s="124"/>
      <c r="D125" s="125" t="s">
        <v>76</v>
      </c>
      <c r="E125" s="126" t="s">
        <v>321</v>
      </c>
      <c r="F125" s="126" t="s">
        <v>2397</v>
      </c>
      <c r="I125" s="127"/>
      <c r="J125" s="128">
        <f>BK125</f>
        <v>0</v>
      </c>
      <c r="L125" s="124"/>
      <c r="M125" s="129"/>
      <c r="P125" s="130">
        <f>P126+P140</f>
        <v>0</v>
      </c>
      <c r="R125" s="130">
        <f>R126+R140</f>
        <v>70.227048000000011</v>
      </c>
      <c r="T125" s="131">
        <f>T126+T140</f>
        <v>0</v>
      </c>
      <c r="AR125" s="125" t="s">
        <v>209</v>
      </c>
      <c r="AT125" s="132" t="s">
        <v>76</v>
      </c>
      <c r="AU125" s="132" t="s">
        <v>77</v>
      </c>
      <c r="AY125" s="125" t="s">
        <v>197</v>
      </c>
      <c r="BK125" s="133">
        <f>BK126+BK140</f>
        <v>0</v>
      </c>
    </row>
    <row r="126" spans="2:65" s="11" customFormat="1" ht="22.9" customHeight="1">
      <c r="B126" s="124"/>
      <c r="D126" s="125" t="s">
        <v>76</v>
      </c>
      <c r="E126" s="134" t="s">
        <v>2398</v>
      </c>
      <c r="F126" s="134" t="s">
        <v>2399</v>
      </c>
      <c r="I126" s="127"/>
      <c r="J126" s="135">
        <f>BK126</f>
        <v>0</v>
      </c>
      <c r="L126" s="124"/>
      <c r="M126" s="129"/>
      <c r="P126" s="130">
        <f>SUM(P127:P139)</f>
        <v>0</v>
      </c>
      <c r="R126" s="130">
        <f>SUM(R127:R139)</f>
        <v>0.39477800000000002</v>
      </c>
      <c r="T126" s="131">
        <f>SUM(T127:T139)</f>
        <v>0</v>
      </c>
      <c r="AR126" s="125" t="s">
        <v>209</v>
      </c>
      <c r="AT126" s="132" t="s">
        <v>76</v>
      </c>
      <c r="AU126" s="132" t="s">
        <v>85</v>
      </c>
      <c r="AY126" s="125" t="s">
        <v>197</v>
      </c>
      <c r="BK126" s="133">
        <f>SUM(BK127:BK139)</f>
        <v>0</v>
      </c>
    </row>
    <row r="127" spans="2:65" s="1" customFormat="1" ht="16.5" customHeight="1">
      <c r="B127" s="136"/>
      <c r="C127" s="137" t="s">
        <v>85</v>
      </c>
      <c r="D127" s="137" t="s">
        <v>199</v>
      </c>
      <c r="E127" s="138" t="s">
        <v>2637</v>
      </c>
      <c r="F127" s="139" t="s">
        <v>2638</v>
      </c>
      <c r="G127" s="140" t="s">
        <v>202</v>
      </c>
      <c r="H127" s="141">
        <v>6</v>
      </c>
      <c r="I127" s="142"/>
      <c r="J127" s="143">
        <f t="shared" ref="J127:J133" si="0">ROUND(I127*H127,2)</f>
        <v>0</v>
      </c>
      <c r="K127" s="139" t="s">
        <v>203</v>
      </c>
      <c r="L127" s="32"/>
      <c r="M127" s="144" t="s">
        <v>1</v>
      </c>
      <c r="N127" s="145" t="s">
        <v>42</v>
      </c>
      <c r="P127" s="146">
        <f t="shared" ref="P127:P133" si="1">O127*H127</f>
        <v>0</v>
      </c>
      <c r="Q127" s="146">
        <v>0</v>
      </c>
      <c r="R127" s="146">
        <f t="shared" ref="R127:R133" si="2">Q127*H127</f>
        <v>0</v>
      </c>
      <c r="S127" s="146">
        <v>0</v>
      </c>
      <c r="T127" s="147">
        <f t="shared" ref="T127:T133" si="3">S127*H127</f>
        <v>0</v>
      </c>
      <c r="AR127" s="148" t="s">
        <v>539</v>
      </c>
      <c r="AT127" s="148" t="s">
        <v>199</v>
      </c>
      <c r="AU127" s="148" t="s">
        <v>87</v>
      </c>
      <c r="AY127" s="17" t="s">
        <v>197</v>
      </c>
      <c r="BE127" s="149">
        <f t="shared" ref="BE127:BE133" si="4">IF(N127="základní",J127,0)</f>
        <v>0</v>
      </c>
      <c r="BF127" s="149">
        <f t="shared" ref="BF127:BF133" si="5">IF(N127="snížená",J127,0)</f>
        <v>0</v>
      </c>
      <c r="BG127" s="149">
        <f t="shared" ref="BG127:BG133" si="6">IF(N127="zákl. přenesená",J127,0)</f>
        <v>0</v>
      </c>
      <c r="BH127" s="149">
        <f t="shared" ref="BH127:BH133" si="7">IF(N127="sníž. přenesená",J127,0)</f>
        <v>0</v>
      </c>
      <c r="BI127" s="149">
        <f t="shared" ref="BI127:BI133" si="8">IF(N127="nulová",J127,0)</f>
        <v>0</v>
      </c>
      <c r="BJ127" s="17" t="s">
        <v>85</v>
      </c>
      <c r="BK127" s="149">
        <f t="shared" ref="BK127:BK133" si="9">ROUND(I127*H127,2)</f>
        <v>0</v>
      </c>
      <c r="BL127" s="17" t="s">
        <v>539</v>
      </c>
      <c r="BM127" s="148" t="s">
        <v>2639</v>
      </c>
    </row>
    <row r="128" spans="2:65" s="1" customFormat="1" ht="24.2" customHeight="1">
      <c r="B128" s="136"/>
      <c r="C128" s="172" t="s">
        <v>87</v>
      </c>
      <c r="D128" s="172" t="s">
        <v>321</v>
      </c>
      <c r="E128" s="173" t="s">
        <v>2640</v>
      </c>
      <c r="F128" s="174" t="s">
        <v>2641</v>
      </c>
      <c r="G128" s="175" t="s">
        <v>202</v>
      </c>
      <c r="H128" s="176">
        <v>3</v>
      </c>
      <c r="I128" s="177"/>
      <c r="J128" s="178">
        <f t="shared" si="0"/>
        <v>0</v>
      </c>
      <c r="K128" s="174" t="s">
        <v>203</v>
      </c>
      <c r="L128" s="179"/>
      <c r="M128" s="180" t="s">
        <v>1</v>
      </c>
      <c r="N128" s="181" t="s">
        <v>42</v>
      </c>
      <c r="P128" s="146">
        <f t="shared" si="1"/>
        <v>0</v>
      </c>
      <c r="Q128" s="146">
        <v>1.2999999999999999E-4</v>
      </c>
      <c r="R128" s="146">
        <f t="shared" si="2"/>
        <v>3.8999999999999994E-4</v>
      </c>
      <c r="S128" s="146">
        <v>0</v>
      </c>
      <c r="T128" s="147">
        <f t="shared" si="3"/>
        <v>0</v>
      </c>
      <c r="AR128" s="148" t="s">
        <v>833</v>
      </c>
      <c r="AT128" s="148" t="s">
        <v>321</v>
      </c>
      <c r="AU128" s="148" t="s">
        <v>87</v>
      </c>
      <c r="AY128" s="17" t="s">
        <v>197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7" t="s">
        <v>85</v>
      </c>
      <c r="BK128" s="149">
        <f t="shared" si="9"/>
        <v>0</v>
      </c>
      <c r="BL128" s="17" t="s">
        <v>833</v>
      </c>
      <c r="BM128" s="148" t="s">
        <v>2642</v>
      </c>
    </row>
    <row r="129" spans="2:65" s="1" customFormat="1" ht="24.2" customHeight="1">
      <c r="B129" s="136"/>
      <c r="C129" s="172" t="s">
        <v>209</v>
      </c>
      <c r="D129" s="172" t="s">
        <v>321</v>
      </c>
      <c r="E129" s="173" t="s">
        <v>2643</v>
      </c>
      <c r="F129" s="174" t="s">
        <v>2644</v>
      </c>
      <c r="G129" s="175" t="s">
        <v>202</v>
      </c>
      <c r="H129" s="176">
        <v>3</v>
      </c>
      <c r="I129" s="177"/>
      <c r="J129" s="178">
        <f t="shared" si="0"/>
        <v>0</v>
      </c>
      <c r="K129" s="174" t="s">
        <v>203</v>
      </c>
      <c r="L129" s="179"/>
      <c r="M129" s="180" t="s">
        <v>1</v>
      </c>
      <c r="N129" s="181" t="s">
        <v>42</v>
      </c>
      <c r="P129" s="146">
        <f t="shared" si="1"/>
        <v>0</v>
      </c>
      <c r="Q129" s="146">
        <v>1.2999999999999999E-4</v>
      </c>
      <c r="R129" s="146">
        <f t="shared" si="2"/>
        <v>3.8999999999999994E-4</v>
      </c>
      <c r="S129" s="146">
        <v>0</v>
      </c>
      <c r="T129" s="147">
        <f t="shared" si="3"/>
        <v>0</v>
      </c>
      <c r="AR129" s="148" t="s">
        <v>833</v>
      </c>
      <c r="AT129" s="148" t="s">
        <v>321</v>
      </c>
      <c r="AU129" s="148" t="s">
        <v>87</v>
      </c>
      <c r="AY129" s="17" t="s">
        <v>197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7" t="s">
        <v>85</v>
      </c>
      <c r="BK129" s="149">
        <f t="shared" si="9"/>
        <v>0</v>
      </c>
      <c r="BL129" s="17" t="s">
        <v>833</v>
      </c>
      <c r="BM129" s="148" t="s">
        <v>2645</v>
      </c>
    </row>
    <row r="130" spans="2:65" s="1" customFormat="1" ht="16.5" customHeight="1">
      <c r="B130" s="136"/>
      <c r="C130" s="137" t="s">
        <v>204</v>
      </c>
      <c r="D130" s="137" t="s">
        <v>199</v>
      </c>
      <c r="E130" s="138" t="s">
        <v>2646</v>
      </c>
      <c r="F130" s="139" t="s">
        <v>2647</v>
      </c>
      <c r="G130" s="140" t="s">
        <v>202</v>
      </c>
      <c r="H130" s="141">
        <v>1</v>
      </c>
      <c r="I130" s="142"/>
      <c r="J130" s="143">
        <f t="shared" si="0"/>
        <v>0</v>
      </c>
      <c r="K130" s="139" t="s">
        <v>203</v>
      </c>
      <c r="L130" s="32"/>
      <c r="M130" s="144" t="s">
        <v>1</v>
      </c>
      <c r="N130" s="145" t="s">
        <v>42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539</v>
      </c>
      <c r="AT130" s="148" t="s">
        <v>199</v>
      </c>
      <c r="AU130" s="148" t="s">
        <v>87</v>
      </c>
      <c r="AY130" s="17" t="s">
        <v>197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7" t="s">
        <v>85</v>
      </c>
      <c r="BK130" s="149">
        <f t="shared" si="9"/>
        <v>0</v>
      </c>
      <c r="BL130" s="17" t="s">
        <v>539</v>
      </c>
      <c r="BM130" s="148" t="s">
        <v>2648</v>
      </c>
    </row>
    <row r="131" spans="2:65" s="1" customFormat="1" ht="24.2" customHeight="1">
      <c r="B131" s="136"/>
      <c r="C131" s="172" t="s">
        <v>225</v>
      </c>
      <c r="D131" s="172" t="s">
        <v>321</v>
      </c>
      <c r="E131" s="173" t="s">
        <v>2649</v>
      </c>
      <c r="F131" s="174" t="s">
        <v>2650</v>
      </c>
      <c r="G131" s="175" t="s">
        <v>202</v>
      </c>
      <c r="H131" s="176">
        <v>1</v>
      </c>
      <c r="I131" s="177"/>
      <c r="J131" s="178">
        <f t="shared" si="0"/>
        <v>0</v>
      </c>
      <c r="K131" s="174" t="s">
        <v>203</v>
      </c>
      <c r="L131" s="179"/>
      <c r="M131" s="180" t="s">
        <v>1</v>
      </c>
      <c r="N131" s="181" t="s">
        <v>42</v>
      </c>
      <c r="P131" s="146">
        <f t="shared" si="1"/>
        <v>0</v>
      </c>
      <c r="Q131" s="146">
        <v>1.0499999999999999E-3</v>
      </c>
      <c r="R131" s="146">
        <f t="shared" si="2"/>
        <v>1.0499999999999999E-3</v>
      </c>
      <c r="S131" s="146">
        <v>0</v>
      </c>
      <c r="T131" s="147">
        <f t="shared" si="3"/>
        <v>0</v>
      </c>
      <c r="AR131" s="148" t="s">
        <v>833</v>
      </c>
      <c r="AT131" s="148" t="s">
        <v>321</v>
      </c>
      <c r="AU131" s="148" t="s">
        <v>87</v>
      </c>
      <c r="AY131" s="17" t="s">
        <v>197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7" t="s">
        <v>85</v>
      </c>
      <c r="BK131" s="149">
        <f t="shared" si="9"/>
        <v>0</v>
      </c>
      <c r="BL131" s="17" t="s">
        <v>833</v>
      </c>
      <c r="BM131" s="148" t="s">
        <v>2651</v>
      </c>
    </row>
    <row r="132" spans="2:65" s="1" customFormat="1" ht="37.9" customHeight="1">
      <c r="B132" s="136"/>
      <c r="C132" s="137" t="s">
        <v>233</v>
      </c>
      <c r="D132" s="137" t="s">
        <v>199</v>
      </c>
      <c r="E132" s="138" t="s">
        <v>2652</v>
      </c>
      <c r="F132" s="139" t="s">
        <v>2653</v>
      </c>
      <c r="G132" s="140" t="s">
        <v>527</v>
      </c>
      <c r="H132" s="141">
        <v>50</v>
      </c>
      <c r="I132" s="142"/>
      <c r="J132" s="143">
        <f t="shared" si="0"/>
        <v>0</v>
      </c>
      <c r="K132" s="139" t="s">
        <v>203</v>
      </c>
      <c r="L132" s="32"/>
      <c r="M132" s="144" t="s">
        <v>1</v>
      </c>
      <c r="N132" s="145" t="s">
        <v>42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539</v>
      </c>
      <c r="AT132" s="148" t="s">
        <v>199</v>
      </c>
      <c r="AU132" s="148" t="s">
        <v>87</v>
      </c>
      <c r="AY132" s="17" t="s">
        <v>197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7" t="s">
        <v>85</v>
      </c>
      <c r="BK132" s="149">
        <f t="shared" si="9"/>
        <v>0</v>
      </c>
      <c r="BL132" s="17" t="s">
        <v>539</v>
      </c>
      <c r="BM132" s="148" t="s">
        <v>2654</v>
      </c>
    </row>
    <row r="133" spans="2:65" s="1" customFormat="1" ht="16.5" customHeight="1">
      <c r="B133" s="136"/>
      <c r="C133" s="172" t="s">
        <v>238</v>
      </c>
      <c r="D133" s="172" t="s">
        <v>321</v>
      </c>
      <c r="E133" s="173" t="s">
        <v>2655</v>
      </c>
      <c r="F133" s="174" t="s">
        <v>2656</v>
      </c>
      <c r="G133" s="175" t="s">
        <v>324</v>
      </c>
      <c r="H133" s="176">
        <v>48.5</v>
      </c>
      <c r="I133" s="177"/>
      <c r="J133" s="178">
        <f t="shared" si="0"/>
        <v>0</v>
      </c>
      <c r="K133" s="174" t="s">
        <v>203</v>
      </c>
      <c r="L133" s="179"/>
      <c r="M133" s="180" t="s">
        <v>1</v>
      </c>
      <c r="N133" s="181" t="s">
        <v>42</v>
      </c>
      <c r="P133" s="146">
        <f t="shared" si="1"/>
        <v>0</v>
      </c>
      <c r="Q133" s="146">
        <v>1E-3</v>
      </c>
      <c r="R133" s="146">
        <f t="shared" si="2"/>
        <v>4.8500000000000001E-2</v>
      </c>
      <c r="S133" s="146">
        <v>0</v>
      </c>
      <c r="T133" s="147">
        <f t="shared" si="3"/>
        <v>0</v>
      </c>
      <c r="AR133" s="148" t="s">
        <v>833</v>
      </c>
      <c r="AT133" s="148" t="s">
        <v>321</v>
      </c>
      <c r="AU133" s="148" t="s">
        <v>87</v>
      </c>
      <c r="AY133" s="17" t="s">
        <v>197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7" t="s">
        <v>85</v>
      </c>
      <c r="BK133" s="149">
        <f t="shared" si="9"/>
        <v>0</v>
      </c>
      <c r="BL133" s="17" t="s">
        <v>833</v>
      </c>
      <c r="BM133" s="148" t="s">
        <v>2657</v>
      </c>
    </row>
    <row r="134" spans="2:65" s="12" customFormat="1">
      <c r="B134" s="150"/>
      <c r="D134" s="151" t="s">
        <v>214</v>
      </c>
      <c r="F134" s="153" t="s">
        <v>2658</v>
      </c>
      <c r="H134" s="154">
        <v>48.5</v>
      </c>
      <c r="I134" s="155"/>
      <c r="L134" s="150"/>
      <c r="M134" s="156"/>
      <c r="T134" s="157"/>
      <c r="AT134" s="152" t="s">
        <v>214</v>
      </c>
      <c r="AU134" s="152" t="s">
        <v>87</v>
      </c>
      <c r="AV134" s="12" t="s">
        <v>87</v>
      </c>
      <c r="AW134" s="12" t="s">
        <v>3</v>
      </c>
      <c r="AX134" s="12" t="s">
        <v>85</v>
      </c>
      <c r="AY134" s="152" t="s">
        <v>197</v>
      </c>
    </row>
    <row r="135" spans="2:65" s="1" customFormat="1" ht="37.9" customHeight="1">
      <c r="B135" s="136"/>
      <c r="C135" s="137" t="s">
        <v>244</v>
      </c>
      <c r="D135" s="137" t="s">
        <v>199</v>
      </c>
      <c r="E135" s="138" t="s">
        <v>2659</v>
      </c>
      <c r="F135" s="139" t="s">
        <v>2660</v>
      </c>
      <c r="G135" s="140" t="s">
        <v>202</v>
      </c>
      <c r="H135" s="141">
        <v>1</v>
      </c>
      <c r="I135" s="142"/>
      <c r="J135" s="143">
        <f>ROUND(I135*H135,2)</f>
        <v>0</v>
      </c>
      <c r="K135" s="139" t="s">
        <v>203</v>
      </c>
      <c r="L135" s="32"/>
      <c r="M135" s="144" t="s">
        <v>1</v>
      </c>
      <c r="N135" s="145" t="s">
        <v>42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539</v>
      </c>
      <c r="AT135" s="148" t="s">
        <v>199</v>
      </c>
      <c r="AU135" s="148" t="s">
        <v>87</v>
      </c>
      <c r="AY135" s="17" t="s">
        <v>197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85</v>
      </c>
      <c r="BK135" s="149">
        <f>ROUND(I135*H135,2)</f>
        <v>0</v>
      </c>
      <c r="BL135" s="17" t="s">
        <v>539</v>
      </c>
      <c r="BM135" s="148" t="s">
        <v>2661</v>
      </c>
    </row>
    <row r="136" spans="2:65" s="1" customFormat="1" ht="21.75" customHeight="1">
      <c r="B136" s="136"/>
      <c r="C136" s="137" t="s">
        <v>248</v>
      </c>
      <c r="D136" s="137" t="s">
        <v>199</v>
      </c>
      <c r="E136" s="138" t="s">
        <v>2662</v>
      </c>
      <c r="F136" s="139" t="s">
        <v>2663</v>
      </c>
      <c r="G136" s="140" t="s">
        <v>202</v>
      </c>
      <c r="H136" s="141">
        <v>1</v>
      </c>
      <c r="I136" s="142"/>
      <c r="J136" s="143">
        <f>ROUND(I136*H136,2)</f>
        <v>0</v>
      </c>
      <c r="K136" s="139" t="s">
        <v>203</v>
      </c>
      <c r="L136" s="32"/>
      <c r="M136" s="144" t="s">
        <v>1</v>
      </c>
      <c r="N136" s="145" t="s">
        <v>42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539</v>
      </c>
      <c r="AT136" s="148" t="s">
        <v>199</v>
      </c>
      <c r="AU136" s="148" t="s">
        <v>87</v>
      </c>
      <c r="AY136" s="17" t="s">
        <v>197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85</v>
      </c>
      <c r="BK136" s="149">
        <f>ROUND(I136*H136,2)</f>
        <v>0</v>
      </c>
      <c r="BL136" s="17" t="s">
        <v>539</v>
      </c>
      <c r="BM136" s="148" t="s">
        <v>2664</v>
      </c>
    </row>
    <row r="137" spans="2:65" s="1" customFormat="1" ht="37.9" customHeight="1">
      <c r="B137" s="136"/>
      <c r="C137" s="137" t="s">
        <v>252</v>
      </c>
      <c r="D137" s="137" t="s">
        <v>199</v>
      </c>
      <c r="E137" s="138" t="s">
        <v>2665</v>
      </c>
      <c r="F137" s="139" t="s">
        <v>2666</v>
      </c>
      <c r="G137" s="140" t="s">
        <v>527</v>
      </c>
      <c r="H137" s="141">
        <v>234</v>
      </c>
      <c r="I137" s="142"/>
      <c r="J137" s="143">
        <f>ROUND(I137*H137,2)</f>
        <v>0</v>
      </c>
      <c r="K137" s="139" t="s">
        <v>203</v>
      </c>
      <c r="L137" s="32"/>
      <c r="M137" s="144" t="s">
        <v>1</v>
      </c>
      <c r="N137" s="145" t="s">
        <v>42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539</v>
      </c>
      <c r="AT137" s="148" t="s">
        <v>199</v>
      </c>
      <c r="AU137" s="148" t="s">
        <v>87</v>
      </c>
      <c r="AY137" s="17" t="s">
        <v>197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85</v>
      </c>
      <c r="BK137" s="149">
        <f>ROUND(I137*H137,2)</f>
        <v>0</v>
      </c>
      <c r="BL137" s="17" t="s">
        <v>539</v>
      </c>
      <c r="BM137" s="148" t="s">
        <v>2667</v>
      </c>
    </row>
    <row r="138" spans="2:65" s="1" customFormat="1" ht="24.2" customHeight="1">
      <c r="B138" s="136"/>
      <c r="C138" s="172" t="s">
        <v>256</v>
      </c>
      <c r="D138" s="172" t="s">
        <v>321</v>
      </c>
      <c r="E138" s="173" t="s">
        <v>2668</v>
      </c>
      <c r="F138" s="174" t="s">
        <v>2669</v>
      </c>
      <c r="G138" s="175" t="s">
        <v>527</v>
      </c>
      <c r="H138" s="176">
        <v>269.10000000000002</v>
      </c>
      <c r="I138" s="177"/>
      <c r="J138" s="178">
        <f>ROUND(I138*H138,2)</f>
        <v>0</v>
      </c>
      <c r="K138" s="174" t="s">
        <v>203</v>
      </c>
      <c r="L138" s="179"/>
      <c r="M138" s="180" t="s">
        <v>1</v>
      </c>
      <c r="N138" s="181" t="s">
        <v>42</v>
      </c>
      <c r="P138" s="146">
        <f>O138*H138</f>
        <v>0</v>
      </c>
      <c r="Q138" s="146">
        <v>1.2800000000000001E-3</v>
      </c>
      <c r="R138" s="146">
        <f>Q138*H138</f>
        <v>0.34444800000000003</v>
      </c>
      <c r="S138" s="146">
        <v>0</v>
      </c>
      <c r="T138" s="147">
        <f>S138*H138</f>
        <v>0</v>
      </c>
      <c r="AR138" s="148" t="s">
        <v>833</v>
      </c>
      <c r="AT138" s="148" t="s">
        <v>321</v>
      </c>
      <c r="AU138" s="148" t="s">
        <v>87</v>
      </c>
      <c r="AY138" s="17" t="s">
        <v>197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85</v>
      </c>
      <c r="BK138" s="149">
        <f>ROUND(I138*H138,2)</f>
        <v>0</v>
      </c>
      <c r="BL138" s="17" t="s">
        <v>833</v>
      </c>
      <c r="BM138" s="148" t="s">
        <v>2670</v>
      </c>
    </row>
    <row r="139" spans="2:65" s="12" customFormat="1">
      <c r="B139" s="150"/>
      <c r="D139" s="151" t="s">
        <v>214</v>
      </c>
      <c r="F139" s="153" t="s">
        <v>2671</v>
      </c>
      <c r="H139" s="154">
        <v>269.10000000000002</v>
      </c>
      <c r="I139" s="155"/>
      <c r="L139" s="150"/>
      <c r="M139" s="156"/>
      <c r="T139" s="157"/>
      <c r="AT139" s="152" t="s">
        <v>214</v>
      </c>
      <c r="AU139" s="152" t="s">
        <v>87</v>
      </c>
      <c r="AV139" s="12" t="s">
        <v>87</v>
      </c>
      <c r="AW139" s="12" t="s">
        <v>3</v>
      </c>
      <c r="AX139" s="12" t="s">
        <v>85</v>
      </c>
      <c r="AY139" s="152" t="s">
        <v>197</v>
      </c>
    </row>
    <row r="140" spans="2:65" s="11" customFormat="1" ht="22.9" customHeight="1">
      <c r="B140" s="124"/>
      <c r="D140" s="125" t="s">
        <v>76</v>
      </c>
      <c r="E140" s="134" t="s">
        <v>2672</v>
      </c>
      <c r="F140" s="134" t="s">
        <v>2673</v>
      </c>
      <c r="I140" s="127"/>
      <c r="J140" s="135">
        <f>BK140</f>
        <v>0</v>
      </c>
      <c r="L140" s="124"/>
      <c r="M140" s="129"/>
      <c r="P140" s="130">
        <f>SUM(P141:P169)</f>
        <v>0</v>
      </c>
      <c r="R140" s="130">
        <f>SUM(R141:R169)</f>
        <v>69.832270000000008</v>
      </c>
      <c r="T140" s="131">
        <f>SUM(T141:T169)</f>
        <v>0</v>
      </c>
      <c r="AR140" s="125" t="s">
        <v>209</v>
      </c>
      <c r="AT140" s="132" t="s">
        <v>76</v>
      </c>
      <c r="AU140" s="132" t="s">
        <v>85</v>
      </c>
      <c r="AY140" s="125" t="s">
        <v>197</v>
      </c>
      <c r="BK140" s="133">
        <f>SUM(BK141:BK169)</f>
        <v>0</v>
      </c>
    </row>
    <row r="141" spans="2:65" s="1" customFormat="1" ht="24.2" customHeight="1">
      <c r="B141" s="136"/>
      <c r="C141" s="137" t="s">
        <v>8</v>
      </c>
      <c r="D141" s="137" t="s">
        <v>199</v>
      </c>
      <c r="E141" s="138" t="s">
        <v>2674</v>
      </c>
      <c r="F141" s="139" t="s">
        <v>2675</v>
      </c>
      <c r="G141" s="140" t="s">
        <v>2676</v>
      </c>
      <c r="H141" s="141">
        <v>0.1</v>
      </c>
      <c r="I141" s="142"/>
      <c r="J141" s="143">
        <f>ROUND(I141*H141,2)</f>
        <v>0</v>
      </c>
      <c r="K141" s="139" t="s">
        <v>203</v>
      </c>
      <c r="L141" s="32"/>
      <c r="M141" s="144" t="s">
        <v>1</v>
      </c>
      <c r="N141" s="145" t="s">
        <v>42</v>
      </c>
      <c r="P141" s="146">
        <f>O141*H141</f>
        <v>0</v>
      </c>
      <c r="Q141" s="146">
        <v>8.8000000000000005E-3</v>
      </c>
      <c r="R141" s="146">
        <f>Q141*H141</f>
        <v>8.8000000000000014E-4</v>
      </c>
      <c r="S141" s="146">
        <v>0</v>
      </c>
      <c r="T141" s="147">
        <f>S141*H141</f>
        <v>0</v>
      </c>
      <c r="AR141" s="148" t="s">
        <v>539</v>
      </c>
      <c r="AT141" s="148" t="s">
        <v>199</v>
      </c>
      <c r="AU141" s="148" t="s">
        <v>87</v>
      </c>
      <c r="AY141" s="17" t="s">
        <v>197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85</v>
      </c>
      <c r="BK141" s="149">
        <f>ROUND(I141*H141,2)</f>
        <v>0</v>
      </c>
      <c r="BL141" s="17" t="s">
        <v>539</v>
      </c>
      <c r="BM141" s="148" t="s">
        <v>2677</v>
      </c>
    </row>
    <row r="142" spans="2:65" s="1" customFormat="1" ht="24.2" customHeight="1">
      <c r="B142" s="136"/>
      <c r="C142" s="137" t="s">
        <v>264</v>
      </c>
      <c r="D142" s="137" t="s">
        <v>199</v>
      </c>
      <c r="E142" s="138" t="s">
        <v>2678</v>
      </c>
      <c r="F142" s="139" t="s">
        <v>2679</v>
      </c>
      <c r="G142" s="140" t="s">
        <v>212</v>
      </c>
      <c r="H142" s="141">
        <v>109.5</v>
      </c>
      <c r="I142" s="142"/>
      <c r="J142" s="143">
        <f>ROUND(I142*H142,2)</f>
        <v>0</v>
      </c>
      <c r="K142" s="139" t="s">
        <v>203</v>
      </c>
      <c r="L142" s="32"/>
      <c r="M142" s="144" t="s">
        <v>1</v>
      </c>
      <c r="N142" s="145" t="s">
        <v>42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539</v>
      </c>
      <c r="AT142" s="148" t="s">
        <v>199</v>
      </c>
      <c r="AU142" s="148" t="s">
        <v>87</v>
      </c>
      <c r="AY142" s="17" t="s">
        <v>197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85</v>
      </c>
      <c r="BK142" s="149">
        <f>ROUND(I142*H142,2)</f>
        <v>0</v>
      </c>
      <c r="BL142" s="17" t="s">
        <v>539</v>
      </c>
      <c r="BM142" s="148" t="s">
        <v>2680</v>
      </c>
    </row>
    <row r="143" spans="2:65" s="12" customFormat="1">
      <c r="B143" s="150"/>
      <c r="D143" s="151" t="s">
        <v>214</v>
      </c>
      <c r="E143" s="152" t="s">
        <v>1</v>
      </c>
      <c r="F143" s="153" t="s">
        <v>2681</v>
      </c>
      <c r="H143" s="154">
        <v>109.5</v>
      </c>
      <c r="I143" s="155"/>
      <c r="L143" s="150"/>
      <c r="M143" s="156"/>
      <c r="T143" s="157"/>
      <c r="AT143" s="152" t="s">
        <v>214</v>
      </c>
      <c r="AU143" s="152" t="s">
        <v>87</v>
      </c>
      <c r="AV143" s="12" t="s">
        <v>87</v>
      </c>
      <c r="AW143" s="12" t="s">
        <v>32</v>
      </c>
      <c r="AX143" s="12" t="s">
        <v>85</v>
      </c>
      <c r="AY143" s="152" t="s">
        <v>197</v>
      </c>
    </row>
    <row r="144" spans="2:65" s="1" customFormat="1" ht="24.2" customHeight="1">
      <c r="B144" s="136"/>
      <c r="C144" s="137" t="s">
        <v>268</v>
      </c>
      <c r="D144" s="137" t="s">
        <v>199</v>
      </c>
      <c r="E144" s="138" t="s">
        <v>2682</v>
      </c>
      <c r="F144" s="139" t="s">
        <v>2683</v>
      </c>
      <c r="G144" s="140" t="s">
        <v>527</v>
      </c>
      <c r="H144" s="141">
        <v>219</v>
      </c>
      <c r="I144" s="142"/>
      <c r="J144" s="143">
        <f>ROUND(I144*H144,2)</f>
        <v>0</v>
      </c>
      <c r="K144" s="139" t="s">
        <v>203</v>
      </c>
      <c r="L144" s="32"/>
      <c r="M144" s="144" t="s">
        <v>1</v>
      </c>
      <c r="N144" s="145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539</v>
      </c>
      <c r="AT144" s="148" t="s">
        <v>199</v>
      </c>
      <c r="AU144" s="148" t="s">
        <v>87</v>
      </c>
      <c r="AY144" s="17" t="s">
        <v>197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85</v>
      </c>
      <c r="BK144" s="149">
        <f>ROUND(I144*H144,2)</f>
        <v>0</v>
      </c>
      <c r="BL144" s="17" t="s">
        <v>539</v>
      </c>
      <c r="BM144" s="148" t="s">
        <v>2684</v>
      </c>
    </row>
    <row r="145" spans="2:65" s="1" customFormat="1" ht="37.9" customHeight="1">
      <c r="B145" s="136"/>
      <c r="C145" s="137" t="s">
        <v>281</v>
      </c>
      <c r="D145" s="137" t="s">
        <v>199</v>
      </c>
      <c r="E145" s="138" t="s">
        <v>2685</v>
      </c>
      <c r="F145" s="139" t="s">
        <v>2686</v>
      </c>
      <c r="G145" s="140" t="s">
        <v>222</v>
      </c>
      <c r="H145" s="141">
        <v>52.56</v>
      </c>
      <c r="I145" s="142"/>
      <c r="J145" s="143">
        <f>ROUND(I145*H145,2)</f>
        <v>0</v>
      </c>
      <c r="K145" s="139" t="s">
        <v>203</v>
      </c>
      <c r="L145" s="32"/>
      <c r="M145" s="144" t="s">
        <v>1</v>
      </c>
      <c r="N145" s="145" t="s">
        <v>42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539</v>
      </c>
      <c r="AT145" s="148" t="s">
        <v>199</v>
      </c>
      <c r="AU145" s="148" t="s">
        <v>87</v>
      </c>
      <c r="AY145" s="17" t="s">
        <v>197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85</v>
      </c>
      <c r="BK145" s="149">
        <f>ROUND(I145*H145,2)</f>
        <v>0</v>
      </c>
      <c r="BL145" s="17" t="s">
        <v>539</v>
      </c>
      <c r="BM145" s="148" t="s">
        <v>2687</v>
      </c>
    </row>
    <row r="146" spans="2:65" s="12" customFormat="1">
      <c r="B146" s="150"/>
      <c r="D146" s="151" t="s">
        <v>214</v>
      </c>
      <c r="E146" s="152" t="s">
        <v>1</v>
      </c>
      <c r="F146" s="153" t="s">
        <v>2688</v>
      </c>
      <c r="H146" s="154">
        <v>52.56</v>
      </c>
      <c r="I146" s="155"/>
      <c r="L146" s="150"/>
      <c r="M146" s="156"/>
      <c r="T146" s="157"/>
      <c r="AT146" s="152" t="s">
        <v>214</v>
      </c>
      <c r="AU146" s="152" t="s">
        <v>87</v>
      </c>
      <c r="AV146" s="12" t="s">
        <v>87</v>
      </c>
      <c r="AW146" s="12" t="s">
        <v>32</v>
      </c>
      <c r="AX146" s="12" t="s">
        <v>85</v>
      </c>
      <c r="AY146" s="152" t="s">
        <v>197</v>
      </c>
    </row>
    <row r="147" spans="2:65" s="1" customFormat="1" ht="37.9" customHeight="1">
      <c r="B147" s="136"/>
      <c r="C147" s="137" t="s">
        <v>286</v>
      </c>
      <c r="D147" s="137" t="s">
        <v>199</v>
      </c>
      <c r="E147" s="138" t="s">
        <v>2689</v>
      </c>
      <c r="F147" s="139" t="s">
        <v>2690</v>
      </c>
      <c r="G147" s="140" t="s">
        <v>222</v>
      </c>
      <c r="H147" s="141">
        <v>1208.8800000000001</v>
      </c>
      <c r="I147" s="142"/>
      <c r="J147" s="143">
        <f>ROUND(I147*H147,2)</f>
        <v>0</v>
      </c>
      <c r="K147" s="139" t="s">
        <v>203</v>
      </c>
      <c r="L147" s="32"/>
      <c r="M147" s="144" t="s">
        <v>1</v>
      </c>
      <c r="N147" s="145" t="s">
        <v>42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539</v>
      </c>
      <c r="AT147" s="148" t="s">
        <v>199</v>
      </c>
      <c r="AU147" s="148" t="s">
        <v>87</v>
      </c>
      <c r="AY147" s="17" t="s">
        <v>197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85</v>
      </c>
      <c r="BK147" s="149">
        <f>ROUND(I147*H147,2)</f>
        <v>0</v>
      </c>
      <c r="BL147" s="17" t="s">
        <v>539</v>
      </c>
      <c r="BM147" s="148" t="s">
        <v>2691</v>
      </c>
    </row>
    <row r="148" spans="2:65" s="12" customFormat="1">
      <c r="B148" s="150"/>
      <c r="D148" s="151" t="s">
        <v>214</v>
      </c>
      <c r="F148" s="153" t="s">
        <v>2692</v>
      </c>
      <c r="H148" s="154">
        <v>1208.8800000000001</v>
      </c>
      <c r="I148" s="155"/>
      <c r="L148" s="150"/>
      <c r="M148" s="156"/>
      <c r="T148" s="157"/>
      <c r="AT148" s="152" t="s">
        <v>214</v>
      </c>
      <c r="AU148" s="152" t="s">
        <v>87</v>
      </c>
      <c r="AV148" s="12" t="s">
        <v>87</v>
      </c>
      <c r="AW148" s="12" t="s">
        <v>3</v>
      </c>
      <c r="AX148" s="12" t="s">
        <v>85</v>
      </c>
      <c r="AY148" s="152" t="s">
        <v>197</v>
      </c>
    </row>
    <row r="149" spans="2:65" s="1" customFormat="1" ht="24.2" customHeight="1">
      <c r="B149" s="136"/>
      <c r="C149" s="137" t="s">
        <v>290</v>
      </c>
      <c r="D149" s="137" t="s">
        <v>199</v>
      </c>
      <c r="E149" s="138" t="s">
        <v>2693</v>
      </c>
      <c r="F149" s="139" t="s">
        <v>2694</v>
      </c>
      <c r="G149" s="140" t="s">
        <v>293</v>
      </c>
      <c r="H149" s="141">
        <v>94.608000000000004</v>
      </c>
      <c r="I149" s="142"/>
      <c r="J149" s="143">
        <f>ROUND(I149*H149,2)</f>
        <v>0</v>
      </c>
      <c r="K149" s="139" t="s">
        <v>203</v>
      </c>
      <c r="L149" s="32"/>
      <c r="M149" s="144" t="s">
        <v>1</v>
      </c>
      <c r="N149" s="145" t="s">
        <v>42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539</v>
      </c>
      <c r="AT149" s="148" t="s">
        <v>199</v>
      </c>
      <c r="AU149" s="148" t="s">
        <v>87</v>
      </c>
      <c r="AY149" s="17" t="s">
        <v>197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85</v>
      </c>
      <c r="BK149" s="149">
        <f>ROUND(I149*H149,2)</f>
        <v>0</v>
      </c>
      <c r="BL149" s="17" t="s">
        <v>539</v>
      </c>
      <c r="BM149" s="148" t="s">
        <v>2695</v>
      </c>
    </row>
    <row r="150" spans="2:65" s="12" customFormat="1">
      <c r="B150" s="150"/>
      <c r="D150" s="151" t="s">
        <v>214</v>
      </c>
      <c r="F150" s="153" t="s">
        <v>2696</v>
      </c>
      <c r="H150" s="154">
        <v>94.608000000000004</v>
      </c>
      <c r="I150" s="155"/>
      <c r="L150" s="150"/>
      <c r="M150" s="156"/>
      <c r="T150" s="157"/>
      <c r="AT150" s="152" t="s">
        <v>214</v>
      </c>
      <c r="AU150" s="152" t="s">
        <v>87</v>
      </c>
      <c r="AV150" s="12" t="s">
        <v>87</v>
      </c>
      <c r="AW150" s="12" t="s">
        <v>3</v>
      </c>
      <c r="AX150" s="12" t="s">
        <v>85</v>
      </c>
      <c r="AY150" s="152" t="s">
        <v>197</v>
      </c>
    </row>
    <row r="151" spans="2:65" s="1" customFormat="1" ht="24.2" customHeight="1">
      <c r="B151" s="136"/>
      <c r="C151" s="137" t="s">
        <v>296</v>
      </c>
      <c r="D151" s="137" t="s">
        <v>199</v>
      </c>
      <c r="E151" s="138" t="s">
        <v>2697</v>
      </c>
      <c r="F151" s="139" t="s">
        <v>2698</v>
      </c>
      <c r="G151" s="140" t="s">
        <v>527</v>
      </c>
      <c r="H151" s="141">
        <v>219</v>
      </c>
      <c r="I151" s="142"/>
      <c r="J151" s="143">
        <f>ROUND(I151*H151,2)</f>
        <v>0</v>
      </c>
      <c r="K151" s="139" t="s">
        <v>203</v>
      </c>
      <c r="L151" s="32"/>
      <c r="M151" s="144" t="s">
        <v>1</v>
      </c>
      <c r="N151" s="145" t="s">
        <v>42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539</v>
      </c>
      <c r="AT151" s="148" t="s">
        <v>199</v>
      </c>
      <c r="AU151" s="148" t="s">
        <v>87</v>
      </c>
      <c r="AY151" s="17" t="s">
        <v>197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85</v>
      </c>
      <c r="BK151" s="149">
        <f>ROUND(I151*H151,2)</f>
        <v>0</v>
      </c>
      <c r="BL151" s="17" t="s">
        <v>539</v>
      </c>
      <c r="BM151" s="148" t="s">
        <v>2699</v>
      </c>
    </row>
    <row r="152" spans="2:65" s="1" customFormat="1" ht="16.5" customHeight="1">
      <c r="B152" s="136"/>
      <c r="C152" s="172" t="s">
        <v>300</v>
      </c>
      <c r="D152" s="172" t="s">
        <v>321</v>
      </c>
      <c r="E152" s="173" t="s">
        <v>2700</v>
      </c>
      <c r="F152" s="174" t="s">
        <v>2701</v>
      </c>
      <c r="G152" s="175" t="s">
        <v>293</v>
      </c>
      <c r="H152" s="176">
        <v>69.489000000000004</v>
      </c>
      <c r="I152" s="177"/>
      <c r="J152" s="178">
        <f>ROUND(I152*H152,2)</f>
        <v>0</v>
      </c>
      <c r="K152" s="174" t="s">
        <v>203</v>
      </c>
      <c r="L152" s="179"/>
      <c r="M152" s="180" t="s">
        <v>1</v>
      </c>
      <c r="N152" s="181" t="s">
        <v>42</v>
      </c>
      <c r="P152" s="146">
        <f>O152*H152</f>
        <v>0</v>
      </c>
      <c r="Q152" s="146">
        <v>1</v>
      </c>
      <c r="R152" s="146">
        <f>Q152*H152</f>
        <v>69.489000000000004</v>
      </c>
      <c r="S152" s="146">
        <v>0</v>
      </c>
      <c r="T152" s="147">
        <f>S152*H152</f>
        <v>0</v>
      </c>
      <c r="AR152" s="148" t="s">
        <v>2702</v>
      </c>
      <c r="AT152" s="148" t="s">
        <v>321</v>
      </c>
      <c r="AU152" s="148" t="s">
        <v>87</v>
      </c>
      <c r="AY152" s="17" t="s">
        <v>197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85</v>
      </c>
      <c r="BK152" s="149">
        <f>ROUND(I152*H152,2)</f>
        <v>0</v>
      </c>
      <c r="BL152" s="17" t="s">
        <v>539</v>
      </c>
      <c r="BM152" s="148" t="s">
        <v>2703</v>
      </c>
    </row>
    <row r="153" spans="2:65" s="12" customFormat="1">
      <c r="B153" s="150"/>
      <c r="D153" s="151" t="s">
        <v>214</v>
      </c>
      <c r="E153" s="152" t="s">
        <v>1</v>
      </c>
      <c r="F153" s="153" t="s">
        <v>2704</v>
      </c>
      <c r="H153" s="154">
        <v>41.61</v>
      </c>
      <c r="I153" s="155"/>
      <c r="L153" s="150"/>
      <c r="M153" s="156"/>
      <c r="T153" s="157"/>
      <c r="AT153" s="152" t="s">
        <v>214</v>
      </c>
      <c r="AU153" s="152" t="s">
        <v>87</v>
      </c>
      <c r="AV153" s="12" t="s">
        <v>87</v>
      </c>
      <c r="AW153" s="12" t="s">
        <v>32</v>
      </c>
      <c r="AX153" s="12" t="s">
        <v>85</v>
      </c>
      <c r="AY153" s="152" t="s">
        <v>197</v>
      </c>
    </row>
    <row r="154" spans="2:65" s="12" customFormat="1">
      <c r="B154" s="150"/>
      <c r="D154" s="151" t="s">
        <v>214</v>
      </c>
      <c r="F154" s="153" t="s">
        <v>2705</v>
      </c>
      <c r="H154" s="154">
        <v>69.489000000000004</v>
      </c>
      <c r="I154" s="155"/>
      <c r="L154" s="150"/>
      <c r="M154" s="156"/>
      <c r="T154" s="157"/>
      <c r="AT154" s="152" t="s">
        <v>214</v>
      </c>
      <c r="AU154" s="152" t="s">
        <v>87</v>
      </c>
      <c r="AV154" s="12" t="s">
        <v>87</v>
      </c>
      <c r="AW154" s="12" t="s">
        <v>3</v>
      </c>
      <c r="AX154" s="12" t="s">
        <v>85</v>
      </c>
      <c r="AY154" s="152" t="s">
        <v>197</v>
      </c>
    </row>
    <row r="155" spans="2:65" s="1" customFormat="1" ht="33" customHeight="1">
      <c r="B155" s="136"/>
      <c r="C155" s="137" t="s">
        <v>313</v>
      </c>
      <c r="D155" s="137" t="s">
        <v>199</v>
      </c>
      <c r="E155" s="138" t="s">
        <v>2706</v>
      </c>
      <c r="F155" s="139" t="s">
        <v>2707</v>
      </c>
      <c r="G155" s="140" t="s">
        <v>212</v>
      </c>
      <c r="H155" s="141">
        <v>109.5</v>
      </c>
      <c r="I155" s="142"/>
      <c r="J155" s="143">
        <f t="shared" ref="J155:J164" si="10">ROUND(I155*H155,2)</f>
        <v>0</v>
      </c>
      <c r="K155" s="139" t="s">
        <v>203</v>
      </c>
      <c r="L155" s="32"/>
      <c r="M155" s="144" t="s">
        <v>1</v>
      </c>
      <c r="N155" s="145" t="s">
        <v>42</v>
      </c>
      <c r="P155" s="146">
        <f t="shared" ref="P155:P164" si="11">O155*H155</f>
        <v>0</v>
      </c>
      <c r="Q155" s="146">
        <v>0</v>
      </c>
      <c r="R155" s="146">
        <f t="shared" ref="R155:R164" si="12">Q155*H155</f>
        <v>0</v>
      </c>
      <c r="S155" s="146">
        <v>0</v>
      </c>
      <c r="T155" s="147">
        <f t="shared" ref="T155:T164" si="13">S155*H155</f>
        <v>0</v>
      </c>
      <c r="AR155" s="148" t="s">
        <v>539</v>
      </c>
      <c r="AT155" s="148" t="s">
        <v>199</v>
      </c>
      <c r="AU155" s="148" t="s">
        <v>87</v>
      </c>
      <c r="AY155" s="17" t="s">
        <v>197</v>
      </c>
      <c r="BE155" s="149">
        <f t="shared" ref="BE155:BE164" si="14">IF(N155="základní",J155,0)</f>
        <v>0</v>
      </c>
      <c r="BF155" s="149">
        <f t="shared" ref="BF155:BF164" si="15">IF(N155="snížená",J155,0)</f>
        <v>0</v>
      </c>
      <c r="BG155" s="149">
        <f t="shared" ref="BG155:BG164" si="16">IF(N155="zákl. přenesená",J155,0)</f>
        <v>0</v>
      </c>
      <c r="BH155" s="149">
        <f t="shared" ref="BH155:BH164" si="17">IF(N155="sníž. přenesená",J155,0)</f>
        <v>0</v>
      </c>
      <c r="BI155" s="149">
        <f t="shared" ref="BI155:BI164" si="18">IF(N155="nulová",J155,0)</f>
        <v>0</v>
      </c>
      <c r="BJ155" s="17" t="s">
        <v>85</v>
      </c>
      <c r="BK155" s="149">
        <f t="shared" ref="BK155:BK164" si="19">ROUND(I155*H155,2)</f>
        <v>0</v>
      </c>
      <c r="BL155" s="17" t="s">
        <v>539</v>
      </c>
      <c r="BM155" s="148" t="s">
        <v>2708</v>
      </c>
    </row>
    <row r="156" spans="2:65" s="1" customFormat="1" ht="24.2" customHeight="1">
      <c r="B156" s="136"/>
      <c r="C156" s="137" t="s">
        <v>7</v>
      </c>
      <c r="D156" s="137" t="s">
        <v>199</v>
      </c>
      <c r="E156" s="138" t="s">
        <v>2709</v>
      </c>
      <c r="F156" s="139" t="s">
        <v>2710</v>
      </c>
      <c r="G156" s="140" t="s">
        <v>212</v>
      </c>
      <c r="H156" s="141">
        <v>109.5</v>
      </c>
      <c r="I156" s="142"/>
      <c r="J156" s="143">
        <f t="shared" si="10"/>
        <v>0</v>
      </c>
      <c r="K156" s="139" t="s">
        <v>203</v>
      </c>
      <c r="L156" s="32"/>
      <c r="M156" s="144" t="s">
        <v>1</v>
      </c>
      <c r="N156" s="145" t="s">
        <v>42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539</v>
      </c>
      <c r="AT156" s="148" t="s">
        <v>199</v>
      </c>
      <c r="AU156" s="148" t="s">
        <v>87</v>
      </c>
      <c r="AY156" s="17" t="s">
        <v>197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7" t="s">
        <v>85</v>
      </c>
      <c r="BK156" s="149">
        <f t="shared" si="19"/>
        <v>0</v>
      </c>
      <c r="BL156" s="17" t="s">
        <v>539</v>
      </c>
      <c r="BM156" s="148" t="s">
        <v>2711</v>
      </c>
    </row>
    <row r="157" spans="2:65" s="1" customFormat="1" ht="16.5" customHeight="1">
      <c r="B157" s="136"/>
      <c r="C157" s="137" t="s">
        <v>320</v>
      </c>
      <c r="D157" s="137" t="s">
        <v>199</v>
      </c>
      <c r="E157" s="138" t="s">
        <v>2712</v>
      </c>
      <c r="F157" s="139" t="s">
        <v>2713</v>
      </c>
      <c r="G157" s="140" t="s">
        <v>212</v>
      </c>
      <c r="H157" s="141">
        <v>109.5</v>
      </c>
      <c r="I157" s="142"/>
      <c r="J157" s="143">
        <f t="shared" si="10"/>
        <v>0</v>
      </c>
      <c r="K157" s="139" t="s">
        <v>203</v>
      </c>
      <c r="L157" s="32"/>
      <c r="M157" s="144" t="s">
        <v>1</v>
      </c>
      <c r="N157" s="145" t="s">
        <v>42</v>
      </c>
      <c r="P157" s="146">
        <f t="shared" si="11"/>
        <v>0</v>
      </c>
      <c r="Q157" s="146">
        <v>3.0000000000000001E-5</v>
      </c>
      <c r="R157" s="146">
        <f t="shared" si="12"/>
        <v>3.2850000000000002E-3</v>
      </c>
      <c r="S157" s="146">
        <v>0</v>
      </c>
      <c r="T157" s="147">
        <f t="shared" si="13"/>
        <v>0</v>
      </c>
      <c r="AR157" s="148" t="s">
        <v>539</v>
      </c>
      <c r="AT157" s="148" t="s">
        <v>199</v>
      </c>
      <c r="AU157" s="148" t="s">
        <v>87</v>
      </c>
      <c r="AY157" s="17" t="s">
        <v>197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7" t="s">
        <v>85</v>
      </c>
      <c r="BK157" s="149">
        <f t="shared" si="19"/>
        <v>0</v>
      </c>
      <c r="BL157" s="17" t="s">
        <v>539</v>
      </c>
      <c r="BM157" s="148" t="s">
        <v>2714</v>
      </c>
    </row>
    <row r="158" spans="2:65" s="1" customFormat="1" ht="44.25" customHeight="1">
      <c r="B158" s="136"/>
      <c r="C158" s="137" t="s">
        <v>327</v>
      </c>
      <c r="D158" s="137" t="s">
        <v>199</v>
      </c>
      <c r="E158" s="138" t="s">
        <v>2715</v>
      </c>
      <c r="F158" s="139" t="s">
        <v>2716</v>
      </c>
      <c r="G158" s="140" t="s">
        <v>212</v>
      </c>
      <c r="H158" s="141">
        <v>109.5</v>
      </c>
      <c r="I158" s="142"/>
      <c r="J158" s="143">
        <f t="shared" si="10"/>
        <v>0</v>
      </c>
      <c r="K158" s="139" t="s">
        <v>203</v>
      </c>
      <c r="L158" s="32"/>
      <c r="M158" s="144" t="s">
        <v>1</v>
      </c>
      <c r="N158" s="145" t="s">
        <v>42</v>
      </c>
      <c r="P158" s="146">
        <f t="shared" si="11"/>
        <v>0</v>
      </c>
      <c r="Q158" s="146">
        <v>2.0000000000000002E-5</v>
      </c>
      <c r="R158" s="146">
        <f t="shared" si="12"/>
        <v>2.1900000000000001E-3</v>
      </c>
      <c r="S158" s="146">
        <v>0</v>
      </c>
      <c r="T158" s="147">
        <f t="shared" si="13"/>
        <v>0</v>
      </c>
      <c r="AR158" s="148" t="s">
        <v>539</v>
      </c>
      <c r="AT158" s="148" t="s">
        <v>199</v>
      </c>
      <c r="AU158" s="148" t="s">
        <v>87</v>
      </c>
      <c r="AY158" s="17" t="s">
        <v>197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7" t="s">
        <v>85</v>
      </c>
      <c r="BK158" s="149">
        <f t="shared" si="19"/>
        <v>0</v>
      </c>
      <c r="BL158" s="17" t="s">
        <v>539</v>
      </c>
      <c r="BM158" s="148" t="s">
        <v>2717</v>
      </c>
    </row>
    <row r="159" spans="2:65" s="1" customFormat="1" ht="24.2" customHeight="1">
      <c r="B159" s="136"/>
      <c r="C159" s="137" t="s">
        <v>331</v>
      </c>
      <c r="D159" s="137" t="s">
        <v>199</v>
      </c>
      <c r="E159" s="138" t="s">
        <v>2718</v>
      </c>
      <c r="F159" s="139" t="s">
        <v>2719</v>
      </c>
      <c r="G159" s="140" t="s">
        <v>527</v>
      </c>
      <c r="H159" s="141">
        <v>219</v>
      </c>
      <c r="I159" s="142"/>
      <c r="J159" s="143">
        <f t="shared" si="10"/>
        <v>0</v>
      </c>
      <c r="K159" s="139" t="s">
        <v>203</v>
      </c>
      <c r="L159" s="32"/>
      <c r="M159" s="144" t="s">
        <v>1</v>
      </c>
      <c r="N159" s="145" t="s">
        <v>42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0</v>
      </c>
      <c r="T159" s="147">
        <f t="shared" si="13"/>
        <v>0</v>
      </c>
      <c r="AR159" s="148" t="s">
        <v>539</v>
      </c>
      <c r="AT159" s="148" t="s">
        <v>199</v>
      </c>
      <c r="AU159" s="148" t="s">
        <v>87</v>
      </c>
      <c r="AY159" s="17" t="s">
        <v>197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7" t="s">
        <v>85</v>
      </c>
      <c r="BK159" s="149">
        <f t="shared" si="19"/>
        <v>0</v>
      </c>
      <c r="BL159" s="17" t="s">
        <v>539</v>
      </c>
      <c r="BM159" s="148" t="s">
        <v>2720</v>
      </c>
    </row>
    <row r="160" spans="2:65" s="1" customFormat="1" ht="21.75" customHeight="1">
      <c r="B160" s="136"/>
      <c r="C160" s="137" t="s">
        <v>336</v>
      </c>
      <c r="D160" s="137" t="s">
        <v>199</v>
      </c>
      <c r="E160" s="138" t="s">
        <v>2721</v>
      </c>
      <c r="F160" s="139" t="s">
        <v>2722</v>
      </c>
      <c r="G160" s="140" t="s">
        <v>527</v>
      </c>
      <c r="H160" s="141">
        <v>219</v>
      </c>
      <c r="I160" s="142"/>
      <c r="J160" s="143">
        <f t="shared" si="10"/>
        <v>0</v>
      </c>
      <c r="K160" s="139" t="s">
        <v>203</v>
      </c>
      <c r="L160" s="32"/>
      <c r="M160" s="144" t="s">
        <v>1</v>
      </c>
      <c r="N160" s="145" t="s">
        <v>42</v>
      </c>
      <c r="P160" s="146">
        <f t="shared" si="11"/>
        <v>0</v>
      </c>
      <c r="Q160" s="146">
        <v>9.0000000000000006E-5</v>
      </c>
      <c r="R160" s="146">
        <f t="shared" si="12"/>
        <v>1.9710000000000002E-2</v>
      </c>
      <c r="S160" s="146">
        <v>0</v>
      </c>
      <c r="T160" s="147">
        <f t="shared" si="13"/>
        <v>0</v>
      </c>
      <c r="AR160" s="148" t="s">
        <v>539</v>
      </c>
      <c r="AT160" s="148" t="s">
        <v>199</v>
      </c>
      <c r="AU160" s="148" t="s">
        <v>87</v>
      </c>
      <c r="AY160" s="17" t="s">
        <v>197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7" t="s">
        <v>85</v>
      </c>
      <c r="BK160" s="149">
        <f t="shared" si="19"/>
        <v>0</v>
      </c>
      <c r="BL160" s="17" t="s">
        <v>539</v>
      </c>
      <c r="BM160" s="148" t="s">
        <v>2723</v>
      </c>
    </row>
    <row r="161" spans="2:65" s="1" customFormat="1" ht="24.2" customHeight="1">
      <c r="B161" s="136"/>
      <c r="C161" s="137" t="s">
        <v>340</v>
      </c>
      <c r="D161" s="137" t="s">
        <v>199</v>
      </c>
      <c r="E161" s="138" t="s">
        <v>2724</v>
      </c>
      <c r="F161" s="139" t="s">
        <v>2725</v>
      </c>
      <c r="G161" s="140" t="s">
        <v>202</v>
      </c>
      <c r="H161" s="141">
        <v>1</v>
      </c>
      <c r="I161" s="142"/>
      <c r="J161" s="143">
        <f t="shared" si="10"/>
        <v>0</v>
      </c>
      <c r="K161" s="139" t="s">
        <v>203</v>
      </c>
      <c r="L161" s="32"/>
      <c r="M161" s="144" t="s">
        <v>1</v>
      </c>
      <c r="N161" s="145" t="s">
        <v>42</v>
      </c>
      <c r="P161" s="146">
        <f t="shared" si="11"/>
        <v>0</v>
      </c>
      <c r="Q161" s="146">
        <v>4.3899999999999998E-3</v>
      </c>
      <c r="R161" s="146">
        <f t="shared" si="12"/>
        <v>4.3899999999999998E-3</v>
      </c>
      <c r="S161" s="146">
        <v>0</v>
      </c>
      <c r="T161" s="147">
        <f t="shared" si="13"/>
        <v>0</v>
      </c>
      <c r="AR161" s="148" t="s">
        <v>539</v>
      </c>
      <c r="AT161" s="148" t="s">
        <v>199</v>
      </c>
      <c r="AU161" s="148" t="s">
        <v>87</v>
      </c>
      <c r="AY161" s="17" t="s">
        <v>197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7" t="s">
        <v>85</v>
      </c>
      <c r="BK161" s="149">
        <f t="shared" si="19"/>
        <v>0</v>
      </c>
      <c r="BL161" s="17" t="s">
        <v>539</v>
      </c>
      <c r="BM161" s="148" t="s">
        <v>2726</v>
      </c>
    </row>
    <row r="162" spans="2:65" s="1" customFormat="1" ht="24.2" customHeight="1">
      <c r="B162" s="136"/>
      <c r="C162" s="172" t="s">
        <v>345</v>
      </c>
      <c r="D162" s="172" t="s">
        <v>321</v>
      </c>
      <c r="E162" s="173" t="s">
        <v>2727</v>
      </c>
      <c r="F162" s="174" t="s">
        <v>2728</v>
      </c>
      <c r="G162" s="175" t="s">
        <v>527</v>
      </c>
      <c r="H162" s="176">
        <v>3</v>
      </c>
      <c r="I162" s="177"/>
      <c r="J162" s="178">
        <f t="shared" si="10"/>
        <v>0</v>
      </c>
      <c r="K162" s="174" t="s">
        <v>203</v>
      </c>
      <c r="L162" s="179"/>
      <c r="M162" s="180" t="s">
        <v>1</v>
      </c>
      <c r="N162" s="181" t="s">
        <v>42</v>
      </c>
      <c r="P162" s="146">
        <f t="shared" si="11"/>
        <v>0</v>
      </c>
      <c r="Q162" s="146">
        <v>7.1000000000000002E-4</v>
      </c>
      <c r="R162" s="146">
        <f t="shared" si="12"/>
        <v>2.1299999999999999E-3</v>
      </c>
      <c r="S162" s="146">
        <v>0</v>
      </c>
      <c r="T162" s="147">
        <f t="shared" si="13"/>
        <v>0</v>
      </c>
      <c r="AR162" s="148" t="s">
        <v>2702</v>
      </c>
      <c r="AT162" s="148" t="s">
        <v>321</v>
      </c>
      <c r="AU162" s="148" t="s">
        <v>87</v>
      </c>
      <c r="AY162" s="17" t="s">
        <v>197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7" t="s">
        <v>85</v>
      </c>
      <c r="BK162" s="149">
        <f t="shared" si="19"/>
        <v>0</v>
      </c>
      <c r="BL162" s="17" t="s">
        <v>539</v>
      </c>
      <c r="BM162" s="148" t="s">
        <v>2729</v>
      </c>
    </row>
    <row r="163" spans="2:65" s="1" customFormat="1" ht="24.2" customHeight="1">
      <c r="B163" s="136"/>
      <c r="C163" s="137" t="s">
        <v>350</v>
      </c>
      <c r="D163" s="137" t="s">
        <v>199</v>
      </c>
      <c r="E163" s="138" t="s">
        <v>2730</v>
      </c>
      <c r="F163" s="139" t="s">
        <v>2731</v>
      </c>
      <c r="G163" s="140" t="s">
        <v>527</v>
      </c>
      <c r="H163" s="141">
        <v>234</v>
      </c>
      <c r="I163" s="142"/>
      <c r="J163" s="143">
        <f t="shared" si="10"/>
        <v>0</v>
      </c>
      <c r="K163" s="139" t="s">
        <v>203</v>
      </c>
      <c r="L163" s="32"/>
      <c r="M163" s="144" t="s">
        <v>1</v>
      </c>
      <c r="N163" s="145" t="s">
        <v>42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539</v>
      </c>
      <c r="AT163" s="148" t="s">
        <v>199</v>
      </c>
      <c r="AU163" s="148" t="s">
        <v>87</v>
      </c>
      <c r="AY163" s="17" t="s">
        <v>197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7" t="s">
        <v>85</v>
      </c>
      <c r="BK163" s="149">
        <f t="shared" si="19"/>
        <v>0</v>
      </c>
      <c r="BL163" s="17" t="s">
        <v>539</v>
      </c>
      <c r="BM163" s="148" t="s">
        <v>2732</v>
      </c>
    </row>
    <row r="164" spans="2:65" s="1" customFormat="1" ht="37.9" customHeight="1">
      <c r="B164" s="136"/>
      <c r="C164" s="172" t="s">
        <v>355</v>
      </c>
      <c r="D164" s="172" t="s">
        <v>321</v>
      </c>
      <c r="E164" s="173" t="s">
        <v>2733</v>
      </c>
      <c r="F164" s="174" t="s">
        <v>2734</v>
      </c>
      <c r="G164" s="175" t="s">
        <v>527</v>
      </c>
      <c r="H164" s="176">
        <v>245.7</v>
      </c>
      <c r="I164" s="177"/>
      <c r="J164" s="178">
        <f t="shared" si="10"/>
        <v>0</v>
      </c>
      <c r="K164" s="174" t="s">
        <v>203</v>
      </c>
      <c r="L164" s="179"/>
      <c r="M164" s="180" t="s">
        <v>1</v>
      </c>
      <c r="N164" s="181" t="s">
        <v>42</v>
      </c>
      <c r="P164" s="146">
        <f t="shared" si="11"/>
        <v>0</v>
      </c>
      <c r="Q164" s="146">
        <v>5.5000000000000003E-4</v>
      </c>
      <c r="R164" s="146">
        <f t="shared" si="12"/>
        <v>0.13513500000000001</v>
      </c>
      <c r="S164" s="146">
        <v>0</v>
      </c>
      <c r="T164" s="147">
        <f t="shared" si="13"/>
        <v>0</v>
      </c>
      <c r="AR164" s="148" t="s">
        <v>833</v>
      </c>
      <c r="AT164" s="148" t="s">
        <v>321</v>
      </c>
      <c r="AU164" s="148" t="s">
        <v>87</v>
      </c>
      <c r="AY164" s="17" t="s">
        <v>197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7" t="s">
        <v>85</v>
      </c>
      <c r="BK164" s="149">
        <f t="shared" si="19"/>
        <v>0</v>
      </c>
      <c r="BL164" s="17" t="s">
        <v>833</v>
      </c>
      <c r="BM164" s="148" t="s">
        <v>2735</v>
      </c>
    </row>
    <row r="165" spans="2:65" s="12" customFormat="1">
      <c r="B165" s="150"/>
      <c r="D165" s="151" t="s">
        <v>214</v>
      </c>
      <c r="F165" s="153" t="s">
        <v>2736</v>
      </c>
      <c r="H165" s="154">
        <v>245.7</v>
      </c>
      <c r="I165" s="155"/>
      <c r="L165" s="150"/>
      <c r="M165" s="156"/>
      <c r="T165" s="157"/>
      <c r="AT165" s="152" t="s">
        <v>214</v>
      </c>
      <c r="AU165" s="152" t="s">
        <v>87</v>
      </c>
      <c r="AV165" s="12" t="s">
        <v>87</v>
      </c>
      <c r="AW165" s="12" t="s">
        <v>3</v>
      </c>
      <c r="AX165" s="12" t="s">
        <v>85</v>
      </c>
      <c r="AY165" s="152" t="s">
        <v>197</v>
      </c>
    </row>
    <row r="166" spans="2:65" s="1" customFormat="1" ht="21.75" customHeight="1">
      <c r="B166" s="136"/>
      <c r="C166" s="172" t="s">
        <v>360</v>
      </c>
      <c r="D166" s="172" t="s">
        <v>321</v>
      </c>
      <c r="E166" s="173" t="s">
        <v>2737</v>
      </c>
      <c r="F166" s="174" t="s">
        <v>2738</v>
      </c>
      <c r="G166" s="175" t="s">
        <v>1728</v>
      </c>
      <c r="H166" s="176">
        <v>5</v>
      </c>
      <c r="I166" s="177"/>
      <c r="J166" s="178">
        <f>ROUND(I166*H166,2)</f>
        <v>0</v>
      </c>
      <c r="K166" s="174" t="s">
        <v>203</v>
      </c>
      <c r="L166" s="179"/>
      <c r="M166" s="180" t="s">
        <v>1</v>
      </c>
      <c r="N166" s="181" t="s">
        <v>42</v>
      </c>
      <c r="P166" s="146">
        <f>O166*H166</f>
        <v>0</v>
      </c>
      <c r="Q166" s="146">
        <v>1.07E-3</v>
      </c>
      <c r="R166" s="146">
        <f>Q166*H166</f>
        <v>5.3499999999999997E-3</v>
      </c>
      <c r="S166" s="146">
        <v>0</v>
      </c>
      <c r="T166" s="147">
        <f>S166*H166</f>
        <v>0</v>
      </c>
      <c r="AR166" s="148" t="s">
        <v>833</v>
      </c>
      <c r="AT166" s="148" t="s">
        <v>321</v>
      </c>
      <c r="AU166" s="148" t="s">
        <v>87</v>
      </c>
      <c r="AY166" s="17" t="s">
        <v>197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85</v>
      </c>
      <c r="BK166" s="149">
        <f>ROUND(I166*H166,2)</f>
        <v>0</v>
      </c>
      <c r="BL166" s="17" t="s">
        <v>833</v>
      </c>
      <c r="BM166" s="148" t="s">
        <v>2739</v>
      </c>
    </row>
    <row r="167" spans="2:65" s="1" customFormat="1" ht="37.9" customHeight="1">
      <c r="B167" s="136"/>
      <c r="C167" s="137" t="s">
        <v>366</v>
      </c>
      <c r="D167" s="137" t="s">
        <v>199</v>
      </c>
      <c r="E167" s="138" t="s">
        <v>2740</v>
      </c>
      <c r="F167" s="139" t="s">
        <v>2741</v>
      </c>
      <c r="G167" s="140" t="s">
        <v>202</v>
      </c>
      <c r="H167" s="141">
        <v>1</v>
      </c>
      <c r="I167" s="142"/>
      <c r="J167" s="143">
        <f>ROUND(I167*H167,2)</f>
        <v>0</v>
      </c>
      <c r="K167" s="139" t="s">
        <v>203</v>
      </c>
      <c r="L167" s="32"/>
      <c r="M167" s="144" t="s">
        <v>1</v>
      </c>
      <c r="N167" s="145" t="s">
        <v>42</v>
      </c>
      <c r="P167" s="146">
        <f>O167*H167</f>
        <v>0</v>
      </c>
      <c r="Q167" s="146">
        <v>0.1522</v>
      </c>
      <c r="R167" s="146">
        <f>Q167*H167</f>
        <v>0.1522</v>
      </c>
      <c r="S167" s="146">
        <v>0</v>
      </c>
      <c r="T167" s="147">
        <f>S167*H167</f>
        <v>0</v>
      </c>
      <c r="AR167" s="148" t="s">
        <v>539</v>
      </c>
      <c r="AT167" s="148" t="s">
        <v>199</v>
      </c>
      <c r="AU167" s="148" t="s">
        <v>87</v>
      </c>
      <c r="AY167" s="17" t="s">
        <v>197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85</v>
      </c>
      <c r="BK167" s="149">
        <f>ROUND(I167*H167,2)</f>
        <v>0</v>
      </c>
      <c r="BL167" s="17" t="s">
        <v>539</v>
      </c>
      <c r="BM167" s="148" t="s">
        <v>2742</v>
      </c>
    </row>
    <row r="168" spans="2:65" s="1" customFormat="1" ht="37.9" customHeight="1">
      <c r="B168" s="136"/>
      <c r="C168" s="172" t="s">
        <v>371</v>
      </c>
      <c r="D168" s="172" t="s">
        <v>321</v>
      </c>
      <c r="E168" s="173" t="s">
        <v>2743</v>
      </c>
      <c r="F168" s="174" t="s">
        <v>2744</v>
      </c>
      <c r="G168" s="175" t="s">
        <v>202</v>
      </c>
      <c r="H168" s="176">
        <v>1</v>
      </c>
      <c r="I168" s="177"/>
      <c r="J168" s="178">
        <f>ROUND(I168*H168,2)</f>
        <v>0</v>
      </c>
      <c r="K168" s="174" t="s">
        <v>203</v>
      </c>
      <c r="L168" s="179"/>
      <c r="M168" s="180" t="s">
        <v>1</v>
      </c>
      <c r="N168" s="181" t="s">
        <v>42</v>
      </c>
      <c r="P168" s="146">
        <f>O168*H168</f>
        <v>0</v>
      </c>
      <c r="Q168" s="146">
        <v>1.7999999999999999E-2</v>
      </c>
      <c r="R168" s="146">
        <f>Q168*H168</f>
        <v>1.7999999999999999E-2</v>
      </c>
      <c r="S168" s="146">
        <v>0</v>
      </c>
      <c r="T168" s="147">
        <f>S168*H168</f>
        <v>0</v>
      </c>
      <c r="AR168" s="148" t="s">
        <v>833</v>
      </c>
      <c r="AT168" s="148" t="s">
        <v>321</v>
      </c>
      <c r="AU168" s="148" t="s">
        <v>87</v>
      </c>
      <c r="AY168" s="17" t="s">
        <v>197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85</v>
      </c>
      <c r="BK168" s="149">
        <f>ROUND(I168*H168,2)</f>
        <v>0</v>
      </c>
      <c r="BL168" s="17" t="s">
        <v>833</v>
      </c>
      <c r="BM168" s="148" t="s">
        <v>2745</v>
      </c>
    </row>
    <row r="169" spans="2:65" s="1" customFormat="1" ht="24.2" customHeight="1">
      <c r="B169" s="136"/>
      <c r="C169" s="137" t="s">
        <v>376</v>
      </c>
      <c r="D169" s="137" t="s">
        <v>199</v>
      </c>
      <c r="E169" s="138" t="s">
        <v>2746</v>
      </c>
      <c r="F169" s="139" t="s">
        <v>2747</v>
      </c>
      <c r="G169" s="140" t="s">
        <v>293</v>
      </c>
      <c r="H169" s="141">
        <v>69.831999999999994</v>
      </c>
      <c r="I169" s="142"/>
      <c r="J169" s="143">
        <f>ROUND(I169*H169,2)</f>
        <v>0</v>
      </c>
      <c r="K169" s="139" t="s">
        <v>203</v>
      </c>
      <c r="L169" s="32"/>
      <c r="M169" s="144" t="s">
        <v>1</v>
      </c>
      <c r="N169" s="145" t="s">
        <v>42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539</v>
      </c>
      <c r="AT169" s="148" t="s">
        <v>199</v>
      </c>
      <c r="AU169" s="148" t="s">
        <v>87</v>
      </c>
      <c r="AY169" s="17" t="s">
        <v>197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85</v>
      </c>
      <c r="BK169" s="149">
        <f>ROUND(I169*H169,2)</f>
        <v>0</v>
      </c>
      <c r="BL169" s="17" t="s">
        <v>539</v>
      </c>
      <c r="BM169" s="148" t="s">
        <v>2748</v>
      </c>
    </row>
    <row r="170" spans="2:65" s="11" customFormat="1" ht="25.9" customHeight="1">
      <c r="B170" s="124"/>
      <c r="D170" s="125" t="s">
        <v>76</v>
      </c>
      <c r="E170" s="126" t="s">
        <v>2749</v>
      </c>
      <c r="F170" s="126" t="s">
        <v>2750</v>
      </c>
      <c r="I170" s="127"/>
      <c r="J170" s="128">
        <f>BK170</f>
        <v>0</v>
      </c>
      <c r="L170" s="124"/>
      <c r="M170" s="129"/>
      <c r="P170" s="130">
        <f>SUM(P171:P173)</f>
        <v>0</v>
      </c>
      <c r="R170" s="130">
        <f>SUM(R171:R173)</f>
        <v>0</v>
      </c>
      <c r="T170" s="131">
        <f>SUM(T171:T173)</f>
        <v>0</v>
      </c>
      <c r="AR170" s="125" t="s">
        <v>204</v>
      </c>
      <c r="AT170" s="132" t="s">
        <v>76</v>
      </c>
      <c r="AU170" s="132" t="s">
        <v>77</v>
      </c>
      <c r="AY170" s="125" t="s">
        <v>197</v>
      </c>
      <c r="BK170" s="133">
        <f>SUM(BK171:BK173)</f>
        <v>0</v>
      </c>
    </row>
    <row r="171" spans="2:65" s="1" customFormat="1" ht="24.2" customHeight="1">
      <c r="B171" s="136"/>
      <c r="C171" s="137" t="s">
        <v>382</v>
      </c>
      <c r="D171" s="137" t="s">
        <v>199</v>
      </c>
      <c r="E171" s="138" t="s">
        <v>2751</v>
      </c>
      <c r="F171" s="139" t="s">
        <v>2752</v>
      </c>
      <c r="G171" s="140" t="s">
        <v>1317</v>
      </c>
      <c r="H171" s="141">
        <v>40</v>
      </c>
      <c r="I171" s="142"/>
      <c r="J171" s="143">
        <f>ROUND(I171*H171,2)</f>
        <v>0</v>
      </c>
      <c r="K171" s="139" t="s">
        <v>203</v>
      </c>
      <c r="L171" s="32"/>
      <c r="M171" s="144" t="s">
        <v>1</v>
      </c>
      <c r="N171" s="145" t="s">
        <v>42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2753</v>
      </c>
      <c r="AT171" s="148" t="s">
        <v>199</v>
      </c>
      <c r="AU171" s="148" t="s">
        <v>85</v>
      </c>
      <c r="AY171" s="17" t="s">
        <v>197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85</v>
      </c>
      <c r="BK171" s="149">
        <f>ROUND(I171*H171,2)</f>
        <v>0</v>
      </c>
      <c r="BL171" s="17" t="s">
        <v>2753</v>
      </c>
      <c r="BM171" s="148" t="s">
        <v>2754</v>
      </c>
    </row>
    <row r="172" spans="2:65" s="12" customFormat="1">
      <c r="B172" s="150"/>
      <c r="D172" s="151" t="s">
        <v>214</v>
      </c>
      <c r="E172" s="152" t="s">
        <v>1</v>
      </c>
      <c r="F172" s="153" t="s">
        <v>2755</v>
      </c>
      <c r="H172" s="154">
        <v>40</v>
      </c>
      <c r="I172" s="155"/>
      <c r="L172" s="150"/>
      <c r="M172" s="156"/>
      <c r="T172" s="157"/>
      <c r="AT172" s="152" t="s">
        <v>214</v>
      </c>
      <c r="AU172" s="152" t="s">
        <v>85</v>
      </c>
      <c r="AV172" s="12" t="s">
        <v>87</v>
      </c>
      <c r="AW172" s="12" t="s">
        <v>32</v>
      </c>
      <c r="AX172" s="12" t="s">
        <v>85</v>
      </c>
      <c r="AY172" s="152" t="s">
        <v>197</v>
      </c>
    </row>
    <row r="173" spans="2:65" s="1" customFormat="1" ht="16.5" customHeight="1">
      <c r="B173" s="136"/>
      <c r="C173" s="172" t="s">
        <v>387</v>
      </c>
      <c r="D173" s="172" t="s">
        <v>321</v>
      </c>
      <c r="E173" s="173" t="s">
        <v>2756</v>
      </c>
      <c r="F173" s="174" t="s">
        <v>2757</v>
      </c>
      <c r="G173" s="175" t="s">
        <v>1811</v>
      </c>
      <c r="H173" s="176">
        <v>1</v>
      </c>
      <c r="I173" s="177"/>
      <c r="J173" s="178">
        <f>ROUND(I173*H173,2)</f>
        <v>0</v>
      </c>
      <c r="K173" s="174" t="s">
        <v>1</v>
      </c>
      <c r="L173" s="179"/>
      <c r="M173" s="187" t="s">
        <v>1</v>
      </c>
      <c r="N173" s="188" t="s">
        <v>42</v>
      </c>
      <c r="O173" s="184"/>
      <c r="P173" s="185">
        <f>O173*H173</f>
        <v>0</v>
      </c>
      <c r="Q173" s="185">
        <v>0</v>
      </c>
      <c r="R173" s="185">
        <f>Q173*H173</f>
        <v>0</v>
      </c>
      <c r="S173" s="185">
        <v>0</v>
      </c>
      <c r="T173" s="186">
        <f>S173*H173</f>
        <v>0</v>
      </c>
      <c r="AR173" s="148" t="s">
        <v>2753</v>
      </c>
      <c r="AT173" s="148" t="s">
        <v>321</v>
      </c>
      <c r="AU173" s="148" t="s">
        <v>85</v>
      </c>
      <c r="AY173" s="17" t="s">
        <v>197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85</v>
      </c>
      <c r="BK173" s="149">
        <f>ROUND(I173*H173,2)</f>
        <v>0</v>
      </c>
      <c r="BL173" s="17" t="s">
        <v>2753</v>
      </c>
      <c r="BM173" s="148" t="s">
        <v>2758</v>
      </c>
    </row>
    <row r="174" spans="2:65" s="1" customFormat="1" ht="6.95" customHeight="1"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32"/>
    </row>
  </sheetData>
  <autoFilter ref="C123:K173" xr:uid="{00000000-0009-0000-0000-00000F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321"/>
  <sheetViews>
    <sheetView showGridLines="0" workbookViewId="0">
      <selection activeCell="F2" sqref="F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137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2409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2759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34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>Město Turnov</v>
      </c>
      <c r="I17" s="27" t="s">
        <v>27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>Vodohospodářský rozvoj a výstavba a.s.</v>
      </c>
      <c r="I23" s="27" t="s">
        <v>27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ROUND(J130,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ROUND((SUM(BE130:BE320)),  2)</f>
        <v>0</v>
      </c>
      <c r="I35" s="96">
        <v>0.21</v>
      </c>
      <c r="J35" s="86">
        <f>ROUND(((SUM(BE130:BE320))*I35),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ROUND((SUM(BF130:BF320)),  2)</f>
        <v>0</v>
      </c>
      <c r="I36" s="96">
        <v>0.12</v>
      </c>
      <c r="J36" s="86">
        <f>ROUND(((SUM(BF130:BF320))*I36),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ROUND((SUM(BG130:BG320)),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ROUND((SUM(BH130:BH320)),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ROUND((SUM(BI130:BI320)),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2409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04.3 - Areálový rozvod NN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25.7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Vodohospodářský rozvoj a výstavba a.s.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J130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167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47" s="9" customFormat="1" ht="19.899999999999999" customHeight="1">
      <c r="B100" s="112"/>
      <c r="D100" s="113" t="s">
        <v>2760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2:47" s="9" customFormat="1" ht="19.899999999999999" customHeight="1">
      <c r="B101" s="112"/>
      <c r="D101" s="113" t="s">
        <v>2761</v>
      </c>
      <c r="E101" s="114"/>
      <c r="F101" s="114"/>
      <c r="G101" s="114"/>
      <c r="H101" s="114"/>
      <c r="I101" s="114"/>
      <c r="J101" s="115">
        <f>J271</f>
        <v>0</v>
      </c>
      <c r="L101" s="112"/>
    </row>
    <row r="102" spans="2:47" s="9" customFormat="1" ht="19.899999999999999" customHeight="1">
      <c r="B102" s="112"/>
      <c r="D102" s="113" t="s">
        <v>2762</v>
      </c>
      <c r="E102" s="114"/>
      <c r="F102" s="114"/>
      <c r="G102" s="114"/>
      <c r="H102" s="114"/>
      <c r="I102" s="114"/>
      <c r="J102" s="115">
        <f>J275</f>
        <v>0</v>
      </c>
      <c r="L102" s="112"/>
    </row>
    <row r="103" spans="2:47" s="8" customFormat="1" ht="24.95" customHeight="1">
      <c r="B103" s="108"/>
      <c r="D103" s="109" t="s">
        <v>2257</v>
      </c>
      <c r="E103" s="110"/>
      <c r="F103" s="110"/>
      <c r="G103" s="110"/>
      <c r="H103" s="110"/>
      <c r="I103" s="110"/>
      <c r="J103" s="111">
        <f>J278</f>
        <v>0</v>
      </c>
      <c r="L103" s="108"/>
    </row>
    <row r="104" spans="2:47" s="9" customFormat="1" ht="19.899999999999999" customHeight="1">
      <c r="B104" s="112"/>
      <c r="D104" s="113" t="s">
        <v>2635</v>
      </c>
      <c r="E104" s="114"/>
      <c r="F104" s="114"/>
      <c r="G104" s="114"/>
      <c r="H104" s="114"/>
      <c r="I104" s="114"/>
      <c r="J104" s="115">
        <f>J279</f>
        <v>0</v>
      </c>
      <c r="L104" s="112"/>
    </row>
    <row r="105" spans="2:47" s="9" customFormat="1" ht="19.899999999999999" customHeight="1">
      <c r="B105" s="112"/>
      <c r="D105" s="113" t="s">
        <v>2763</v>
      </c>
      <c r="E105" s="114"/>
      <c r="F105" s="114"/>
      <c r="G105" s="114"/>
      <c r="H105" s="114"/>
      <c r="I105" s="114"/>
      <c r="J105" s="115">
        <f>J312</f>
        <v>0</v>
      </c>
      <c r="L105" s="112"/>
    </row>
    <row r="106" spans="2:47" s="8" customFormat="1" ht="24.95" customHeight="1">
      <c r="B106" s="108"/>
      <c r="D106" s="109" t="s">
        <v>2636</v>
      </c>
      <c r="E106" s="110"/>
      <c r="F106" s="110"/>
      <c r="G106" s="110"/>
      <c r="H106" s="110"/>
      <c r="I106" s="110"/>
      <c r="J106" s="111">
        <f>J315</f>
        <v>0</v>
      </c>
      <c r="L106" s="108"/>
    </row>
    <row r="107" spans="2:47" s="8" customFormat="1" ht="24.95" customHeight="1">
      <c r="B107" s="108"/>
      <c r="D107" s="109" t="s">
        <v>2764</v>
      </c>
      <c r="E107" s="110"/>
      <c r="F107" s="110"/>
      <c r="G107" s="110"/>
      <c r="H107" s="110"/>
      <c r="I107" s="110"/>
      <c r="J107" s="111">
        <f>J318</f>
        <v>0</v>
      </c>
      <c r="L107" s="108"/>
    </row>
    <row r="108" spans="2:47" s="9" customFormat="1" ht="19.899999999999999" customHeight="1">
      <c r="B108" s="112"/>
      <c r="D108" s="113" t="s">
        <v>2765</v>
      </c>
      <c r="E108" s="114"/>
      <c r="F108" s="114"/>
      <c r="G108" s="114"/>
      <c r="H108" s="114"/>
      <c r="I108" s="114"/>
      <c r="J108" s="115">
        <f>J319</f>
        <v>0</v>
      </c>
      <c r="L108" s="112"/>
    </row>
    <row r="109" spans="2:47" s="1" customFormat="1" ht="21.75" customHeight="1">
      <c r="B109" s="32"/>
      <c r="L109" s="32"/>
    </row>
    <row r="110" spans="2:47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12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12" s="1" customFormat="1" ht="24.95" customHeight="1">
      <c r="B115" s="32"/>
      <c r="C115" s="21" t="s">
        <v>182</v>
      </c>
      <c r="L115" s="32"/>
    </row>
    <row r="116" spans="2:12" s="1" customFormat="1" ht="6.95" customHeight="1">
      <c r="B116" s="32"/>
      <c r="L116" s="32"/>
    </row>
    <row r="117" spans="2:12" s="1" customFormat="1" ht="12" customHeight="1">
      <c r="B117" s="32"/>
      <c r="C117" s="27" t="s">
        <v>16</v>
      </c>
      <c r="L117" s="32"/>
    </row>
    <row r="118" spans="2:12" s="1" customFormat="1" ht="16.5" customHeight="1">
      <c r="B118" s="32"/>
      <c r="E118" s="250" t="str">
        <f>E7</f>
        <v>Přírodní biotop Dolánky</v>
      </c>
      <c r="F118" s="251"/>
      <c r="G118" s="251"/>
      <c r="H118" s="251"/>
      <c r="L118" s="32"/>
    </row>
    <row r="119" spans="2:12" ht="12" customHeight="1">
      <c r="B119" s="20"/>
      <c r="C119" s="27" t="s">
        <v>146</v>
      </c>
      <c r="L119" s="20"/>
    </row>
    <row r="120" spans="2:12" s="1" customFormat="1" ht="16.5" customHeight="1">
      <c r="B120" s="32"/>
      <c r="E120" s="250" t="s">
        <v>2409</v>
      </c>
      <c r="F120" s="249"/>
      <c r="G120" s="249"/>
      <c r="H120" s="249"/>
      <c r="L120" s="32"/>
    </row>
    <row r="121" spans="2:12" s="1" customFormat="1" ht="12" customHeight="1">
      <c r="B121" s="32"/>
      <c r="C121" s="27" t="s">
        <v>1414</v>
      </c>
      <c r="L121" s="32"/>
    </row>
    <row r="122" spans="2:12" s="1" customFormat="1" ht="16.5" customHeight="1">
      <c r="B122" s="32"/>
      <c r="E122" s="246" t="str">
        <f>E11</f>
        <v>SO 04.3 - Areálový rozvod NN</v>
      </c>
      <c r="F122" s="249"/>
      <c r="G122" s="249"/>
      <c r="H122" s="249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F14</f>
        <v xml:space="preserve"> </v>
      </c>
      <c r="I124" s="27" t="s">
        <v>22</v>
      </c>
      <c r="J124" s="52" t="str">
        <f>IF(J14="","",J14)</f>
        <v>7. 10. 2024</v>
      </c>
      <c r="L124" s="32"/>
    </row>
    <row r="125" spans="2:12" s="1" customFormat="1" ht="6.95" customHeight="1">
      <c r="B125" s="32"/>
      <c r="L125" s="32"/>
    </row>
    <row r="126" spans="2:12" s="1" customFormat="1" ht="25.7" customHeight="1">
      <c r="B126" s="32"/>
      <c r="C126" s="27" t="s">
        <v>24</v>
      </c>
      <c r="F126" s="25" t="str">
        <f>E17</f>
        <v>Město Turnov</v>
      </c>
      <c r="I126" s="27" t="s">
        <v>30</v>
      </c>
      <c r="J126" s="30" t="str">
        <f>E23</f>
        <v>Vodohospodářský rozvoj a výstavba a.s.</v>
      </c>
      <c r="L126" s="32"/>
    </row>
    <row r="127" spans="2:12" s="1" customFormat="1" ht="15.2" customHeight="1">
      <c r="B127" s="32"/>
      <c r="C127" s="27" t="s">
        <v>28</v>
      </c>
      <c r="F127" s="25" t="str">
        <f>IF(E20="","",E20)</f>
        <v>Vyplň údaj</v>
      </c>
      <c r="I127" s="27" t="s">
        <v>33</v>
      </c>
      <c r="J127" s="30" t="str">
        <f>E26</f>
        <v xml:space="preserve"> 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16"/>
      <c r="C129" s="117" t="s">
        <v>183</v>
      </c>
      <c r="D129" s="118" t="s">
        <v>62</v>
      </c>
      <c r="E129" s="118" t="s">
        <v>58</v>
      </c>
      <c r="F129" s="118" t="s">
        <v>59</v>
      </c>
      <c r="G129" s="118" t="s">
        <v>184</v>
      </c>
      <c r="H129" s="118" t="s">
        <v>185</v>
      </c>
      <c r="I129" s="118" t="s">
        <v>186</v>
      </c>
      <c r="J129" s="118" t="s">
        <v>154</v>
      </c>
      <c r="K129" s="119" t="s">
        <v>187</v>
      </c>
      <c r="L129" s="116"/>
      <c r="M129" s="59" t="s">
        <v>1</v>
      </c>
      <c r="N129" s="60" t="s">
        <v>41</v>
      </c>
      <c r="O129" s="60" t="s">
        <v>188</v>
      </c>
      <c r="P129" s="60" t="s">
        <v>189</v>
      </c>
      <c r="Q129" s="60" t="s">
        <v>190</v>
      </c>
      <c r="R129" s="60" t="s">
        <v>191</v>
      </c>
      <c r="S129" s="60" t="s">
        <v>192</v>
      </c>
      <c r="T129" s="61" t="s">
        <v>193</v>
      </c>
    </row>
    <row r="130" spans="2:65" s="1" customFormat="1" ht="22.9" customHeight="1">
      <c r="B130" s="32"/>
      <c r="C130" s="64" t="s">
        <v>194</v>
      </c>
      <c r="J130" s="120">
        <f>BK130</f>
        <v>0</v>
      </c>
      <c r="L130" s="32"/>
      <c r="M130" s="62"/>
      <c r="N130" s="53"/>
      <c r="O130" s="53"/>
      <c r="P130" s="121">
        <f>P131+P278+P315+P318</f>
        <v>0</v>
      </c>
      <c r="Q130" s="53"/>
      <c r="R130" s="121">
        <f>R131+R278+R315+R318</f>
        <v>48.106444000000003</v>
      </c>
      <c r="S130" s="53"/>
      <c r="T130" s="122">
        <f>T131+T278+T315+T318</f>
        <v>2.5367999999999999</v>
      </c>
      <c r="AT130" s="17" t="s">
        <v>76</v>
      </c>
      <c r="AU130" s="17" t="s">
        <v>156</v>
      </c>
      <c r="BK130" s="123">
        <f>BK131+BK278+BK315+BK318</f>
        <v>0</v>
      </c>
    </row>
    <row r="131" spans="2:65" s="11" customFormat="1" ht="25.9" customHeight="1">
      <c r="B131" s="124"/>
      <c r="D131" s="125" t="s">
        <v>76</v>
      </c>
      <c r="E131" s="126" t="s">
        <v>699</v>
      </c>
      <c r="F131" s="126" t="s">
        <v>700</v>
      </c>
      <c r="I131" s="127"/>
      <c r="J131" s="128">
        <f>BK131</f>
        <v>0</v>
      </c>
      <c r="L131" s="124"/>
      <c r="M131" s="129"/>
      <c r="P131" s="130">
        <f>P132+P271+P275</f>
        <v>0</v>
      </c>
      <c r="R131" s="130">
        <f>R132+R271+R275</f>
        <v>0.50658800000000004</v>
      </c>
      <c r="T131" s="131">
        <f>T132+T271+T275</f>
        <v>0</v>
      </c>
      <c r="AR131" s="125" t="s">
        <v>87</v>
      </c>
      <c r="AT131" s="132" t="s">
        <v>76</v>
      </c>
      <c r="AU131" s="132" t="s">
        <v>77</v>
      </c>
      <c r="AY131" s="125" t="s">
        <v>197</v>
      </c>
      <c r="BK131" s="133">
        <f>BK132+BK271+BK275</f>
        <v>0</v>
      </c>
    </row>
    <row r="132" spans="2:65" s="11" customFormat="1" ht="22.9" customHeight="1">
      <c r="B132" s="124"/>
      <c r="D132" s="125" t="s">
        <v>76</v>
      </c>
      <c r="E132" s="134" t="s">
        <v>2766</v>
      </c>
      <c r="F132" s="134" t="s">
        <v>2767</v>
      </c>
      <c r="I132" s="127"/>
      <c r="J132" s="135">
        <f>BK132</f>
        <v>0</v>
      </c>
      <c r="L132" s="124"/>
      <c r="M132" s="129"/>
      <c r="P132" s="130">
        <f>SUM(P133:P270)</f>
        <v>0</v>
      </c>
      <c r="R132" s="130">
        <f>SUM(R133:R270)</f>
        <v>0.50322800000000001</v>
      </c>
      <c r="T132" s="131">
        <f>SUM(T133:T270)</f>
        <v>0</v>
      </c>
      <c r="AR132" s="125" t="s">
        <v>87</v>
      </c>
      <c r="AT132" s="132" t="s">
        <v>76</v>
      </c>
      <c r="AU132" s="132" t="s">
        <v>85</v>
      </c>
      <c r="AY132" s="125" t="s">
        <v>197</v>
      </c>
      <c r="BK132" s="133">
        <f>SUM(BK133:BK270)</f>
        <v>0</v>
      </c>
    </row>
    <row r="133" spans="2:65" s="1" customFormat="1" ht="24.2" customHeight="1">
      <c r="B133" s="136"/>
      <c r="C133" s="137" t="s">
        <v>85</v>
      </c>
      <c r="D133" s="137" t="s">
        <v>199</v>
      </c>
      <c r="E133" s="138" t="s">
        <v>2768</v>
      </c>
      <c r="F133" s="139" t="s">
        <v>2769</v>
      </c>
      <c r="G133" s="140" t="s">
        <v>527</v>
      </c>
      <c r="H133" s="141">
        <v>12</v>
      </c>
      <c r="I133" s="142"/>
      <c r="J133" s="143">
        <f>ROUND(I133*H133,2)</f>
        <v>0</v>
      </c>
      <c r="K133" s="139" t="s">
        <v>203</v>
      </c>
      <c r="L133" s="32"/>
      <c r="M133" s="144" t="s">
        <v>1</v>
      </c>
      <c r="N133" s="145" t="s">
        <v>42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286</v>
      </c>
      <c r="AT133" s="148" t="s">
        <v>199</v>
      </c>
      <c r="AU133" s="148" t="s">
        <v>87</v>
      </c>
      <c r="AY133" s="17" t="s">
        <v>197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85</v>
      </c>
      <c r="BK133" s="149">
        <f>ROUND(I133*H133,2)</f>
        <v>0</v>
      </c>
      <c r="BL133" s="17" t="s">
        <v>286</v>
      </c>
      <c r="BM133" s="148" t="s">
        <v>2770</v>
      </c>
    </row>
    <row r="134" spans="2:65" s="12" customFormat="1">
      <c r="B134" s="150"/>
      <c r="D134" s="151" t="s">
        <v>214</v>
      </c>
      <c r="E134" s="152" t="s">
        <v>1</v>
      </c>
      <c r="F134" s="153" t="s">
        <v>2771</v>
      </c>
      <c r="H134" s="154">
        <v>12</v>
      </c>
      <c r="I134" s="155"/>
      <c r="L134" s="150"/>
      <c r="M134" s="156"/>
      <c r="T134" s="157"/>
      <c r="AT134" s="152" t="s">
        <v>214</v>
      </c>
      <c r="AU134" s="152" t="s">
        <v>87</v>
      </c>
      <c r="AV134" s="12" t="s">
        <v>87</v>
      </c>
      <c r="AW134" s="12" t="s">
        <v>32</v>
      </c>
      <c r="AX134" s="12" t="s">
        <v>85</v>
      </c>
      <c r="AY134" s="152" t="s">
        <v>197</v>
      </c>
    </row>
    <row r="135" spans="2:65" s="1" customFormat="1" ht="21.75" customHeight="1">
      <c r="B135" s="136"/>
      <c r="C135" s="172" t="s">
        <v>87</v>
      </c>
      <c r="D135" s="172" t="s">
        <v>321</v>
      </c>
      <c r="E135" s="173" t="s">
        <v>2772</v>
      </c>
      <c r="F135" s="174" t="s">
        <v>2773</v>
      </c>
      <c r="G135" s="175" t="s">
        <v>527</v>
      </c>
      <c r="H135" s="176">
        <v>12</v>
      </c>
      <c r="I135" s="177"/>
      <c r="J135" s="178">
        <f>ROUND(I135*H135,2)</f>
        <v>0</v>
      </c>
      <c r="K135" s="174" t="s">
        <v>203</v>
      </c>
      <c r="L135" s="179"/>
      <c r="M135" s="180" t="s">
        <v>1</v>
      </c>
      <c r="N135" s="181" t="s">
        <v>42</v>
      </c>
      <c r="P135" s="146">
        <f>O135*H135</f>
        <v>0</v>
      </c>
      <c r="Q135" s="146">
        <v>5.0000000000000001E-4</v>
      </c>
      <c r="R135" s="146">
        <f>Q135*H135</f>
        <v>6.0000000000000001E-3</v>
      </c>
      <c r="S135" s="146">
        <v>0</v>
      </c>
      <c r="T135" s="147">
        <f>S135*H135</f>
        <v>0</v>
      </c>
      <c r="AR135" s="148" t="s">
        <v>371</v>
      </c>
      <c r="AT135" s="148" t="s">
        <v>321</v>
      </c>
      <c r="AU135" s="148" t="s">
        <v>87</v>
      </c>
      <c r="AY135" s="17" t="s">
        <v>197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85</v>
      </c>
      <c r="BK135" s="149">
        <f>ROUND(I135*H135,2)</f>
        <v>0</v>
      </c>
      <c r="BL135" s="17" t="s">
        <v>286</v>
      </c>
      <c r="BM135" s="148" t="s">
        <v>2774</v>
      </c>
    </row>
    <row r="136" spans="2:65" s="1" customFormat="1" ht="44.25" customHeight="1">
      <c r="B136" s="136"/>
      <c r="C136" s="137" t="s">
        <v>209</v>
      </c>
      <c r="D136" s="137" t="s">
        <v>199</v>
      </c>
      <c r="E136" s="138" t="s">
        <v>2775</v>
      </c>
      <c r="F136" s="139" t="s">
        <v>2776</v>
      </c>
      <c r="G136" s="140" t="s">
        <v>527</v>
      </c>
      <c r="H136" s="141">
        <v>13</v>
      </c>
      <c r="I136" s="142"/>
      <c r="J136" s="143">
        <f>ROUND(I136*H136,2)</f>
        <v>0</v>
      </c>
      <c r="K136" s="139" t="s">
        <v>1</v>
      </c>
      <c r="L136" s="32"/>
      <c r="M136" s="144" t="s">
        <v>1</v>
      </c>
      <c r="N136" s="145" t="s">
        <v>42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286</v>
      </c>
      <c r="AT136" s="148" t="s">
        <v>199</v>
      </c>
      <c r="AU136" s="148" t="s">
        <v>87</v>
      </c>
      <c r="AY136" s="17" t="s">
        <v>197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85</v>
      </c>
      <c r="BK136" s="149">
        <f>ROUND(I136*H136,2)</f>
        <v>0</v>
      </c>
      <c r="BL136" s="17" t="s">
        <v>286</v>
      </c>
      <c r="BM136" s="148" t="s">
        <v>2777</v>
      </c>
    </row>
    <row r="137" spans="2:65" s="12" customFormat="1">
      <c r="B137" s="150"/>
      <c r="D137" s="151" t="s">
        <v>214</v>
      </c>
      <c r="E137" s="152" t="s">
        <v>1</v>
      </c>
      <c r="F137" s="153" t="s">
        <v>2778</v>
      </c>
      <c r="H137" s="154">
        <v>13</v>
      </c>
      <c r="I137" s="155"/>
      <c r="L137" s="150"/>
      <c r="M137" s="156"/>
      <c r="T137" s="157"/>
      <c r="AT137" s="152" t="s">
        <v>214</v>
      </c>
      <c r="AU137" s="152" t="s">
        <v>87</v>
      </c>
      <c r="AV137" s="12" t="s">
        <v>87</v>
      </c>
      <c r="AW137" s="12" t="s">
        <v>32</v>
      </c>
      <c r="AX137" s="12" t="s">
        <v>85</v>
      </c>
      <c r="AY137" s="152" t="s">
        <v>197</v>
      </c>
    </row>
    <row r="138" spans="2:65" s="1" customFormat="1" ht="21.75" customHeight="1">
      <c r="B138" s="136"/>
      <c r="C138" s="172" t="s">
        <v>204</v>
      </c>
      <c r="D138" s="172" t="s">
        <v>321</v>
      </c>
      <c r="E138" s="173" t="s">
        <v>2779</v>
      </c>
      <c r="F138" s="174" t="s">
        <v>2780</v>
      </c>
      <c r="G138" s="175" t="s">
        <v>527</v>
      </c>
      <c r="H138" s="176">
        <v>13</v>
      </c>
      <c r="I138" s="177"/>
      <c r="J138" s="178">
        <f>ROUND(I138*H138,2)</f>
        <v>0</v>
      </c>
      <c r="K138" s="174" t="s">
        <v>1</v>
      </c>
      <c r="L138" s="179"/>
      <c r="M138" s="180" t="s">
        <v>1</v>
      </c>
      <c r="N138" s="181" t="s">
        <v>42</v>
      </c>
      <c r="P138" s="146">
        <f>O138*H138</f>
        <v>0</v>
      </c>
      <c r="Q138" s="146">
        <v>1.6999999999999999E-3</v>
      </c>
      <c r="R138" s="146">
        <f>Q138*H138</f>
        <v>2.2099999999999998E-2</v>
      </c>
      <c r="S138" s="146">
        <v>0</v>
      </c>
      <c r="T138" s="147">
        <f>S138*H138</f>
        <v>0</v>
      </c>
      <c r="AR138" s="148" t="s">
        <v>371</v>
      </c>
      <c r="AT138" s="148" t="s">
        <v>321</v>
      </c>
      <c r="AU138" s="148" t="s">
        <v>87</v>
      </c>
      <c r="AY138" s="17" t="s">
        <v>197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85</v>
      </c>
      <c r="BK138" s="149">
        <f>ROUND(I138*H138,2)</f>
        <v>0</v>
      </c>
      <c r="BL138" s="17" t="s">
        <v>286</v>
      </c>
      <c r="BM138" s="148" t="s">
        <v>2781</v>
      </c>
    </row>
    <row r="139" spans="2:65" s="1" customFormat="1" ht="24.2" customHeight="1">
      <c r="B139" s="136"/>
      <c r="C139" s="137" t="s">
        <v>225</v>
      </c>
      <c r="D139" s="137" t="s">
        <v>199</v>
      </c>
      <c r="E139" s="138" t="s">
        <v>2782</v>
      </c>
      <c r="F139" s="139" t="s">
        <v>2783</v>
      </c>
      <c r="G139" s="140" t="s">
        <v>202</v>
      </c>
      <c r="H139" s="141">
        <v>29</v>
      </c>
      <c r="I139" s="142"/>
      <c r="J139" s="143">
        <f>ROUND(I139*H139,2)</f>
        <v>0</v>
      </c>
      <c r="K139" s="139" t="s">
        <v>203</v>
      </c>
      <c r="L139" s="32"/>
      <c r="M139" s="144" t="s">
        <v>1</v>
      </c>
      <c r="N139" s="145" t="s">
        <v>42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286</v>
      </c>
      <c r="AT139" s="148" t="s">
        <v>199</v>
      </c>
      <c r="AU139" s="148" t="s">
        <v>87</v>
      </c>
      <c r="AY139" s="17" t="s">
        <v>197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85</v>
      </c>
      <c r="BK139" s="149">
        <f>ROUND(I139*H139,2)</f>
        <v>0</v>
      </c>
      <c r="BL139" s="17" t="s">
        <v>286</v>
      </c>
      <c r="BM139" s="148" t="s">
        <v>2784</v>
      </c>
    </row>
    <row r="140" spans="2:65" s="12" customFormat="1">
      <c r="B140" s="150"/>
      <c r="D140" s="151" t="s">
        <v>214</v>
      </c>
      <c r="E140" s="152" t="s">
        <v>1</v>
      </c>
      <c r="F140" s="153" t="s">
        <v>2785</v>
      </c>
      <c r="H140" s="154">
        <v>1</v>
      </c>
      <c r="I140" s="155"/>
      <c r="L140" s="150"/>
      <c r="M140" s="156"/>
      <c r="T140" s="157"/>
      <c r="AT140" s="152" t="s">
        <v>214</v>
      </c>
      <c r="AU140" s="152" t="s">
        <v>87</v>
      </c>
      <c r="AV140" s="12" t="s">
        <v>87</v>
      </c>
      <c r="AW140" s="12" t="s">
        <v>32</v>
      </c>
      <c r="AX140" s="12" t="s">
        <v>77</v>
      </c>
      <c r="AY140" s="152" t="s">
        <v>197</v>
      </c>
    </row>
    <row r="141" spans="2:65" s="12" customFormat="1" ht="22.5">
      <c r="B141" s="150"/>
      <c r="D141" s="151" t="s">
        <v>214</v>
      </c>
      <c r="E141" s="152" t="s">
        <v>1</v>
      </c>
      <c r="F141" s="153" t="s">
        <v>2786</v>
      </c>
      <c r="H141" s="154">
        <v>3</v>
      </c>
      <c r="I141" s="155"/>
      <c r="L141" s="150"/>
      <c r="M141" s="156"/>
      <c r="T141" s="157"/>
      <c r="AT141" s="152" t="s">
        <v>214</v>
      </c>
      <c r="AU141" s="152" t="s">
        <v>87</v>
      </c>
      <c r="AV141" s="12" t="s">
        <v>87</v>
      </c>
      <c r="AW141" s="12" t="s">
        <v>32</v>
      </c>
      <c r="AX141" s="12" t="s">
        <v>77</v>
      </c>
      <c r="AY141" s="152" t="s">
        <v>197</v>
      </c>
    </row>
    <row r="142" spans="2:65" s="12" customFormat="1">
      <c r="B142" s="150"/>
      <c r="D142" s="151" t="s">
        <v>214</v>
      </c>
      <c r="E142" s="152" t="s">
        <v>1</v>
      </c>
      <c r="F142" s="153" t="s">
        <v>2787</v>
      </c>
      <c r="H142" s="154">
        <v>17</v>
      </c>
      <c r="I142" s="155"/>
      <c r="L142" s="150"/>
      <c r="M142" s="156"/>
      <c r="T142" s="157"/>
      <c r="AT142" s="152" t="s">
        <v>214</v>
      </c>
      <c r="AU142" s="152" t="s">
        <v>87</v>
      </c>
      <c r="AV142" s="12" t="s">
        <v>87</v>
      </c>
      <c r="AW142" s="12" t="s">
        <v>32</v>
      </c>
      <c r="AX142" s="12" t="s">
        <v>77</v>
      </c>
      <c r="AY142" s="152" t="s">
        <v>197</v>
      </c>
    </row>
    <row r="143" spans="2:65" s="12" customFormat="1">
      <c r="B143" s="150"/>
      <c r="D143" s="151" t="s">
        <v>214</v>
      </c>
      <c r="E143" s="152" t="s">
        <v>1</v>
      </c>
      <c r="F143" s="153" t="s">
        <v>2788</v>
      </c>
      <c r="H143" s="154">
        <v>6</v>
      </c>
      <c r="I143" s="155"/>
      <c r="L143" s="150"/>
      <c r="M143" s="156"/>
      <c r="T143" s="157"/>
      <c r="AT143" s="152" t="s">
        <v>214</v>
      </c>
      <c r="AU143" s="152" t="s">
        <v>87</v>
      </c>
      <c r="AV143" s="12" t="s">
        <v>87</v>
      </c>
      <c r="AW143" s="12" t="s">
        <v>32</v>
      </c>
      <c r="AX143" s="12" t="s">
        <v>77</v>
      </c>
      <c r="AY143" s="152" t="s">
        <v>197</v>
      </c>
    </row>
    <row r="144" spans="2:65" s="12" customFormat="1">
      <c r="B144" s="150"/>
      <c r="D144" s="151" t="s">
        <v>214</v>
      </c>
      <c r="E144" s="152" t="s">
        <v>1</v>
      </c>
      <c r="F144" s="153" t="s">
        <v>2789</v>
      </c>
      <c r="H144" s="154">
        <v>2</v>
      </c>
      <c r="I144" s="155"/>
      <c r="L144" s="150"/>
      <c r="M144" s="156"/>
      <c r="T144" s="157"/>
      <c r="AT144" s="152" t="s">
        <v>214</v>
      </c>
      <c r="AU144" s="152" t="s">
        <v>87</v>
      </c>
      <c r="AV144" s="12" t="s">
        <v>87</v>
      </c>
      <c r="AW144" s="12" t="s">
        <v>32</v>
      </c>
      <c r="AX144" s="12" t="s">
        <v>77</v>
      </c>
      <c r="AY144" s="152" t="s">
        <v>197</v>
      </c>
    </row>
    <row r="145" spans="2:65" s="13" customFormat="1">
      <c r="B145" s="158"/>
      <c r="D145" s="151" t="s">
        <v>214</v>
      </c>
      <c r="E145" s="159" t="s">
        <v>1</v>
      </c>
      <c r="F145" s="160" t="s">
        <v>219</v>
      </c>
      <c r="H145" s="161">
        <v>29</v>
      </c>
      <c r="I145" s="162"/>
      <c r="L145" s="158"/>
      <c r="M145" s="163"/>
      <c r="T145" s="164"/>
      <c r="AT145" s="159" t="s">
        <v>214</v>
      </c>
      <c r="AU145" s="159" t="s">
        <v>87</v>
      </c>
      <c r="AV145" s="13" t="s">
        <v>204</v>
      </c>
      <c r="AW145" s="13" t="s">
        <v>32</v>
      </c>
      <c r="AX145" s="13" t="s">
        <v>85</v>
      </c>
      <c r="AY145" s="159" t="s">
        <v>197</v>
      </c>
    </row>
    <row r="146" spans="2:65" s="1" customFormat="1" ht="24.2" customHeight="1">
      <c r="B146" s="136"/>
      <c r="C146" s="172" t="s">
        <v>233</v>
      </c>
      <c r="D146" s="172" t="s">
        <v>321</v>
      </c>
      <c r="E146" s="173" t="s">
        <v>2790</v>
      </c>
      <c r="F146" s="174" t="s">
        <v>2791</v>
      </c>
      <c r="G146" s="175" t="s">
        <v>202</v>
      </c>
      <c r="H146" s="176">
        <v>29</v>
      </c>
      <c r="I146" s="177"/>
      <c r="J146" s="178">
        <f>ROUND(I146*H146,2)</f>
        <v>0</v>
      </c>
      <c r="K146" s="174" t="s">
        <v>203</v>
      </c>
      <c r="L146" s="179"/>
      <c r="M146" s="180" t="s">
        <v>1</v>
      </c>
      <c r="N146" s="181" t="s">
        <v>42</v>
      </c>
      <c r="P146" s="146">
        <f>O146*H146</f>
        <v>0</v>
      </c>
      <c r="Q146" s="146">
        <v>5.0000000000000002E-5</v>
      </c>
      <c r="R146" s="146">
        <f>Q146*H146</f>
        <v>1.4500000000000001E-3</v>
      </c>
      <c r="S146" s="146">
        <v>0</v>
      </c>
      <c r="T146" s="147">
        <f>S146*H146</f>
        <v>0</v>
      </c>
      <c r="AR146" s="148" t="s">
        <v>371</v>
      </c>
      <c r="AT146" s="148" t="s">
        <v>321</v>
      </c>
      <c r="AU146" s="148" t="s">
        <v>87</v>
      </c>
      <c r="AY146" s="17" t="s">
        <v>197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85</v>
      </c>
      <c r="BK146" s="149">
        <f>ROUND(I146*H146,2)</f>
        <v>0</v>
      </c>
      <c r="BL146" s="17" t="s">
        <v>286</v>
      </c>
      <c r="BM146" s="148" t="s">
        <v>2792</v>
      </c>
    </row>
    <row r="147" spans="2:65" s="1" customFormat="1" ht="16.5" customHeight="1">
      <c r="B147" s="136"/>
      <c r="C147" s="137" t="s">
        <v>238</v>
      </c>
      <c r="D147" s="137" t="s">
        <v>199</v>
      </c>
      <c r="E147" s="138" t="s">
        <v>2793</v>
      </c>
      <c r="F147" s="139" t="s">
        <v>2794</v>
      </c>
      <c r="G147" s="140" t="s">
        <v>202</v>
      </c>
      <c r="H147" s="141">
        <v>13</v>
      </c>
      <c r="I147" s="142"/>
      <c r="J147" s="143">
        <f>ROUND(I147*H147,2)</f>
        <v>0</v>
      </c>
      <c r="K147" s="139" t="s">
        <v>203</v>
      </c>
      <c r="L147" s="32"/>
      <c r="M147" s="144" t="s">
        <v>1</v>
      </c>
      <c r="N147" s="145" t="s">
        <v>42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286</v>
      </c>
      <c r="AT147" s="148" t="s">
        <v>199</v>
      </c>
      <c r="AU147" s="148" t="s">
        <v>87</v>
      </c>
      <c r="AY147" s="17" t="s">
        <v>197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85</v>
      </c>
      <c r="BK147" s="149">
        <f>ROUND(I147*H147,2)</f>
        <v>0</v>
      </c>
      <c r="BL147" s="17" t="s">
        <v>286</v>
      </c>
      <c r="BM147" s="148" t="s">
        <v>2795</v>
      </c>
    </row>
    <row r="148" spans="2:65" s="12" customFormat="1">
      <c r="B148" s="150"/>
      <c r="D148" s="151" t="s">
        <v>214</v>
      </c>
      <c r="E148" s="152" t="s">
        <v>1</v>
      </c>
      <c r="F148" s="153" t="s">
        <v>2796</v>
      </c>
      <c r="H148" s="154">
        <v>13</v>
      </c>
      <c r="I148" s="155"/>
      <c r="L148" s="150"/>
      <c r="M148" s="156"/>
      <c r="T148" s="157"/>
      <c r="AT148" s="152" t="s">
        <v>214</v>
      </c>
      <c r="AU148" s="152" t="s">
        <v>87</v>
      </c>
      <c r="AV148" s="12" t="s">
        <v>87</v>
      </c>
      <c r="AW148" s="12" t="s">
        <v>32</v>
      </c>
      <c r="AX148" s="12" t="s">
        <v>77</v>
      </c>
      <c r="AY148" s="152" t="s">
        <v>197</v>
      </c>
    </row>
    <row r="149" spans="2:65" s="13" customFormat="1">
      <c r="B149" s="158"/>
      <c r="D149" s="151" t="s">
        <v>214</v>
      </c>
      <c r="E149" s="159" t="s">
        <v>1</v>
      </c>
      <c r="F149" s="160" t="s">
        <v>219</v>
      </c>
      <c r="H149" s="161">
        <v>13</v>
      </c>
      <c r="I149" s="162"/>
      <c r="L149" s="158"/>
      <c r="M149" s="163"/>
      <c r="T149" s="164"/>
      <c r="AT149" s="159" t="s">
        <v>214</v>
      </c>
      <c r="AU149" s="159" t="s">
        <v>87</v>
      </c>
      <c r="AV149" s="13" t="s">
        <v>204</v>
      </c>
      <c r="AW149" s="13" t="s">
        <v>32</v>
      </c>
      <c r="AX149" s="13" t="s">
        <v>85</v>
      </c>
      <c r="AY149" s="159" t="s">
        <v>197</v>
      </c>
    </row>
    <row r="150" spans="2:65" s="1" customFormat="1" ht="24.2" customHeight="1">
      <c r="B150" s="136"/>
      <c r="C150" s="172" t="s">
        <v>244</v>
      </c>
      <c r="D150" s="172" t="s">
        <v>321</v>
      </c>
      <c r="E150" s="173" t="s">
        <v>2797</v>
      </c>
      <c r="F150" s="174" t="s">
        <v>2798</v>
      </c>
      <c r="G150" s="175" t="s">
        <v>202</v>
      </c>
      <c r="H150" s="176">
        <v>13</v>
      </c>
      <c r="I150" s="177"/>
      <c r="J150" s="178">
        <f>ROUND(I150*H150,2)</f>
        <v>0</v>
      </c>
      <c r="K150" s="174" t="s">
        <v>203</v>
      </c>
      <c r="L150" s="179"/>
      <c r="M150" s="180" t="s">
        <v>1</v>
      </c>
      <c r="N150" s="181" t="s">
        <v>42</v>
      </c>
      <c r="P150" s="146">
        <f>O150*H150</f>
        <v>0</v>
      </c>
      <c r="Q150" s="146">
        <v>1.6000000000000001E-4</v>
      </c>
      <c r="R150" s="146">
        <f>Q150*H150</f>
        <v>2.0800000000000003E-3</v>
      </c>
      <c r="S150" s="146">
        <v>0</v>
      </c>
      <c r="T150" s="147">
        <f>S150*H150</f>
        <v>0</v>
      </c>
      <c r="AR150" s="148" t="s">
        <v>371</v>
      </c>
      <c r="AT150" s="148" t="s">
        <v>321</v>
      </c>
      <c r="AU150" s="148" t="s">
        <v>87</v>
      </c>
      <c r="AY150" s="17" t="s">
        <v>197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85</v>
      </c>
      <c r="BK150" s="149">
        <f>ROUND(I150*H150,2)</f>
        <v>0</v>
      </c>
      <c r="BL150" s="17" t="s">
        <v>286</v>
      </c>
      <c r="BM150" s="148" t="s">
        <v>2799</v>
      </c>
    </row>
    <row r="151" spans="2:65" s="1" customFormat="1" ht="24.2" customHeight="1">
      <c r="B151" s="136"/>
      <c r="C151" s="137" t="s">
        <v>248</v>
      </c>
      <c r="D151" s="137" t="s">
        <v>199</v>
      </c>
      <c r="E151" s="138" t="s">
        <v>2800</v>
      </c>
      <c r="F151" s="139" t="s">
        <v>2801</v>
      </c>
      <c r="G151" s="140" t="s">
        <v>527</v>
      </c>
      <c r="H151" s="141">
        <v>50</v>
      </c>
      <c r="I151" s="142"/>
      <c r="J151" s="143">
        <f>ROUND(I151*H151,2)</f>
        <v>0</v>
      </c>
      <c r="K151" s="139" t="s">
        <v>203</v>
      </c>
      <c r="L151" s="32"/>
      <c r="M151" s="144" t="s">
        <v>1</v>
      </c>
      <c r="N151" s="145" t="s">
        <v>42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204</v>
      </c>
      <c r="AT151" s="148" t="s">
        <v>199</v>
      </c>
      <c r="AU151" s="148" t="s">
        <v>87</v>
      </c>
      <c r="AY151" s="17" t="s">
        <v>197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85</v>
      </c>
      <c r="BK151" s="149">
        <f>ROUND(I151*H151,2)</f>
        <v>0</v>
      </c>
      <c r="BL151" s="17" t="s">
        <v>204</v>
      </c>
      <c r="BM151" s="148" t="s">
        <v>2802</v>
      </c>
    </row>
    <row r="152" spans="2:65" s="12" customFormat="1">
      <c r="B152" s="150"/>
      <c r="D152" s="151" t="s">
        <v>214</v>
      </c>
      <c r="E152" s="152" t="s">
        <v>1</v>
      </c>
      <c r="F152" s="153" t="s">
        <v>2803</v>
      </c>
      <c r="H152" s="154">
        <v>50</v>
      </c>
      <c r="I152" s="155"/>
      <c r="L152" s="150"/>
      <c r="M152" s="156"/>
      <c r="T152" s="157"/>
      <c r="AT152" s="152" t="s">
        <v>214</v>
      </c>
      <c r="AU152" s="152" t="s">
        <v>87</v>
      </c>
      <c r="AV152" s="12" t="s">
        <v>87</v>
      </c>
      <c r="AW152" s="12" t="s">
        <v>32</v>
      </c>
      <c r="AX152" s="12" t="s">
        <v>85</v>
      </c>
      <c r="AY152" s="152" t="s">
        <v>197</v>
      </c>
    </row>
    <row r="153" spans="2:65" s="1" customFormat="1" ht="24.2" customHeight="1">
      <c r="B153" s="136"/>
      <c r="C153" s="172" t="s">
        <v>252</v>
      </c>
      <c r="D153" s="172" t="s">
        <v>321</v>
      </c>
      <c r="E153" s="173" t="s">
        <v>2804</v>
      </c>
      <c r="F153" s="174" t="s">
        <v>2805</v>
      </c>
      <c r="G153" s="175" t="s">
        <v>527</v>
      </c>
      <c r="H153" s="176">
        <v>50</v>
      </c>
      <c r="I153" s="177"/>
      <c r="J153" s="178">
        <f>ROUND(I153*H153,2)</f>
        <v>0</v>
      </c>
      <c r="K153" s="174" t="s">
        <v>203</v>
      </c>
      <c r="L153" s="179"/>
      <c r="M153" s="180" t="s">
        <v>1</v>
      </c>
      <c r="N153" s="181" t="s">
        <v>42</v>
      </c>
      <c r="P153" s="146">
        <f>O153*H153</f>
        <v>0</v>
      </c>
      <c r="Q153" s="146">
        <v>1.1E-4</v>
      </c>
      <c r="R153" s="146">
        <f>Q153*H153</f>
        <v>5.5000000000000005E-3</v>
      </c>
      <c r="S153" s="146">
        <v>0</v>
      </c>
      <c r="T153" s="147">
        <f>S153*H153</f>
        <v>0</v>
      </c>
      <c r="AR153" s="148" t="s">
        <v>244</v>
      </c>
      <c r="AT153" s="148" t="s">
        <v>321</v>
      </c>
      <c r="AU153" s="148" t="s">
        <v>87</v>
      </c>
      <c r="AY153" s="17" t="s">
        <v>197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85</v>
      </c>
      <c r="BK153" s="149">
        <f>ROUND(I153*H153,2)</f>
        <v>0</v>
      </c>
      <c r="BL153" s="17" t="s">
        <v>204</v>
      </c>
      <c r="BM153" s="148" t="s">
        <v>2806</v>
      </c>
    </row>
    <row r="154" spans="2:65" s="1" customFormat="1" ht="24.2" customHeight="1">
      <c r="B154" s="136"/>
      <c r="C154" s="137" t="s">
        <v>256</v>
      </c>
      <c r="D154" s="137" t="s">
        <v>199</v>
      </c>
      <c r="E154" s="138" t="s">
        <v>2807</v>
      </c>
      <c r="F154" s="139" t="s">
        <v>2808</v>
      </c>
      <c r="G154" s="140" t="s">
        <v>527</v>
      </c>
      <c r="H154" s="141">
        <v>189</v>
      </c>
      <c r="I154" s="142"/>
      <c r="J154" s="143">
        <f>ROUND(I154*H154,2)</f>
        <v>0</v>
      </c>
      <c r="K154" s="139" t="s">
        <v>203</v>
      </c>
      <c r="L154" s="32"/>
      <c r="M154" s="144" t="s">
        <v>1</v>
      </c>
      <c r="N154" s="145" t="s">
        <v>42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286</v>
      </c>
      <c r="AT154" s="148" t="s">
        <v>199</v>
      </c>
      <c r="AU154" s="148" t="s">
        <v>87</v>
      </c>
      <c r="AY154" s="17" t="s">
        <v>197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85</v>
      </c>
      <c r="BK154" s="149">
        <f>ROUND(I154*H154,2)</f>
        <v>0</v>
      </c>
      <c r="BL154" s="17" t="s">
        <v>286</v>
      </c>
      <c r="BM154" s="148" t="s">
        <v>2809</v>
      </c>
    </row>
    <row r="155" spans="2:65" s="12" customFormat="1" ht="22.5">
      <c r="B155" s="150"/>
      <c r="D155" s="151" t="s">
        <v>214</v>
      </c>
      <c r="E155" s="152" t="s">
        <v>1</v>
      </c>
      <c r="F155" s="153" t="s">
        <v>2810</v>
      </c>
      <c r="H155" s="154">
        <v>189</v>
      </c>
      <c r="I155" s="155"/>
      <c r="L155" s="150"/>
      <c r="M155" s="156"/>
      <c r="T155" s="157"/>
      <c r="AT155" s="152" t="s">
        <v>214</v>
      </c>
      <c r="AU155" s="152" t="s">
        <v>87</v>
      </c>
      <c r="AV155" s="12" t="s">
        <v>87</v>
      </c>
      <c r="AW155" s="12" t="s">
        <v>32</v>
      </c>
      <c r="AX155" s="12" t="s">
        <v>85</v>
      </c>
      <c r="AY155" s="152" t="s">
        <v>197</v>
      </c>
    </row>
    <row r="156" spans="2:65" s="1" customFormat="1" ht="24.2" customHeight="1">
      <c r="B156" s="136"/>
      <c r="C156" s="172" t="s">
        <v>8</v>
      </c>
      <c r="D156" s="172" t="s">
        <v>321</v>
      </c>
      <c r="E156" s="173" t="s">
        <v>2811</v>
      </c>
      <c r="F156" s="174" t="s">
        <v>2812</v>
      </c>
      <c r="G156" s="175" t="s">
        <v>527</v>
      </c>
      <c r="H156" s="176">
        <v>189</v>
      </c>
      <c r="I156" s="177"/>
      <c r="J156" s="178">
        <f>ROUND(I156*H156,2)</f>
        <v>0</v>
      </c>
      <c r="K156" s="174" t="s">
        <v>203</v>
      </c>
      <c r="L156" s="179"/>
      <c r="M156" s="180" t="s">
        <v>1</v>
      </c>
      <c r="N156" s="181" t="s">
        <v>42</v>
      </c>
      <c r="P156" s="146">
        <f>O156*H156</f>
        <v>0</v>
      </c>
      <c r="Q156" s="146">
        <v>1.2E-4</v>
      </c>
      <c r="R156" s="146">
        <f>Q156*H156</f>
        <v>2.2680000000000002E-2</v>
      </c>
      <c r="S156" s="146">
        <v>0</v>
      </c>
      <c r="T156" s="147">
        <f>S156*H156</f>
        <v>0</v>
      </c>
      <c r="AR156" s="148" t="s">
        <v>371</v>
      </c>
      <c r="AT156" s="148" t="s">
        <v>321</v>
      </c>
      <c r="AU156" s="148" t="s">
        <v>87</v>
      </c>
      <c r="AY156" s="17" t="s">
        <v>197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85</v>
      </c>
      <c r="BK156" s="149">
        <f>ROUND(I156*H156,2)</f>
        <v>0</v>
      </c>
      <c r="BL156" s="17" t="s">
        <v>286</v>
      </c>
      <c r="BM156" s="148" t="s">
        <v>2813</v>
      </c>
    </row>
    <row r="157" spans="2:65" s="1" customFormat="1" ht="33" customHeight="1">
      <c r="B157" s="136"/>
      <c r="C157" s="137" t="s">
        <v>264</v>
      </c>
      <c r="D157" s="137" t="s">
        <v>199</v>
      </c>
      <c r="E157" s="138" t="s">
        <v>2814</v>
      </c>
      <c r="F157" s="139" t="s">
        <v>2815</v>
      </c>
      <c r="G157" s="140" t="s">
        <v>527</v>
      </c>
      <c r="H157" s="141">
        <v>175.8</v>
      </c>
      <c r="I157" s="142"/>
      <c r="J157" s="143">
        <f>ROUND(I157*H157,2)</f>
        <v>0</v>
      </c>
      <c r="K157" s="139" t="s">
        <v>203</v>
      </c>
      <c r="L157" s="32"/>
      <c r="M157" s="144" t="s">
        <v>1</v>
      </c>
      <c r="N157" s="145" t="s">
        <v>42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286</v>
      </c>
      <c r="AT157" s="148" t="s">
        <v>199</v>
      </c>
      <c r="AU157" s="148" t="s">
        <v>87</v>
      </c>
      <c r="AY157" s="17" t="s">
        <v>197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85</v>
      </c>
      <c r="BK157" s="149">
        <f>ROUND(I157*H157,2)</f>
        <v>0</v>
      </c>
      <c r="BL157" s="17" t="s">
        <v>286</v>
      </c>
      <c r="BM157" s="148" t="s">
        <v>2816</v>
      </c>
    </row>
    <row r="158" spans="2:65" s="12" customFormat="1" ht="33.75">
      <c r="B158" s="150"/>
      <c r="D158" s="151" t="s">
        <v>214</v>
      </c>
      <c r="E158" s="152" t="s">
        <v>1</v>
      </c>
      <c r="F158" s="153" t="s">
        <v>2817</v>
      </c>
      <c r="H158" s="154">
        <v>175.8</v>
      </c>
      <c r="I158" s="155"/>
      <c r="L158" s="150"/>
      <c r="M158" s="156"/>
      <c r="T158" s="157"/>
      <c r="AT158" s="152" t="s">
        <v>214</v>
      </c>
      <c r="AU158" s="152" t="s">
        <v>87</v>
      </c>
      <c r="AV158" s="12" t="s">
        <v>87</v>
      </c>
      <c r="AW158" s="12" t="s">
        <v>32</v>
      </c>
      <c r="AX158" s="12" t="s">
        <v>85</v>
      </c>
      <c r="AY158" s="152" t="s">
        <v>197</v>
      </c>
    </row>
    <row r="159" spans="2:65" s="1" customFormat="1" ht="24.2" customHeight="1">
      <c r="B159" s="136"/>
      <c r="C159" s="172" t="s">
        <v>268</v>
      </c>
      <c r="D159" s="172" t="s">
        <v>321</v>
      </c>
      <c r="E159" s="173" t="s">
        <v>2818</v>
      </c>
      <c r="F159" s="174" t="s">
        <v>2819</v>
      </c>
      <c r="G159" s="175" t="s">
        <v>527</v>
      </c>
      <c r="H159" s="176">
        <v>175.8</v>
      </c>
      <c r="I159" s="177"/>
      <c r="J159" s="178">
        <f>ROUND(I159*H159,2)</f>
        <v>0</v>
      </c>
      <c r="K159" s="174" t="s">
        <v>203</v>
      </c>
      <c r="L159" s="179"/>
      <c r="M159" s="180" t="s">
        <v>1</v>
      </c>
      <c r="N159" s="181" t="s">
        <v>42</v>
      </c>
      <c r="P159" s="146">
        <f>O159*H159</f>
        <v>0</v>
      </c>
      <c r="Q159" s="146">
        <v>1.7000000000000001E-4</v>
      </c>
      <c r="R159" s="146">
        <f>Q159*H159</f>
        <v>2.9886000000000003E-2</v>
      </c>
      <c r="S159" s="146">
        <v>0</v>
      </c>
      <c r="T159" s="147">
        <f>S159*H159</f>
        <v>0</v>
      </c>
      <c r="AR159" s="148" t="s">
        <v>371</v>
      </c>
      <c r="AT159" s="148" t="s">
        <v>321</v>
      </c>
      <c r="AU159" s="148" t="s">
        <v>87</v>
      </c>
      <c r="AY159" s="17" t="s">
        <v>197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85</v>
      </c>
      <c r="BK159" s="149">
        <f>ROUND(I159*H159,2)</f>
        <v>0</v>
      </c>
      <c r="BL159" s="17" t="s">
        <v>286</v>
      </c>
      <c r="BM159" s="148" t="s">
        <v>2820</v>
      </c>
    </row>
    <row r="160" spans="2:65" s="1" customFormat="1" ht="24.2" customHeight="1">
      <c r="B160" s="136"/>
      <c r="C160" s="137" t="s">
        <v>281</v>
      </c>
      <c r="D160" s="137" t="s">
        <v>199</v>
      </c>
      <c r="E160" s="138" t="s">
        <v>2821</v>
      </c>
      <c r="F160" s="139" t="s">
        <v>2822</v>
      </c>
      <c r="G160" s="140" t="s">
        <v>527</v>
      </c>
      <c r="H160" s="141">
        <v>12</v>
      </c>
      <c r="I160" s="142"/>
      <c r="J160" s="143">
        <f>ROUND(I160*H160,2)</f>
        <v>0</v>
      </c>
      <c r="K160" s="139" t="s">
        <v>203</v>
      </c>
      <c r="L160" s="32"/>
      <c r="M160" s="144" t="s">
        <v>1</v>
      </c>
      <c r="N160" s="145" t="s">
        <v>42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286</v>
      </c>
      <c r="AT160" s="148" t="s">
        <v>199</v>
      </c>
      <c r="AU160" s="148" t="s">
        <v>87</v>
      </c>
      <c r="AY160" s="17" t="s">
        <v>197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85</v>
      </c>
      <c r="BK160" s="149">
        <f>ROUND(I160*H160,2)</f>
        <v>0</v>
      </c>
      <c r="BL160" s="17" t="s">
        <v>286</v>
      </c>
      <c r="BM160" s="148" t="s">
        <v>2823</v>
      </c>
    </row>
    <row r="161" spans="2:65" s="12" customFormat="1">
      <c r="B161" s="150"/>
      <c r="D161" s="151" t="s">
        <v>214</v>
      </c>
      <c r="E161" s="152" t="s">
        <v>1</v>
      </c>
      <c r="F161" s="153" t="s">
        <v>2824</v>
      </c>
      <c r="H161" s="154">
        <v>12</v>
      </c>
      <c r="I161" s="155"/>
      <c r="L161" s="150"/>
      <c r="M161" s="156"/>
      <c r="T161" s="157"/>
      <c r="AT161" s="152" t="s">
        <v>214</v>
      </c>
      <c r="AU161" s="152" t="s">
        <v>87</v>
      </c>
      <c r="AV161" s="12" t="s">
        <v>87</v>
      </c>
      <c r="AW161" s="12" t="s">
        <v>32</v>
      </c>
      <c r="AX161" s="12" t="s">
        <v>85</v>
      </c>
      <c r="AY161" s="152" t="s">
        <v>197</v>
      </c>
    </row>
    <row r="162" spans="2:65" s="1" customFormat="1" ht="24.2" customHeight="1">
      <c r="B162" s="136"/>
      <c r="C162" s="172" t="s">
        <v>286</v>
      </c>
      <c r="D162" s="172" t="s">
        <v>321</v>
      </c>
      <c r="E162" s="173" t="s">
        <v>2825</v>
      </c>
      <c r="F162" s="174" t="s">
        <v>2826</v>
      </c>
      <c r="G162" s="175" t="s">
        <v>527</v>
      </c>
      <c r="H162" s="176">
        <v>12</v>
      </c>
      <c r="I162" s="177"/>
      <c r="J162" s="178">
        <f>ROUND(I162*H162,2)</f>
        <v>0</v>
      </c>
      <c r="K162" s="174" t="s">
        <v>203</v>
      </c>
      <c r="L162" s="179"/>
      <c r="M162" s="180" t="s">
        <v>1</v>
      </c>
      <c r="N162" s="181" t="s">
        <v>42</v>
      </c>
      <c r="P162" s="146">
        <f>O162*H162</f>
        <v>0</v>
      </c>
      <c r="Q162" s="146">
        <v>4.2000000000000002E-4</v>
      </c>
      <c r="R162" s="146">
        <f>Q162*H162</f>
        <v>5.0400000000000002E-3</v>
      </c>
      <c r="S162" s="146">
        <v>0</v>
      </c>
      <c r="T162" s="147">
        <f>S162*H162</f>
        <v>0</v>
      </c>
      <c r="AR162" s="148" t="s">
        <v>371</v>
      </c>
      <c r="AT162" s="148" t="s">
        <v>321</v>
      </c>
      <c r="AU162" s="148" t="s">
        <v>87</v>
      </c>
      <c r="AY162" s="17" t="s">
        <v>197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85</v>
      </c>
      <c r="BK162" s="149">
        <f>ROUND(I162*H162,2)</f>
        <v>0</v>
      </c>
      <c r="BL162" s="17" t="s">
        <v>286</v>
      </c>
      <c r="BM162" s="148" t="s">
        <v>2827</v>
      </c>
    </row>
    <row r="163" spans="2:65" s="1" customFormat="1" ht="33" customHeight="1">
      <c r="B163" s="136"/>
      <c r="C163" s="137" t="s">
        <v>290</v>
      </c>
      <c r="D163" s="137" t="s">
        <v>199</v>
      </c>
      <c r="E163" s="138" t="s">
        <v>2828</v>
      </c>
      <c r="F163" s="139" t="s">
        <v>2829</v>
      </c>
      <c r="G163" s="140" t="s">
        <v>527</v>
      </c>
      <c r="H163" s="141">
        <v>56.4</v>
      </c>
      <c r="I163" s="142"/>
      <c r="J163" s="143">
        <f>ROUND(I163*H163,2)</f>
        <v>0</v>
      </c>
      <c r="K163" s="139" t="s">
        <v>203</v>
      </c>
      <c r="L163" s="32"/>
      <c r="M163" s="144" t="s">
        <v>1</v>
      </c>
      <c r="N163" s="145" t="s">
        <v>42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286</v>
      </c>
      <c r="AT163" s="148" t="s">
        <v>199</v>
      </c>
      <c r="AU163" s="148" t="s">
        <v>87</v>
      </c>
      <c r="AY163" s="17" t="s">
        <v>197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85</v>
      </c>
      <c r="BK163" s="149">
        <f>ROUND(I163*H163,2)</f>
        <v>0</v>
      </c>
      <c r="BL163" s="17" t="s">
        <v>286</v>
      </c>
      <c r="BM163" s="148" t="s">
        <v>2830</v>
      </c>
    </row>
    <row r="164" spans="2:65" s="12" customFormat="1">
      <c r="B164" s="150"/>
      <c r="D164" s="151" t="s">
        <v>214</v>
      </c>
      <c r="E164" s="152" t="s">
        <v>1</v>
      </c>
      <c r="F164" s="153" t="s">
        <v>2831</v>
      </c>
      <c r="H164" s="154">
        <v>56.4</v>
      </c>
      <c r="I164" s="155"/>
      <c r="L164" s="150"/>
      <c r="M164" s="156"/>
      <c r="T164" s="157"/>
      <c r="AT164" s="152" t="s">
        <v>214</v>
      </c>
      <c r="AU164" s="152" t="s">
        <v>87</v>
      </c>
      <c r="AV164" s="12" t="s">
        <v>87</v>
      </c>
      <c r="AW164" s="12" t="s">
        <v>32</v>
      </c>
      <c r="AX164" s="12" t="s">
        <v>85</v>
      </c>
      <c r="AY164" s="152" t="s">
        <v>197</v>
      </c>
    </row>
    <row r="165" spans="2:65" s="1" customFormat="1" ht="24.2" customHeight="1">
      <c r="B165" s="136"/>
      <c r="C165" s="172" t="s">
        <v>296</v>
      </c>
      <c r="D165" s="172" t="s">
        <v>321</v>
      </c>
      <c r="E165" s="173" t="s">
        <v>2832</v>
      </c>
      <c r="F165" s="174" t="s">
        <v>2833</v>
      </c>
      <c r="G165" s="175" t="s">
        <v>527</v>
      </c>
      <c r="H165" s="176">
        <v>27.6</v>
      </c>
      <c r="I165" s="177"/>
      <c r="J165" s="178">
        <f>ROUND(I165*H165,2)</f>
        <v>0</v>
      </c>
      <c r="K165" s="174" t="s">
        <v>203</v>
      </c>
      <c r="L165" s="179"/>
      <c r="M165" s="180" t="s">
        <v>1</v>
      </c>
      <c r="N165" s="181" t="s">
        <v>42</v>
      </c>
      <c r="P165" s="146">
        <f>O165*H165</f>
        <v>0</v>
      </c>
      <c r="Q165" s="146">
        <v>1.6000000000000001E-4</v>
      </c>
      <c r="R165" s="146">
        <f>Q165*H165</f>
        <v>4.4160000000000007E-3</v>
      </c>
      <c r="S165" s="146">
        <v>0</v>
      </c>
      <c r="T165" s="147">
        <f>S165*H165</f>
        <v>0</v>
      </c>
      <c r="AR165" s="148" t="s">
        <v>371</v>
      </c>
      <c r="AT165" s="148" t="s">
        <v>321</v>
      </c>
      <c r="AU165" s="148" t="s">
        <v>87</v>
      </c>
      <c r="AY165" s="17" t="s">
        <v>197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85</v>
      </c>
      <c r="BK165" s="149">
        <f>ROUND(I165*H165,2)</f>
        <v>0</v>
      </c>
      <c r="BL165" s="17" t="s">
        <v>286</v>
      </c>
      <c r="BM165" s="148" t="s">
        <v>2834</v>
      </c>
    </row>
    <row r="166" spans="2:65" s="1" customFormat="1" ht="24.2" customHeight="1">
      <c r="B166" s="136"/>
      <c r="C166" s="172" t="s">
        <v>300</v>
      </c>
      <c r="D166" s="172" t="s">
        <v>321</v>
      </c>
      <c r="E166" s="173" t="s">
        <v>2835</v>
      </c>
      <c r="F166" s="174" t="s">
        <v>2836</v>
      </c>
      <c r="G166" s="175" t="s">
        <v>527</v>
      </c>
      <c r="H166" s="176">
        <v>28.8</v>
      </c>
      <c r="I166" s="177"/>
      <c r="J166" s="178">
        <f>ROUND(I166*H166,2)</f>
        <v>0</v>
      </c>
      <c r="K166" s="174" t="s">
        <v>203</v>
      </c>
      <c r="L166" s="179"/>
      <c r="M166" s="180" t="s">
        <v>1</v>
      </c>
      <c r="N166" s="181" t="s">
        <v>42</v>
      </c>
      <c r="P166" s="146">
        <f>O166*H166</f>
        <v>0</v>
      </c>
      <c r="Q166" s="146">
        <v>2.5000000000000001E-4</v>
      </c>
      <c r="R166" s="146">
        <f>Q166*H166</f>
        <v>7.2000000000000007E-3</v>
      </c>
      <c r="S166" s="146">
        <v>0</v>
      </c>
      <c r="T166" s="147">
        <f>S166*H166</f>
        <v>0</v>
      </c>
      <c r="AR166" s="148" t="s">
        <v>371</v>
      </c>
      <c r="AT166" s="148" t="s">
        <v>321</v>
      </c>
      <c r="AU166" s="148" t="s">
        <v>87</v>
      </c>
      <c r="AY166" s="17" t="s">
        <v>197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85</v>
      </c>
      <c r="BK166" s="149">
        <f>ROUND(I166*H166,2)</f>
        <v>0</v>
      </c>
      <c r="BL166" s="17" t="s">
        <v>286</v>
      </c>
      <c r="BM166" s="148" t="s">
        <v>2837</v>
      </c>
    </row>
    <row r="167" spans="2:65" s="1" customFormat="1" ht="49.15" customHeight="1">
      <c r="B167" s="136"/>
      <c r="C167" s="137" t="s">
        <v>313</v>
      </c>
      <c r="D167" s="137" t="s">
        <v>199</v>
      </c>
      <c r="E167" s="138" t="s">
        <v>2838</v>
      </c>
      <c r="F167" s="139" t="s">
        <v>2839</v>
      </c>
      <c r="G167" s="140" t="s">
        <v>527</v>
      </c>
      <c r="H167" s="141">
        <v>102</v>
      </c>
      <c r="I167" s="142"/>
      <c r="J167" s="143">
        <f>ROUND(I167*H167,2)</f>
        <v>0</v>
      </c>
      <c r="K167" s="139" t="s">
        <v>1</v>
      </c>
      <c r="L167" s="32"/>
      <c r="M167" s="144" t="s">
        <v>1</v>
      </c>
      <c r="N167" s="145" t="s">
        <v>42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286</v>
      </c>
      <c r="AT167" s="148" t="s">
        <v>199</v>
      </c>
      <c r="AU167" s="148" t="s">
        <v>87</v>
      </c>
      <c r="AY167" s="17" t="s">
        <v>197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85</v>
      </c>
      <c r="BK167" s="149">
        <f>ROUND(I167*H167,2)</f>
        <v>0</v>
      </c>
      <c r="BL167" s="17" t="s">
        <v>286</v>
      </c>
      <c r="BM167" s="148" t="s">
        <v>2840</v>
      </c>
    </row>
    <row r="168" spans="2:65" s="12" customFormat="1">
      <c r="B168" s="150"/>
      <c r="D168" s="151" t="s">
        <v>214</v>
      </c>
      <c r="E168" s="152" t="s">
        <v>1</v>
      </c>
      <c r="F168" s="153" t="s">
        <v>2841</v>
      </c>
      <c r="H168" s="154">
        <v>102</v>
      </c>
      <c r="I168" s="155"/>
      <c r="L168" s="150"/>
      <c r="M168" s="156"/>
      <c r="T168" s="157"/>
      <c r="AT168" s="152" t="s">
        <v>214</v>
      </c>
      <c r="AU168" s="152" t="s">
        <v>87</v>
      </c>
      <c r="AV168" s="12" t="s">
        <v>87</v>
      </c>
      <c r="AW168" s="12" t="s">
        <v>32</v>
      </c>
      <c r="AX168" s="12" t="s">
        <v>85</v>
      </c>
      <c r="AY168" s="152" t="s">
        <v>197</v>
      </c>
    </row>
    <row r="169" spans="2:65" s="1" customFormat="1" ht="24.2" customHeight="1">
      <c r="B169" s="136"/>
      <c r="C169" s="172" t="s">
        <v>7</v>
      </c>
      <c r="D169" s="172" t="s">
        <v>321</v>
      </c>
      <c r="E169" s="173" t="s">
        <v>2818</v>
      </c>
      <c r="F169" s="174" t="s">
        <v>2819</v>
      </c>
      <c r="G169" s="175" t="s">
        <v>527</v>
      </c>
      <c r="H169" s="176">
        <v>102</v>
      </c>
      <c r="I169" s="177"/>
      <c r="J169" s="178">
        <f>ROUND(I169*H169,2)</f>
        <v>0</v>
      </c>
      <c r="K169" s="174" t="s">
        <v>203</v>
      </c>
      <c r="L169" s="179"/>
      <c r="M169" s="180" t="s">
        <v>1</v>
      </c>
      <c r="N169" s="181" t="s">
        <v>42</v>
      </c>
      <c r="P169" s="146">
        <f>O169*H169</f>
        <v>0</v>
      </c>
      <c r="Q169" s="146">
        <v>1.7000000000000001E-4</v>
      </c>
      <c r="R169" s="146">
        <f>Q169*H169</f>
        <v>1.7340000000000001E-2</v>
      </c>
      <c r="S169" s="146">
        <v>0</v>
      </c>
      <c r="T169" s="147">
        <f>S169*H169</f>
        <v>0</v>
      </c>
      <c r="AR169" s="148" t="s">
        <v>371</v>
      </c>
      <c r="AT169" s="148" t="s">
        <v>321</v>
      </c>
      <c r="AU169" s="148" t="s">
        <v>87</v>
      </c>
      <c r="AY169" s="17" t="s">
        <v>197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85</v>
      </c>
      <c r="BK169" s="149">
        <f>ROUND(I169*H169,2)</f>
        <v>0</v>
      </c>
      <c r="BL169" s="17" t="s">
        <v>286</v>
      </c>
      <c r="BM169" s="148" t="s">
        <v>2842</v>
      </c>
    </row>
    <row r="170" spans="2:65" s="1" customFormat="1" ht="24.2" customHeight="1">
      <c r="B170" s="136"/>
      <c r="C170" s="137" t="s">
        <v>320</v>
      </c>
      <c r="D170" s="137" t="s">
        <v>199</v>
      </c>
      <c r="E170" s="138" t="s">
        <v>2843</v>
      </c>
      <c r="F170" s="139" t="s">
        <v>2844</v>
      </c>
      <c r="G170" s="140" t="s">
        <v>527</v>
      </c>
      <c r="H170" s="141">
        <v>115.2</v>
      </c>
      <c r="I170" s="142"/>
      <c r="J170" s="143">
        <f>ROUND(I170*H170,2)</f>
        <v>0</v>
      </c>
      <c r="K170" s="139" t="s">
        <v>203</v>
      </c>
      <c r="L170" s="32"/>
      <c r="M170" s="144" t="s">
        <v>1</v>
      </c>
      <c r="N170" s="145" t="s">
        <v>42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286</v>
      </c>
      <c r="AT170" s="148" t="s">
        <v>199</v>
      </c>
      <c r="AU170" s="148" t="s">
        <v>87</v>
      </c>
      <c r="AY170" s="17" t="s">
        <v>197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85</v>
      </c>
      <c r="BK170" s="149">
        <f>ROUND(I170*H170,2)</f>
        <v>0</v>
      </c>
      <c r="BL170" s="17" t="s">
        <v>286</v>
      </c>
      <c r="BM170" s="148" t="s">
        <v>2845</v>
      </c>
    </row>
    <row r="171" spans="2:65" s="12" customFormat="1">
      <c r="B171" s="150"/>
      <c r="D171" s="151" t="s">
        <v>214</v>
      </c>
      <c r="E171" s="152" t="s">
        <v>1</v>
      </c>
      <c r="F171" s="153" t="s">
        <v>2846</v>
      </c>
      <c r="H171" s="154">
        <v>115.2</v>
      </c>
      <c r="I171" s="155"/>
      <c r="L171" s="150"/>
      <c r="M171" s="156"/>
      <c r="T171" s="157"/>
      <c r="AT171" s="152" t="s">
        <v>214</v>
      </c>
      <c r="AU171" s="152" t="s">
        <v>87</v>
      </c>
      <c r="AV171" s="12" t="s">
        <v>87</v>
      </c>
      <c r="AW171" s="12" t="s">
        <v>32</v>
      </c>
      <c r="AX171" s="12" t="s">
        <v>85</v>
      </c>
      <c r="AY171" s="152" t="s">
        <v>197</v>
      </c>
    </row>
    <row r="172" spans="2:65" s="1" customFormat="1" ht="24.2" customHeight="1">
      <c r="B172" s="136"/>
      <c r="C172" s="172" t="s">
        <v>327</v>
      </c>
      <c r="D172" s="172" t="s">
        <v>321</v>
      </c>
      <c r="E172" s="173" t="s">
        <v>2847</v>
      </c>
      <c r="F172" s="174" t="s">
        <v>2848</v>
      </c>
      <c r="G172" s="175" t="s">
        <v>527</v>
      </c>
      <c r="H172" s="176">
        <v>115.2</v>
      </c>
      <c r="I172" s="177"/>
      <c r="J172" s="178">
        <f>ROUND(I172*H172,2)</f>
        <v>0</v>
      </c>
      <c r="K172" s="174" t="s">
        <v>203</v>
      </c>
      <c r="L172" s="179"/>
      <c r="M172" s="180" t="s">
        <v>1</v>
      </c>
      <c r="N172" s="181" t="s">
        <v>42</v>
      </c>
      <c r="P172" s="146">
        <f>O172*H172</f>
        <v>0</v>
      </c>
      <c r="Q172" s="146">
        <v>6.4000000000000005E-4</v>
      </c>
      <c r="R172" s="146">
        <f>Q172*H172</f>
        <v>7.3728000000000002E-2</v>
      </c>
      <c r="S172" s="146">
        <v>0</v>
      </c>
      <c r="T172" s="147">
        <f>S172*H172</f>
        <v>0</v>
      </c>
      <c r="AR172" s="148" t="s">
        <v>371</v>
      </c>
      <c r="AT172" s="148" t="s">
        <v>321</v>
      </c>
      <c r="AU172" s="148" t="s">
        <v>87</v>
      </c>
      <c r="AY172" s="17" t="s">
        <v>197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85</v>
      </c>
      <c r="BK172" s="149">
        <f>ROUND(I172*H172,2)</f>
        <v>0</v>
      </c>
      <c r="BL172" s="17" t="s">
        <v>286</v>
      </c>
      <c r="BM172" s="148" t="s">
        <v>2849</v>
      </c>
    </row>
    <row r="173" spans="2:65" s="1" customFormat="1" ht="24.2" customHeight="1">
      <c r="B173" s="136"/>
      <c r="C173" s="137" t="s">
        <v>331</v>
      </c>
      <c r="D173" s="137" t="s">
        <v>199</v>
      </c>
      <c r="E173" s="138" t="s">
        <v>2850</v>
      </c>
      <c r="F173" s="139" t="s">
        <v>2851</v>
      </c>
      <c r="G173" s="140" t="s">
        <v>527</v>
      </c>
      <c r="H173" s="141">
        <v>8.4</v>
      </c>
      <c r="I173" s="142"/>
      <c r="J173" s="143">
        <f>ROUND(I173*H173,2)</f>
        <v>0</v>
      </c>
      <c r="K173" s="139" t="s">
        <v>203</v>
      </c>
      <c r="L173" s="32"/>
      <c r="M173" s="144" t="s">
        <v>1</v>
      </c>
      <c r="N173" s="145" t="s">
        <v>42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286</v>
      </c>
      <c r="AT173" s="148" t="s">
        <v>199</v>
      </c>
      <c r="AU173" s="148" t="s">
        <v>87</v>
      </c>
      <c r="AY173" s="17" t="s">
        <v>197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85</v>
      </c>
      <c r="BK173" s="149">
        <f>ROUND(I173*H173,2)</f>
        <v>0</v>
      </c>
      <c r="BL173" s="17" t="s">
        <v>286</v>
      </c>
      <c r="BM173" s="148" t="s">
        <v>2852</v>
      </c>
    </row>
    <row r="174" spans="2:65" s="12" customFormat="1">
      <c r="B174" s="150"/>
      <c r="D174" s="151" t="s">
        <v>214</v>
      </c>
      <c r="E174" s="152" t="s">
        <v>1</v>
      </c>
      <c r="F174" s="153" t="s">
        <v>2853</v>
      </c>
      <c r="H174" s="154">
        <v>8.4</v>
      </c>
      <c r="I174" s="155"/>
      <c r="L174" s="150"/>
      <c r="M174" s="156"/>
      <c r="T174" s="157"/>
      <c r="AT174" s="152" t="s">
        <v>214</v>
      </c>
      <c r="AU174" s="152" t="s">
        <v>87</v>
      </c>
      <c r="AV174" s="12" t="s">
        <v>87</v>
      </c>
      <c r="AW174" s="12" t="s">
        <v>32</v>
      </c>
      <c r="AX174" s="12" t="s">
        <v>85</v>
      </c>
      <c r="AY174" s="152" t="s">
        <v>197</v>
      </c>
    </row>
    <row r="175" spans="2:65" s="1" customFormat="1" ht="24.2" customHeight="1">
      <c r="B175" s="136"/>
      <c r="C175" s="172" t="s">
        <v>336</v>
      </c>
      <c r="D175" s="172" t="s">
        <v>321</v>
      </c>
      <c r="E175" s="173" t="s">
        <v>2854</v>
      </c>
      <c r="F175" s="174" t="s">
        <v>2855</v>
      </c>
      <c r="G175" s="175" t="s">
        <v>527</v>
      </c>
      <c r="H175" s="176">
        <v>8.4</v>
      </c>
      <c r="I175" s="177"/>
      <c r="J175" s="178">
        <f>ROUND(I175*H175,2)</f>
        <v>0</v>
      </c>
      <c r="K175" s="174" t="s">
        <v>203</v>
      </c>
      <c r="L175" s="179"/>
      <c r="M175" s="180" t="s">
        <v>1</v>
      </c>
      <c r="N175" s="181" t="s">
        <v>42</v>
      </c>
      <c r="P175" s="146">
        <f>O175*H175</f>
        <v>0</v>
      </c>
      <c r="Q175" s="146">
        <v>1.47E-3</v>
      </c>
      <c r="R175" s="146">
        <f>Q175*H175</f>
        <v>1.2348E-2</v>
      </c>
      <c r="S175" s="146">
        <v>0</v>
      </c>
      <c r="T175" s="147">
        <f>S175*H175</f>
        <v>0</v>
      </c>
      <c r="AR175" s="148" t="s">
        <v>371</v>
      </c>
      <c r="AT175" s="148" t="s">
        <v>321</v>
      </c>
      <c r="AU175" s="148" t="s">
        <v>87</v>
      </c>
      <c r="AY175" s="17" t="s">
        <v>197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85</v>
      </c>
      <c r="BK175" s="149">
        <f>ROUND(I175*H175,2)</f>
        <v>0</v>
      </c>
      <c r="BL175" s="17" t="s">
        <v>286</v>
      </c>
      <c r="BM175" s="148" t="s">
        <v>2856</v>
      </c>
    </row>
    <row r="176" spans="2:65" s="1" customFormat="1" ht="24.2" customHeight="1">
      <c r="B176" s="136"/>
      <c r="C176" s="137" t="s">
        <v>340</v>
      </c>
      <c r="D176" s="137" t="s">
        <v>199</v>
      </c>
      <c r="E176" s="138" t="s">
        <v>2857</v>
      </c>
      <c r="F176" s="139" t="s">
        <v>2858</v>
      </c>
      <c r="G176" s="140" t="s">
        <v>527</v>
      </c>
      <c r="H176" s="141">
        <v>127.2</v>
      </c>
      <c r="I176" s="142"/>
      <c r="J176" s="143">
        <f>ROUND(I176*H176,2)</f>
        <v>0</v>
      </c>
      <c r="K176" s="139" t="s">
        <v>203</v>
      </c>
      <c r="L176" s="32"/>
      <c r="M176" s="144" t="s">
        <v>1</v>
      </c>
      <c r="N176" s="145" t="s">
        <v>42</v>
      </c>
      <c r="P176" s="146">
        <f>O176*H176</f>
        <v>0</v>
      </c>
      <c r="Q176" s="146">
        <v>0</v>
      </c>
      <c r="R176" s="146">
        <f>Q176*H176</f>
        <v>0</v>
      </c>
      <c r="S176" s="146">
        <v>0</v>
      </c>
      <c r="T176" s="147">
        <f>S176*H176</f>
        <v>0</v>
      </c>
      <c r="AR176" s="148" t="s">
        <v>286</v>
      </c>
      <c r="AT176" s="148" t="s">
        <v>199</v>
      </c>
      <c r="AU176" s="148" t="s">
        <v>87</v>
      </c>
      <c r="AY176" s="17" t="s">
        <v>197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85</v>
      </c>
      <c r="BK176" s="149">
        <f>ROUND(I176*H176,2)</f>
        <v>0</v>
      </c>
      <c r="BL176" s="17" t="s">
        <v>286</v>
      </c>
      <c r="BM176" s="148" t="s">
        <v>2859</v>
      </c>
    </row>
    <row r="177" spans="2:65" s="12" customFormat="1">
      <c r="B177" s="150"/>
      <c r="D177" s="151" t="s">
        <v>214</v>
      </c>
      <c r="E177" s="152" t="s">
        <v>1</v>
      </c>
      <c r="F177" s="153" t="s">
        <v>2860</v>
      </c>
      <c r="H177" s="154">
        <v>127.2</v>
      </c>
      <c r="I177" s="155"/>
      <c r="L177" s="150"/>
      <c r="M177" s="156"/>
      <c r="T177" s="157"/>
      <c r="AT177" s="152" t="s">
        <v>214</v>
      </c>
      <c r="AU177" s="152" t="s">
        <v>87</v>
      </c>
      <c r="AV177" s="12" t="s">
        <v>87</v>
      </c>
      <c r="AW177" s="12" t="s">
        <v>32</v>
      </c>
      <c r="AX177" s="12" t="s">
        <v>85</v>
      </c>
      <c r="AY177" s="152" t="s">
        <v>197</v>
      </c>
    </row>
    <row r="178" spans="2:65" s="1" customFormat="1" ht="24.2" customHeight="1">
      <c r="B178" s="136"/>
      <c r="C178" s="172" t="s">
        <v>345</v>
      </c>
      <c r="D178" s="172" t="s">
        <v>321</v>
      </c>
      <c r="E178" s="173" t="s">
        <v>2861</v>
      </c>
      <c r="F178" s="174" t="s">
        <v>2862</v>
      </c>
      <c r="G178" s="175" t="s">
        <v>527</v>
      </c>
      <c r="H178" s="176">
        <v>127.2</v>
      </c>
      <c r="I178" s="177"/>
      <c r="J178" s="178">
        <f>ROUND(I178*H178,2)</f>
        <v>0</v>
      </c>
      <c r="K178" s="174" t="s">
        <v>203</v>
      </c>
      <c r="L178" s="179"/>
      <c r="M178" s="180" t="s">
        <v>1</v>
      </c>
      <c r="N178" s="181" t="s">
        <v>42</v>
      </c>
      <c r="P178" s="146">
        <f>O178*H178</f>
        <v>0</v>
      </c>
      <c r="Q178" s="146">
        <v>3.4000000000000002E-4</v>
      </c>
      <c r="R178" s="146">
        <f>Q178*H178</f>
        <v>4.3248000000000002E-2</v>
      </c>
      <c r="S178" s="146">
        <v>0</v>
      </c>
      <c r="T178" s="147">
        <f>S178*H178</f>
        <v>0</v>
      </c>
      <c r="AR178" s="148" t="s">
        <v>371</v>
      </c>
      <c r="AT178" s="148" t="s">
        <v>321</v>
      </c>
      <c r="AU178" s="148" t="s">
        <v>87</v>
      </c>
      <c r="AY178" s="17" t="s">
        <v>197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85</v>
      </c>
      <c r="BK178" s="149">
        <f>ROUND(I178*H178,2)</f>
        <v>0</v>
      </c>
      <c r="BL178" s="17" t="s">
        <v>286</v>
      </c>
      <c r="BM178" s="148" t="s">
        <v>2863</v>
      </c>
    </row>
    <row r="179" spans="2:65" s="1" customFormat="1" ht="44.25" customHeight="1">
      <c r="B179" s="136"/>
      <c r="C179" s="137" t="s">
        <v>350</v>
      </c>
      <c r="D179" s="137" t="s">
        <v>199</v>
      </c>
      <c r="E179" s="138" t="s">
        <v>2864</v>
      </c>
      <c r="F179" s="139" t="s">
        <v>2865</v>
      </c>
      <c r="G179" s="140" t="s">
        <v>527</v>
      </c>
      <c r="H179" s="141">
        <v>84</v>
      </c>
      <c r="I179" s="142"/>
      <c r="J179" s="143">
        <f>ROUND(I179*H179,2)</f>
        <v>0</v>
      </c>
      <c r="K179" s="139" t="s">
        <v>1</v>
      </c>
      <c r="L179" s="32"/>
      <c r="M179" s="144" t="s">
        <v>1</v>
      </c>
      <c r="N179" s="145" t="s">
        <v>42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AR179" s="148" t="s">
        <v>286</v>
      </c>
      <c r="AT179" s="148" t="s">
        <v>199</v>
      </c>
      <c r="AU179" s="148" t="s">
        <v>87</v>
      </c>
      <c r="AY179" s="17" t="s">
        <v>197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85</v>
      </c>
      <c r="BK179" s="149">
        <f>ROUND(I179*H179,2)</f>
        <v>0</v>
      </c>
      <c r="BL179" s="17" t="s">
        <v>286</v>
      </c>
      <c r="BM179" s="148" t="s">
        <v>2866</v>
      </c>
    </row>
    <row r="180" spans="2:65" s="12" customFormat="1" ht="22.5">
      <c r="B180" s="150"/>
      <c r="D180" s="151" t="s">
        <v>214</v>
      </c>
      <c r="E180" s="152" t="s">
        <v>1</v>
      </c>
      <c r="F180" s="153" t="s">
        <v>2867</v>
      </c>
      <c r="H180" s="154">
        <v>84</v>
      </c>
      <c r="I180" s="155"/>
      <c r="L180" s="150"/>
      <c r="M180" s="156"/>
      <c r="T180" s="157"/>
      <c r="AT180" s="152" t="s">
        <v>214</v>
      </c>
      <c r="AU180" s="152" t="s">
        <v>87</v>
      </c>
      <c r="AV180" s="12" t="s">
        <v>87</v>
      </c>
      <c r="AW180" s="12" t="s">
        <v>32</v>
      </c>
      <c r="AX180" s="12" t="s">
        <v>85</v>
      </c>
      <c r="AY180" s="152" t="s">
        <v>197</v>
      </c>
    </row>
    <row r="181" spans="2:65" s="1" customFormat="1" ht="24.2" customHeight="1">
      <c r="B181" s="136"/>
      <c r="C181" s="172" t="s">
        <v>355</v>
      </c>
      <c r="D181" s="172" t="s">
        <v>321</v>
      </c>
      <c r="E181" s="173" t="s">
        <v>2811</v>
      </c>
      <c r="F181" s="174" t="s">
        <v>2812</v>
      </c>
      <c r="G181" s="175" t="s">
        <v>527</v>
      </c>
      <c r="H181" s="176">
        <v>13.8</v>
      </c>
      <c r="I181" s="177"/>
      <c r="J181" s="178">
        <f>ROUND(I181*H181,2)</f>
        <v>0</v>
      </c>
      <c r="K181" s="174" t="s">
        <v>203</v>
      </c>
      <c r="L181" s="179"/>
      <c r="M181" s="180" t="s">
        <v>1</v>
      </c>
      <c r="N181" s="181" t="s">
        <v>42</v>
      </c>
      <c r="P181" s="146">
        <f>O181*H181</f>
        <v>0</v>
      </c>
      <c r="Q181" s="146">
        <v>1.2E-4</v>
      </c>
      <c r="R181" s="146">
        <f>Q181*H181</f>
        <v>1.6560000000000001E-3</v>
      </c>
      <c r="S181" s="146">
        <v>0</v>
      </c>
      <c r="T181" s="147">
        <f>S181*H181</f>
        <v>0</v>
      </c>
      <c r="AR181" s="148" t="s">
        <v>371</v>
      </c>
      <c r="AT181" s="148" t="s">
        <v>321</v>
      </c>
      <c r="AU181" s="148" t="s">
        <v>87</v>
      </c>
      <c r="AY181" s="17" t="s">
        <v>197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85</v>
      </c>
      <c r="BK181" s="149">
        <f>ROUND(I181*H181,2)</f>
        <v>0</v>
      </c>
      <c r="BL181" s="17" t="s">
        <v>286</v>
      </c>
      <c r="BM181" s="148" t="s">
        <v>2868</v>
      </c>
    </row>
    <row r="182" spans="2:65" s="12" customFormat="1">
      <c r="B182" s="150"/>
      <c r="D182" s="151" t="s">
        <v>214</v>
      </c>
      <c r="E182" s="152" t="s">
        <v>1</v>
      </c>
      <c r="F182" s="153" t="s">
        <v>2869</v>
      </c>
      <c r="H182" s="154">
        <v>13.8</v>
      </c>
      <c r="I182" s="155"/>
      <c r="L182" s="150"/>
      <c r="M182" s="156"/>
      <c r="T182" s="157"/>
      <c r="AT182" s="152" t="s">
        <v>214</v>
      </c>
      <c r="AU182" s="152" t="s">
        <v>87</v>
      </c>
      <c r="AV182" s="12" t="s">
        <v>87</v>
      </c>
      <c r="AW182" s="12" t="s">
        <v>32</v>
      </c>
      <c r="AX182" s="12" t="s">
        <v>85</v>
      </c>
      <c r="AY182" s="152" t="s">
        <v>197</v>
      </c>
    </row>
    <row r="183" spans="2:65" s="1" customFormat="1" ht="24.2" customHeight="1">
      <c r="B183" s="136"/>
      <c r="C183" s="172" t="s">
        <v>360</v>
      </c>
      <c r="D183" s="172" t="s">
        <v>321</v>
      </c>
      <c r="E183" s="173" t="s">
        <v>2818</v>
      </c>
      <c r="F183" s="174" t="s">
        <v>2819</v>
      </c>
      <c r="G183" s="175" t="s">
        <v>527</v>
      </c>
      <c r="H183" s="176">
        <v>82.8</v>
      </c>
      <c r="I183" s="177"/>
      <c r="J183" s="178">
        <f>ROUND(I183*H183,2)</f>
        <v>0</v>
      </c>
      <c r="K183" s="174" t="s">
        <v>203</v>
      </c>
      <c r="L183" s="179"/>
      <c r="M183" s="180" t="s">
        <v>1</v>
      </c>
      <c r="N183" s="181" t="s">
        <v>42</v>
      </c>
      <c r="P183" s="146">
        <f>O183*H183</f>
        <v>0</v>
      </c>
      <c r="Q183" s="146">
        <v>1.7000000000000001E-4</v>
      </c>
      <c r="R183" s="146">
        <f>Q183*H183</f>
        <v>1.4076E-2</v>
      </c>
      <c r="S183" s="146">
        <v>0</v>
      </c>
      <c r="T183" s="147">
        <f>S183*H183</f>
        <v>0</v>
      </c>
      <c r="AR183" s="148" t="s">
        <v>371</v>
      </c>
      <c r="AT183" s="148" t="s">
        <v>321</v>
      </c>
      <c r="AU183" s="148" t="s">
        <v>87</v>
      </c>
      <c r="AY183" s="17" t="s">
        <v>197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85</v>
      </c>
      <c r="BK183" s="149">
        <f>ROUND(I183*H183,2)</f>
        <v>0</v>
      </c>
      <c r="BL183" s="17" t="s">
        <v>286</v>
      </c>
      <c r="BM183" s="148" t="s">
        <v>2870</v>
      </c>
    </row>
    <row r="184" spans="2:65" s="12" customFormat="1">
      <c r="B184" s="150"/>
      <c r="D184" s="151" t="s">
        <v>214</v>
      </c>
      <c r="E184" s="152" t="s">
        <v>1</v>
      </c>
      <c r="F184" s="153" t="s">
        <v>2871</v>
      </c>
      <c r="H184" s="154">
        <v>82.8</v>
      </c>
      <c r="I184" s="155"/>
      <c r="L184" s="150"/>
      <c r="M184" s="156"/>
      <c r="T184" s="157"/>
      <c r="AT184" s="152" t="s">
        <v>214</v>
      </c>
      <c r="AU184" s="152" t="s">
        <v>87</v>
      </c>
      <c r="AV184" s="12" t="s">
        <v>87</v>
      </c>
      <c r="AW184" s="12" t="s">
        <v>32</v>
      </c>
      <c r="AX184" s="12" t="s">
        <v>85</v>
      </c>
      <c r="AY184" s="152" t="s">
        <v>197</v>
      </c>
    </row>
    <row r="185" spans="2:65" s="1" customFormat="1" ht="24.2" customHeight="1">
      <c r="B185" s="136"/>
      <c r="C185" s="137" t="s">
        <v>366</v>
      </c>
      <c r="D185" s="137" t="s">
        <v>199</v>
      </c>
      <c r="E185" s="138" t="s">
        <v>2872</v>
      </c>
      <c r="F185" s="139" t="s">
        <v>2873</v>
      </c>
      <c r="G185" s="140" t="s">
        <v>202</v>
      </c>
      <c r="H185" s="141">
        <v>19</v>
      </c>
      <c r="I185" s="142"/>
      <c r="J185" s="143">
        <f>ROUND(I185*H185,2)</f>
        <v>0</v>
      </c>
      <c r="K185" s="139" t="s">
        <v>203</v>
      </c>
      <c r="L185" s="32"/>
      <c r="M185" s="144" t="s">
        <v>1</v>
      </c>
      <c r="N185" s="145" t="s">
        <v>42</v>
      </c>
      <c r="P185" s="146">
        <f>O185*H185</f>
        <v>0</v>
      </c>
      <c r="Q185" s="146">
        <v>0</v>
      </c>
      <c r="R185" s="146">
        <f>Q185*H185</f>
        <v>0</v>
      </c>
      <c r="S185" s="146">
        <v>0</v>
      </c>
      <c r="T185" s="147">
        <f>S185*H185</f>
        <v>0</v>
      </c>
      <c r="AR185" s="148" t="s">
        <v>286</v>
      </c>
      <c r="AT185" s="148" t="s">
        <v>199</v>
      </c>
      <c r="AU185" s="148" t="s">
        <v>87</v>
      </c>
      <c r="AY185" s="17" t="s">
        <v>197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7" t="s">
        <v>85</v>
      </c>
      <c r="BK185" s="149">
        <f>ROUND(I185*H185,2)</f>
        <v>0</v>
      </c>
      <c r="BL185" s="17" t="s">
        <v>286</v>
      </c>
      <c r="BM185" s="148" t="s">
        <v>2874</v>
      </c>
    </row>
    <row r="186" spans="2:65" s="12" customFormat="1">
      <c r="B186" s="150"/>
      <c r="D186" s="151" t="s">
        <v>214</v>
      </c>
      <c r="E186" s="152" t="s">
        <v>1</v>
      </c>
      <c r="F186" s="153" t="s">
        <v>2875</v>
      </c>
      <c r="H186" s="154">
        <v>19</v>
      </c>
      <c r="I186" s="155"/>
      <c r="L186" s="150"/>
      <c r="M186" s="156"/>
      <c r="T186" s="157"/>
      <c r="AT186" s="152" t="s">
        <v>214</v>
      </c>
      <c r="AU186" s="152" t="s">
        <v>87</v>
      </c>
      <c r="AV186" s="12" t="s">
        <v>87</v>
      </c>
      <c r="AW186" s="12" t="s">
        <v>32</v>
      </c>
      <c r="AX186" s="12" t="s">
        <v>85</v>
      </c>
      <c r="AY186" s="152" t="s">
        <v>197</v>
      </c>
    </row>
    <row r="187" spans="2:65" s="1" customFormat="1" ht="24.2" customHeight="1">
      <c r="B187" s="136"/>
      <c r="C187" s="172" t="s">
        <v>371</v>
      </c>
      <c r="D187" s="172" t="s">
        <v>321</v>
      </c>
      <c r="E187" s="173" t="s">
        <v>2876</v>
      </c>
      <c r="F187" s="174" t="s">
        <v>2877</v>
      </c>
      <c r="G187" s="175" t="s">
        <v>202</v>
      </c>
      <c r="H187" s="176">
        <v>19</v>
      </c>
      <c r="I187" s="177"/>
      <c r="J187" s="178">
        <f>ROUND(I187*H187,2)</f>
        <v>0</v>
      </c>
      <c r="K187" s="174" t="s">
        <v>1</v>
      </c>
      <c r="L187" s="179"/>
      <c r="M187" s="180" t="s">
        <v>1</v>
      </c>
      <c r="N187" s="181" t="s">
        <v>42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371</v>
      </c>
      <c r="AT187" s="148" t="s">
        <v>321</v>
      </c>
      <c r="AU187" s="148" t="s">
        <v>87</v>
      </c>
      <c r="AY187" s="17" t="s">
        <v>197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85</v>
      </c>
      <c r="BK187" s="149">
        <f>ROUND(I187*H187,2)</f>
        <v>0</v>
      </c>
      <c r="BL187" s="17" t="s">
        <v>286</v>
      </c>
      <c r="BM187" s="148" t="s">
        <v>2878</v>
      </c>
    </row>
    <row r="188" spans="2:65" s="1" customFormat="1" ht="24.2" customHeight="1">
      <c r="B188" s="136"/>
      <c r="C188" s="137" t="s">
        <v>376</v>
      </c>
      <c r="D188" s="137" t="s">
        <v>199</v>
      </c>
      <c r="E188" s="138" t="s">
        <v>2879</v>
      </c>
      <c r="F188" s="139" t="s">
        <v>2880</v>
      </c>
      <c r="G188" s="140" t="s">
        <v>202</v>
      </c>
      <c r="H188" s="141">
        <v>203</v>
      </c>
      <c r="I188" s="142"/>
      <c r="J188" s="143">
        <f>ROUND(I188*H188,2)</f>
        <v>0</v>
      </c>
      <c r="K188" s="139" t="s">
        <v>203</v>
      </c>
      <c r="L188" s="32"/>
      <c r="M188" s="144" t="s">
        <v>1</v>
      </c>
      <c r="N188" s="145" t="s">
        <v>42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286</v>
      </c>
      <c r="AT188" s="148" t="s">
        <v>199</v>
      </c>
      <c r="AU188" s="148" t="s">
        <v>87</v>
      </c>
      <c r="AY188" s="17" t="s">
        <v>197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85</v>
      </c>
      <c r="BK188" s="149">
        <f>ROUND(I188*H188,2)</f>
        <v>0</v>
      </c>
      <c r="BL188" s="17" t="s">
        <v>286</v>
      </c>
      <c r="BM188" s="148" t="s">
        <v>2881</v>
      </c>
    </row>
    <row r="189" spans="2:65" s="12" customFormat="1" ht="22.5">
      <c r="B189" s="150"/>
      <c r="D189" s="151" t="s">
        <v>214</v>
      </c>
      <c r="E189" s="152" t="s">
        <v>1</v>
      </c>
      <c r="F189" s="153" t="s">
        <v>2882</v>
      </c>
      <c r="H189" s="154">
        <v>203</v>
      </c>
      <c r="I189" s="155"/>
      <c r="L189" s="150"/>
      <c r="M189" s="156"/>
      <c r="T189" s="157"/>
      <c r="AT189" s="152" t="s">
        <v>214</v>
      </c>
      <c r="AU189" s="152" t="s">
        <v>87</v>
      </c>
      <c r="AV189" s="12" t="s">
        <v>87</v>
      </c>
      <c r="AW189" s="12" t="s">
        <v>32</v>
      </c>
      <c r="AX189" s="12" t="s">
        <v>85</v>
      </c>
      <c r="AY189" s="152" t="s">
        <v>197</v>
      </c>
    </row>
    <row r="190" spans="2:65" s="1" customFormat="1" ht="24.2" customHeight="1">
      <c r="B190" s="136"/>
      <c r="C190" s="137" t="s">
        <v>382</v>
      </c>
      <c r="D190" s="137" t="s">
        <v>199</v>
      </c>
      <c r="E190" s="138" t="s">
        <v>2883</v>
      </c>
      <c r="F190" s="139" t="s">
        <v>2884</v>
      </c>
      <c r="G190" s="140" t="s">
        <v>202</v>
      </c>
      <c r="H190" s="141">
        <v>10</v>
      </c>
      <c r="I190" s="142"/>
      <c r="J190" s="143">
        <f>ROUND(I190*H190,2)</f>
        <v>0</v>
      </c>
      <c r="K190" s="139" t="s">
        <v>203</v>
      </c>
      <c r="L190" s="32"/>
      <c r="M190" s="144" t="s">
        <v>1</v>
      </c>
      <c r="N190" s="145" t="s">
        <v>42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286</v>
      </c>
      <c r="AT190" s="148" t="s">
        <v>199</v>
      </c>
      <c r="AU190" s="148" t="s">
        <v>87</v>
      </c>
      <c r="AY190" s="17" t="s">
        <v>197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85</v>
      </c>
      <c r="BK190" s="149">
        <f>ROUND(I190*H190,2)</f>
        <v>0</v>
      </c>
      <c r="BL190" s="17" t="s">
        <v>286</v>
      </c>
      <c r="BM190" s="148" t="s">
        <v>2885</v>
      </c>
    </row>
    <row r="191" spans="2:65" s="12" customFormat="1">
      <c r="B191" s="150"/>
      <c r="D191" s="151" t="s">
        <v>214</v>
      </c>
      <c r="E191" s="152" t="s">
        <v>1</v>
      </c>
      <c r="F191" s="153" t="s">
        <v>2886</v>
      </c>
      <c r="H191" s="154">
        <v>10</v>
      </c>
      <c r="I191" s="155"/>
      <c r="L191" s="150"/>
      <c r="M191" s="156"/>
      <c r="T191" s="157"/>
      <c r="AT191" s="152" t="s">
        <v>214</v>
      </c>
      <c r="AU191" s="152" t="s">
        <v>87</v>
      </c>
      <c r="AV191" s="12" t="s">
        <v>87</v>
      </c>
      <c r="AW191" s="12" t="s">
        <v>32</v>
      </c>
      <c r="AX191" s="12" t="s">
        <v>85</v>
      </c>
      <c r="AY191" s="152" t="s">
        <v>197</v>
      </c>
    </row>
    <row r="192" spans="2:65" s="1" customFormat="1" ht="24.2" customHeight="1">
      <c r="B192" s="136"/>
      <c r="C192" s="137" t="s">
        <v>387</v>
      </c>
      <c r="D192" s="137" t="s">
        <v>199</v>
      </c>
      <c r="E192" s="138" t="s">
        <v>2887</v>
      </c>
      <c r="F192" s="139" t="s">
        <v>2888</v>
      </c>
      <c r="G192" s="140" t="s">
        <v>202</v>
      </c>
      <c r="H192" s="141">
        <v>8</v>
      </c>
      <c r="I192" s="142"/>
      <c r="J192" s="143">
        <f>ROUND(I192*H192,2)</f>
        <v>0</v>
      </c>
      <c r="K192" s="139" t="s">
        <v>203</v>
      </c>
      <c r="L192" s="32"/>
      <c r="M192" s="144" t="s">
        <v>1</v>
      </c>
      <c r="N192" s="145" t="s">
        <v>42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286</v>
      </c>
      <c r="AT192" s="148" t="s">
        <v>199</v>
      </c>
      <c r="AU192" s="148" t="s">
        <v>87</v>
      </c>
      <c r="AY192" s="17" t="s">
        <v>197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85</v>
      </c>
      <c r="BK192" s="149">
        <f>ROUND(I192*H192,2)</f>
        <v>0</v>
      </c>
      <c r="BL192" s="17" t="s">
        <v>286</v>
      </c>
      <c r="BM192" s="148" t="s">
        <v>2889</v>
      </c>
    </row>
    <row r="193" spans="2:65" s="12" customFormat="1">
      <c r="B193" s="150"/>
      <c r="D193" s="151" t="s">
        <v>214</v>
      </c>
      <c r="E193" s="152" t="s">
        <v>1</v>
      </c>
      <c r="F193" s="153" t="s">
        <v>2890</v>
      </c>
      <c r="H193" s="154">
        <v>8</v>
      </c>
      <c r="I193" s="155"/>
      <c r="L193" s="150"/>
      <c r="M193" s="156"/>
      <c r="T193" s="157"/>
      <c r="AT193" s="152" t="s">
        <v>214</v>
      </c>
      <c r="AU193" s="152" t="s">
        <v>87</v>
      </c>
      <c r="AV193" s="12" t="s">
        <v>87</v>
      </c>
      <c r="AW193" s="12" t="s">
        <v>32</v>
      </c>
      <c r="AX193" s="12" t="s">
        <v>85</v>
      </c>
      <c r="AY193" s="152" t="s">
        <v>197</v>
      </c>
    </row>
    <row r="194" spans="2:65" s="1" customFormat="1" ht="24.2" customHeight="1">
      <c r="B194" s="136"/>
      <c r="C194" s="137" t="s">
        <v>392</v>
      </c>
      <c r="D194" s="137" t="s">
        <v>199</v>
      </c>
      <c r="E194" s="138" t="s">
        <v>2891</v>
      </c>
      <c r="F194" s="139" t="s">
        <v>2892</v>
      </c>
      <c r="G194" s="140" t="s">
        <v>202</v>
      </c>
      <c r="H194" s="141">
        <v>18</v>
      </c>
      <c r="I194" s="142"/>
      <c r="J194" s="143">
        <f>ROUND(I194*H194,2)</f>
        <v>0</v>
      </c>
      <c r="K194" s="139" t="s">
        <v>203</v>
      </c>
      <c r="L194" s="32"/>
      <c r="M194" s="144" t="s">
        <v>1</v>
      </c>
      <c r="N194" s="145" t="s">
        <v>42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286</v>
      </c>
      <c r="AT194" s="148" t="s">
        <v>199</v>
      </c>
      <c r="AU194" s="148" t="s">
        <v>87</v>
      </c>
      <c r="AY194" s="17" t="s">
        <v>197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85</v>
      </c>
      <c r="BK194" s="149">
        <f>ROUND(I194*H194,2)</f>
        <v>0</v>
      </c>
      <c r="BL194" s="17" t="s">
        <v>286</v>
      </c>
      <c r="BM194" s="148" t="s">
        <v>2893</v>
      </c>
    </row>
    <row r="195" spans="2:65" s="12" customFormat="1">
      <c r="B195" s="150"/>
      <c r="D195" s="151" t="s">
        <v>214</v>
      </c>
      <c r="E195" s="152" t="s">
        <v>1</v>
      </c>
      <c r="F195" s="153" t="s">
        <v>2894</v>
      </c>
      <c r="H195" s="154">
        <v>18</v>
      </c>
      <c r="I195" s="155"/>
      <c r="L195" s="150"/>
      <c r="M195" s="156"/>
      <c r="T195" s="157"/>
      <c r="AT195" s="152" t="s">
        <v>214</v>
      </c>
      <c r="AU195" s="152" t="s">
        <v>87</v>
      </c>
      <c r="AV195" s="12" t="s">
        <v>87</v>
      </c>
      <c r="AW195" s="12" t="s">
        <v>32</v>
      </c>
      <c r="AX195" s="12" t="s">
        <v>85</v>
      </c>
      <c r="AY195" s="152" t="s">
        <v>197</v>
      </c>
    </row>
    <row r="196" spans="2:65" s="1" customFormat="1" ht="24.2" customHeight="1">
      <c r="B196" s="136"/>
      <c r="C196" s="137" t="s">
        <v>397</v>
      </c>
      <c r="D196" s="137" t="s">
        <v>199</v>
      </c>
      <c r="E196" s="138" t="s">
        <v>2895</v>
      </c>
      <c r="F196" s="139" t="s">
        <v>2896</v>
      </c>
      <c r="G196" s="140" t="s">
        <v>202</v>
      </c>
      <c r="H196" s="141">
        <v>8</v>
      </c>
      <c r="I196" s="142"/>
      <c r="J196" s="143">
        <f>ROUND(I196*H196,2)</f>
        <v>0</v>
      </c>
      <c r="K196" s="139" t="s">
        <v>203</v>
      </c>
      <c r="L196" s="32"/>
      <c r="M196" s="144" t="s">
        <v>1</v>
      </c>
      <c r="N196" s="145" t="s">
        <v>42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286</v>
      </c>
      <c r="AT196" s="148" t="s">
        <v>199</v>
      </c>
      <c r="AU196" s="148" t="s">
        <v>87</v>
      </c>
      <c r="AY196" s="17" t="s">
        <v>197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85</v>
      </c>
      <c r="BK196" s="149">
        <f>ROUND(I196*H196,2)</f>
        <v>0</v>
      </c>
      <c r="BL196" s="17" t="s">
        <v>286</v>
      </c>
      <c r="BM196" s="148" t="s">
        <v>2897</v>
      </c>
    </row>
    <row r="197" spans="2:65" s="12" customFormat="1">
      <c r="B197" s="150"/>
      <c r="D197" s="151" t="s">
        <v>214</v>
      </c>
      <c r="E197" s="152" t="s">
        <v>1</v>
      </c>
      <c r="F197" s="153" t="s">
        <v>2898</v>
      </c>
      <c r="H197" s="154">
        <v>8</v>
      </c>
      <c r="I197" s="155"/>
      <c r="L197" s="150"/>
      <c r="M197" s="156"/>
      <c r="T197" s="157"/>
      <c r="AT197" s="152" t="s">
        <v>214</v>
      </c>
      <c r="AU197" s="152" t="s">
        <v>87</v>
      </c>
      <c r="AV197" s="12" t="s">
        <v>87</v>
      </c>
      <c r="AW197" s="12" t="s">
        <v>32</v>
      </c>
      <c r="AX197" s="12" t="s">
        <v>85</v>
      </c>
      <c r="AY197" s="152" t="s">
        <v>197</v>
      </c>
    </row>
    <row r="198" spans="2:65" s="1" customFormat="1" ht="24.2" customHeight="1">
      <c r="B198" s="136"/>
      <c r="C198" s="137" t="s">
        <v>401</v>
      </c>
      <c r="D198" s="137" t="s">
        <v>199</v>
      </c>
      <c r="E198" s="138" t="s">
        <v>2899</v>
      </c>
      <c r="F198" s="139" t="s">
        <v>2900</v>
      </c>
      <c r="G198" s="140" t="s">
        <v>202</v>
      </c>
      <c r="H198" s="141">
        <v>2</v>
      </c>
      <c r="I198" s="142"/>
      <c r="J198" s="143">
        <f>ROUND(I198*H198,2)</f>
        <v>0</v>
      </c>
      <c r="K198" s="139" t="s">
        <v>203</v>
      </c>
      <c r="L198" s="32"/>
      <c r="M198" s="144" t="s">
        <v>1</v>
      </c>
      <c r="N198" s="145" t="s">
        <v>42</v>
      </c>
      <c r="P198" s="146">
        <f>O198*H198</f>
        <v>0</v>
      </c>
      <c r="Q198" s="146">
        <v>0</v>
      </c>
      <c r="R198" s="146">
        <f>Q198*H198</f>
        <v>0</v>
      </c>
      <c r="S198" s="146">
        <v>0</v>
      </c>
      <c r="T198" s="147">
        <f>S198*H198</f>
        <v>0</v>
      </c>
      <c r="AR198" s="148" t="s">
        <v>286</v>
      </c>
      <c r="AT198" s="148" t="s">
        <v>199</v>
      </c>
      <c r="AU198" s="148" t="s">
        <v>87</v>
      </c>
      <c r="AY198" s="17" t="s">
        <v>197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85</v>
      </c>
      <c r="BK198" s="149">
        <f>ROUND(I198*H198,2)</f>
        <v>0</v>
      </c>
      <c r="BL198" s="17" t="s">
        <v>286</v>
      </c>
      <c r="BM198" s="148" t="s">
        <v>2901</v>
      </c>
    </row>
    <row r="199" spans="2:65" s="12" customFormat="1">
      <c r="B199" s="150"/>
      <c r="D199" s="151" t="s">
        <v>214</v>
      </c>
      <c r="E199" s="152" t="s">
        <v>1</v>
      </c>
      <c r="F199" s="153" t="s">
        <v>2902</v>
      </c>
      <c r="H199" s="154">
        <v>2</v>
      </c>
      <c r="I199" s="155"/>
      <c r="L199" s="150"/>
      <c r="M199" s="156"/>
      <c r="T199" s="157"/>
      <c r="AT199" s="152" t="s">
        <v>214</v>
      </c>
      <c r="AU199" s="152" t="s">
        <v>87</v>
      </c>
      <c r="AV199" s="12" t="s">
        <v>87</v>
      </c>
      <c r="AW199" s="12" t="s">
        <v>32</v>
      </c>
      <c r="AX199" s="12" t="s">
        <v>85</v>
      </c>
      <c r="AY199" s="152" t="s">
        <v>197</v>
      </c>
    </row>
    <row r="200" spans="2:65" s="1" customFormat="1" ht="16.5" customHeight="1">
      <c r="B200" s="136"/>
      <c r="C200" s="172" t="s">
        <v>407</v>
      </c>
      <c r="D200" s="172" t="s">
        <v>321</v>
      </c>
      <c r="E200" s="173" t="s">
        <v>2903</v>
      </c>
      <c r="F200" s="174" t="s">
        <v>2904</v>
      </c>
      <c r="G200" s="175" t="s">
        <v>202</v>
      </c>
      <c r="H200" s="176">
        <v>1</v>
      </c>
      <c r="I200" s="177"/>
      <c r="J200" s="178">
        <f>ROUND(I200*H200,2)</f>
        <v>0</v>
      </c>
      <c r="K200" s="174" t="s">
        <v>1</v>
      </c>
      <c r="L200" s="179"/>
      <c r="M200" s="180" t="s">
        <v>1</v>
      </c>
      <c r="N200" s="181" t="s">
        <v>42</v>
      </c>
      <c r="P200" s="146">
        <f>O200*H200</f>
        <v>0</v>
      </c>
      <c r="Q200" s="146">
        <v>0</v>
      </c>
      <c r="R200" s="146">
        <f>Q200*H200</f>
        <v>0</v>
      </c>
      <c r="S200" s="146">
        <v>0</v>
      </c>
      <c r="T200" s="147">
        <f>S200*H200</f>
        <v>0</v>
      </c>
      <c r="AR200" s="148" t="s">
        <v>371</v>
      </c>
      <c r="AT200" s="148" t="s">
        <v>321</v>
      </c>
      <c r="AU200" s="148" t="s">
        <v>87</v>
      </c>
      <c r="AY200" s="17" t="s">
        <v>197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85</v>
      </c>
      <c r="BK200" s="149">
        <f>ROUND(I200*H200,2)</f>
        <v>0</v>
      </c>
      <c r="BL200" s="17" t="s">
        <v>286</v>
      </c>
      <c r="BM200" s="148" t="s">
        <v>2905</v>
      </c>
    </row>
    <row r="201" spans="2:65" s="1" customFormat="1" ht="78" customHeight="1">
      <c r="B201" s="136"/>
      <c r="C201" s="172" t="s">
        <v>413</v>
      </c>
      <c r="D201" s="172" t="s">
        <v>321</v>
      </c>
      <c r="E201" s="173" t="s">
        <v>2906</v>
      </c>
      <c r="F201" s="174" t="s">
        <v>2907</v>
      </c>
      <c r="G201" s="175" t="s">
        <v>1</v>
      </c>
      <c r="H201" s="176">
        <v>1</v>
      </c>
      <c r="I201" s="177"/>
      <c r="J201" s="178">
        <f>ROUND(I201*H201,2)</f>
        <v>0</v>
      </c>
      <c r="K201" s="174" t="s">
        <v>1</v>
      </c>
      <c r="L201" s="179"/>
      <c r="M201" s="180" t="s">
        <v>1</v>
      </c>
      <c r="N201" s="181" t="s">
        <v>42</v>
      </c>
      <c r="P201" s="146">
        <f>O201*H201</f>
        <v>0</v>
      </c>
      <c r="Q201" s="146">
        <v>0</v>
      </c>
      <c r="R201" s="146">
        <f>Q201*H201</f>
        <v>0</v>
      </c>
      <c r="S201" s="146">
        <v>0</v>
      </c>
      <c r="T201" s="147">
        <f>S201*H201</f>
        <v>0</v>
      </c>
      <c r="AR201" s="148" t="s">
        <v>371</v>
      </c>
      <c r="AT201" s="148" t="s">
        <v>321</v>
      </c>
      <c r="AU201" s="148" t="s">
        <v>87</v>
      </c>
      <c r="AY201" s="17" t="s">
        <v>197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85</v>
      </c>
      <c r="BK201" s="149">
        <f>ROUND(I201*H201,2)</f>
        <v>0</v>
      </c>
      <c r="BL201" s="17" t="s">
        <v>286</v>
      </c>
      <c r="BM201" s="148" t="s">
        <v>2908</v>
      </c>
    </row>
    <row r="202" spans="2:65" s="1" customFormat="1" ht="66.75" customHeight="1">
      <c r="B202" s="136"/>
      <c r="C202" s="172" t="s">
        <v>419</v>
      </c>
      <c r="D202" s="172" t="s">
        <v>321</v>
      </c>
      <c r="E202" s="173" t="s">
        <v>2909</v>
      </c>
      <c r="F202" s="174" t="s">
        <v>2910</v>
      </c>
      <c r="G202" s="175" t="s">
        <v>202</v>
      </c>
      <c r="H202" s="176">
        <v>1</v>
      </c>
      <c r="I202" s="177"/>
      <c r="J202" s="178">
        <f>ROUND(I202*H202,2)</f>
        <v>0</v>
      </c>
      <c r="K202" s="174" t="s">
        <v>1</v>
      </c>
      <c r="L202" s="179"/>
      <c r="M202" s="180" t="s">
        <v>1</v>
      </c>
      <c r="N202" s="181" t="s">
        <v>42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371</v>
      </c>
      <c r="AT202" s="148" t="s">
        <v>321</v>
      </c>
      <c r="AU202" s="148" t="s">
        <v>87</v>
      </c>
      <c r="AY202" s="17" t="s">
        <v>197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85</v>
      </c>
      <c r="BK202" s="149">
        <f>ROUND(I202*H202,2)</f>
        <v>0</v>
      </c>
      <c r="BL202" s="17" t="s">
        <v>286</v>
      </c>
      <c r="BM202" s="148" t="s">
        <v>2911</v>
      </c>
    </row>
    <row r="203" spans="2:65" s="1" customFormat="1" ht="21.75" customHeight="1">
      <c r="B203" s="136"/>
      <c r="C203" s="137" t="s">
        <v>423</v>
      </c>
      <c r="D203" s="137" t="s">
        <v>199</v>
      </c>
      <c r="E203" s="138" t="s">
        <v>2912</v>
      </c>
      <c r="F203" s="139" t="s">
        <v>2913</v>
      </c>
      <c r="G203" s="140" t="s">
        <v>202</v>
      </c>
      <c r="H203" s="141">
        <v>1</v>
      </c>
      <c r="I203" s="142"/>
      <c r="J203" s="143">
        <f>ROUND(I203*H203,2)</f>
        <v>0</v>
      </c>
      <c r="K203" s="139" t="s">
        <v>1</v>
      </c>
      <c r="L203" s="32"/>
      <c r="M203" s="144" t="s">
        <v>1</v>
      </c>
      <c r="N203" s="145" t="s">
        <v>42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286</v>
      </c>
      <c r="AT203" s="148" t="s">
        <v>199</v>
      </c>
      <c r="AU203" s="148" t="s">
        <v>87</v>
      </c>
      <c r="AY203" s="17" t="s">
        <v>197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85</v>
      </c>
      <c r="BK203" s="149">
        <f>ROUND(I203*H203,2)</f>
        <v>0</v>
      </c>
      <c r="BL203" s="17" t="s">
        <v>286</v>
      </c>
      <c r="BM203" s="148" t="s">
        <v>2914</v>
      </c>
    </row>
    <row r="204" spans="2:65" s="12" customFormat="1">
      <c r="B204" s="150"/>
      <c r="D204" s="151" t="s">
        <v>214</v>
      </c>
      <c r="E204" s="152" t="s">
        <v>1</v>
      </c>
      <c r="F204" s="153" t="s">
        <v>2915</v>
      </c>
      <c r="H204" s="154">
        <v>1</v>
      </c>
      <c r="I204" s="155"/>
      <c r="L204" s="150"/>
      <c r="M204" s="156"/>
      <c r="T204" s="157"/>
      <c r="AT204" s="152" t="s">
        <v>214</v>
      </c>
      <c r="AU204" s="152" t="s">
        <v>87</v>
      </c>
      <c r="AV204" s="12" t="s">
        <v>87</v>
      </c>
      <c r="AW204" s="12" t="s">
        <v>32</v>
      </c>
      <c r="AX204" s="12" t="s">
        <v>85</v>
      </c>
      <c r="AY204" s="152" t="s">
        <v>197</v>
      </c>
    </row>
    <row r="205" spans="2:65" s="1" customFormat="1" ht="24.2" customHeight="1">
      <c r="B205" s="136"/>
      <c r="C205" s="137" t="s">
        <v>429</v>
      </c>
      <c r="D205" s="137" t="s">
        <v>199</v>
      </c>
      <c r="E205" s="138" t="s">
        <v>2916</v>
      </c>
      <c r="F205" s="139" t="s">
        <v>2917</v>
      </c>
      <c r="G205" s="140" t="s">
        <v>202</v>
      </c>
      <c r="H205" s="141">
        <v>6</v>
      </c>
      <c r="I205" s="142"/>
      <c r="J205" s="143">
        <f>ROUND(I205*H205,2)</f>
        <v>0</v>
      </c>
      <c r="K205" s="139" t="s">
        <v>203</v>
      </c>
      <c r="L205" s="32"/>
      <c r="M205" s="144" t="s">
        <v>1</v>
      </c>
      <c r="N205" s="145" t="s">
        <v>42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286</v>
      </c>
      <c r="AT205" s="148" t="s">
        <v>199</v>
      </c>
      <c r="AU205" s="148" t="s">
        <v>87</v>
      </c>
      <c r="AY205" s="17" t="s">
        <v>197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85</v>
      </c>
      <c r="BK205" s="149">
        <f>ROUND(I205*H205,2)</f>
        <v>0</v>
      </c>
      <c r="BL205" s="17" t="s">
        <v>286</v>
      </c>
      <c r="BM205" s="148" t="s">
        <v>2918</v>
      </c>
    </row>
    <row r="206" spans="2:65" s="12" customFormat="1">
      <c r="B206" s="150"/>
      <c r="D206" s="151" t="s">
        <v>214</v>
      </c>
      <c r="E206" s="152" t="s">
        <v>1</v>
      </c>
      <c r="F206" s="153" t="s">
        <v>2919</v>
      </c>
      <c r="H206" s="154">
        <v>6</v>
      </c>
      <c r="I206" s="155"/>
      <c r="L206" s="150"/>
      <c r="M206" s="156"/>
      <c r="T206" s="157"/>
      <c r="AT206" s="152" t="s">
        <v>214</v>
      </c>
      <c r="AU206" s="152" t="s">
        <v>87</v>
      </c>
      <c r="AV206" s="12" t="s">
        <v>87</v>
      </c>
      <c r="AW206" s="12" t="s">
        <v>32</v>
      </c>
      <c r="AX206" s="12" t="s">
        <v>85</v>
      </c>
      <c r="AY206" s="152" t="s">
        <v>197</v>
      </c>
    </row>
    <row r="207" spans="2:65" s="1" customFormat="1" ht="24.2" customHeight="1">
      <c r="B207" s="136"/>
      <c r="C207" s="172" t="s">
        <v>434</v>
      </c>
      <c r="D207" s="172" t="s">
        <v>321</v>
      </c>
      <c r="E207" s="173" t="s">
        <v>2920</v>
      </c>
      <c r="F207" s="174" t="s">
        <v>2921</v>
      </c>
      <c r="G207" s="175" t="s">
        <v>202</v>
      </c>
      <c r="H207" s="176">
        <v>6</v>
      </c>
      <c r="I207" s="177"/>
      <c r="J207" s="178">
        <f>ROUND(I207*H207,2)</f>
        <v>0</v>
      </c>
      <c r="K207" s="174" t="s">
        <v>1</v>
      </c>
      <c r="L207" s="179"/>
      <c r="M207" s="180" t="s">
        <v>1</v>
      </c>
      <c r="N207" s="181" t="s">
        <v>42</v>
      </c>
      <c r="P207" s="146">
        <f>O207*H207</f>
        <v>0</v>
      </c>
      <c r="Q207" s="146">
        <v>4.0000000000000003E-5</v>
      </c>
      <c r="R207" s="146">
        <f>Q207*H207</f>
        <v>2.4000000000000003E-4</v>
      </c>
      <c r="S207" s="146">
        <v>0</v>
      </c>
      <c r="T207" s="147">
        <f>S207*H207</f>
        <v>0</v>
      </c>
      <c r="AR207" s="148" t="s">
        <v>371</v>
      </c>
      <c r="AT207" s="148" t="s">
        <v>321</v>
      </c>
      <c r="AU207" s="148" t="s">
        <v>87</v>
      </c>
      <c r="AY207" s="17" t="s">
        <v>197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85</v>
      </c>
      <c r="BK207" s="149">
        <f>ROUND(I207*H207,2)</f>
        <v>0</v>
      </c>
      <c r="BL207" s="17" t="s">
        <v>286</v>
      </c>
      <c r="BM207" s="148" t="s">
        <v>2922</v>
      </c>
    </row>
    <row r="208" spans="2:65" s="1" customFormat="1" ht="24.2" customHeight="1">
      <c r="B208" s="136"/>
      <c r="C208" s="137" t="s">
        <v>439</v>
      </c>
      <c r="D208" s="137" t="s">
        <v>199</v>
      </c>
      <c r="E208" s="138" t="s">
        <v>2923</v>
      </c>
      <c r="F208" s="139" t="s">
        <v>2924</v>
      </c>
      <c r="G208" s="140" t="s">
        <v>202</v>
      </c>
      <c r="H208" s="141">
        <v>2</v>
      </c>
      <c r="I208" s="142"/>
      <c r="J208" s="143">
        <f>ROUND(I208*H208,2)</f>
        <v>0</v>
      </c>
      <c r="K208" s="139" t="s">
        <v>203</v>
      </c>
      <c r="L208" s="32"/>
      <c r="M208" s="144" t="s">
        <v>1</v>
      </c>
      <c r="N208" s="145" t="s">
        <v>42</v>
      </c>
      <c r="P208" s="146">
        <f>O208*H208</f>
        <v>0</v>
      </c>
      <c r="Q208" s="146">
        <v>0</v>
      </c>
      <c r="R208" s="146">
        <f>Q208*H208</f>
        <v>0</v>
      </c>
      <c r="S208" s="146">
        <v>0</v>
      </c>
      <c r="T208" s="147">
        <f>S208*H208</f>
        <v>0</v>
      </c>
      <c r="AR208" s="148" t="s">
        <v>286</v>
      </c>
      <c r="AT208" s="148" t="s">
        <v>199</v>
      </c>
      <c r="AU208" s="148" t="s">
        <v>87</v>
      </c>
      <c r="AY208" s="17" t="s">
        <v>197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7" t="s">
        <v>85</v>
      </c>
      <c r="BK208" s="149">
        <f>ROUND(I208*H208,2)</f>
        <v>0</v>
      </c>
      <c r="BL208" s="17" t="s">
        <v>286</v>
      </c>
      <c r="BM208" s="148" t="s">
        <v>2925</v>
      </c>
    </row>
    <row r="209" spans="2:65" s="12" customFormat="1">
      <c r="B209" s="150"/>
      <c r="D209" s="151" t="s">
        <v>214</v>
      </c>
      <c r="E209" s="152" t="s">
        <v>1</v>
      </c>
      <c r="F209" s="153" t="s">
        <v>2789</v>
      </c>
      <c r="H209" s="154">
        <v>2</v>
      </c>
      <c r="I209" s="155"/>
      <c r="L209" s="150"/>
      <c r="M209" s="156"/>
      <c r="T209" s="157"/>
      <c r="AT209" s="152" t="s">
        <v>214</v>
      </c>
      <c r="AU209" s="152" t="s">
        <v>87</v>
      </c>
      <c r="AV209" s="12" t="s">
        <v>87</v>
      </c>
      <c r="AW209" s="12" t="s">
        <v>32</v>
      </c>
      <c r="AX209" s="12" t="s">
        <v>85</v>
      </c>
      <c r="AY209" s="152" t="s">
        <v>197</v>
      </c>
    </row>
    <row r="210" spans="2:65" s="1" customFormat="1" ht="24.2" customHeight="1">
      <c r="B210" s="136"/>
      <c r="C210" s="172" t="s">
        <v>445</v>
      </c>
      <c r="D210" s="172" t="s">
        <v>321</v>
      </c>
      <c r="E210" s="173" t="s">
        <v>2926</v>
      </c>
      <c r="F210" s="174" t="s">
        <v>2927</v>
      </c>
      <c r="G210" s="175" t="s">
        <v>202</v>
      </c>
      <c r="H210" s="176">
        <v>2</v>
      </c>
      <c r="I210" s="177"/>
      <c r="J210" s="178">
        <f>ROUND(I210*H210,2)</f>
        <v>0</v>
      </c>
      <c r="K210" s="174" t="s">
        <v>1</v>
      </c>
      <c r="L210" s="179"/>
      <c r="M210" s="180" t="s">
        <v>1</v>
      </c>
      <c r="N210" s="181" t="s">
        <v>42</v>
      </c>
      <c r="P210" s="146">
        <f>O210*H210</f>
        <v>0</v>
      </c>
      <c r="Q210" s="146">
        <v>4.0000000000000003E-5</v>
      </c>
      <c r="R210" s="146">
        <f>Q210*H210</f>
        <v>8.0000000000000007E-5</v>
      </c>
      <c r="S210" s="146">
        <v>0</v>
      </c>
      <c r="T210" s="147">
        <f>S210*H210</f>
        <v>0</v>
      </c>
      <c r="AR210" s="148" t="s">
        <v>371</v>
      </c>
      <c r="AT210" s="148" t="s">
        <v>321</v>
      </c>
      <c r="AU210" s="148" t="s">
        <v>87</v>
      </c>
      <c r="AY210" s="17" t="s">
        <v>197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85</v>
      </c>
      <c r="BK210" s="149">
        <f>ROUND(I210*H210,2)</f>
        <v>0</v>
      </c>
      <c r="BL210" s="17" t="s">
        <v>286</v>
      </c>
      <c r="BM210" s="148" t="s">
        <v>2928</v>
      </c>
    </row>
    <row r="211" spans="2:65" s="1" customFormat="1" ht="24.2" customHeight="1">
      <c r="B211" s="136"/>
      <c r="C211" s="137" t="s">
        <v>449</v>
      </c>
      <c r="D211" s="137" t="s">
        <v>199</v>
      </c>
      <c r="E211" s="138" t="s">
        <v>2929</v>
      </c>
      <c r="F211" s="139" t="s">
        <v>2930</v>
      </c>
      <c r="G211" s="140" t="s">
        <v>202</v>
      </c>
      <c r="H211" s="141">
        <v>1</v>
      </c>
      <c r="I211" s="142"/>
      <c r="J211" s="143">
        <f>ROUND(I211*H211,2)</f>
        <v>0</v>
      </c>
      <c r="K211" s="139" t="s">
        <v>203</v>
      </c>
      <c r="L211" s="32"/>
      <c r="M211" s="144" t="s">
        <v>1</v>
      </c>
      <c r="N211" s="145" t="s">
        <v>42</v>
      </c>
      <c r="P211" s="146">
        <f>O211*H211</f>
        <v>0</v>
      </c>
      <c r="Q211" s="146">
        <v>0</v>
      </c>
      <c r="R211" s="146">
        <f>Q211*H211</f>
        <v>0</v>
      </c>
      <c r="S211" s="146">
        <v>0</v>
      </c>
      <c r="T211" s="147">
        <f>S211*H211</f>
        <v>0</v>
      </c>
      <c r="AR211" s="148" t="s">
        <v>286</v>
      </c>
      <c r="AT211" s="148" t="s">
        <v>199</v>
      </c>
      <c r="AU211" s="148" t="s">
        <v>87</v>
      </c>
      <c r="AY211" s="17" t="s">
        <v>197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85</v>
      </c>
      <c r="BK211" s="149">
        <f>ROUND(I211*H211,2)</f>
        <v>0</v>
      </c>
      <c r="BL211" s="17" t="s">
        <v>286</v>
      </c>
      <c r="BM211" s="148" t="s">
        <v>2931</v>
      </c>
    </row>
    <row r="212" spans="2:65" s="1" customFormat="1" ht="16.5" customHeight="1">
      <c r="B212" s="136"/>
      <c r="C212" s="137" t="s">
        <v>454</v>
      </c>
      <c r="D212" s="137" t="s">
        <v>199</v>
      </c>
      <c r="E212" s="138" t="s">
        <v>2932</v>
      </c>
      <c r="F212" s="139" t="s">
        <v>2933</v>
      </c>
      <c r="G212" s="140" t="s">
        <v>202</v>
      </c>
      <c r="H212" s="141">
        <v>1</v>
      </c>
      <c r="I212" s="142"/>
      <c r="J212" s="143">
        <f>ROUND(I212*H212,2)</f>
        <v>0</v>
      </c>
      <c r="K212" s="139" t="s">
        <v>203</v>
      </c>
      <c r="L212" s="32"/>
      <c r="M212" s="144" t="s">
        <v>1</v>
      </c>
      <c r="N212" s="145" t="s">
        <v>42</v>
      </c>
      <c r="P212" s="146">
        <f>O212*H212</f>
        <v>0</v>
      </c>
      <c r="Q212" s="146">
        <v>0</v>
      </c>
      <c r="R212" s="146">
        <f>Q212*H212</f>
        <v>0</v>
      </c>
      <c r="S212" s="146">
        <v>0</v>
      </c>
      <c r="T212" s="147">
        <f>S212*H212</f>
        <v>0</v>
      </c>
      <c r="AR212" s="148" t="s">
        <v>286</v>
      </c>
      <c r="AT212" s="148" t="s">
        <v>199</v>
      </c>
      <c r="AU212" s="148" t="s">
        <v>87</v>
      </c>
      <c r="AY212" s="17" t="s">
        <v>197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7" t="s">
        <v>85</v>
      </c>
      <c r="BK212" s="149">
        <f>ROUND(I212*H212,2)</f>
        <v>0</v>
      </c>
      <c r="BL212" s="17" t="s">
        <v>286</v>
      </c>
      <c r="BM212" s="148" t="s">
        <v>2934</v>
      </c>
    </row>
    <row r="213" spans="2:65" s="12" customFormat="1">
      <c r="B213" s="150"/>
      <c r="D213" s="151" t="s">
        <v>214</v>
      </c>
      <c r="E213" s="152" t="s">
        <v>1</v>
      </c>
      <c r="F213" s="153" t="s">
        <v>2915</v>
      </c>
      <c r="H213" s="154">
        <v>1</v>
      </c>
      <c r="I213" s="155"/>
      <c r="L213" s="150"/>
      <c r="M213" s="156"/>
      <c r="T213" s="157"/>
      <c r="AT213" s="152" t="s">
        <v>214</v>
      </c>
      <c r="AU213" s="152" t="s">
        <v>87</v>
      </c>
      <c r="AV213" s="12" t="s">
        <v>87</v>
      </c>
      <c r="AW213" s="12" t="s">
        <v>32</v>
      </c>
      <c r="AX213" s="12" t="s">
        <v>85</v>
      </c>
      <c r="AY213" s="152" t="s">
        <v>197</v>
      </c>
    </row>
    <row r="214" spans="2:65" s="1" customFormat="1" ht="49.15" customHeight="1">
      <c r="B214" s="136"/>
      <c r="C214" s="172" t="s">
        <v>460</v>
      </c>
      <c r="D214" s="172" t="s">
        <v>321</v>
      </c>
      <c r="E214" s="173" t="s">
        <v>2935</v>
      </c>
      <c r="F214" s="174" t="s">
        <v>2936</v>
      </c>
      <c r="G214" s="175" t="s">
        <v>202</v>
      </c>
      <c r="H214" s="176">
        <v>1</v>
      </c>
      <c r="I214" s="177"/>
      <c r="J214" s="178">
        <f>ROUND(I214*H214,2)</f>
        <v>0</v>
      </c>
      <c r="K214" s="174" t="s">
        <v>203</v>
      </c>
      <c r="L214" s="179"/>
      <c r="M214" s="180" t="s">
        <v>1</v>
      </c>
      <c r="N214" s="181" t="s">
        <v>42</v>
      </c>
      <c r="P214" s="146">
        <f>O214*H214</f>
        <v>0</v>
      </c>
      <c r="Q214" s="146">
        <v>1.4999999999999999E-4</v>
      </c>
      <c r="R214" s="146">
        <f>Q214*H214</f>
        <v>1.4999999999999999E-4</v>
      </c>
      <c r="S214" s="146">
        <v>0</v>
      </c>
      <c r="T214" s="147">
        <f>S214*H214</f>
        <v>0</v>
      </c>
      <c r="AR214" s="148" t="s">
        <v>371</v>
      </c>
      <c r="AT214" s="148" t="s">
        <v>321</v>
      </c>
      <c r="AU214" s="148" t="s">
        <v>87</v>
      </c>
      <c r="AY214" s="17" t="s">
        <v>197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85</v>
      </c>
      <c r="BK214" s="149">
        <f>ROUND(I214*H214,2)</f>
        <v>0</v>
      </c>
      <c r="BL214" s="17" t="s">
        <v>286</v>
      </c>
      <c r="BM214" s="148" t="s">
        <v>2937</v>
      </c>
    </row>
    <row r="215" spans="2:65" s="1" customFormat="1" ht="21.75" customHeight="1">
      <c r="B215" s="136"/>
      <c r="C215" s="137" t="s">
        <v>472</v>
      </c>
      <c r="D215" s="137" t="s">
        <v>199</v>
      </c>
      <c r="E215" s="138" t="s">
        <v>2938</v>
      </c>
      <c r="F215" s="139" t="s">
        <v>2939</v>
      </c>
      <c r="G215" s="140" t="s">
        <v>202</v>
      </c>
      <c r="H215" s="141">
        <v>2</v>
      </c>
      <c r="I215" s="142"/>
      <c r="J215" s="143">
        <f>ROUND(I215*H215,2)</f>
        <v>0</v>
      </c>
      <c r="K215" s="139" t="s">
        <v>203</v>
      </c>
      <c r="L215" s="32"/>
      <c r="M215" s="144" t="s">
        <v>1</v>
      </c>
      <c r="N215" s="145" t="s">
        <v>42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286</v>
      </c>
      <c r="AT215" s="148" t="s">
        <v>199</v>
      </c>
      <c r="AU215" s="148" t="s">
        <v>87</v>
      </c>
      <c r="AY215" s="17" t="s">
        <v>197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85</v>
      </c>
      <c r="BK215" s="149">
        <f>ROUND(I215*H215,2)</f>
        <v>0</v>
      </c>
      <c r="BL215" s="17" t="s">
        <v>286</v>
      </c>
      <c r="BM215" s="148" t="s">
        <v>2940</v>
      </c>
    </row>
    <row r="216" spans="2:65" s="12" customFormat="1">
      <c r="B216" s="150"/>
      <c r="D216" s="151" t="s">
        <v>214</v>
      </c>
      <c r="E216" s="152" t="s">
        <v>1</v>
      </c>
      <c r="F216" s="153" t="s">
        <v>2902</v>
      </c>
      <c r="H216" s="154">
        <v>2</v>
      </c>
      <c r="I216" s="155"/>
      <c r="L216" s="150"/>
      <c r="M216" s="156"/>
      <c r="T216" s="157"/>
      <c r="AT216" s="152" t="s">
        <v>214</v>
      </c>
      <c r="AU216" s="152" t="s">
        <v>87</v>
      </c>
      <c r="AV216" s="12" t="s">
        <v>87</v>
      </c>
      <c r="AW216" s="12" t="s">
        <v>32</v>
      </c>
      <c r="AX216" s="12" t="s">
        <v>85</v>
      </c>
      <c r="AY216" s="152" t="s">
        <v>197</v>
      </c>
    </row>
    <row r="217" spans="2:65" s="1" customFormat="1" ht="16.5" customHeight="1">
      <c r="B217" s="136"/>
      <c r="C217" s="172" t="s">
        <v>476</v>
      </c>
      <c r="D217" s="172" t="s">
        <v>321</v>
      </c>
      <c r="E217" s="173" t="s">
        <v>2941</v>
      </c>
      <c r="F217" s="174" t="s">
        <v>2942</v>
      </c>
      <c r="G217" s="175" t="s">
        <v>202</v>
      </c>
      <c r="H217" s="176">
        <v>2</v>
      </c>
      <c r="I217" s="177"/>
      <c r="J217" s="178">
        <f>ROUND(I217*H217,2)</f>
        <v>0</v>
      </c>
      <c r="K217" s="174" t="s">
        <v>203</v>
      </c>
      <c r="L217" s="179"/>
      <c r="M217" s="180" t="s">
        <v>1</v>
      </c>
      <c r="N217" s="181" t="s">
        <v>42</v>
      </c>
      <c r="P217" s="146">
        <f>O217*H217</f>
        <v>0</v>
      </c>
      <c r="Q217" s="146">
        <v>1.1E-4</v>
      </c>
      <c r="R217" s="146">
        <f>Q217*H217</f>
        <v>2.2000000000000001E-4</v>
      </c>
      <c r="S217" s="146">
        <v>0</v>
      </c>
      <c r="T217" s="147">
        <f>S217*H217</f>
        <v>0</v>
      </c>
      <c r="AR217" s="148" t="s">
        <v>371</v>
      </c>
      <c r="AT217" s="148" t="s">
        <v>321</v>
      </c>
      <c r="AU217" s="148" t="s">
        <v>87</v>
      </c>
      <c r="AY217" s="17" t="s">
        <v>197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85</v>
      </c>
      <c r="BK217" s="149">
        <f>ROUND(I217*H217,2)</f>
        <v>0</v>
      </c>
      <c r="BL217" s="17" t="s">
        <v>286</v>
      </c>
      <c r="BM217" s="148" t="s">
        <v>2943</v>
      </c>
    </row>
    <row r="218" spans="2:65" s="1" customFormat="1" ht="33" customHeight="1">
      <c r="B218" s="136"/>
      <c r="C218" s="137" t="s">
        <v>480</v>
      </c>
      <c r="D218" s="137" t="s">
        <v>199</v>
      </c>
      <c r="E218" s="138" t="s">
        <v>2944</v>
      </c>
      <c r="F218" s="139" t="s">
        <v>2945</v>
      </c>
      <c r="G218" s="140" t="s">
        <v>202</v>
      </c>
      <c r="H218" s="141">
        <v>18</v>
      </c>
      <c r="I218" s="142"/>
      <c r="J218" s="143">
        <f>ROUND(I218*H218,2)</f>
        <v>0</v>
      </c>
      <c r="K218" s="139" t="s">
        <v>203</v>
      </c>
      <c r="L218" s="32"/>
      <c r="M218" s="144" t="s">
        <v>1</v>
      </c>
      <c r="N218" s="145" t="s">
        <v>42</v>
      </c>
      <c r="P218" s="146">
        <f>O218*H218</f>
        <v>0</v>
      </c>
      <c r="Q218" s="146">
        <v>0</v>
      </c>
      <c r="R218" s="146">
        <f>Q218*H218</f>
        <v>0</v>
      </c>
      <c r="S218" s="146">
        <v>0</v>
      </c>
      <c r="T218" s="147">
        <f>S218*H218</f>
        <v>0</v>
      </c>
      <c r="AR218" s="148" t="s">
        <v>286</v>
      </c>
      <c r="AT218" s="148" t="s">
        <v>199</v>
      </c>
      <c r="AU218" s="148" t="s">
        <v>87</v>
      </c>
      <c r="AY218" s="17" t="s">
        <v>197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7" t="s">
        <v>85</v>
      </c>
      <c r="BK218" s="149">
        <f>ROUND(I218*H218,2)</f>
        <v>0</v>
      </c>
      <c r="BL218" s="17" t="s">
        <v>286</v>
      </c>
      <c r="BM218" s="148" t="s">
        <v>2946</v>
      </c>
    </row>
    <row r="219" spans="2:65" s="12" customFormat="1">
      <c r="B219" s="150"/>
      <c r="D219" s="151" t="s">
        <v>214</v>
      </c>
      <c r="E219" s="152" t="s">
        <v>1</v>
      </c>
      <c r="F219" s="153" t="s">
        <v>2947</v>
      </c>
      <c r="H219" s="154">
        <v>18</v>
      </c>
      <c r="I219" s="155"/>
      <c r="L219" s="150"/>
      <c r="M219" s="156"/>
      <c r="T219" s="157"/>
      <c r="AT219" s="152" t="s">
        <v>214</v>
      </c>
      <c r="AU219" s="152" t="s">
        <v>87</v>
      </c>
      <c r="AV219" s="12" t="s">
        <v>87</v>
      </c>
      <c r="AW219" s="12" t="s">
        <v>32</v>
      </c>
      <c r="AX219" s="12" t="s">
        <v>85</v>
      </c>
      <c r="AY219" s="152" t="s">
        <v>197</v>
      </c>
    </row>
    <row r="220" spans="2:65" s="1" customFormat="1" ht="24.2" customHeight="1">
      <c r="B220" s="136"/>
      <c r="C220" s="172" t="s">
        <v>484</v>
      </c>
      <c r="D220" s="172" t="s">
        <v>321</v>
      </c>
      <c r="E220" s="173" t="s">
        <v>2948</v>
      </c>
      <c r="F220" s="174" t="s">
        <v>2949</v>
      </c>
      <c r="G220" s="175" t="s">
        <v>202</v>
      </c>
      <c r="H220" s="176">
        <v>18</v>
      </c>
      <c r="I220" s="177"/>
      <c r="J220" s="178">
        <f>ROUND(I220*H220,2)</f>
        <v>0</v>
      </c>
      <c r="K220" s="174" t="s">
        <v>203</v>
      </c>
      <c r="L220" s="179"/>
      <c r="M220" s="180" t="s">
        <v>1</v>
      </c>
      <c r="N220" s="181" t="s">
        <v>42</v>
      </c>
      <c r="P220" s="146">
        <f>O220*H220</f>
        <v>0</v>
      </c>
      <c r="Q220" s="146">
        <v>1E-4</v>
      </c>
      <c r="R220" s="146">
        <f>Q220*H220</f>
        <v>1.8000000000000002E-3</v>
      </c>
      <c r="S220" s="146">
        <v>0</v>
      </c>
      <c r="T220" s="147">
        <f>S220*H220</f>
        <v>0</v>
      </c>
      <c r="AR220" s="148" t="s">
        <v>371</v>
      </c>
      <c r="AT220" s="148" t="s">
        <v>321</v>
      </c>
      <c r="AU220" s="148" t="s">
        <v>87</v>
      </c>
      <c r="AY220" s="17" t="s">
        <v>197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85</v>
      </c>
      <c r="BK220" s="149">
        <f>ROUND(I220*H220,2)</f>
        <v>0</v>
      </c>
      <c r="BL220" s="17" t="s">
        <v>286</v>
      </c>
      <c r="BM220" s="148" t="s">
        <v>2950</v>
      </c>
    </row>
    <row r="221" spans="2:65" s="1" customFormat="1" ht="33" customHeight="1">
      <c r="B221" s="136"/>
      <c r="C221" s="137" t="s">
        <v>488</v>
      </c>
      <c r="D221" s="137" t="s">
        <v>199</v>
      </c>
      <c r="E221" s="138" t="s">
        <v>2951</v>
      </c>
      <c r="F221" s="139" t="s">
        <v>2952</v>
      </c>
      <c r="G221" s="140" t="s">
        <v>202</v>
      </c>
      <c r="H221" s="141">
        <v>1</v>
      </c>
      <c r="I221" s="142"/>
      <c r="J221" s="143">
        <f>ROUND(I221*H221,2)</f>
        <v>0</v>
      </c>
      <c r="K221" s="139" t="s">
        <v>203</v>
      </c>
      <c r="L221" s="32"/>
      <c r="M221" s="144" t="s">
        <v>1</v>
      </c>
      <c r="N221" s="145" t="s">
        <v>42</v>
      </c>
      <c r="P221" s="146">
        <f>O221*H221</f>
        <v>0</v>
      </c>
      <c r="Q221" s="146">
        <v>0</v>
      </c>
      <c r="R221" s="146">
        <f>Q221*H221</f>
        <v>0</v>
      </c>
      <c r="S221" s="146">
        <v>0</v>
      </c>
      <c r="T221" s="147">
        <f>S221*H221</f>
        <v>0</v>
      </c>
      <c r="AR221" s="148" t="s">
        <v>286</v>
      </c>
      <c r="AT221" s="148" t="s">
        <v>199</v>
      </c>
      <c r="AU221" s="148" t="s">
        <v>87</v>
      </c>
      <c r="AY221" s="17" t="s">
        <v>197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7" t="s">
        <v>85</v>
      </c>
      <c r="BK221" s="149">
        <f>ROUND(I221*H221,2)</f>
        <v>0</v>
      </c>
      <c r="BL221" s="17" t="s">
        <v>286</v>
      </c>
      <c r="BM221" s="148" t="s">
        <v>2953</v>
      </c>
    </row>
    <row r="222" spans="2:65" s="12" customFormat="1">
      <c r="B222" s="150"/>
      <c r="D222" s="151" t="s">
        <v>214</v>
      </c>
      <c r="E222" s="152" t="s">
        <v>1</v>
      </c>
      <c r="F222" s="153" t="s">
        <v>2954</v>
      </c>
      <c r="H222" s="154">
        <v>1</v>
      </c>
      <c r="I222" s="155"/>
      <c r="L222" s="150"/>
      <c r="M222" s="156"/>
      <c r="T222" s="157"/>
      <c r="AT222" s="152" t="s">
        <v>214</v>
      </c>
      <c r="AU222" s="152" t="s">
        <v>87</v>
      </c>
      <c r="AV222" s="12" t="s">
        <v>87</v>
      </c>
      <c r="AW222" s="12" t="s">
        <v>32</v>
      </c>
      <c r="AX222" s="12" t="s">
        <v>85</v>
      </c>
      <c r="AY222" s="152" t="s">
        <v>197</v>
      </c>
    </row>
    <row r="223" spans="2:65" s="1" customFormat="1" ht="24.2" customHeight="1">
      <c r="B223" s="136"/>
      <c r="C223" s="172" t="s">
        <v>492</v>
      </c>
      <c r="D223" s="172" t="s">
        <v>321</v>
      </c>
      <c r="E223" s="173" t="s">
        <v>2955</v>
      </c>
      <c r="F223" s="174" t="s">
        <v>2956</v>
      </c>
      <c r="G223" s="175" t="s">
        <v>202</v>
      </c>
      <c r="H223" s="176">
        <v>1</v>
      </c>
      <c r="I223" s="177"/>
      <c r="J223" s="178">
        <f>ROUND(I223*H223,2)</f>
        <v>0</v>
      </c>
      <c r="K223" s="174" t="s">
        <v>203</v>
      </c>
      <c r="L223" s="179"/>
      <c r="M223" s="180" t="s">
        <v>1</v>
      </c>
      <c r="N223" s="181" t="s">
        <v>42</v>
      </c>
      <c r="P223" s="146">
        <f>O223*H223</f>
        <v>0</v>
      </c>
      <c r="Q223" s="146">
        <v>6.9999999999999994E-5</v>
      </c>
      <c r="R223" s="146">
        <f>Q223*H223</f>
        <v>6.9999999999999994E-5</v>
      </c>
      <c r="S223" s="146">
        <v>0</v>
      </c>
      <c r="T223" s="147">
        <f>S223*H223</f>
        <v>0</v>
      </c>
      <c r="AR223" s="148" t="s">
        <v>371</v>
      </c>
      <c r="AT223" s="148" t="s">
        <v>321</v>
      </c>
      <c r="AU223" s="148" t="s">
        <v>87</v>
      </c>
      <c r="AY223" s="17" t="s">
        <v>197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85</v>
      </c>
      <c r="BK223" s="149">
        <f>ROUND(I223*H223,2)</f>
        <v>0</v>
      </c>
      <c r="BL223" s="17" t="s">
        <v>286</v>
      </c>
      <c r="BM223" s="148" t="s">
        <v>2957</v>
      </c>
    </row>
    <row r="224" spans="2:65" s="1" customFormat="1" ht="33" customHeight="1">
      <c r="B224" s="136"/>
      <c r="C224" s="137" t="s">
        <v>496</v>
      </c>
      <c r="D224" s="137" t="s">
        <v>199</v>
      </c>
      <c r="E224" s="138" t="s">
        <v>2958</v>
      </c>
      <c r="F224" s="139" t="s">
        <v>2959</v>
      </c>
      <c r="G224" s="140" t="s">
        <v>202</v>
      </c>
      <c r="H224" s="141">
        <v>4</v>
      </c>
      <c r="I224" s="142"/>
      <c r="J224" s="143">
        <f>ROUND(I224*H224,2)</f>
        <v>0</v>
      </c>
      <c r="K224" s="139" t="s">
        <v>203</v>
      </c>
      <c r="L224" s="32"/>
      <c r="M224" s="144" t="s">
        <v>1</v>
      </c>
      <c r="N224" s="145" t="s">
        <v>42</v>
      </c>
      <c r="P224" s="146">
        <f>O224*H224</f>
        <v>0</v>
      </c>
      <c r="Q224" s="146">
        <v>0</v>
      </c>
      <c r="R224" s="146">
        <f>Q224*H224</f>
        <v>0</v>
      </c>
      <c r="S224" s="146">
        <v>0</v>
      </c>
      <c r="T224" s="147">
        <f>S224*H224</f>
        <v>0</v>
      </c>
      <c r="AR224" s="148" t="s">
        <v>286</v>
      </c>
      <c r="AT224" s="148" t="s">
        <v>199</v>
      </c>
      <c r="AU224" s="148" t="s">
        <v>87</v>
      </c>
      <c r="AY224" s="17" t="s">
        <v>197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7" t="s">
        <v>85</v>
      </c>
      <c r="BK224" s="149">
        <f>ROUND(I224*H224,2)</f>
        <v>0</v>
      </c>
      <c r="BL224" s="17" t="s">
        <v>286</v>
      </c>
      <c r="BM224" s="148" t="s">
        <v>2960</v>
      </c>
    </row>
    <row r="225" spans="2:65" s="12" customFormat="1" ht="22.5">
      <c r="B225" s="150"/>
      <c r="D225" s="151" t="s">
        <v>214</v>
      </c>
      <c r="E225" s="152" t="s">
        <v>1</v>
      </c>
      <c r="F225" s="153" t="s">
        <v>2961</v>
      </c>
      <c r="H225" s="154">
        <v>4</v>
      </c>
      <c r="I225" s="155"/>
      <c r="L225" s="150"/>
      <c r="M225" s="156"/>
      <c r="T225" s="157"/>
      <c r="AT225" s="152" t="s">
        <v>214</v>
      </c>
      <c r="AU225" s="152" t="s">
        <v>87</v>
      </c>
      <c r="AV225" s="12" t="s">
        <v>87</v>
      </c>
      <c r="AW225" s="12" t="s">
        <v>32</v>
      </c>
      <c r="AX225" s="12" t="s">
        <v>85</v>
      </c>
      <c r="AY225" s="152" t="s">
        <v>197</v>
      </c>
    </row>
    <row r="226" spans="2:65" s="1" customFormat="1" ht="24.2" customHeight="1">
      <c r="B226" s="136"/>
      <c r="C226" s="172" t="s">
        <v>502</v>
      </c>
      <c r="D226" s="172" t="s">
        <v>321</v>
      </c>
      <c r="E226" s="173" t="s">
        <v>2962</v>
      </c>
      <c r="F226" s="174" t="s">
        <v>2963</v>
      </c>
      <c r="G226" s="175" t="s">
        <v>202</v>
      </c>
      <c r="H226" s="176">
        <v>4</v>
      </c>
      <c r="I226" s="177"/>
      <c r="J226" s="178">
        <f>ROUND(I226*H226,2)</f>
        <v>0</v>
      </c>
      <c r="K226" s="174" t="s">
        <v>203</v>
      </c>
      <c r="L226" s="179"/>
      <c r="M226" s="180" t="s">
        <v>1</v>
      </c>
      <c r="N226" s="181" t="s">
        <v>42</v>
      </c>
      <c r="P226" s="146">
        <f>O226*H226</f>
        <v>0</v>
      </c>
      <c r="Q226" s="146">
        <v>1.4999999999999999E-4</v>
      </c>
      <c r="R226" s="146">
        <f>Q226*H226</f>
        <v>5.9999999999999995E-4</v>
      </c>
      <c r="S226" s="146">
        <v>0</v>
      </c>
      <c r="T226" s="147">
        <f>S226*H226</f>
        <v>0</v>
      </c>
      <c r="AR226" s="148" t="s">
        <v>371</v>
      </c>
      <c r="AT226" s="148" t="s">
        <v>321</v>
      </c>
      <c r="AU226" s="148" t="s">
        <v>87</v>
      </c>
      <c r="AY226" s="17" t="s">
        <v>197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7" t="s">
        <v>85</v>
      </c>
      <c r="BK226" s="149">
        <f>ROUND(I226*H226,2)</f>
        <v>0</v>
      </c>
      <c r="BL226" s="17" t="s">
        <v>286</v>
      </c>
      <c r="BM226" s="148" t="s">
        <v>2964</v>
      </c>
    </row>
    <row r="227" spans="2:65" s="1" customFormat="1" ht="24.2" customHeight="1">
      <c r="B227" s="136"/>
      <c r="C227" s="137" t="s">
        <v>508</v>
      </c>
      <c r="D227" s="137" t="s">
        <v>199</v>
      </c>
      <c r="E227" s="138" t="s">
        <v>2965</v>
      </c>
      <c r="F227" s="139" t="s">
        <v>2966</v>
      </c>
      <c r="G227" s="140" t="s">
        <v>202</v>
      </c>
      <c r="H227" s="141">
        <v>1</v>
      </c>
      <c r="I227" s="142"/>
      <c r="J227" s="143">
        <f>ROUND(I227*H227,2)</f>
        <v>0</v>
      </c>
      <c r="K227" s="139" t="s">
        <v>203</v>
      </c>
      <c r="L227" s="32"/>
      <c r="M227" s="144" t="s">
        <v>1</v>
      </c>
      <c r="N227" s="145" t="s">
        <v>42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286</v>
      </c>
      <c r="AT227" s="148" t="s">
        <v>199</v>
      </c>
      <c r="AU227" s="148" t="s">
        <v>87</v>
      </c>
      <c r="AY227" s="17" t="s">
        <v>197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85</v>
      </c>
      <c r="BK227" s="149">
        <f>ROUND(I227*H227,2)</f>
        <v>0</v>
      </c>
      <c r="BL227" s="17" t="s">
        <v>286</v>
      </c>
      <c r="BM227" s="148" t="s">
        <v>2967</v>
      </c>
    </row>
    <row r="228" spans="2:65" s="12" customFormat="1" ht="22.5">
      <c r="B228" s="150"/>
      <c r="D228" s="151" t="s">
        <v>214</v>
      </c>
      <c r="E228" s="152" t="s">
        <v>1</v>
      </c>
      <c r="F228" s="153" t="s">
        <v>2968</v>
      </c>
      <c r="H228" s="154">
        <v>1</v>
      </c>
      <c r="I228" s="155"/>
      <c r="L228" s="150"/>
      <c r="M228" s="156"/>
      <c r="T228" s="157"/>
      <c r="AT228" s="152" t="s">
        <v>214</v>
      </c>
      <c r="AU228" s="152" t="s">
        <v>87</v>
      </c>
      <c r="AV228" s="12" t="s">
        <v>87</v>
      </c>
      <c r="AW228" s="12" t="s">
        <v>32</v>
      </c>
      <c r="AX228" s="12" t="s">
        <v>85</v>
      </c>
      <c r="AY228" s="152" t="s">
        <v>197</v>
      </c>
    </row>
    <row r="229" spans="2:65" s="1" customFormat="1" ht="24.2" customHeight="1">
      <c r="B229" s="136"/>
      <c r="C229" s="172" t="s">
        <v>514</v>
      </c>
      <c r="D229" s="172" t="s">
        <v>321</v>
      </c>
      <c r="E229" s="173" t="s">
        <v>2969</v>
      </c>
      <c r="F229" s="174" t="s">
        <v>2970</v>
      </c>
      <c r="G229" s="175" t="s">
        <v>202</v>
      </c>
      <c r="H229" s="176">
        <v>1</v>
      </c>
      <c r="I229" s="177"/>
      <c r="J229" s="178">
        <f>ROUND(I229*H229,2)</f>
        <v>0</v>
      </c>
      <c r="K229" s="174" t="s">
        <v>203</v>
      </c>
      <c r="L229" s="179"/>
      <c r="M229" s="180" t="s">
        <v>1</v>
      </c>
      <c r="N229" s="181" t="s">
        <v>42</v>
      </c>
      <c r="P229" s="146">
        <f>O229*H229</f>
        <v>0</v>
      </c>
      <c r="Q229" s="146">
        <v>1.0499999999999999E-3</v>
      </c>
      <c r="R229" s="146">
        <f>Q229*H229</f>
        <v>1.0499999999999999E-3</v>
      </c>
      <c r="S229" s="146">
        <v>0</v>
      </c>
      <c r="T229" s="147">
        <f>S229*H229</f>
        <v>0</v>
      </c>
      <c r="AR229" s="148" t="s">
        <v>371</v>
      </c>
      <c r="AT229" s="148" t="s">
        <v>321</v>
      </c>
      <c r="AU229" s="148" t="s">
        <v>87</v>
      </c>
      <c r="AY229" s="17" t="s">
        <v>197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85</v>
      </c>
      <c r="BK229" s="149">
        <f>ROUND(I229*H229,2)</f>
        <v>0</v>
      </c>
      <c r="BL229" s="17" t="s">
        <v>286</v>
      </c>
      <c r="BM229" s="148" t="s">
        <v>2971</v>
      </c>
    </row>
    <row r="230" spans="2:65" s="1" customFormat="1" ht="37.9" customHeight="1">
      <c r="B230" s="136"/>
      <c r="C230" s="137" t="s">
        <v>520</v>
      </c>
      <c r="D230" s="137" t="s">
        <v>199</v>
      </c>
      <c r="E230" s="138" t="s">
        <v>2972</v>
      </c>
      <c r="F230" s="139" t="s">
        <v>2973</v>
      </c>
      <c r="G230" s="140" t="s">
        <v>202</v>
      </c>
      <c r="H230" s="141">
        <v>25.5</v>
      </c>
      <c r="I230" s="142"/>
      <c r="J230" s="143">
        <f>ROUND(I230*H230,2)</f>
        <v>0</v>
      </c>
      <c r="K230" s="139" t="s">
        <v>203</v>
      </c>
      <c r="L230" s="32"/>
      <c r="M230" s="144" t="s">
        <v>1</v>
      </c>
      <c r="N230" s="145" t="s">
        <v>42</v>
      </c>
      <c r="P230" s="146">
        <f>O230*H230</f>
        <v>0</v>
      </c>
      <c r="Q230" s="146">
        <v>0</v>
      </c>
      <c r="R230" s="146">
        <f>Q230*H230</f>
        <v>0</v>
      </c>
      <c r="S230" s="146">
        <v>0</v>
      </c>
      <c r="T230" s="147">
        <f>S230*H230</f>
        <v>0</v>
      </c>
      <c r="AR230" s="148" t="s">
        <v>286</v>
      </c>
      <c r="AT230" s="148" t="s">
        <v>199</v>
      </c>
      <c r="AU230" s="148" t="s">
        <v>87</v>
      </c>
      <c r="AY230" s="17" t="s">
        <v>197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85</v>
      </c>
      <c r="BK230" s="149">
        <f>ROUND(I230*H230,2)</f>
        <v>0</v>
      </c>
      <c r="BL230" s="17" t="s">
        <v>286</v>
      </c>
      <c r="BM230" s="148" t="s">
        <v>2974</v>
      </c>
    </row>
    <row r="231" spans="2:65" s="1" customFormat="1" ht="16.5" customHeight="1">
      <c r="B231" s="136"/>
      <c r="C231" s="172" t="s">
        <v>524</v>
      </c>
      <c r="D231" s="172" t="s">
        <v>321</v>
      </c>
      <c r="E231" s="173" t="s">
        <v>2975</v>
      </c>
      <c r="F231" s="174" t="s">
        <v>2976</v>
      </c>
      <c r="G231" s="175" t="s">
        <v>202</v>
      </c>
      <c r="H231" s="176">
        <v>21</v>
      </c>
      <c r="I231" s="177"/>
      <c r="J231" s="178">
        <f>ROUND(I231*H231,2)</f>
        <v>0</v>
      </c>
      <c r="K231" s="174" t="s">
        <v>203</v>
      </c>
      <c r="L231" s="179"/>
      <c r="M231" s="180" t="s">
        <v>1</v>
      </c>
      <c r="N231" s="181" t="s">
        <v>42</v>
      </c>
      <c r="P231" s="146">
        <f>O231*H231</f>
        <v>0</v>
      </c>
      <c r="Q231" s="146">
        <v>8.0000000000000004E-4</v>
      </c>
      <c r="R231" s="146">
        <f>Q231*H231</f>
        <v>1.6800000000000002E-2</v>
      </c>
      <c r="S231" s="146">
        <v>0</v>
      </c>
      <c r="T231" s="147">
        <f>S231*H231</f>
        <v>0</v>
      </c>
      <c r="AR231" s="148" t="s">
        <v>371</v>
      </c>
      <c r="AT231" s="148" t="s">
        <v>321</v>
      </c>
      <c r="AU231" s="148" t="s">
        <v>87</v>
      </c>
      <c r="AY231" s="17" t="s">
        <v>197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85</v>
      </c>
      <c r="BK231" s="149">
        <f>ROUND(I231*H231,2)</f>
        <v>0</v>
      </c>
      <c r="BL231" s="17" t="s">
        <v>286</v>
      </c>
      <c r="BM231" s="148" t="s">
        <v>2977</v>
      </c>
    </row>
    <row r="232" spans="2:65" s="1" customFormat="1" ht="16.5" customHeight="1">
      <c r="B232" s="136"/>
      <c r="C232" s="172" t="s">
        <v>531</v>
      </c>
      <c r="D232" s="172" t="s">
        <v>321</v>
      </c>
      <c r="E232" s="173" t="s">
        <v>2978</v>
      </c>
      <c r="F232" s="174" t="s">
        <v>2979</v>
      </c>
      <c r="G232" s="175" t="s">
        <v>202</v>
      </c>
      <c r="H232" s="176">
        <v>3</v>
      </c>
      <c r="I232" s="177"/>
      <c r="J232" s="178">
        <f>ROUND(I232*H232,2)</f>
        <v>0</v>
      </c>
      <c r="K232" s="174" t="s">
        <v>203</v>
      </c>
      <c r="L232" s="179"/>
      <c r="M232" s="180" t="s">
        <v>1</v>
      </c>
      <c r="N232" s="181" t="s">
        <v>42</v>
      </c>
      <c r="P232" s="146">
        <f>O232*H232</f>
        <v>0</v>
      </c>
      <c r="Q232" s="146">
        <v>5.0000000000000001E-4</v>
      </c>
      <c r="R232" s="146">
        <f>Q232*H232</f>
        <v>1.5E-3</v>
      </c>
      <c r="S232" s="146">
        <v>0</v>
      </c>
      <c r="T232" s="147">
        <f>S232*H232</f>
        <v>0</v>
      </c>
      <c r="AR232" s="148" t="s">
        <v>371</v>
      </c>
      <c r="AT232" s="148" t="s">
        <v>321</v>
      </c>
      <c r="AU232" s="148" t="s">
        <v>87</v>
      </c>
      <c r="AY232" s="17" t="s">
        <v>197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7" t="s">
        <v>85</v>
      </c>
      <c r="BK232" s="149">
        <f>ROUND(I232*H232,2)</f>
        <v>0</v>
      </c>
      <c r="BL232" s="17" t="s">
        <v>286</v>
      </c>
      <c r="BM232" s="148" t="s">
        <v>2980</v>
      </c>
    </row>
    <row r="233" spans="2:65" s="1" customFormat="1" ht="33" customHeight="1">
      <c r="B233" s="136"/>
      <c r="C233" s="137" t="s">
        <v>535</v>
      </c>
      <c r="D233" s="137" t="s">
        <v>199</v>
      </c>
      <c r="E233" s="138" t="s">
        <v>2981</v>
      </c>
      <c r="F233" s="139" t="s">
        <v>2982</v>
      </c>
      <c r="G233" s="140" t="s">
        <v>202</v>
      </c>
      <c r="H233" s="141">
        <v>9</v>
      </c>
      <c r="I233" s="142"/>
      <c r="J233" s="143">
        <f>ROUND(I233*H233,2)</f>
        <v>0</v>
      </c>
      <c r="K233" s="139" t="s">
        <v>203</v>
      </c>
      <c r="L233" s="32"/>
      <c r="M233" s="144" t="s">
        <v>1</v>
      </c>
      <c r="N233" s="145" t="s">
        <v>42</v>
      </c>
      <c r="P233" s="146">
        <f>O233*H233</f>
        <v>0</v>
      </c>
      <c r="Q233" s="146">
        <v>0</v>
      </c>
      <c r="R233" s="146">
        <f>Q233*H233</f>
        <v>0</v>
      </c>
      <c r="S233" s="146">
        <v>0</v>
      </c>
      <c r="T233" s="147">
        <f>S233*H233</f>
        <v>0</v>
      </c>
      <c r="AR233" s="148" t="s">
        <v>286</v>
      </c>
      <c r="AT233" s="148" t="s">
        <v>199</v>
      </c>
      <c r="AU233" s="148" t="s">
        <v>87</v>
      </c>
      <c r="AY233" s="17" t="s">
        <v>197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85</v>
      </c>
      <c r="BK233" s="149">
        <f>ROUND(I233*H233,2)</f>
        <v>0</v>
      </c>
      <c r="BL233" s="17" t="s">
        <v>286</v>
      </c>
      <c r="BM233" s="148" t="s">
        <v>2983</v>
      </c>
    </row>
    <row r="234" spans="2:65" s="12" customFormat="1">
      <c r="B234" s="150"/>
      <c r="D234" s="151" t="s">
        <v>214</v>
      </c>
      <c r="E234" s="152" t="s">
        <v>1</v>
      </c>
      <c r="F234" s="153" t="s">
        <v>2984</v>
      </c>
      <c r="H234" s="154">
        <v>9</v>
      </c>
      <c r="I234" s="155"/>
      <c r="L234" s="150"/>
      <c r="M234" s="156"/>
      <c r="T234" s="157"/>
      <c r="AT234" s="152" t="s">
        <v>214</v>
      </c>
      <c r="AU234" s="152" t="s">
        <v>87</v>
      </c>
      <c r="AV234" s="12" t="s">
        <v>87</v>
      </c>
      <c r="AW234" s="12" t="s">
        <v>32</v>
      </c>
      <c r="AX234" s="12" t="s">
        <v>85</v>
      </c>
      <c r="AY234" s="152" t="s">
        <v>197</v>
      </c>
    </row>
    <row r="235" spans="2:65" s="1" customFormat="1" ht="16.5" customHeight="1">
      <c r="B235" s="136"/>
      <c r="C235" s="172" t="s">
        <v>539</v>
      </c>
      <c r="D235" s="172" t="s">
        <v>321</v>
      </c>
      <c r="E235" s="173" t="s">
        <v>2985</v>
      </c>
      <c r="F235" s="174" t="s">
        <v>2986</v>
      </c>
      <c r="G235" s="175" t="s">
        <v>202</v>
      </c>
      <c r="H235" s="176">
        <v>4</v>
      </c>
      <c r="I235" s="177"/>
      <c r="J235" s="178">
        <f>ROUND(I235*H235,2)</f>
        <v>0</v>
      </c>
      <c r="K235" s="174" t="s">
        <v>1</v>
      </c>
      <c r="L235" s="179"/>
      <c r="M235" s="180" t="s">
        <v>1</v>
      </c>
      <c r="N235" s="181" t="s">
        <v>42</v>
      </c>
      <c r="P235" s="146">
        <f>O235*H235</f>
        <v>0</v>
      </c>
      <c r="Q235" s="146">
        <v>0</v>
      </c>
      <c r="R235" s="146">
        <f>Q235*H235</f>
        <v>0</v>
      </c>
      <c r="S235" s="146">
        <v>0</v>
      </c>
      <c r="T235" s="147">
        <f>S235*H235</f>
        <v>0</v>
      </c>
      <c r="AR235" s="148" t="s">
        <v>371</v>
      </c>
      <c r="AT235" s="148" t="s">
        <v>321</v>
      </c>
      <c r="AU235" s="148" t="s">
        <v>87</v>
      </c>
      <c r="AY235" s="17" t="s">
        <v>197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7" t="s">
        <v>85</v>
      </c>
      <c r="BK235" s="149">
        <f>ROUND(I235*H235,2)</f>
        <v>0</v>
      </c>
      <c r="BL235" s="17" t="s">
        <v>286</v>
      </c>
      <c r="BM235" s="148" t="s">
        <v>2987</v>
      </c>
    </row>
    <row r="236" spans="2:65" s="1" customFormat="1" ht="16.5" customHeight="1">
      <c r="B236" s="136"/>
      <c r="C236" s="172" t="s">
        <v>547</v>
      </c>
      <c r="D236" s="172" t="s">
        <v>321</v>
      </c>
      <c r="E236" s="173" t="s">
        <v>2988</v>
      </c>
      <c r="F236" s="174" t="s">
        <v>2989</v>
      </c>
      <c r="G236" s="175" t="s">
        <v>202</v>
      </c>
      <c r="H236" s="176">
        <v>5</v>
      </c>
      <c r="I236" s="177"/>
      <c r="J236" s="178">
        <f>ROUND(I236*H236,2)</f>
        <v>0</v>
      </c>
      <c r="K236" s="174" t="s">
        <v>1</v>
      </c>
      <c r="L236" s="179"/>
      <c r="M236" s="180" t="s">
        <v>1</v>
      </c>
      <c r="N236" s="181" t="s">
        <v>42</v>
      </c>
      <c r="P236" s="146">
        <f>O236*H236</f>
        <v>0</v>
      </c>
      <c r="Q236" s="146">
        <v>0</v>
      </c>
      <c r="R236" s="146">
        <f>Q236*H236</f>
        <v>0</v>
      </c>
      <c r="S236" s="146">
        <v>0</v>
      </c>
      <c r="T236" s="147">
        <f>S236*H236</f>
        <v>0</v>
      </c>
      <c r="AR236" s="148" t="s">
        <v>371</v>
      </c>
      <c r="AT236" s="148" t="s">
        <v>321</v>
      </c>
      <c r="AU236" s="148" t="s">
        <v>87</v>
      </c>
      <c r="AY236" s="17" t="s">
        <v>197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7" t="s">
        <v>85</v>
      </c>
      <c r="BK236" s="149">
        <f>ROUND(I236*H236,2)</f>
        <v>0</v>
      </c>
      <c r="BL236" s="17" t="s">
        <v>286</v>
      </c>
      <c r="BM236" s="148" t="s">
        <v>2990</v>
      </c>
    </row>
    <row r="237" spans="2:65" s="1" customFormat="1" ht="24.2" customHeight="1">
      <c r="B237" s="136"/>
      <c r="C237" s="137" t="s">
        <v>551</v>
      </c>
      <c r="D237" s="137" t="s">
        <v>199</v>
      </c>
      <c r="E237" s="138" t="s">
        <v>2991</v>
      </c>
      <c r="F237" s="139" t="s">
        <v>2992</v>
      </c>
      <c r="G237" s="140" t="s">
        <v>527</v>
      </c>
      <c r="H237" s="141">
        <v>134.4</v>
      </c>
      <c r="I237" s="142"/>
      <c r="J237" s="143">
        <f>ROUND(I237*H237,2)</f>
        <v>0</v>
      </c>
      <c r="K237" s="139" t="s">
        <v>203</v>
      </c>
      <c r="L237" s="32"/>
      <c r="M237" s="144" t="s">
        <v>1</v>
      </c>
      <c r="N237" s="145" t="s">
        <v>42</v>
      </c>
      <c r="P237" s="146">
        <f>O237*H237</f>
        <v>0</v>
      </c>
      <c r="Q237" s="146">
        <v>0</v>
      </c>
      <c r="R237" s="146">
        <f>Q237*H237</f>
        <v>0</v>
      </c>
      <c r="S237" s="146">
        <v>0</v>
      </c>
      <c r="T237" s="147">
        <f>S237*H237</f>
        <v>0</v>
      </c>
      <c r="AR237" s="148" t="s">
        <v>286</v>
      </c>
      <c r="AT237" s="148" t="s">
        <v>199</v>
      </c>
      <c r="AU237" s="148" t="s">
        <v>87</v>
      </c>
      <c r="AY237" s="17" t="s">
        <v>197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7" t="s">
        <v>85</v>
      </c>
      <c r="BK237" s="149">
        <f>ROUND(I237*H237,2)</f>
        <v>0</v>
      </c>
      <c r="BL237" s="17" t="s">
        <v>286</v>
      </c>
      <c r="BM237" s="148" t="s">
        <v>2993</v>
      </c>
    </row>
    <row r="238" spans="2:65" s="12" customFormat="1">
      <c r="B238" s="150"/>
      <c r="D238" s="151" t="s">
        <v>214</v>
      </c>
      <c r="E238" s="152" t="s">
        <v>1</v>
      </c>
      <c r="F238" s="153" t="s">
        <v>2994</v>
      </c>
      <c r="H238" s="154">
        <v>134.4</v>
      </c>
      <c r="I238" s="155"/>
      <c r="L238" s="150"/>
      <c r="M238" s="156"/>
      <c r="T238" s="157"/>
      <c r="AT238" s="152" t="s">
        <v>214</v>
      </c>
      <c r="AU238" s="152" t="s">
        <v>87</v>
      </c>
      <c r="AV238" s="12" t="s">
        <v>87</v>
      </c>
      <c r="AW238" s="12" t="s">
        <v>32</v>
      </c>
      <c r="AX238" s="12" t="s">
        <v>85</v>
      </c>
      <c r="AY238" s="152" t="s">
        <v>197</v>
      </c>
    </row>
    <row r="239" spans="2:65" s="1" customFormat="1" ht="16.5" customHeight="1">
      <c r="B239" s="136"/>
      <c r="C239" s="172" t="s">
        <v>555</v>
      </c>
      <c r="D239" s="172" t="s">
        <v>321</v>
      </c>
      <c r="E239" s="173" t="s">
        <v>2655</v>
      </c>
      <c r="F239" s="174" t="s">
        <v>2656</v>
      </c>
      <c r="G239" s="175" t="s">
        <v>324</v>
      </c>
      <c r="H239" s="176">
        <v>83.328000000000003</v>
      </c>
      <c r="I239" s="177"/>
      <c r="J239" s="178">
        <f>ROUND(I239*H239,2)</f>
        <v>0</v>
      </c>
      <c r="K239" s="174" t="s">
        <v>203</v>
      </c>
      <c r="L239" s="179"/>
      <c r="M239" s="180" t="s">
        <v>1</v>
      </c>
      <c r="N239" s="181" t="s">
        <v>42</v>
      </c>
      <c r="P239" s="146">
        <f>O239*H239</f>
        <v>0</v>
      </c>
      <c r="Q239" s="146">
        <v>1E-3</v>
      </c>
      <c r="R239" s="146">
        <f>Q239*H239</f>
        <v>8.3327999999999999E-2</v>
      </c>
      <c r="S239" s="146">
        <v>0</v>
      </c>
      <c r="T239" s="147">
        <f>S239*H239</f>
        <v>0</v>
      </c>
      <c r="AR239" s="148" t="s">
        <v>371</v>
      </c>
      <c r="AT239" s="148" t="s">
        <v>321</v>
      </c>
      <c r="AU239" s="148" t="s">
        <v>87</v>
      </c>
      <c r="AY239" s="17" t="s">
        <v>197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85</v>
      </c>
      <c r="BK239" s="149">
        <f>ROUND(I239*H239,2)</f>
        <v>0</v>
      </c>
      <c r="BL239" s="17" t="s">
        <v>286</v>
      </c>
      <c r="BM239" s="148" t="s">
        <v>2995</v>
      </c>
    </row>
    <row r="240" spans="2:65" s="12" customFormat="1" ht="22.5">
      <c r="B240" s="150"/>
      <c r="D240" s="151" t="s">
        <v>214</v>
      </c>
      <c r="E240" s="152" t="s">
        <v>1</v>
      </c>
      <c r="F240" s="153" t="s">
        <v>2996</v>
      </c>
      <c r="H240" s="154">
        <v>83.328000000000003</v>
      </c>
      <c r="I240" s="155"/>
      <c r="L240" s="150"/>
      <c r="M240" s="156"/>
      <c r="T240" s="157"/>
      <c r="AT240" s="152" t="s">
        <v>214</v>
      </c>
      <c r="AU240" s="152" t="s">
        <v>87</v>
      </c>
      <c r="AV240" s="12" t="s">
        <v>87</v>
      </c>
      <c r="AW240" s="12" t="s">
        <v>32</v>
      </c>
      <c r="AX240" s="12" t="s">
        <v>85</v>
      </c>
      <c r="AY240" s="152" t="s">
        <v>197</v>
      </c>
    </row>
    <row r="241" spans="2:65" s="1" customFormat="1" ht="24.2" customHeight="1">
      <c r="B241" s="136"/>
      <c r="C241" s="137" t="s">
        <v>557</v>
      </c>
      <c r="D241" s="137" t="s">
        <v>199</v>
      </c>
      <c r="E241" s="138" t="s">
        <v>2997</v>
      </c>
      <c r="F241" s="139" t="s">
        <v>2998</v>
      </c>
      <c r="G241" s="140" t="s">
        <v>527</v>
      </c>
      <c r="H241" s="141">
        <v>103.2</v>
      </c>
      <c r="I241" s="142"/>
      <c r="J241" s="143">
        <f>ROUND(I241*H241,2)</f>
        <v>0</v>
      </c>
      <c r="K241" s="139" t="s">
        <v>1</v>
      </c>
      <c r="L241" s="32"/>
      <c r="M241" s="144" t="s">
        <v>1</v>
      </c>
      <c r="N241" s="145" t="s">
        <v>42</v>
      </c>
      <c r="P241" s="146">
        <f>O241*H241</f>
        <v>0</v>
      </c>
      <c r="Q241" s="146">
        <v>0</v>
      </c>
      <c r="R241" s="146">
        <f>Q241*H241</f>
        <v>0</v>
      </c>
      <c r="S241" s="146">
        <v>0</v>
      </c>
      <c r="T241" s="147">
        <f>S241*H241</f>
        <v>0</v>
      </c>
      <c r="AR241" s="148" t="s">
        <v>286</v>
      </c>
      <c r="AT241" s="148" t="s">
        <v>199</v>
      </c>
      <c r="AU241" s="148" t="s">
        <v>87</v>
      </c>
      <c r="AY241" s="17" t="s">
        <v>197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7" t="s">
        <v>85</v>
      </c>
      <c r="BK241" s="149">
        <f>ROUND(I241*H241,2)</f>
        <v>0</v>
      </c>
      <c r="BL241" s="17" t="s">
        <v>286</v>
      </c>
      <c r="BM241" s="148" t="s">
        <v>2999</v>
      </c>
    </row>
    <row r="242" spans="2:65" s="12" customFormat="1" ht="22.5">
      <c r="B242" s="150"/>
      <c r="D242" s="151" t="s">
        <v>214</v>
      </c>
      <c r="E242" s="152" t="s">
        <v>1</v>
      </c>
      <c r="F242" s="153" t="s">
        <v>3000</v>
      </c>
      <c r="H242" s="154">
        <v>103.2</v>
      </c>
      <c r="I242" s="155"/>
      <c r="L242" s="150"/>
      <c r="M242" s="156"/>
      <c r="T242" s="157"/>
      <c r="AT242" s="152" t="s">
        <v>214</v>
      </c>
      <c r="AU242" s="152" t="s">
        <v>87</v>
      </c>
      <c r="AV242" s="12" t="s">
        <v>87</v>
      </c>
      <c r="AW242" s="12" t="s">
        <v>32</v>
      </c>
      <c r="AX242" s="12" t="s">
        <v>85</v>
      </c>
      <c r="AY242" s="152" t="s">
        <v>197</v>
      </c>
    </row>
    <row r="243" spans="2:65" s="1" customFormat="1" ht="16.5" customHeight="1">
      <c r="B243" s="136"/>
      <c r="C243" s="172" t="s">
        <v>562</v>
      </c>
      <c r="D243" s="172" t="s">
        <v>321</v>
      </c>
      <c r="E243" s="173" t="s">
        <v>3001</v>
      </c>
      <c r="F243" s="174" t="s">
        <v>3002</v>
      </c>
      <c r="G243" s="175" t="s">
        <v>324</v>
      </c>
      <c r="H243" s="176">
        <v>10.692</v>
      </c>
      <c r="I243" s="177"/>
      <c r="J243" s="178">
        <f>ROUND(I243*H243,2)</f>
        <v>0</v>
      </c>
      <c r="K243" s="174" t="s">
        <v>1</v>
      </c>
      <c r="L243" s="179"/>
      <c r="M243" s="180" t="s">
        <v>1</v>
      </c>
      <c r="N243" s="181" t="s">
        <v>42</v>
      </c>
      <c r="P243" s="146">
        <f>O243*H243</f>
        <v>0</v>
      </c>
      <c r="Q243" s="146">
        <v>1E-3</v>
      </c>
      <c r="R243" s="146">
        <f>Q243*H243</f>
        <v>1.0692E-2</v>
      </c>
      <c r="S243" s="146">
        <v>0</v>
      </c>
      <c r="T243" s="147">
        <f>S243*H243</f>
        <v>0</v>
      </c>
      <c r="AR243" s="148" t="s">
        <v>371</v>
      </c>
      <c r="AT243" s="148" t="s">
        <v>321</v>
      </c>
      <c r="AU243" s="148" t="s">
        <v>87</v>
      </c>
      <c r="AY243" s="17" t="s">
        <v>197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85</v>
      </c>
      <c r="BK243" s="149">
        <f>ROUND(I243*H243,2)</f>
        <v>0</v>
      </c>
      <c r="BL243" s="17" t="s">
        <v>286</v>
      </c>
      <c r="BM243" s="148" t="s">
        <v>3003</v>
      </c>
    </row>
    <row r="244" spans="2:65" s="12" customFormat="1" ht="22.5">
      <c r="B244" s="150"/>
      <c r="D244" s="151" t="s">
        <v>214</v>
      </c>
      <c r="E244" s="152" t="s">
        <v>1</v>
      </c>
      <c r="F244" s="153" t="s">
        <v>3004</v>
      </c>
      <c r="H244" s="154">
        <v>10.692</v>
      </c>
      <c r="I244" s="155"/>
      <c r="L244" s="150"/>
      <c r="M244" s="156"/>
      <c r="T244" s="157"/>
      <c r="AT244" s="152" t="s">
        <v>214</v>
      </c>
      <c r="AU244" s="152" t="s">
        <v>87</v>
      </c>
      <c r="AV244" s="12" t="s">
        <v>87</v>
      </c>
      <c r="AW244" s="12" t="s">
        <v>32</v>
      </c>
      <c r="AX244" s="12" t="s">
        <v>85</v>
      </c>
      <c r="AY244" s="152" t="s">
        <v>197</v>
      </c>
    </row>
    <row r="245" spans="2:65" s="1" customFormat="1" ht="16.5" customHeight="1">
      <c r="B245" s="136"/>
      <c r="C245" s="172" t="s">
        <v>564</v>
      </c>
      <c r="D245" s="172" t="s">
        <v>321</v>
      </c>
      <c r="E245" s="173" t="s">
        <v>3005</v>
      </c>
      <c r="F245" s="174" t="s">
        <v>3006</v>
      </c>
      <c r="G245" s="175" t="s">
        <v>324</v>
      </c>
      <c r="H245" s="176">
        <v>14.88</v>
      </c>
      <c r="I245" s="177"/>
      <c r="J245" s="178">
        <f>ROUND(I245*H245,2)</f>
        <v>0</v>
      </c>
      <c r="K245" s="174" t="s">
        <v>1</v>
      </c>
      <c r="L245" s="179"/>
      <c r="M245" s="180" t="s">
        <v>1</v>
      </c>
      <c r="N245" s="181" t="s">
        <v>42</v>
      </c>
      <c r="P245" s="146">
        <f>O245*H245</f>
        <v>0</v>
      </c>
      <c r="Q245" s="146">
        <v>1E-3</v>
      </c>
      <c r="R245" s="146">
        <f>Q245*H245</f>
        <v>1.4880000000000001E-2</v>
      </c>
      <c r="S245" s="146">
        <v>0</v>
      </c>
      <c r="T245" s="147">
        <f>S245*H245</f>
        <v>0</v>
      </c>
      <c r="AR245" s="148" t="s">
        <v>371</v>
      </c>
      <c r="AT245" s="148" t="s">
        <v>321</v>
      </c>
      <c r="AU245" s="148" t="s">
        <v>87</v>
      </c>
      <c r="AY245" s="17" t="s">
        <v>197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85</v>
      </c>
      <c r="BK245" s="149">
        <f>ROUND(I245*H245,2)</f>
        <v>0</v>
      </c>
      <c r="BL245" s="17" t="s">
        <v>286</v>
      </c>
      <c r="BM245" s="148" t="s">
        <v>3007</v>
      </c>
    </row>
    <row r="246" spans="2:65" s="12" customFormat="1">
      <c r="B246" s="150"/>
      <c r="D246" s="151" t="s">
        <v>214</v>
      </c>
      <c r="E246" s="152" t="s">
        <v>1</v>
      </c>
      <c r="F246" s="153" t="s">
        <v>3008</v>
      </c>
      <c r="H246" s="154">
        <v>14.88</v>
      </c>
      <c r="I246" s="155"/>
      <c r="L246" s="150"/>
      <c r="M246" s="156"/>
      <c r="T246" s="157"/>
      <c r="AT246" s="152" t="s">
        <v>214</v>
      </c>
      <c r="AU246" s="152" t="s">
        <v>87</v>
      </c>
      <c r="AV246" s="12" t="s">
        <v>87</v>
      </c>
      <c r="AW246" s="12" t="s">
        <v>32</v>
      </c>
      <c r="AX246" s="12" t="s">
        <v>85</v>
      </c>
      <c r="AY246" s="152" t="s">
        <v>197</v>
      </c>
    </row>
    <row r="247" spans="2:65" s="1" customFormat="1" ht="21.75" customHeight="1">
      <c r="B247" s="136"/>
      <c r="C247" s="137" t="s">
        <v>569</v>
      </c>
      <c r="D247" s="137" t="s">
        <v>199</v>
      </c>
      <c r="E247" s="138" t="s">
        <v>3009</v>
      </c>
      <c r="F247" s="139" t="s">
        <v>3010</v>
      </c>
      <c r="G247" s="140" t="s">
        <v>202</v>
      </c>
      <c r="H247" s="141">
        <v>37</v>
      </c>
      <c r="I247" s="142"/>
      <c r="J247" s="143">
        <f>ROUND(I247*H247,2)</f>
        <v>0</v>
      </c>
      <c r="K247" s="139" t="s">
        <v>1</v>
      </c>
      <c r="L247" s="32"/>
      <c r="M247" s="144" t="s">
        <v>1</v>
      </c>
      <c r="N247" s="145" t="s">
        <v>42</v>
      </c>
      <c r="P247" s="146">
        <f>O247*H247</f>
        <v>0</v>
      </c>
      <c r="Q247" s="146">
        <v>0</v>
      </c>
      <c r="R247" s="146">
        <f>Q247*H247</f>
        <v>0</v>
      </c>
      <c r="S247" s="146">
        <v>0</v>
      </c>
      <c r="T247" s="147">
        <f>S247*H247</f>
        <v>0</v>
      </c>
      <c r="AR247" s="148" t="s">
        <v>286</v>
      </c>
      <c r="AT247" s="148" t="s">
        <v>199</v>
      </c>
      <c r="AU247" s="148" t="s">
        <v>87</v>
      </c>
      <c r="AY247" s="17" t="s">
        <v>197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85</v>
      </c>
      <c r="BK247" s="149">
        <f>ROUND(I247*H247,2)</f>
        <v>0</v>
      </c>
      <c r="BL247" s="17" t="s">
        <v>286</v>
      </c>
      <c r="BM247" s="148" t="s">
        <v>3011</v>
      </c>
    </row>
    <row r="248" spans="2:65" s="12" customFormat="1">
      <c r="B248" s="150"/>
      <c r="D248" s="151" t="s">
        <v>214</v>
      </c>
      <c r="E248" s="152" t="s">
        <v>1</v>
      </c>
      <c r="F248" s="153" t="s">
        <v>3012</v>
      </c>
      <c r="H248" s="154">
        <v>37</v>
      </c>
      <c r="I248" s="155"/>
      <c r="L248" s="150"/>
      <c r="M248" s="156"/>
      <c r="T248" s="157"/>
      <c r="AT248" s="152" t="s">
        <v>214</v>
      </c>
      <c r="AU248" s="152" t="s">
        <v>87</v>
      </c>
      <c r="AV248" s="12" t="s">
        <v>87</v>
      </c>
      <c r="AW248" s="12" t="s">
        <v>32</v>
      </c>
      <c r="AX248" s="12" t="s">
        <v>85</v>
      </c>
      <c r="AY248" s="152" t="s">
        <v>197</v>
      </c>
    </row>
    <row r="249" spans="2:65" s="1" customFormat="1" ht="16.5" customHeight="1">
      <c r="B249" s="136"/>
      <c r="C249" s="172" t="s">
        <v>571</v>
      </c>
      <c r="D249" s="172" t="s">
        <v>321</v>
      </c>
      <c r="E249" s="173" t="s">
        <v>3013</v>
      </c>
      <c r="F249" s="174" t="s">
        <v>3014</v>
      </c>
      <c r="G249" s="175" t="s">
        <v>202</v>
      </c>
      <c r="H249" s="176">
        <v>37</v>
      </c>
      <c r="I249" s="177"/>
      <c r="J249" s="178">
        <f>ROUND(I249*H249,2)</f>
        <v>0</v>
      </c>
      <c r="K249" s="174" t="s">
        <v>1</v>
      </c>
      <c r="L249" s="179"/>
      <c r="M249" s="180" t="s">
        <v>1</v>
      </c>
      <c r="N249" s="181" t="s">
        <v>42</v>
      </c>
      <c r="P249" s="146">
        <f>O249*H249</f>
        <v>0</v>
      </c>
      <c r="Q249" s="146">
        <v>2.3000000000000001E-4</v>
      </c>
      <c r="R249" s="146">
        <f>Q249*H249</f>
        <v>8.5100000000000002E-3</v>
      </c>
      <c r="S249" s="146">
        <v>0</v>
      </c>
      <c r="T249" s="147">
        <f>S249*H249</f>
        <v>0</v>
      </c>
      <c r="AR249" s="148" t="s">
        <v>371</v>
      </c>
      <c r="AT249" s="148" t="s">
        <v>321</v>
      </c>
      <c r="AU249" s="148" t="s">
        <v>87</v>
      </c>
      <c r="AY249" s="17" t="s">
        <v>197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7" t="s">
        <v>85</v>
      </c>
      <c r="BK249" s="149">
        <f>ROUND(I249*H249,2)</f>
        <v>0</v>
      </c>
      <c r="BL249" s="17" t="s">
        <v>286</v>
      </c>
      <c r="BM249" s="148" t="s">
        <v>3015</v>
      </c>
    </row>
    <row r="250" spans="2:65" s="1" customFormat="1" ht="24.2" customHeight="1">
      <c r="B250" s="136"/>
      <c r="C250" s="137" t="s">
        <v>576</v>
      </c>
      <c r="D250" s="137" t="s">
        <v>199</v>
      </c>
      <c r="E250" s="138" t="s">
        <v>3016</v>
      </c>
      <c r="F250" s="139" t="s">
        <v>3017</v>
      </c>
      <c r="G250" s="140" t="s">
        <v>202</v>
      </c>
      <c r="H250" s="141">
        <v>16</v>
      </c>
      <c r="I250" s="142"/>
      <c r="J250" s="143">
        <f>ROUND(I250*H250,2)</f>
        <v>0</v>
      </c>
      <c r="K250" s="139" t="s">
        <v>1</v>
      </c>
      <c r="L250" s="32"/>
      <c r="M250" s="144" t="s">
        <v>1</v>
      </c>
      <c r="N250" s="145" t="s">
        <v>42</v>
      </c>
      <c r="P250" s="146">
        <f>O250*H250</f>
        <v>0</v>
      </c>
      <c r="Q250" s="146">
        <v>0</v>
      </c>
      <c r="R250" s="146">
        <f>Q250*H250</f>
        <v>0</v>
      </c>
      <c r="S250" s="146">
        <v>0</v>
      </c>
      <c r="T250" s="147">
        <f>S250*H250</f>
        <v>0</v>
      </c>
      <c r="AR250" s="148" t="s">
        <v>286</v>
      </c>
      <c r="AT250" s="148" t="s">
        <v>199</v>
      </c>
      <c r="AU250" s="148" t="s">
        <v>87</v>
      </c>
      <c r="AY250" s="17" t="s">
        <v>197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7" t="s">
        <v>85</v>
      </c>
      <c r="BK250" s="149">
        <f>ROUND(I250*H250,2)</f>
        <v>0</v>
      </c>
      <c r="BL250" s="17" t="s">
        <v>286</v>
      </c>
      <c r="BM250" s="148" t="s">
        <v>3018</v>
      </c>
    </row>
    <row r="251" spans="2:65" s="12" customFormat="1">
      <c r="B251" s="150"/>
      <c r="D251" s="151" t="s">
        <v>214</v>
      </c>
      <c r="E251" s="152" t="s">
        <v>1</v>
      </c>
      <c r="F251" s="153" t="s">
        <v>3019</v>
      </c>
      <c r="H251" s="154">
        <v>16</v>
      </c>
      <c r="I251" s="155"/>
      <c r="L251" s="150"/>
      <c r="M251" s="156"/>
      <c r="T251" s="157"/>
      <c r="AT251" s="152" t="s">
        <v>214</v>
      </c>
      <c r="AU251" s="152" t="s">
        <v>87</v>
      </c>
      <c r="AV251" s="12" t="s">
        <v>87</v>
      </c>
      <c r="AW251" s="12" t="s">
        <v>32</v>
      </c>
      <c r="AX251" s="12" t="s">
        <v>85</v>
      </c>
      <c r="AY251" s="152" t="s">
        <v>197</v>
      </c>
    </row>
    <row r="252" spans="2:65" s="1" customFormat="1" ht="24.2" customHeight="1">
      <c r="B252" s="136"/>
      <c r="C252" s="172" t="s">
        <v>580</v>
      </c>
      <c r="D252" s="172" t="s">
        <v>321</v>
      </c>
      <c r="E252" s="173" t="s">
        <v>3020</v>
      </c>
      <c r="F252" s="174" t="s">
        <v>3021</v>
      </c>
      <c r="G252" s="175" t="s">
        <v>202</v>
      </c>
      <c r="H252" s="176">
        <v>12</v>
      </c>
      <c r="I252" s="177"/>
      <c r="J252" s="178">
        <f>ROUND(I252*H252,2)</f>
        <v>0</v>
      </c>
      <c r="K252" s="174" t="s">
        <v>1</v>
      </c>
      <c r="L252" s="179"/>
      <c r="M252" s="180" t="s">
        <v>1</v>
      </c>
      <c r="N252" s="181" t="s">
        <v>42</v>
      </c>
      <c r="P252" s="146">
        <f>O252*H252</f>
        <v>0</v>
      </c>
      <c r="Q252" s="146">
        <v>2.5999999999999998E-4</v>
      </c>
      <c r="R252" s="146">
        <f>Q252*H252</f>
        <v>3.1199999999999995E-3</v>
      </c>
      <c r="S252" s="146">
        <v>0</v>
      </c>
      <c r="T252" s="147">
        <f>S252*H252</f>
        <v>0</v>
      </c>
      <c r="AR252" s="148" t="s">
        <v>371</v>
      </c>
      <c r="AT252" s="148" t="s">
        <v>321</v>
      </c>
      <c r="AU252" s="148" t="s">
        <v>87</v>
      </c>
      <c r="AY252" s="17" t="s">
        <v>197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7" t="s">
        <v>85</v>
      </c>
      <c r="BK252" s="149">
        <f>ROUND(I252*H252,2)</f>
        <v>0</v>
      </c>
      <c r="BL252" s="17" t="s">
        <v>286</v>
      </c>
      <c r="BM252" s="148" t="s">
        <v>3022</v>
      </c>
    </row>
    <row r="253" spans="2:65" s="1" customFormat="1" ht="24.2" customHeight="1">
      <c r="B253" s="136"/>
      <c r="C253" s="172" t="s">
        <v>585</v>
      </c>
      <c r="D253" s="172" t="s">
        <v>321</v>
      </c>
      <c r="E253" s="173" t="s">
        <v>3023</v>
      </c>
      <c r="F253" s="174" t="s">
        <v>3024</v>
      </c>
      <c r="G253" s="175" t="s">
        <v>202</v>
      </c>
      <c r="H253" s="176">
        <v>4</v>
      </c>
      <c r="I253" s="177"/>
      <c r="J253" s="178">
        <f>ROUND(I253*H253,2)</f>
        <v>0</v>
      </c>
      <c r="K253" s="174" t="s">
        <v>1</v>
      </c>
      <c r="L253" s="179"/>
      <c r="M253" s="180" t="s">
        <v>1</v>
      </c>
      <c r="N253" s="181" t="s">
        <v>42</v>
      </c>
      <c r="P253" s="146">
        <f>O253*H253</f>
        <v>0</v>
      </c>
      <c r="Q253" s="146">
        <v>6.9999999999999999E-4</v>
      </c>
      <c r="R253" s="146">
        <f>Q253*H253</f>
        <v>2.8E-3</v>
      </c>
      <c r="S253" s="146">
        <v>0</v>
      </c>
      <c r="T253" s="147">
        <f>S253*H253</f>
        <v>0</v>
      </c>
      <c r="AR253" s="148" t="s">
        <v>371</v>
      </c>
      <c r="AT253" s="148" t="s">
        <v>321</v>
      </c>
      <c r="AU253" s="148" t="s">
        <v>87</v>
      </c>
      <c r="AY253" s="17" t="s">
        <v>197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7" t="s">
        <v>85</v>
      </c>
      <c r="BK253" s="149">
        <f>ROUND(I253*H253,2)</f>
        <v>0</v>
      </c>
      <c r="BL253" s="17" t="s">
        <v>286</v>
      </c>
      <c r="BM253" s="148" t="s">
        <v>3025</v>
      </c>
    </row>
    <row r="254" spans="2:65" s="1" customFormat="1" ht="24.2" customHeight="1">
      <c r="B254" s="136"/>
      <c r="C254" s="137" t="s">
        <v>590</v>
      </c>
      <c r="D254" s="137" t="s">
        <v>199</v>
      </c>
      <c r="E254" s="138" t="s">
        <v>3026</v>
      </c>
      <c r="F254" s="139" t="s">
        <v>3027</v>
      </c>
      <c r="G254" s="140" t="s">
        <v>202</v>
      </c>
      <c r="H254" s="141">
        <v>2</v>
      </c>
      <c r="I254" s="142"/>
      <c r="J254" s="143">
        <f>ROUND(I254*H254,2)</f>
        <v>0</v>
      </c>
      <c r="K254" s="139" t="s">
        <v>1</v>
      </c>
      <c r="L254" s="32"/>
      <c r="M254" s="144" t="s">
        <v>1</v>
      </c>
      <c r="N254" s="145" t="s">
        <v>42</v>
      </c>
      <c r="P254" s="146">
        <f>O254*H254</f>
        <v>0</v>
      </c>
      <c r="Q254" s="146">
        <v>0</v>
      </c>
      <c r="R254" s="146">
        <f>Q254*H254</f>
        <v>0</v>
      </c>
      <c r="S254" s="146">
        <v>0</v>
      </c>
      <c r="T254" s="147">
        <f>S254*H254</f>
        <v>0</v>
      </c>
      <c r="AR254" s="148" t="s">
        <v>286</v>
      </c>
      <c r="AT254" s="148" t="s">
        <v>199</v>
      </c>
      <c r="AU254" s="148" t="s">
        <v>87</v>
      </c>
      <c r="AY254" s="17" t="s">
        <v>197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7" t="s">
        <v>85</v>
      </c>
      <c r="BK254" s="149">
        <f>ROUND(I254*H254,2)</f>
        <v>0</v>
      </c>
      <c r="BL254" s="17" t="s">
        <v>286</v>
      </c>
      <c r="BM254" s="148" t="s">
        <v>3028</v>
      </c>
    </row>
    <row r="255" spans="2:65" s="12" customFormat="1">
      <c r="B255" s="150"/>
      <c r="D255" s="151" t="s">
        <v>214</v>
      </c>
      <c r="E255" s="152" t="s">
        <v>1</v>
      </c>
      <c r="F255" s="153" t="s">
        <v>2902</v>
      </c>
      <c r="H255" s="154">
        <v>2</v>
      </c>
      <c r="I255" s="155"/>
      <c r="L255" s="150"/>
      <c r="M255" s="156"/>
      <c r="T255" s="157"/>
      <c r="AT255" s="152" t="s">
        <v>214</v>
      </c>
      <c r="AU255" s="152" t="s">
        <v>87</v>
      </c>
      <c r="AV255" s="12" t="s">
        <v>87</v>
      </c>
      <c r="AW255" s="12" t="s">
        <v>32</v>
      </c>
      <c r="AX255" s="12" t="s">
        <v>85</v>
      </c>
      <c r="AY255" s="152" t="s">
        <v>197</v>
      </c>
    </row>
    <row r="256" spans="2:65" s="1" customFormat="1" ht="16.5" customHeight="1">
      <c r="B256" s="136"/>
      <c r="C256" s="172" t="s">
        <v>594</v>
      </c>
      <c r="D256" s="172" t="s">
        <v>321</v>
      </c>
      <c r="E256" s="173" t="s">
        <v>3029</v>
      </c>
      <c r="F256" s="174" t="s">
        <v>3030</v>
      </c>
      <c r="G256" s="175" t="s">
        <v>202</v>
      </c>
      <c r="H256" s="176">
        <v>2</v>
      </c>
      <c r="I256" s="177"/>
      <c r="J256" s="178">
        <f>ROUND(I256*H256,2)</f>
        <v>0</v>
      </c>
      <c r="K256" s="174" t="s">
        <v>1</v>
      </c>
      <c r="L256" s="179"/>
      <c r="M256" s="180" t="s">
        <v>1</v>
      </c>
      <c r="N256" s="181" t="s">
        <v>42</v>
      </c>
      <c r="P256" s="146">
        <f>O256*H256</f>
        <v>0</v>
      </c>
      <c r="Q256" s="146">
        <v>3.2000000000000003E-4</v>
      </c>
      <c r="R256" s="146">
        <f>Q256*H256</f>
        <v>6.4000000000000005E-4</v>
      </c>
      <c r="S256" s="146">
        <v>0</v>
      </c>
      <c r="T256" s="147">
        <f>S256*H256</f>
        <v>0</v>
      </c>
      <c r="AR256" s="148" t="s">
        <v>371</v>
      </c>
      <c r="AT256" s="148" t="s">
        <v>321</v>
      </c>
      <c r="AU256" s="148" t="s">
        <v>87</v>
      </c>
      <c r="AY256" s="17" t="s">
        <v>197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7" t="s">
        <v>85</v>
      </c>
      <c r="BK256" s="149">
        <f>ROUND(I256*H256,2)</f>
        <v>0</v>
      </c>
      <c r="BL256" s="17" t="s">
        <v>286</v>
      </c>
      <c r="BM256" s="148" t="s">
        <v>3031</v>
      </c>
    </row>
    <row r="257" spans="2:65" s="1" customFormat="1" ht="24.2" customHeight="1">
      <c r="B257" s="136"/>
      <c r="C257" s="137" t="s">
        <v>600</v>
      </c>
      <c r="D257" s="137" t="s">
        <v>199</v>
      </c>
      <c r="E257" s="138" t="s">
        <v>3032</v>
      </c>
      <c r="F257" s="139" t="s">
        <v>3033</v>
      </c>
      <c r="G257" s="140" t="s">
        <v>202</v>
      </c>
      <c r="H257" s="141">
        <v>4</v>
      </c>
      <c r="I257" s="142"/>
      <c r="J257" s="143">
        <f>ROUND(I257*H257,2)</f>
        <v>0</v>
      </c>
      <c r="K257" s="139" t="s">
        <v>1</v>
      </c>
      <c r="L257" s="32"/>
      <c r="M257" s="144" t="s">
        <v>1</v>
      </c>
      <c r="N257" s="145" t="s">
        <v>42</v>
      </c>
      <c r="P257" s="146">
        <f>O257*H257</f>
        <v>0</v>
      </c>
      <c r="Q257" s="146">
        <v>0</v>
      </c>
      <c r="R257" s="146">
        <f>Q257*H257</f>
        <v>0</v>
      </c>
      <c r="S257" s="146">
        <v>0</v>
      </c>
      <c r="T257" s="147">
        <f>S257*H257</f>
        <v>0</v>
      </c>
      <c r="AR257" s="148" t="s">
        <v>286</v>
      </c>
      <c r="AT257" s="148" t="s">
        <v>199</v>
      </c>
      <c r="AU257" s="148" t="s">
        <v>87</v>
      </c>
      <c r="AY257" s="17" t="s">
        <v>197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7" t="s">
        <v>85</v>
      </c>
      <c r="BK257" s="149">
        <f>ROUND(I257*H257,2)</f>
        <v>0</v>
      </c>
      <c r="BL257" s="17" t="s">
        <v>286</v>
      </c>
      <c r="BM257" s="148" t="s">
        <v>3034</v>
      </c>
    </row>
    <row r="258" spans="2:65" s="12" customFormat="1">
      <c r="B258" s="150"/>
      <c r="D258" s="151" t="s">
        <v>214</v>
      </c>
      <c r="E258" s="152" t="s">
        <v>1</v>
      </c>
      <c r="F258" s="153" t="s">
        <v>3035</v>
      </c>
      <c r="H258" s="154">
        <v>4</v>
      </c>
      <c r="I258" s="155"/>
      <c r="L258" s="150"/>
      <c r="M258" s="156"/>
      <c r="T258" s="157"/>
      <c r="AT258" s="152" t="s">
        <v>214</v>
      </c>
      <c r="AU258" s="152" t="s">
        <v>87</v>
      </c>
      <c r="AV258" s="12" t="s">
        <v>87</v>
      </c>
      <c r="AW258" s="12" t="s">
        <v>32</v>
      </c>
      <c r="AX258" s="12" t="s">
        <v>85</v>
      </c>
      <c r="AY258" s="152" t="s">
        <v>197</v>
      </c>
    </row>
    <row r="259" spans="2:65" s="1" customFormat="1" ht="21.75" customHeight="1">
      <c r="B259" s="136"/>
      <c r="C259" s="172" t="s">
        <v>604</v>
      </c>
      <c r="D259" s="172" t="s">
        <v>321</v>
      </c>
      <c r="E259" s="173" t="s">
        <v>3036</v>
      </c>
      <c r="F259" s="174" t="s">
        <v>3037</v>
      </c>
      <c r="G259" s="175" t="s">
        <v>202</v>
      </c>
      <c r="H259" s="176">
        <v>4</v>
      </c>
      <c r="I259" s="177"/>
      <c r="J259" s="178">
        <f>ROUND(I259*H259,2)</f>
        <v>0</v>
      </c>
      <c r="K259" s="174" t="s">
        <v>1</v>
      </c>
      <c r="L259" s="179"/>
      <c r="M259" s="180" t="s">
        <v>1</v>
      </c>
      <c r="N259" s="181" t="s">
        <v>42</v>
      </c>
      <c r="P259" s="146">
        <f>O259*H259</f>
        <v>0</v>
      </c>
      <c r="Q259" s="146">
        <v>2E-3</v>
      </c>
      <c r="R259" s="146">
        <f>Q259*H259</f>
        <v>8.0000000000000002E-3</v>
      </c>
      <c r="S259" s="146">
        <v>0</v>
      </c>
      <c r="T259" s="147">
        <f>S259*H259</f>
        <v>0</v>
      </c>
      <c r="AR259" s="148" t="s">
        <v>371</v>
      </c>
      <c r="AT259" s="148" t="s">
        <v>321</v>
      </c>
      <c r="AU259" s="148" t="s">
        <v>87</v>
      </c>
      <c r="AY259" s="17" t="s">
        <v>197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7" t="s">
        <v>85</v>
      </c>
      <c r="BK259" s="149">
        <f>ROUND(I259*H259,2)</f>
        <v>0</v>
      </c>
      <c r="BL259" s="17" t="s">
        <v>286</v>
      </c>
      <c r="BM259" s="148" t="s">
        <v>3038</v>
      </c>
    </row>
    <row r="260" spans="2:65" s="1" customFormat="1" ht="24.2" customHeight="1">
      <c r="B260" s="136"/>
      <c r="C260" s="137" t="s">
        <v>608</v>
      </c>
      <c r="D260" s="137" t="s">
        <v>199</v>
      </c>
      <c r="E260" s="138" t="s">
        <v>3039</v>
      </c>
      <c r="F260" s="139" t="s">
        <v>3040</v>
      </c>
      <c r="G260" s="140" t="s">
        <v>202</v>
      </c>
      <c r="H260" s="141">
        <v>4</v>
      </c>
      <c r="I260" s="142"/>
      <c r="J260" s="143">
        <f>ROUND(I260*H260,2)</f>
        <v>0</v>
      </c>
      <c r="K260" s="139" t="s">
        <v>1</v>
      </c>
      <c r="L260" s="32"/>
      <c r="M260" s="144" t="s">
        <v>1</v>
      </c>
      <c r="N260" s="145" t="s">
        <v>42</v>
      </c>
      <c r="P260" s="146">
        <f>O260*H260</f>
        <v>0</v>
      </c>
      <c r="Q260" s="146">
        <v>0</v>
      </c>
      <c r="R260" s="146">
        <f>Q260*H260</f>
        <v>0</v>
      </c>
      <c r="S260" s="146">
        <v>0</v>
      </c>
      <c r="T260" s="147">
        <f>S260*H260</f>
        <v>0</v>
      </c>
      <c r="AR260" s="148" t="s">
        <v>286</v>
      </c>
      <c r="AT260" s="148" t="s">
        <v>199</v>
      </c>
      <c r="AU260" s="148" t="s">
        <v>87</v>
      </c>
      <c r="AY260" s="17" t="s">
        <v>197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7" t="s">
        <v>85</v>
      </c>
      <c r="BK260" s="149">
        <f>ROUND(I260*H260,2)</f>
        <v>0</v>
      </c>
      <c r="BL260" s="17" t="s">
        <v>286</v>
      </c>
      <c r="BM260" s="148" t="s">
        <v>3041</v>
      </c>
    </row>
    <row r="261" spans="2:65" s="12" customFormat="1">
      <c r="B261" s="150"/>
      <c r="D261" s="151" t="s">
        <v>214</v>
      </c>
      <c r="E261" s="152" t="s">
        <v>1</v>
      </c>
      <c r="F261" s="153" t="s">
        <v>3035</v>
      </c>
      <c r="H261" s="154">
        <v>4</v>
      </c>
      <c r="I261" s="155"/>
      <c r="L261" s="150"/>
      <c r="M261" s="156"/>
      <c r="T261" s="157"/>
      <c r="AT261" s="152" t="s">
        <v>214</v>
      </c>
      <c r="AU261" s="152" t="s">
        <v>87</v>
      </c>
      <c r="AV261" s="12" t="s">
        <v>87</v>
      </c>
      <c r="AW261" s="12" t="s">
        <v>32</v>
      </c>
      <c r="AX261" s="12" t="s">
        <v>85</v>
      </c>
      <c r="AY261" s="152" t="s">
        <v>197</v>
      </c>
    </row>
    <row r="262" spans="2:65" s="1" customFormat="1" ht="16.5" customHeight="1">
      <c r="B262" s="136"/>
      <c r="C262" s="172" t="s">
        <v>612</v>
      </c>
      <c r="D262" s="172" t="s">
        <v>321</v>
      </c>
      <c r="E262" s="173" t="s">
        <v>3042</v>
      </c>
      <c r="F262" s="174" t="s">
        <v>3043</v>
      </c>
      <c r="G262" s="175" t="s">
        <v>202</v>
      </c>
      <c r="H262" s="176">
        <v>4</v>
      </c>
      <c r="I262" s="177"/>
      <c r="J262" s="178">
        <f>ROUND(I262*H262,2)</f>
        <v>0</v>
      </c>
      <c r="K262" s="174" t="s">
        <v>1</v>
      </c>
      <c r="L262" s="179"/>
      <c r="M262" s="180" t="s">
        <v>1</v>
      </c>
      <c r="N262" s="181" t="s">
        <v>42</v>
      </c>
      <c r="P262" s="146">
        <f>O262*H262</f>
        <v>0</v>
      </c>
      <c r="Q262" s="146">
        <v>0</v>
      </c>
      <c r="R262" s="146">
        <f>Q262*H262</f>
        <v>0</v>
      </c>
      <c r="S262" s="146">
        <v>0</v>
      </c>
      <c r="T262" s="147">
        <f>S262*H262</f>
        <v>0</v>
      </c>
      <c r="AR262" s="148" t="s">
        <v>371</v>
      </c>
      <c r="AT262" s="148" t="s">
        <v>321</v>
      </c>
      <c r="AU262" s="148" t="s">
        <v>87</v>
      </c>
      <c r="AY262" s="17" t="s">
        <v>197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7" t="s">
        <v>85</v>
      </c>
      <c r="BK262" s="149">
        <f>ROUND(I262*H262,2)</f>
        <v>0</v>
      </c>
      <c r="BL262" s="17" t="s">
        <v>286</v>
      </c>
      <c r="BM262" s="148" t="s">
        <v>3044</v>
      </c>
    </row>
    <row r="263" spans="2:65" s="1" customFormat="1" ht="16.5" customHeight="1">
      <c r="B263" s="136"/>
      <c r="C263" s="137" t="s">
        <v>617</v>
      </c>
      <c r="D263" s="137" t="s">
        <v>199</v>
      </c>
      <c r="E263" s="138" t="s">
        <v>3045</v>
      </c>
      <c r="F263" s="139" t="s">
        <v>3046</v>
      </c>
      <c r="G263" s="140" t="s">
        <v>202</v>
      </c>
      <c r="H263" s="141">
        <v>80</v>
      </c>
      <c r="I263" s="142"/>
      <c r="J263" s="143">
        <f>ROUND(I263*H263,2)</f>
        <v>0</v>
      </c>
      <c r="K263" s="139" t="s">
        <v>1</v>
      </c>
      <c r="L263" s="32"/>
      <c r="M263" s="144" t="s">
        <v>1</v>
      </c>
      <c r="N263" s="145" t="s">
        <v>42</v>
      </c>
      <c r="P263" s="146">
        <f>O263*H263</f>
        <v>0</v>
      </c>
      <c r="Q263" s="146">
        <v>0</v>
      </c>
      <c r="R263" s="146">
        <f>Q263*H263</f>
        <v>0</v>
      </c>
      <c r="S263" s="146">
        <v>0</v>
      </c>
      <c r="T263" s="147">
        <f>S263*H263</f>
        <v>0</v>
      </c>
      <c r="AR263" s="148" t="s">
        <v>286</v>
      </c>
      <c r="AT263" s="148" t="s">
        <v>199</v>
      </c>
      <c r="AU263" s="148" t="s">
        <v>87</v>
      </c>
      <c r="AY263" s="17" t="s">
        <v>197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7" t="s">
        <v>85</v>
      </c>
      <c r="BK263" s="149">
        <f>ROUND(I263*H263,2)</f>
        <v>0</v>
      </c>
      <c r="BL263" s="17" t="s">
        <v>286</v>
      </c>
      <c r="BM263" s="148" t="s">
        <v>3047</v>
      </c>
    </row>
    <row r="264" spans="2:65" s="12" customFormat="1">
      <c r="B264" s="150"/>
      <c r="D264" s="151" t="s">
        <v>214</v>
      </c>
      <c r="E264" s="152" t="s">
        <v>1</v>
      </c>
      <c r="F264" s="153" t="s">
        <v>3048</v>
      </c>
      <c r="H264" s="154">
        <v>80</v>
      </c>
      <c r="I264" s="155"/>
      <c r="L264" s="150"/>
      <c r="M264" s="156"/>
      <c r="T264" s="157"/>
      <c r="AT264" s="152" t="s">
        <v>214</v>
      </c>
      <c r="AU264" s="152" t="s">
        <v>87</v>
      </c>
      <c r="AV264" s="12" t="s">
        <v>87</v>
      </c>
      <c r="AW264" s="12" t="s">
        <v>32</v>
      </c>
      <c r="AX264" s="12" t="s">
        <v>85</v>
      </c>
      <c r="AY264" s="152" t="s">
        <v>197</v>
      </c>
    </row>
    <row r="265" spans="2:65" s="1" customFormat="1" ht="24.2" customHeight="1">
      <c r="B265" s="136"/>
      <c r="C265" s="172" t="s">
        <v>622</v>
      </c>
      <c r="D265" s="172" t="s">
        <v>321</v>
      </c>
      <c r="E265" s="173" t="s">
        <v>3049</v>
      </c>
      <c r="F265" s="174" t="s">
        <v>3050</v>
      </c>
      <c r="G265" s="175" t="s">
        <v>202</v>
      </c>
      <c r="H265" s="176">
        <v>80</v>
      </c>
      <c r="I265" s="177"/>
      <c r="J265" s="178">
        <f>ROUND(I265*H265,2)</f>
        <v>0</v>
      </c>
      <c r="K265" s="174" t="s">
        <v>1</v>
      </c>
      <c r="L265" s="179"/>
      <c r="M265" s="180" t="s">
        <v>1</v>
      </c>
      <c r="N265" s="181" t="s">
        <v>42</v>
      </c>
      <c r="P265" s="146">
        <f>O265*H265</f>
        <v>0</v>
      </c>
      <c r="Q265" s="146">
        <v>1E-3</v>
      </c>
      <c r="R265" s="146">
        <f>Q265*H265</f>
        <v>0.08</v>
      </c>
      <c r="S265" s="146">
        <v>0</v>
      </c>
      <c r="T265" s="147">
        <f>S265*H265</f>
        <v>0</v>
      </c>
      <c r="AR265" s="148" t="s">
        <v>371</v>
      </c>
      <c r="AT265" s="148" t="s">
        <v>321</v>
      </c>
      <c r="AU265" s="148" t="s">
        <v>87</v>
      </c>
      <c r="AY265" s="17" t="s">
        <v>197</v>
      </c>
      <c r="BE265" s="149">
        <f>IF(N265="základní",J265,0)</f>
        <v>0</v>
      </c>
      <c r="BF265" s="149">
        <f>IF(N265="snížená",J265,0)</f>
        <v>0</v>
      </c>
      <c r="BG265" s="149">
        <f>IF(N265="zákl. přenesená",J265,0)</f>
        <v>0</v>
      </c>
      <c r="BH265" s="149">
        <f>IF(N265="sníž. přenesená",J265,0)</f>
        <v>0</v>
      </c>
      <c r="BI265" s="149">
        <f>IF(N265="nulová",J265,0)</f>
        <v>0</v>
      </c>
      <c r="BJ265" s="17" t="s">
        <v>85</v>
      </c>
      <c r="BK265" s="149">
        <f>ROUND(I265*H265,2)</f>
        <v>0</v>
      </c>
      <c r="BL265" s="17" t="s">
        <v>286</v>
      </c>
      <c r="BM265" s="148" t="s">
        <v>3051</v>
      </c>
    </row>
    <row r="266" spans="2:65" s="1" customFormat="1" ht="24.2" customHeight="1">
      <c r="B266" s="136"/>
      <c r="C266" s="137" t="s">
        <v>628</v>
      </c>
      <c r="D266" s="137" t="s">
        <v>199</v>
      </c>
      <c r="E266" s="138" t="s">
        <v>3052</v>
      </c>
      <c r="F266" s="139" t="s">
        <v>3053</v>
      </c>
      <c r="G266" s="140" t="s">
        <v>202</v>
      </c>
      <c r="H266" s="141">
        <v>1</v>
      </c>
      <c r="I266" s="142"/>
      <c r="J266" s="143">
        <f>ROUND(I266*H266,2)</f>
        <v>0</v>
      </c>
      <c r="K266" s="139" t="s">
        <v>203</v>
      </c>
      <c r="L266" s="32"/>
      <c r="M266" s="144" t="s">
        <v>1</v>
      </c>
      <c r="N266" s="145" t="s">
        <v>42</v>
      </c>
      <c r="P266" s="146">
        <f>O266*H266</f>
        <v>0</v>
      </c>
      <c r="Q266" s="146">
        <v>0</v>
      </c>
      <c r="R266" s="146">
        <f>Q266*H266</f>
        <v>0</v>
      </c>
      <c r="S266" s="146">
        <v>0</v>
      </c>
      <c r="T266" s="147">
        <f>S266*H266</f>
        <v>0</v>
      </c>
      <c r="AR266" s="148" t="s">
        <v>286</v>
      </c>
      <c r="AT266" s="148" t="s">
        <v>199</v>
      </c>
      <c r="AU266" s="148" t="s">
        <v>87</v>
      </c>
      <c r="AY266" s="17" t="s">
        <v>197</v>
      </c>
      <c r="BE266" s="149">
        <f>IF(N266="základní",J266,0)</f>
        <v>0</v>
      </c>
      <c r="BF266" s="149">
        <f>IF(N266="snížená",J266,0)</f>
        <v>0</v>
      </c>
      <c r="BG266" s="149">
        <f>IF(N266="zákl. přenesená",J266,0)</f>
        <v>0</v>
      </c>
      <c r="BH266" s="149">
        <f>IF(N266="sníž. přenesená",J266,0)</f>
        <v>0</v>
      </c>
      <c r="BI266" s="149">
        <f>IF(N266="nulová",J266,0)</f>
        <v>0</v>
      </c>
      <c r="BJ266" s="17" t="s">
        <v>85</v>
      </c>
      <c r="BK266" s="149">
        <f>ROUND(I266*H266,2)</f>
        <v>0</v>
      </c>
      <c r="BL266" s="17" t="s">
        <v>286</v>
      </c>
      <c r="BM266" s="148" t="s">
        <v>3054</v>
      </c>
    </row>
    <row r="267" spans="2:65" s="1" customFormat="1" ht="21.75" customHeight="1">
      <c r="B267" s="136"/>
      <c r="C267" s="137" t="s">
        <v>634</v>
      </c>
      <c r="D267" s="137" t="s">
        <v>199</v>
      </c>
      <c r="E267" s="138" t="s">
        <v>3055</v>
      </c>
      <c r="F267" s="139" t="s">
        <v>3056</v>
      </c>
      <c r="G267" s="140" t="s">
        <v>202</v>
      </c>
      <c r="H267" s="141">
        <v>3</v>
      </c>
      <c r="I267" s="142"/>
      <c r="J267" s="143">
        <f>ROUND(I267*H267,2)</f>
        <v>0</v>
      </c>
      <c r="K267" s="139" t="s">
        <v>203</v>
      </c>
      <c r="L267" s="32"/>
      <c r="M267" s="144" t="s">
        <v>1</v>
      </c>
      <c r="N267" s="145" t="s">
        <v>42</v>
      </c>
      <c r="P267" s="146">
        <f>O267*H267</f>
        <v>0</v>
      </c>
      <c r="Q267" s="146">
        <v>0</v>
      </c>
      <c r="R267" s="146">
        <f>Q267*H267</f>
        <v>0</v>
      </c>
      <c r="S267" s="146">
        <v>0</v>
      </c>
      <c r="T267" s="147">
        <f>S267*H267</f>
        <v>0</v>
      </c>
      <c r="AR267" s="148" t="s">
        <v>286</v>
      </c>
      <c r="AT267" s="148" t="s">
        <v>199</v>
      </c>
      <c r="AU267" s="148" t="s">
        <v>87</v>
      </c>
      <c r="AY267" s="17" t="s">
        <v>197</v>
      </c>
      <c r="BE267" s="149">
        <f>IF(N267="základní",J267,0)</f>
        <v>0</v>
      </c>
      <c r="BF267" s="149">
        <f>IF(N267="snížená",J267,0)</f>
        <v>0</v>
      </c>
      <c r="BG267" s="149">
        <f>IF(N267="zákl. přenesená",J267,0)</f>
        <v>0</v>
      </c>
      <c r="BH267" s="149">
        <f>IF(N267="sníž. přenesená",J267,0)</f>
        <v>0</v>
      </c>
      <c r="BI267" s="149">
        <f>IF(N267="nulová",J267,0)</f>
        <v>0</v>
      </c>
      <c r="BJ267" s="17" t="s">
        <v>85</v>
      </c>
      <c r="BK267" s="149">
        <f>ROUND(I267*H267,2)</f>
        <v>0</v>
      </c>
      <c r="BL267" s="17" t="s">
        <v>286</v>
      </c>
      <c r="BM267" s="148" t="s">
        <v>3057</v>
      </c>
    </row>
    <row r="268" spans="2:65" s="1" customFormat="1" ht="24.2" customHeight="1">
      <c r="B268" s="136"/>
      <c r="C268" s="137" t="s">
        <v>639</v>
      </c>
      <c r="D268" s="137" t="s">
        <v>199</v>
      </c>
      <c r="E268" s="138" t="s">
        <v>3058</v>
      </c>
      <c r="F268" s="139" t="s">
        <v>3059</v>
      </c>
      <c r="G268" s="140" t="s">
        <v>293</v>
      </c>
      <c r="H268" s="141">
        <v>0.498</v>
      </c>
      <c r="I268" s="142"/>
      <c r="J268" s="143">
        <f>ROUND(I268*H268,2)</f>
        <v>0</v>
      </c>
      <c r="K268" s="139" t="s">
        <v>203</v>
      </c>
      <c r="L268" s="32"/>
      <c r="M268" s="144" t="s">
        <v>1</v>
      </c>
      <c r="N268" s="145" t="s">
        <v>42</v>
      </c>
      <c r="P268" s="146">
        <f>O268*H268</f>
        <v>0</v>
      </c>
      <c r="Q268" s="146">
        <v>0</v>
      </c>
      <c r="R268" s="146">
        <f>Q268*H268</f>
        <v>0</v>
      </c>
      <c r="S268" s="146">
        <v>0</v>
      </c>
      <c r="T268" s="147">
        <f>S268*H268</f>
        <v>0</v>
      </c>
      <c r="AR268" s="148" t="s">
        <v>286</v>
      </c>
      <c r="AT268" s="148" t="s">
        <v>199</v>
      </c>
      <c r="AU268" s="148" t="s">
        <v>87</v>
      </c>
      <c r="AY268" s="17" t="s">
        <v>197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7" t="s">
        <v>85</v>
      </c>
      <c r="BK268" s="149">
        <f>ROUND(I268*H268,2)</f>
        <v>0</v>
      </c>
      <c r="BL268" s="17" t="s">
        <v>286</v>
      </c>
      <c r="BM268" s="148" t="s">
        <v>3060</v>
      </c>
    </row>
    <row r="269" spans="2:65" s="1" customFormat="1" ht="24.2" customHeight="1">
      <c r="B269" s="136"/>
      <c r="C269" s="137" t="s">
        <v>644</v>
      </c>
      <c r="D269" s="137" t="s">
        <v>199</v>
      </c>
      <c r="E269" s="138" t="s">
        <v>3061</v>
      </c>
      <c r="F269" s="139" t="s">
        <v>3062</v>
      </c>
      <c r="G269" s="140" t="s">
        <v>293</v>
      </c>
      <c r="H269" s="141">
        <v>13.224</v>
      </c>
      <c r="I269" s="142"/>
      <c r="J269" s="143">
        <f>ROUND(I269*H269,2)</f>
        <v>0</v>
      </c>
      <c r="K269" s="139" t="s">
        <v>203</v>
      </c>
      <c r="L269" s="32"/>
      <c r="M269" s="144" t="s">
        <v>1</v>
      </c>
      <c r="N269" s="145" t="s">
        <v>42</v>
      </c>
      <c r="P269" s="146">
        <f>O269*H269</f>
        <v>0</v>
      </c>
      <c r="Q269" s="146">
        <v>0</v>
      </c>
      <c r="R269" s="146">
        <f>Q269*H269</f>
        <v>0</v>
      </c>
      <c r="S269" s="146">
        <v>0</v>
      </c>
      <c r="T269" s="147">
        <f>S269*H269</f>
        <v>0</v>
      </c>
      <c r="AR269" s="148" t="s">
        <v>286</v>
      </c>
      <c r="AT269" s="148" t="s">
        <v>199</v>
      </c>
      <c r="AU269" s="148" t="s">
        <v>87</v>
      </c>
      <c r="AY269" s="17" t="s">
        <v>197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7" t="s">
        <v>85</v>
      </c>
      <c r="BK269" s="149">
        <f>ROUND(I269*H269,2)</f>
        <v>0</v>
      </c>
      <c r="BL269" s="17" t="s">
        <v>286</v>
      </c>
      <c r="BM269" s="148" t="s">
        <v>3063</v>
      </c>
    </row>
    <row r="270" spans="2:65" s="12" customFormat="1">
      <c r="B270" s="150"/>
      <c r="D270" s="151" t="s">
        <v>214</v>
      </c>
      <c r="E270" s="152" t="s">
        <v>1</v>
      </c>
      <c r="F270" s="153" t="s">
        <v>3064</v>
      </c>
      <c r="H270" s="154">
        <v>13.224</v>
      </c>
      <c r="I270" s="155"/>
      <c r="L270" s="150"/>
      <c r="M270" s="156"/>
      <c r="T270" s="157"/>
      <c r="AT270" s="152" t="s">
        <v>214</v>
      </c>
      <c r="AU270" s="152" t="s">
        <v>87</v>
      </c>
      <c r="AV270" s="12" t="s">
        <v>87</v>
      </c>
      <c r="AW270" s="12" t="s">
        <v>32</v>
      </c>
      <c r="AX270" s="12" t="s">
        <v>85</v>
      </c>
      <c r="AY270" s="152" t="s">
        <v>197</v>
      </c>
    </row>
    <row r="271" spans="2:65" s="11" customFormat="1" ht="22.9" customHeight="1">
      <c r="B271" s="124"/>
      <c r="D271" s="125" t="s">
        <v>76</v>
      </c>
      <c r="E271" s="134" t="s">
        <v>3065</v>
      </c>
      <c r="F271" s="134" t="s">
        <v>3066</v>
      </c>
      <c r="I271" s="127"/>
      <c r="J271" s="135">
        <f>BK271</f>
        <v>0</v>
      </c>
      <c r="L271" s="124"/>
      <c r="M271" s="129"/>
      <c r="P271" s="130">
        <f>SUM(P272:P274)</f>
        <v>0</v>
      </c>
      <c r="R271" s="130">
        <f>SUM(R272:R274)</f>
        <v>1.3600000000000001E-3</v>
      </c>
      <c r="T271" s="131">
        <f>SUM(T272:T274)</f>
        <v>0</v>
      </c>
      <c r="AR271" s="125" t="s">
        <v>87</v>
      </c>
      <c r="AT271" s="132" t="s">
        <v>76</v>
      </c>
      <c r="AU271" s="132" t="s">
        <v>85</v>
      </c>
      <c r="AY271" s="125" t="s">
        <v>197</v>
      </c>
      <c r="BK271" s="133">
        <f>SUM(BK272:BK274)</f>
        <v>0</v>
      </c>
    </row>
    <row r="272" spans="2:65" s="1" customFormat="1" ht="16.5" customHeight="1">
      <c r="B272" s="136"/>
      <c r="C272" s="137" t="s">
        <v>648</v>
      </c>
      <c r="D272" s="137" t="s">
        <v>199</v>
      </c>
      <c r="E272" s="138" t="s">
        <v>3067</v>
      </c>
      <c r="F272" s="139" t="s">
        <v>3068</v>
      </c>
      <c r="G272" s="140" t="s">
        <v>202</v>
      </c>
      <c r="H272" s="141">
        <v>2</v>
      </c>
      <c r="I272" s="142"/>
      <c r="J272" s="143">
        <f>ROUND(I272*H272,2)</f>
        <v>0</v>
      </c>
      <c r="K272" s="139" t="s">
        <v>203</v>
      </c>
      <c r="L272" s="32"/>
      <c r="M272" s="144" t="s">
        <v>1</v>
      </c>
      <c r="N272" s="145" t="s">
        <v>42</v>
      </c>
      <c r="P272" s="146">
        <f>O272*H272</f>
        <v>0</v>
      </c>
      <c r="Q272" s="146">
        <v>0</v>
      </c>
      <c r="R272" s="146">
        <f>Q272*H272</f>
        <v>0</v>
      </c>
      <c r="S272" s="146">
        <v>0</v>
      </c>
      <c r="T272" s="147">
        <f>S272*H272</f>
        <v>0</v>
      </c>
      <c r="AR272" s="148" t="s">
        <v>286</v>
      </c>
      <c r="AT272" s="148" t="s">
        <v>199</v>
      </c>
      <c r="AU272" s="148" t="s">
        <v>87</v>
      </c>
      <c r="AY272" s="17" t="s">
        <v>197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7" t="s">
        <v>85</v>
      </c>
      <c r="BK272" s="149">
        <f>ROUND(I272*H272,2)</f>
        <v>0</v>
      </c>
      <c r="BL272" s="17" t="s">
        <v>286</v>
      </c>
      <c r="BM272" s="148" t="s">
        <v>3069</v>
      </c>
    </row>
    <row r="273" spans="2:65" s="12" customFormat="1">
      <c r="B273" s="150"/>
      <c r="D273" s="151" t="s">
        <v>214</v>
      </c>
      <c r="E273" s="152" t="s">
        <v>1</v>
      </c>
      <c r="F273" s="153" t="s">
        <v>87</v>
      </c>
      <c r="H273" s="154">
        <v>2</v>
      </c>
      <c r="I273" s="155"/>
      <c r="L273" s="150"/>
      <c r="M273" s="156"/>
      <c r="T273" s="157"/>
      <c r="AT273" s="152" t="s">
        <v>214</v>
      </c>
      <c r="AU273" s="152" t="s">
        <v>87</v>
      </c>
      <c r="AV273" s="12" t="s">
        <v>87</v>
      </c>
      <c r="AW273" s="12" t="s">
        <v>32</v>
      </c>
      <c r="AX273" s="12" t="s">
        <v>85</v>
      </c>
      <c r="AY273" s="152" t="s">
        <v>197</v>
      </c>
    </row>
    <row r="274" spans="2:65" s="1" customFormat="1" ht="37.9" customHeight="1">
      <c r="B274" s="136"/>
      <c r="C274" s="172" t="s">
        <v>652</v>
      </c>
      <c r="D274" s="172" t="s">
        <v>321</v>
      </c>
      <c r="E274" s="173" t="s">
        <v>3070</v>
      </c>
      <c r="F274" s="174" t="s">
        <v>3071</v>
      </c>
      <c r="G274" s="175" t="s">
        <v>202</v>
      </c>
      <c r="H274" s="176">
        <v>2</v>
      </c>
      <c r="I274" s="177"/>
      <c r="J274" s="178">
        <f>ROUND(I274*H274,2)</f>
        <v>0</v>
      </c>
      <c r="K274" s="174" t="s">
        <v>203</v>
      </c>
      <c r="L274" s="179"/>
      <c r="M274" s="180" t="s">
        <v>1</v>
      </c>
      <c r="N274" s="181" t="s">
        <v>42</v>
      </c>
      <c r="P274" s="146">
        <f>O274*H274</f>
        <v>0</v>
      </c>
      <c r="Q274" s="146">
        <v>6.8000000000000005E-4</v>
      </c>
      <c r="R274" s="146">
        <f>Q274*H274</f>
        <v>1.3600000000000001E-3</v>
      </c>
      <c r="S274" s="146">
        <v>0</v>
      </c>
      <c r="T274" s="147">
        <f>S274*H274</f>
        <v>0</v>
      </c>
      <c r="AR274" s="148" t="s">
        <v>371</v>
      </c>
      <c r="AT274" s="148" t="s">
        <v>321</v>
      </c>
      <c r="AU274" s="148" t="s">
        <v>87</v>
      </c>
      <c r="AY274" s="17" t="s">
        <v>197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85</v>
      </c>
      <c r="BK274" s="149">
        <f>ROUND(I274*H274,2)</f>
        <v>0</v>
      </c>
      <c r="BL274" s="17" t="s">
        <v>286</v>
      </c>
      <c r="BM274" s="148" t="s">
        <v>3072</v>
      </c>
    </row>
    <row r="275" spans="2:65" s="11" customFormat="1" ht="22.9" customHeight="1">
      <c r="B275" s="124"/>
      <c r="D275" s="125" t="s">
        <v>76</v>
      </c>
      <c r="E275" s="134" t="s">
        <v>3073</v>
      </c>
      <c r="F275" s="134" t="s">
        <v>3074</v>
      </c>
      <c r="I275" s="127"/>
      <c r="J275" s="135">
        <f>BK275</f>
        <v>0</v>
      </c>
      <c r="L275" s="124"/>
      <c r="M275" s="129"/>
      <c r="P275" s="130">
        <f>SUM(P276:P277)</f>
        <v>0</v>
      </c>
      <c r="R275" s="130">
        <f>SUM(R276:R277)</f>
        <v>2E-3</v>
      </c>
      <c r="T275" s="131">
        <f>SUM(T276:T277)</f>
        <v>0</v>
      </c>
      <c r="AR275" s="125" t="s">
        <v>87</v>
      </c>
      <c r="AT275" s="132" t="s">
        <v>76</v>
      </c>
      <c r="AU275" s="132" t="s">
        <v>85</v>
      </c>
      <c r="AY275" s="125" t="s">
        <v>197</v>
      </c>
      <c r="BK275" s="133">
        <f>SUM(BK276:BK277)</f>
        <v>0</v>
      </c>
    </row>
    <row r="276" spans="2:65" s="1" customFormat="1" ht="24.2" customHeight="1">
      <c r="B276" s="136"/>
      <c r="C276" s="137" t="s">
        <v>656</v>
      </c>
      <c r="D276" s="137" t="s">
        <v>199</v>
      </c>
      <c r="E276" s="138" t="s">
        <v>3075</v>
      </c>
      <c r="F276" s="139" t="s">
        <v>3076</v>
      </c>
      <c r="G276" s="140" t="s">
        <v>202</v>
      </c>
      <c r="H276" s="141">
        <v>5</v>
      </c>
      <c r="I276" s="142"/>
      <c r="J276" s="143">
        <f>ROUND(I276*H276,2)</f>
        <v>0</v>
      </c>
      <c r="K276" s="139" t="s">
        <v>203</v>
      </c>
      <c r="L276" s="32"/>
      <c r="M276" s="144" t="s">
        <v>1</v>
      </c>
      <c r="N276" s="145" t="s">
        <v>42</v>
      </c>
      <c r="P276" s="146">
        <f>O276*H276</f>
        <v>0</v>
      </c>
      <c r="Q276" s="146">
        <v>0</v>
      </c>
      <c r="R276" s="146">
        <f>Q276*H276</f>
        <v>0</v>
      </c>
      <c r="S276" s="146">
        <v>0</v>
      </c>
      <c r="T276" s="147">
        <f>S276*H276</f>
        <v>0</v>
      </c>
      <c r="AR276" s="148" t="s">
        <v>286</v>
      </c>
      <c r="AT276" s="148" t="s">
        <v>199</v>
      </c>
      <c r="AU276" s="148" t="s">
        <v>87</v>
      </c>
      <c r="AY276" s="17" t="s">
        <v>197</v>
      </c>
      <c r="BE276" s="149">
        <f>IF(N276="základní",J276,0)</f>
        <v>0</v>
      </c>
      <c r="BF276" s="149">
        <f>IF(N276="snížená",J276,0)</f>
        <v>0</v>
      </c>
      <c r="BG276" s="149">
        <f>IF(N276="zákl. přenesená",J276,0)</f>
        <v>0</v>
      </c>
      <c r="BH276" s="149">
        <f>IF(N276="sníž. přenesená",J276,0)</f>
        <v>0</v>
      </c>
      <c r="BI276" s="149">
        <f>IF(N276="nulová",J276,0)</f>
        <v>0</v>
      </c>
      <c r="BJ276" s="17" t="s">
        <v>85</v>
      </c>
      <c r="BK276" s="149">
        <f>ROUND(I276*H276,2)</f>
        <v>0</v>
      </c>
      <c r="BL276" s="17" t="s">
        <v>286</v>
      </c>
      <c r="BM276" s="148" t="s">
        <v>3077</v>
      </c>
    </row>
    <row r="277" spans="2:65" s="1" customFormat="1" ht="24.2" customHeight="1">
      <c r="B277" s="136"/>
      <c r="C277" s="172" t="s">
        <v>660</v>
      </c>
      <c r="D277" s="172" t="s">
        <v>321</v>
      </c>
      <c r="E277" s="173" t="s">
        <v>3078</v>
      </c>
      <c r="F277" s="174" t="s">
        <v>3079</v>
      </c>
      <c r="G277" s="175" t="s">
        <v>202</v>
      </c>
      <c r="H277" s="176">
        <v>5</v>
      </c>
      <c r="I277" s="177"/>
      <c r="J277" s="178">
        <f>ROUND(I277*H277,2)</f>
        <v>0</v>
      </c>
      <c r="K277" s="174" t="s">
        <v>203</v>
      </c>
      <c r="L277" s="179"/>
      <c r="M277" s="180" t="s">
        <v>1</v>
      </c>
      <c r="N277" s="181" t="s">
        <v>42</v>
      </c>
      <c r="P277" s="146">
        <f>O277*H277</f>
        <v>0</v>
      </c>
      <c r="Q277" s="146">
        <v>4.0000000000000002E-4</v>
      </c>
      <c r="R277" s="146">
        <f>Q277*H277</f>
        <v>2E-3</v>
      </c>
      <c r="S277" s="146">
        <v>0</v>
      </c>
      <c r="T277" s="147">
        <f>S277*H277</f>
        <v>0</v>
      </c>
      <c r="AR277" s="148" t="s">
        <v>371</v>
      </c>
      <c r="AT277" s="148" t="s">
        <v>321</v>
      </c>
      <c r="AU277" s="148" t="s">
        <v>87</v>
      </c>
      <c r="AY277" s="17" t="s">
        <v>197</v>
      </c>
      <c r="BE277" s="149">
        <f>IF(N277="základní",J277,0)</f>
        <v>0</v>
      </c>
      <c r="BF277" s="149">
        <f>IF(N277="snížená",J277,0)</f>
        <v>0</v>
      </c>
      <c r="BG277" s="149">
        <f>IF(N277="zákl. přenesená",J277,0)</f>
        <v>0</v>
      </c>
      <c r="BH277" s="149">
        <f>IF(N277="sníž. přenesená",J277,0)</f>
        <v>0</v>
      </c>
      <c r="BI277" s="149">
        <f>IF(N277="nulová",J277,0)</f>
        <v>0</v>
      </c>
      <c r="BJ277" s="17" t="s">
        <v>85</v>
      </c>
      <c r="BK277" s="149">
        <f>ROUND(I277*H277,2)</f>
        <v>0</v>
      </c>
      <c r="BL277" s="17" t="s">
        <v>286</v>
      </c>
      <c r="BM277" s="148" t="s">
        <v>3080</v>
      </c>
    </row>
    <row r="278" spans="2:65" s="11" customFormat="1" ht="25.9" customHeight="1">
      <c r="B278" s="124"/>
      <c r="D278" s="125" t="s">
        <v>76</v>
      </c>
      <c r="E278" s="126" t="s">
        <v>321</v>
      </c>
      <c r="F278" s="126" t="s">
        <v>2397</v>
      </c>
      <c r="I278" s="127"/>
      <c r="J278" s="128">
        <f>BK278</f>
        <v>0</v>
      </c>
      <c r="L278" s="124"/>
      <c r="M278" s="129"/>
      <c r="P278" s="130">
        <f>P279+P312</f>
        <v>0</v>
      </c>
      <c r="R278" s="130">
        <f>R279+R312</f>
        <v>47.599856000000003</v>
      </c>
      <c r="T278" s="131">
        <f>T279+T312</f>
        <v>2.5367999999999999</v>
      </c>
      <c r="AR278" s="125" t="s">
        <v>209</v>
      </c>
      <c r="AT278" s="132" t="s">
        <v>76</v>
      </c>
      <c r="AU278" s="132" t="s">
        <v>77</v>
      </c>
      <c r="AY278" s="125" t="s">
        <v>197</v>
      </c>
      <c r="BK278" s="133">
        <f>BK279+BK312</f>
        <v>0</v>
      </c>
    </row>
    <row r="279" spans="2:65" s="11" customFormat="1" ht="22.9" customHeight="1">
      <c r="B279" s="124"/>
      <c r="D279" s="125" t="s">
        <v>76</v>
      </c>
      <c r="E279" s="134" t="s">
        <v>2672</v>
      </c>
      <c r="F279" s="134" t="s">
        <v>2673</v>
      </c>
      <c r="I279" s="127"/>
      <c r="J279" s="135">
        <f>BK279</f>
        <v>0</v>
      </c>
      <c r="L279" s="124"/>
      <c r="M279" s="129"/>
      <c r="P279" s="130">
        <f>SUM(P280:P311)</f>
        <v>0</v>
      </c>
      <c r="R279" s="130">
        <f>SUM(R280:R311)</f>
        <v>47.599856000000003</v>
      </c>
      <c r="T279" s="131">
        <f>SUM(T280:T311)</f>
        <v>2.5367999999999999</v>
      </c>
      <c r="AR279" s="125" t="s">
        <v>209</v>
      </c>
      <c r="AT279" s="132" t="s">
        <v>76</v>
      </c>
      <c r="AU279" s="132" t="s">
        <v>85</v>
      </c>
      <c r="AY279" s="125" t="s">
        <v>197</v>
      </c>
      <c r="BK279" s="133">
        <f>SUM(BK280:BK311)</f>
        <v>0</v>
      </c>
    </row>
    <row r="280" spans="2:65" s="1" customFormat="1" ht="24.2" customHeight="1">
      <c r="B280" s="136"/>
      <c r="C280" s="137" t="s">
        <v>665</v>
      </c>
      <c r="D280" s="137" t="s">
        <v>199</v>
      </c>
      <c r="E280" s="138" t="s">
        <v>3081</v>
      </c>
      <c r="F280" s="139" t="s">
        <v>3082</v>
      </c>
      <c r="G280" s="140" t="s">
        <v>2676</v>
      </c>
      <c r="H280" s="141">
        <v>0.22500000000000001</v>
      </c>
      <c r="I280" s="142"/>
      <c r="J280" s="143">
        <f>ROUND(I280*H280,2)</f>
        <v>0</v>
      </c>
      <c r="K280" s="139" t="s">
        <v>203</v>
      </c>
      <c r="L280" s="32"/>
      <c r="M280" s="144" t="s">
        <v>1</v>
      </c>
      <c r="N280" s="145" t="s">
        <v>42</v>
      </c>
      <c r="P280" s="146">
        <f>O280*H280</f>
        <v>0</v>
      </c>
      <c r="Q280" s="146">
        <v>8.8000000000000005E-3</v>
      </c>
      <c r="R280" s="146">
        <f>Q280*H280</f>
        <v>1.98E-3</v>
      </c>
      <c r="S280" s="146">
        <v>0</v>
      </c>
      <c r="T280" s="147">
        <f>S280*H280</f>
        <v>0</v>
      </c>
      <c r="AR280" s="148" t="s">
        <v>539</v>
      </c>
      <c r="AT280" s="148" t="s">
        <v>199</v>
      </c>
      <c r="AU280" s="148" t="s">
        <v>87</v>
      </c>
      <c r="AY280" s="17" t="s">
        <v>197</v>
      </c>
      <c r="BE280" s="149">
        <f>IF(N280="základní",J280,0)</f>
        <v>0</v>
      </c>
      <c r="BF280" s="149">
        <f>IF(N280="snížená",J280,0)</f>
        <v>0</v>
      </c>
      <c r="BG280" s="149">
        <f>IF(N280="zákl. přenesená",J280,0)</f>
        <v>0</v>
      </c>
      <c r="BH280" s="149">
        <f>IF(N280="sníž. přenesená",J280,0)</f>
        <v>0</v>
      </c>
      <c r="BI280" s="149">
        <f>IF(N280="nulová",J280,0)</f>
        <v>0</v>
      </c>
      <c r="BJ280" s="17" t="s">
        <v>85</v>
      </c>
      <c r="BK280" s="149">
        <f>ROUND(I280*H280,2)</f>
        <v>0</v>
      </c>
      <c r="BL280" s="17" t="s">
        <v>539</v>
      </c>
      <c r="BM280" s="148" t="s">
        <v>3083</v>
      </c>
    </row>
    <row r="281" spans="2:65" s="12" customFormat="1">
      <c r="B281" s="150"/>
      <c r="D281" s="151" t="s">
        <v>214</v>
      </c>
      <c r="E281" s="152" t="s">
        <v>1</v>
      </c>
      <c r="F281" s="153" t="s">
        <v>3084</v>
      </c>
      <c r="H281" s="154">
        <v>0.22500000000000001</v>
      </c>
      <c r="I281" s="155"/>
      <c r="L281" s="150"/>
      <c r="M281" s="156"/>
      <c r="T281" s="157"/>
      <c r="AT281" s="152" t="s">
        <v>214</v>
      </c>
      <c r="AU281" s="152" t="s">
        <v>87</v>
      </c>
      <c r="AV281" s="12" t="s">
        <v>87</v>
      </c>
      <c r="AW281" s="12" t="s">
        <v>32</v>
      </c>
      <c r="AX281" s="12" t="s">
        <v>85</v>
      </c>
      <c r="AY281" s="152" t="s">
        <v>197</v>
      </c>
    </row>
    <row r="282" spans="2:65" s="1" customFormat="1" ht="21.75" customHeight="1">
      <c r="B282" s="136"/>
      <c r="C282" s="137" t="s">
        <v>669</v>
      </c>
      <c r="D282" s="137" t="s">
        <v>199</v>
      </c>
      <c r="E282" s="138" t="s">
        <v>3085</v>
      </c>
      <c r="F282" s="139" t="s">
        <v>3086</v>
      </c>
      <c r="G282" s="140" t="s">
        <v>212</v>
      </c>
      <c r="H282" s="141">
        <v>225</v>
      </c>
      <c r="I282" s="142"/>
      <c r="J282" s="143">
        <f>ROUND(I282*H282,2)</f>
        <v>0</v>
      </c>
      <c r="K282" s="139" t="s">
        <v>203</v>
      </c>
      <c r="L282" s="32"/>
      <c r="M282" s="144" t="s">
        <v>1</v>
      </c>
      <c r="N282" s="145" t="s">
        <v>42</v>
      </c>
      <c r="P282" s="146">
        <f>O282*H282</f>
        <v>0</v>
      </c>
      <c r="Q282" s="146">
        <v>0</v>
      </c>
      <c r="R282" s="146">
        <f>Q282*H282</f>
        <v>0</v>
      </c>
      <c r="S282" s="146">
        <v>0</v>
      </c>
      <c r="T282" s="147">
        <f>S282*H282</f>
        <v>0</v>
      </c>
      <c r="AR282" s="148" t="s">
        <v>539</v>
      </c>
      <c r="AT282" s="148" t="s">
        <v>199</v>
      </c>
      <c r="AU282" s="148" t="s">
        <v>87</v>
      </c>
      <c r="AY282" s="17" t="s">
        <v>197</v>
      </c>
      <c r="BE282" s="149">
        <f>IF(N282="základní",J282,0)</f>
        <v>0</v>
      </c>
      <c r="BF282" s="149">
        <f>IF(N282="snížená",J282,0)</f>
        <v>0</v>
      </c>
      <c r="BG282" s="149">
        <f>IF(N282="zákl. přenesená",J282,0)</f>
        <v>0</v>
      </c>
      <c r="BH282" s="149">
        <f>IF(N282="sníž. přenesená",J282,0)</f>
        <v>0</v>
      </c>
      <c r="BI282" s="149">
        <f>IF(N282="nulová",J282,0)</f>
        <v>0</v>
      </c>
      <c r="BJ282" s="17" t="s">
        <v>85</v>
      </c>
      <c r="BK282" s="149">
        <f>ROUND(I282*H282,2)</f>
        <v>0</v>
      </c>
      <c r="BL282" s="17" t="s">
        <v>539</v>
      </c>
      <c r="BM282" s="148" t="s">
        <v>3087</v>
      </c>
    </row>
    <row r="283" spans="2:65" s="12" customFormat="1">
      <c r="B283" s="150"/>
      <c r="D283" s="151" t="s">
        <v>214</v>
      </c>
      <c r="E283" s="152" t="s">
        <v>1</v>
      </c>
      <c r="F283" s="153" t="s">
        <v>3088</v>
      </c>
      <c r="H283" s="154">
        <v>225</v>
      </c>
      <c r="I283" s="155"/>
      <c r="L283" s="150"/>
      <c r="M283" s="156"/>
      <c r="T283" s="157"/>
      <c r="AT283" s="152" t="s">
        <v>214</v>
      </c>
      <c r="AU283" s="152" t="s">
        <v>87</v>
      </c>
      <c r="AV283" s="12" t="s">
        <v>87</v>
      </c>
      <c r="AW283" s="12" t="s">
        <v>32</v>
      </c>
      <c r="AX283" s="12" t="s">
        <v>85</v>
      </c>
      <c r="AY283" s="152" t="s">
        <v>197</v>
      </c>
    </row>
    <row r="284" spans="2:65" s="1" customFormat="1" ht="24.2" customHeight="1">
      <c r="B284" s="136"/>
      <c r="C284" s="137" t="s">
        <v>676</v>
      </c>
      <c r="D284" s="137" t="s">
        <v>199</v>
      </c>
      <c r="E284" s="138" t="s">
        <v>3089</v>
      </c>
      <c r="F284" s="139" t="s">
        <v>3090</v>
      </c>
      <c r="G284" s="140" t="s">
        <v>527</v>
      </c>
      <c r="H284" s="141">
        <v>227</v>
      </c>
      <c r="I284" s="142"/>
      <c r="J284" s="143">
        <f>ROUND(I284*H284,2)</f>
        <v>0</v>
      </c>
      <c r="K284" s="139" t="s">
        <v>203</v>
      </c>
      <c r="L284" s="32"/>
      <c r="M284" s="144" t="s">
        <v>1</v>
      </c>
      <c r="N284" s="145" t="s">
        <v>42</v>
      </c>
      <c r="P284" s="146">
        <f>O284*H284</f>
        <v>0</v>
      </c>
      <c r="Q284" s="146">
        <v>0</v>
      </c>
      <c r="R284" s="146">
        <f>Q284*H284</f>
        <v>0</v>
      </c>
      <c r="S284" s="146">
        <v>0</v>
      </c>
      <c r="T284" s="147">
        <f>S284*H284</f>
        <v>0</v>
      </c>
      <c r="AR284" s="148" t="s">
        <v>539</v>
      </c>
      <c r="AT284" s="148" t="s">
        <v>199</v>
      </c>
      <c r="AU284" s="148" t="s">
        <v>87</v>
      </c>
      <c r="AY284" s="17" t="s">
        <v>197</v>
      </c>
      <c r="BE284" s="149">
        <f>IF(N284="základní",J284,0)</f>
        <v>0</v>
      </c>
      <c r="BF284" s="149">
        <f>IF(N284="snížená",J284,0)</f>
        <v>0</v>
      </c>
      <c r="BG284" s="149">
        <f>IF(N284="zákl. přenesená",J284,0)</f>
        <v>0</v>
      </c>
      <c r="BH284" s="149">
        <f>IF(N284="sníž. přenesená",J284,0)</f>
        <v>0</v>
      </c>
      <c r="BI284" s="149">
        <f>IF(N284="nulová",J284,0)</f>
        <v>0</v>
      </c>
      <c r="BJ284" s="17" t="s">
        <v>85</v>
      </c>
      <c r="BK284" s="149">
        <f>ROUND(I284*H284,2)</f>
        <v>0</v>
      </c>
      <c r="BL284" s="17" t="s">
        <v>539</v>
      </c>
      <c r="BM284" s="148" t="s">
        <v>3091</v>
      </c>
    </row>
    <row r="285" spans="2:65" s="12" customFormat="1">
      <c r="B285" s="150"/>
      <c r="D285" s="151" t="s">
        <v>214</v>
      </c>
      <c r="E285" s="152" t="s">
        <v>1</v>
      </c>
      <c r="F285" s="153" t="s">
        <v>3092</v>
      </c>
      <c r="H285" s="154">
        <v>227</v>
      </c>
      <c r="I285" s="155"/>
      <c r="L285" s="150"/>
      <c r="M285" s="156"/>
      <c r="T285" s="157"/>
      <c r="AT285" s="152" t="s">
        <v>214</v>
      </c>
      <c r="AU285" s="152" t="s">
        <v>87</v>
      </c>
      <c r="AV285" s="12" t="s">
        <v>87</v>
      </c>
      <c r="AW285" s="12" t="s">
        <v>32</v>
      </c>
      <c r="AX285" s="12" t="s">
        <v>85</v>
      </c>
      <c r="AY285" s="152" t="s">
        <v>197</v>
      </c>
    </row>
    <row r="286" spans="2:65" s="1" customFormat="1" ht="37.9" customHeight="1">
      <c r="B286" s="136"/>
      <c r="C286" s="137" t="s">
        <v>680</v>
      </c>
      <c r="D286" s="137" t="s">
        <v>199</v>
      </c>
      <c r="E286" s="138" t="s">
        <v>2685</v>
      </c>
      <c r="F286" s="139" t="s">
        <v>2686</v>
      </c>
      <c r="G286" s="140" t="s">
        <v>222</v>
      </c>
      <c r="H286" s="141">
        <v>15.89</v>
      </c>
      <c r="I286" s="142"/>
      <c r="J286" s="143">
        <f>ROUND(I286*H286,2)</f>
        <v>0</v>
      </c>
      <c r="K286" s="139" t="s">
        <v>203</v>
      </c>
      <c r="L286" s="32"/>
      <c r="M286" s="144" t="s">
        <v>1</v>
      </c>
      <c r="N286" s="145" t="s">
        <v>42</v>
      </c>
      <c r="P286" s="146">
        <f>O286*H286</f>
        <v>0</v>
      </c>
      <c r="Q286" s="146">
        <v>0</v>
      </c>
      <c r="R286" s="146">
        <f>Q286*H286</f>
        <v>0</v>
      </c>
      <c r="S286" s="146">
        <v>0</v>
      </c>
      <c r="T286" s="147">
        <f>S286*H286</f>
        <v>0</v>
      </c>
      <c r="AR286" s="148" t="s">
        <v>539</v>
      </c>
      <c r="AT286" s="148" t="s">
        <v>199</v>
      </c>
      <c r="AU286" s="148" t="s">
        <v>87</v>
      </c>
      <c r="AY286" s="17" t="s">
        <v>197</v>
      </c>
      <c r="BE286" s="149">
        <f>IF(N286="základní",J286,0)</f>
        <v>0</v>
      </c>
      <c r="BF286" s="149">
        <f>IF(N286="snížená",J286,0)</f>
        <v>0</v>
      </c>
      <c r="BG286" s="149">
        <f>IF(N286="zákl. přenesená",J286,0)</f>
        <v>0</v>
      </c>
      <c r="BH286" s="149">
        <f>IF(N286="sníž. přenesená",J286,0)</f>
        <v>0</v>
      </c>
      <c r="BI286" s="149">
        <f>IF(N286="nulová",J286,0)</f>
        <v>0</v>
      </c>
      <c r="BJ286" s="17" t="s">
        <v>85</v>
      </c>
      <c r="BK286" s="149">
        <f>ROUND(I286*H286,2)</f>
        <v>0</v>
      </c>
      <c r="BL286" s="17" t="s">
        <v>539</v>
      </c>
      <c r="BM286" s="148" t="s">
        <v>3093</v>
      </c>
    </row>
    <row r="287" spans="2:65" s="12" customFormat="1">
      <c r="B287" s="150"/>
      <c r="D287" s="151" t="s">
        <v>214</v>
      </c>
      <c r="E287" s="152" t="s">
        <v>1</v>
      </c>
      <c r="F287" s="153" t="s">
        <v>3094</v>
      </c>
      <c r="H287" s="154">
        <v>15.89</v>
      </c>
      <c r="I287" s="155"/>
      <c r="L287" s="150"/>
      <c r="M287" s="156"/>
      <c r="T287" s="157"/>
      <c r="AT287" s="152" t="s">
        <v>214</v>
      </c>
      <c r="AU287" s="152" t="s">
        <v>87</v>
      </c>
      <c r="AV287" s="12" t="s">
        <v>87</v>
      </c>
      <c r="AW287" s="12" t="s">
        <v>32</v>
      </c>
      <c r="AX287" s="12" t="s">
        <v>85</v>
      </c>
      <c r="AY287" s="152" t="s">
        <v>197</v>
      </c>
    </row>
    <row r="288" spans="2:65" s="1" customFormat="1" ht="37.9" customHeight="1">
      <c r="B288" s="136"/>
      <c r="C288" s="137" t="s">
        <v>684</v>
      </c>
      <c r="D288" s="137" t="s">
        <v>199</v>
      </c>
      <c r="E288" s="138" t="s">
        <v>2689</v>
      </c>
      <c r="F288" s="139" t="s">
        <v>2690</v>
      </c>
      <c r="G288" s="140" t="s">
        <v>222</v>
      </c>
      <c r="H288" s="141">
        <v>460.81</v>
      </c>
      <c r="I288" s="142"/>
      <c r="J288" s="143">
        <f>ROUND(I288*H288,2)</f>
        <v>0</v>
      </c>
      <c r="K288" s="139" t="s">
        <v>203</v>
      </c>
      <c r="L288" s="32"/>
      <c r="M288" s="144" t="s">
        <v>1</v>
      </c>
      <c r="N288" s="145" t="s">
        <v>42</v>
      </c>
      <c r="P288" s="146">
        <f>O288*H288</f>
        <v>0</v>
      </c>
      <c r="Q288" s="146">
        <v>0</v>
      </c>
      <c r="R288" s="146">
        <f>Q288*H288</f>
        <v>0</v>
      </c>
      <c r="S288" s="146">
        <v>0</v>
      </c>
      <c r="T288" s="147">
        <f>S288*H288</f>
        <v>0</v>
      </c>
      <c r="AR288" s="148" t="s">
        <v>539</v>
      </c>
      <c r="AT288" s="148" t="s">
        <v>199</v>
      </c>
      <c r="AU288" s="148" t="s">
        <v>87</v>
      </c>
      <c r="AY288" s="17" t="s">
        <v>197</v>
      </c>
      <c r="BE288" s="149">
        <f>IF(N288="základní",J288,0)</f>
        <v>0</v>
      </c>
      <c r="BF288" s="149">
        <f>IF(N288="snížená",J288,0)</f>
        <v>0</v>
      </c>
      <c r="BG288" s="149">
        <f>IF(N288="zákl. přenesená",J288,0)</f>
        <v>0</v>
      </c>
      <c r="BH288" s="149">
        <f>IF(N288="sníž. přenesená",J288,0)</f>
        <v>0</v>
      </c>
      <c r="BI288" s="149">
        <f>IF(N288="nulová",J288,0)</f>
        <v>0</v>
      </c>
      <c r="BJ288" s="17" t="s">
        <v>85</v>
      </c>
      <c r="BK288" s="149">
        <f>ROUND(I288*H288,2)</f>
        <v>0</v>
      </c>
      <c r="BL288" s="17" t="s">
        <v>539</v>
      </c>
      <c r="BM288" s="148" t="s">
        <v>3095</v>
      </c>
    </row>
    <row r="289" spans="2:65" s="12" customFormat="1">
      <c r="B289" s="150"/>
      <c r="D289" s="151" t="s">
        <v>214</v>
      </c>
      <c r="E289" s="152" t="s">
        <v>1</v>
      </c>
      <c r="F289" s="153" t="s">
        <v>3096</v>
      </c>
      <c r="H289" s="154">
        <v>460.81</v>
      </c>
      <c r="I289" s="155"/>
      <c r="L289" s="150"/>
      <c r="M289" s="156"/>
      <c r="T289" s="157"/>
      <c r="AT289" s="152" t="s">
        <v>214</v>
      </c>
      <c r="AU289" s="152" t="s">
        <v>87</v>
      </c>
      <c r="AV289" s="12" t="s">
        <v>87</v>
      </c>
      <c r="AW289" s="12" t="s">
        <v>32</v>
      </c>
      <c r="AX289" s="12" t="s">
        <v>85</v>
      </c>
      <c r="AY289" s="152" t="s">
        <v>197</v>
      </c>
    </row>
    <row r="290" spans="2:65" s="1" customFormat="1" ht="24.2" customHeight="1">
      <c r="B290" s="136"/>
      <c r="C290" s="137" t="s">
        <v>689</v>
      </c>
      <c r="D290" s="137" t="s">
        <v>199</v>
      </c>
      <c r="E290" s="138" t="s">
        <v>3097</v>
      </c>
      <c r="F290" s="139" t="s">
        <v>3098</v>
      </c>
      <c r="G290" s="140" t="s">
        <v>293</v>
      </c>
      <c r="H290" s="141">
        <v>15.89</v>
      </c>
      <c r="I290" s="142"/>
      <c r="J290" s="143">
        <f>ROUND(I290*H290,2)</f>
        <v>0</v>
      </c>
      <c r="K290" s="139" t="s">
        <v>203</v>
      </c>
      <c r="L290" s="32"/>
      <c r="M290" s="144" t="s">
        <v>1</v>
      </c>
      <c r="N290" s="145" t="s">
        <v>42</v>
      </c>
      <c r="P290" s="146">
        <f>O290*H290</f>
        <v>0</v>
      </c>
      <c r="Q290" s="146">
        <v>0</v>
      </c>
      <c r="R290" s="146">
        <f>Q290*H290</f>
        <v>0</v>
      </c>
      <c r="S290" s="146">
        <v>0</v>
      </c>
      <c r="T290" s="147">
        <f>S290*H290</f>
        <v>0</v>
      </c>
      <c r="AR290" s="148" t="s">
        <v>539</v>
      </c>
      <c r="AT290" s="148" t="s">
        <v>199</v>
      </c>
      <c r="AU290" s="148" t="s">
        <v>87</v>
      </c>
      <c r="AY290" s="17" t="s">
        <v>197</v>
      </c>
      <c r="BE290" s="149">
        <f>IF(N290="základní",J290,0)</f>
        <v>0</v>
      </c>
      <c r="BF290" s="149">
        <f>IF(N290="snížená",J290,0)</f>
        <v>0</v>
      </c>
      <c r="BG290" s="149">
        <f>IF(N290="zákl. přenesená",J290,0)</f>
        <v>0</v>
      </c>
      <c r="BH290" s="149">
        <f>IF(N290="sníž. přenesená",J290,0)</f>
        <v>0</v>
      </c>
      <c r="BI290" s="149">
        <f>IF(N290="nulová",J290,0)</f>
        <v>0</v>
      </c>
      <c r="BJ290" s="17" t="s">
        <v>85</v>
      </c>
      <c r="BK290" s="149">
        <f>ROUND(I290*H290,2)</f>
        <v>0</v>
      </c>
      <c r="BL290" s="17" t="s">
        <v>539</v>
      </c>
      <c r="BM290" s="148" t="s">
        <v>3099</v>
      </c>
    </row>
    <row r="291" spans="2:65" s="12" customFormat="1">
      <c r="B291" s="150"/>
      <c r="D291" s="151" t="s">
        <v>214</v>
      </c>
      <c r="E291" s="152" t="s">
        <v>1</v>
      </c>
      <c r="F291" s="153" t="s">
        <v>3094</v>
      </c>
      <c r="H291" s="154">
        <v>15.89</v>
      </c>
      <c r="I291" s="155"/>
      <c r="L291" s="150"/>
      <c r="M291" s="156"/>
      <c r="T291" s="157"/>
      <c r="AT291" s="152" t="s">
        <v>214</v>
      </c>
      <c r="AU291" s="152" t="s">
        <v>87</v>
      </c>
      <c r="AV291" s="12" t="s">
        <v>87</v>
      </c>
      <c r="AW291" s="12" t="s">
        <v>32</v>
      </c>
      <c r="AX291" s="12" t="s">
        <v>85</v>
      </c>
      <c r="AY291" s="152" t="s">
        <v>197</v>
      </c>
    </row>
    <row r="292" spans="2:65" s="1" customFormat="1" ht="21.75" customHeight="1">
      <c r="B292" s="136"/>
      <c r="C292" s="137" t="s">
        <v>695</v>
      </c>
      <c r="D292" s="137" t="s">
        <v>199</v>
      </c>
      <c r="E292" s="138" t="s">
        <v>3100</v>
      </c>
      <c r="F292" s="139" t="s">
        <v>3101</v>
      </c>
      <c r="G292" s="140" t="s">
        <v>222</v>
      </c>
      <c r="H292" s="141">
        <v>15.89</v>
      </c>
      <c r="I292" s="142"/>
      <c r="J292" s="143">
        <f>ROUND(I292*H292,2)</f>
        <v>0</v>
      </c>
      <c r="K292" s="139" t="s">
        <v>203</v>
      </c>
      <c r="L292" s="32"/>
      <c r="M292" s="144" t="s">
        <v>1</v>
      </c>
      <c r="N292" s="145" t="s">
        <v>42</v>
      </c>
      <c r="P292" s="146">
        <f>O292*H292</f>
        <v>0</v>
      </c>
      <c r="Q292" s="146">
        <v>0</v>
      </c>
      <c r="R292" s="146">
        <f>Q292*H292</f>
        <v>0</v>
      </c>
      <c r="S292" s="146">
        <v>0</v>
      </c>
      <c r="T292" s="147">
        <f>S292*H292</f>
        <v>0</v>
      </c>
      <c r="AR292" s="148" t="s">
        <v>539</v>
      </c>
      <c r="AT292" s="148" t="s">
        <v>199</v>
      </c>
      <c r="AU292" s="148" t="s">
        <v>87</v>
      </c>
      <c r="AY292" s="17" t="s">
        <v>197</v>
      </c>
      <c r="BE292" s="149">
        <f>IF(N292="základní",J292,0)</f>
        <v>0</v>
      </c>
      <c r="BF292" s="149">
        <f>IF(N292="snížená",J292,0)</f>
        <v>0</v>
      </c>
      <c r="BG292" s="149">
        <f>IF(N292="zákl. přenesená",J292,0)</f>
        <v>0</v>
      </c>
      <c r="BH292" s="149">
        <f>IF(N292="sníž. přenesená",J292,0)</f>
        <v>0</v>
      </c>
      <c r="BI292" s="149">
        <f>IF(N292="nulová",J292,0)</f>
        <v>0</v>
      </c>
      <c r="BJ292" s="17" t="s">
        <v>85</v>
      </c>
      <c r="BK292" s="149">
        <f>ROUND(I292*H292,2)</f>
        <v>0</v>
      </c>
      <c r="BL292" s="17" t="s">
        <v>539</v>
      </c>
      <c r="BM292" s="148" t="s">
        <v>3102</v>
      </c>
    </row>
    <row r="293" spans="2:65" s="12" customFormat="1">
      <c r="B293" s="150"/>
      <c r="D293" s="151" t="s">
        <v>214</v>
      </c>
      <c r="E293" s="152" t="s">
        <v>1</v>
      </c>
      <c r="F293" s="153" t="s">
        <v>3094</v>
      </c>
      <c r="H293" s="154">
        <v>15.89</v>
      </c>
      <c r="I293" s="155"/>
      <c r="L293" s="150"/>
      <c r="M293" s="156"/>
      <c r="T293" s="157"/>
      <c r="AT293" s="152" t="s">
        <v>214</v>
      </c>
      <c r="AU293" s="152" t="s">
        <v>87</v>
      </c>
      <c r="AV293" s="12" t="s">
        <v>87</v>
      </c>
      <c r="AW293" s="12" t="s">
        <v>32</v>
      </c>
      <c r="AX293" s="12" t="s">
        <v>85</v>
      </c>
      <c r="AY293" s="152" t="s">
        <v>197</v>
      </c>
    </row>
    <row r="294" spans="2:65" s="1" customFormat="1" ht="24.2" customHeight="1">
      <c r="B294" s="136"/>
      <c r="C294" s="137" t="s">
        <v>703</v>
      </c>
      <c r="D294" s="137" t="s">
        <v>199</v>
      </c>
      <c r="E294" s="138" t="s">
        <v>3103</v>
      </c>
      <c r="F294" s="139" t="s">
        <v>3104</v>
      </c>
      <c r="G294" s="140" t="s">
        <v>527</v>
      </c>
      <c r="H294" s="141">
        <v>227</v>
      </c>
      <c r="I294" s="142"/>
      <c r="J294" s="143">
        <f>ROUND(I294*H294,2)</f>
        <v>0</v>
      </c>
      <c r="K294" s="139" t="s">
        <v>203</v>
      </c>
      <c r="L294" s="32"/>
      <c r="M294" s="144" t="s">
        <v>1</v>
      </c>
      <c r="N294" s="145" t="s">
        <v>42</v>
      </c>
      <c r="P294" s="146">
        <f>O294*H294</f>
        <v>0</v>
      </c>
      <c r="Q294" s="146">
        <v>0</v>
      </c>
      <c r="R294" s="146">
        <f>Q294*H294</f>
        <v>0</v>
      </c>
      <c r="S294" s="146">
        <v>0</v>
      </c>
      <c r="T294" s="147">
        <f>S294*H294</f>
        <v>0</v>
      </c>
      <c r="AR294" s="148" t="s">
        <v>539</v>
      </c>
      <c r="AT294" s="148" t="s">
        <v>199</v>
      </c>
      <c r="AU294" s="148" t="s">
        <v>87</v>
      </c>
      <c r="AY294" s="17" t="s">
        <v>197</v>
      </c>
      <c r="BE294" s="149">
        <f>IF(N294="základní",J294,0)</f>
        <v>0</v>
      </c>
      <c r="BF294" s="149">
        <f>IF(N294="snížená",J294,0)</f>
        <v>0</v>
      </c>
      <c r="BG294" s="149">
        <f>IF(N294="zákl. přenesená",J294,0)</f>
        <v>0</v>
      </c>
      <c r="BH294" s="149">
        <f>IF(N294="sníž. přenesená",J294,0)</f>
        <v>0</v>
      </c>
      <c r="BI294" s="149">
        <f>IF(N294="nulová",J294,0)</f>
        <v>0</v>
      </c>
      <c r="BJ294" s="17" t="s">
        <v>85</v>
      </c>
      <c r="BK294" s="149">
        <f>ROUND(I294*H294,2)</f>
        <v>0</v>
      </c>
      <c r="BL294" s="17" t="s">
        <v>539</v>
      </c>
      <c r="BM294" s="148" t="s">
        <v>3105</v>
      </c>
    </row>
    <row r="295" spans="2:65" s="12" customFormat="1">
      <c r="B295" s="150"/>
      <c r="D295" s="151" t="s">
        <v>214</v>
      </c>
      <c r="E295" s="152" t="s">
        <v>1</v>
      </c>
      <c r="F295" s="153" t="s">
        <v>3106</v>
      </c>
      <c r="H295" s="154">
        <v>227</v>
      </c>
      <c r="I295" s="155"/>
      <c r="L295" s="150"/>
      <c r="M295" s="156"/>
      <c r="T295" s="157"/>
      <c r="AT295" s="152" t="s">
        <v>214</v>
      </c>
      <c r="AU295" s="152" t="s">
        <v>87</v>
      </c>
      <c r="AV295" s="12" t="s">
        <v>87</v>
      </c>
      <c r="AW295" s="12" t="s">
        <v>32</v>
      </c>
      <c r="AX295" s="12" t="s">
        <v>85</v>
      </c>
      <c r="AY295" s="152" t="s">
        <v>197</v>
      </c>
    </row>
    <row r="296" spans="2:65" s="1" customFormat="1" ht="16.5" customHeight="1">
      <c r="B296" s="136"/>
      <c r="C296" s="137" t="s">
        <v>708</v>
      </c>
      <c r="D296" s="137" t="s">
        <v>199</v>
      </c>
      <c r="E296" s="138" t="s">
        <v>2712</v>
      </c>
      <c r="F296" s="139" t="s">
        <v>2713</v>
      </c>
      <c r="G296" s="140" t="s">
        <v>212</v>
      </c>
      <c r="H296" s="141">
        <v>195</v>
      </c>
      <c r="I296" s="142"/>
      <c r="J296" s="143">
        <f>ROUND(I296*H296,2)</f>
        <v>0</v>
      </c>
      <c r="K296" s="139" t="s">
        <v>203</v>
      </c>
      <c r="L296" s="32"/>
      <c r="M296" s="144" t="s">
        <v>1</v>
      </c>
      <c r="N296" s="145" t="s">
        <v>42</v>
      </c>
      <c r="P296" s="146">
        <f>O296*H296</f>
        <v>0</v>
      </c>
      <c r="Q296" s="146">
        <v>3.0000000000000001E-5</v>
      </c>
      <c r="R296" s="146">
        <f>Q296*H296</f>
        <v>5.8500000000000002E-3</v>
      </c>
      <c r="S296" s="146">
        <v>0</v>
      </c>
      <c r="T296" s="147">
        <f>S296*H296</f>
        <v>0</v>
      </c>
      <c r="AR296" s="148" t="s">
        <v>539</v>
      </c>
      <c r="AT296" s="148" t="s">
        <v>199</v>
      </c>
      <c r="AU296" s="148" t="s">
        <v>87</v>
      </c>
      <c r="AY296" s="17" t="s">
        <v>197</v>
      </c>
      <c r="BE296" s="149">
        <f>IF(N296="základní",J296,0)</f>
        <v>0</v>
      </c>
      <c r="BF296" s="149">
        <f>IF(N296="snížená",J296,0)</f>
        <v>0</v>
      </c>
      <c r="BG296" s="149">
        <f>IF(N296="zákl. přenesená",J296,0)</f>
        <v>0</v>
      </c>
      <c r="BH296" s="149">
        <f>IF(N296="sníž. přenesená",J296,0)</f>
        <v>0</v>
      </c>
      <c r="BI296" s="149">
        <f>IF(N296="nulová",J296,0)</f>
        <v>0</v>
      </c>
      <c r="BJ296" s="17" t="s">
        <v>85</v>
      </c>
      <c r="BK296" s="149">
        <f>ROUND(I296*H296,2)</f>
        <v>0</v>
      </c>
      <c r="BL296" s="17" t="s">
        <v>539</v>
      </c>
      <c r="BM296" s="148" t="s">
        <v>3107</v>
      </c>
    </row>
    <row r="297" spans="2:65" s="12" customFormat="1">
      <c r="B297" s="150"/>
      <c r="D297" s="151" t="s">
        <v>214</v>
      </c>
      <c r="E297" s="152" t="s">
        <v>1</v>
      </c>
      <c r="F297" s="153" t="s">
        <v>3108</v>
      </c>
      <c r="H297" s="154">
        <v>195</v>
      </c>
      <c r="I297" s="155"/>
      <c r="L297" s="150"/>
      <c r="M297" s="156"/>
      <c r="T297" s="157"/>
      <c r="AT297" s="152" t="s">
        <v>214</v>
      </c>
      <c r="AU297" s="152" t="s">
        <v>87</v>
      </c>
      <c r="AV297" s="12" t="s">
        <v>87</v>
      </c>
      <c r="AW297" s="12" t="s">
        <v>32</v>
      </c>
      <c r="AX297" s="12" t="s">
        <v>85</v>
      </c>
      <c r="AY297" s="152" t="s">
        <v>197</v>
      </c>
    </row>
    <row r="298" spans="2:65" s="1" customFormat="1" ht="16.5" customHeight="1">
      <c r="B298" s="136"/>
      <c r="C298" s="172" t="s">
        <v>713</v>
      </c>
      <c r="D298" s="172" t="s">
        <v>321</v>
      </c>
      <c r="E298" s="173" t="s">
        <v>346</v>
      </c>
      <c r="F298" s="174" t="s">
        <v>347</v>
      </c>
      <c r="G298" s="175" t="s">
        <v>222</v>
      </c>
      <c r="H298" s="176">
        <v>9.1</v>
      </c>
      <c r="I298" s="177"/>
      <c r="J298" s="178">
        <f>ROUND(I298*H298,2)</f>
        <v>0</v>
      </c>
      <c r="K298" s="174" t="s">
        <v>203</v>
      </c>
      <c r="L298" s="179"/>
      <c r="M298" s="180" t="s">
        <v>1</v>
      </c>
      <c r="N298" s="181" t="s">
        <v>42</v>
      </c>
      <c r="P298" s="146">
        <f>O298*H298</f>
        <v>0</v>
      </c>
      <c r="Q298" s="146">
        <v>0.21</v>
      </c>
      <c r="R298" s="146">
        <f>Q298*H298</f>
        <v>1.9109999999999998</v>
      </c>
      <c r="S298" s="146">
        <v>0</v>
      </c>
      <c r="T298" s="147">
        <f>S298*H298</f>
        <v>0</v>
      </c>
      <c r="AR298" s="148" t="s">
        <v>2702</v>
      </c>
      <c r="AT298" s="148" t="s">
        <v>321</v>
      </c>
      <c r="AU298" s="148" t="s">
        <v>87</v>
      </c>
      <c r="AY298" s="17" t="s">
        <v>197</v>
      </c>
      <c r="BE298" s="149">
        <f>IF(N298="základní",J298,0)</f>
        <v>0</v>
      </c>
      <c r="BF298" s="149">
        <f>IF(N298="snížená",J298,0)</f>
        <v>0</v>
      </c>
      <c r="BG298" s="149">
        <f>IF(N298="zákl. přenesená",J298,0)</f>
        <v>0</v>
      </c>
      <c r="BH298" s="149">
        <f>IF(N298="sníž. přenesená",J298,0)</f>
        <v>0</v>
      </c>
      <c r="BI298" s="149">
        <f>IF(N298="nulová",J298,0)</f>
        <v>0</v>
      </c>
      <c r="BJ298" s="17" t="s">
        <v>85</v>
      </c>
      <c r="BK298" s="149">
        <f>ROUND(I298*H298,2)</f>
        <v>0</v>
      </c>
      <c r="BL298" s="17" t="s">
        <v>539</v>
      </c>
      <c r="BM298" s="148" t="s">
        <v>3109</v>
      </c>
    </row>
    <row r="299" spans="2:65" s="12" customFormat="1">
      <c r="B299" s="150"/>
      <c r="D299" s="151" t="s">
        <v>214</v>
      </c>
      <c r="E299" s="152" t="s">
        <v>1</v>
      </c>
      <c r="F299" s="153" t="s">
        <v>3110</v>
      </c>
      <c r="H299" s="154">
        <v>9.1</v>
      </c>
      <c r="I299" s="155"/>
      <c r="L299" s="150"/>
      <c r="M299" s="156"/>
      <c r="T299" s="157"/>
      <c r="AT299" s="152" t="s">
        <v>214</v>
      </c>
      <c r="AU299" s="152" t="s">
        <v>87</v>
      </c>
      <c r="AV299" s="12" t="s">
        <v>87</v>
      </c>
      <c r="AW299" s="12" t="s">
        <v>32</v>
      </c>
      <c r="AX299" s="12" t="s">
        <v>85</v>
      </c>
      <c r="AY299" s="152" t="s">
        <v>197</v>
      </c>
    </row>
    <row r="300" spans="2:65" s="1" customFormat="1" ht="24.2" customHeight="1">
      <c r="B300" s="136"/>
      <c r="C300" s="137" t="s">
        <v>718</v>
      </c>
      <c r="D300" s="137" t="s">
        <v>199</v>
      </c>
      <c r="E300" s="138" t="s">
        <v>3111</v>
      </c>
      <c r="F300" s="139" t="s">
        <v>3112</v>
      </c>
      <c r="G300" s="140" t="s">
        <v>527</v>
      </c>
      <c r="H300" s="141">
        <v>227</v>
      </c>
      <c r="I300" s="142"/>
      <c r="J300" s="143">
        <f>ROUND(I300*H300,2)</f>
        <v>0</v>
      </c>
      <c r="K300" s="139" t="s">
        <v>203</v>
      </c>
      <c r="L300" s="32"/>
      <c r="M300" s="144" t="s">
        <v>1</v>
      </c>
      <c r="N300" s="145" t="s">
        <v>42</v>
      </c>
      <c r="P300" s="146">
        <f>O300*H300</f>
        <v>0</v>
      </c>
      <c r="Q300" s="146">
        <v>0.20014999999999999</v>
      </c>
      <c r="R300" s="146">
        <f>Q300*H300</f>
        <v>45.434049999999999</v>
      </c>
      <c r="S300" s="146">
        <v>0</v>
      </c>
      <c r="T300" s="147">
        <f>S300*H300</f>
        <v>0</v>
      </c>
      <c r="AR300" s="148" t="s">
        <v>539</v>
      </c>
      <c r="AT300" s="148" t="s">
        <v>199</v>
      </c>
      <c r="AU300" s="148" t="s">
        <v>87</v>
      </c>
      <c r="AY300" s="17" t="s">
        <v>197</v>
      </c>
      <c r="BE300" s="149">
        <f>IF(N300="základní",J300,0)</f>
        <v>0</v>
      </c>
      <c r="BF300" s="149">
        <f>IF(N300="snížená",J300,0)</f>
        <v>0</v>
      </c>
      <c r="BG300" s="149">
        <f>IF(N300="zákl. přenesená",J300,0)</f>
        <v>0</v>
      </c>
      <c r="BH300" s="149">
        <f>IF(N300="sníž. přenesená",J300,0)</f>
        <v>0</v>
      </c>
      <c r="BI300" s="149">
        <f>IF(N300="nulová",J300,0)</f>
        <v>0</v>
      </c>
      <c r="BJ300" s="17" t="s">
        <v>85</v>
      </c>
      <c r="BK300" s="149">
        <f>ROUND(I300*H300,2)</f>
        <v>0</v>
      </c>
      <c r="BL300" s="17" t="s">
        <v>539</v>
      </c>
      <c r="BM300" s="148" t="s">
        <v>3113</v>
      </c>
    </row>
    <row r="301" spans="2:65" s="12" customFormat="1">
      <c r="B301" s="150"/>
      <c r="D301" s="151" t="s">
        <v>214</v>
      </c>
      <c r="E301" s="152" t="s">
        <v>1</v>
      </c>
      <c r="F301" s="153" t="s">
        <v>3114</v>
      </c>
      <c r="H301" s="154">
        <v>227</v>
      </c>
      <c r="I301" s="155"/>
      <c r="L301" s="150"/>
      <c r="M301" s="156"/>
      <c r="T301" s="157"/>
      <c r="AT301" s="152" t="s">
        <v>214</v>
      </c>
      <c r="AU301" s="152" t="s">
        <v>87</v>
      </c>
      <c r="AV301" s="12" t="s">
        <v>87</v>
      </c>
      <c r="AW301" s="12" t="s">
        <v>32</v>
      </c>
      <c r="AX301" s="12" t="s">
        <v>85</v>
      </c>
      <c r="AY301" s="152" t="s">
        <v>197</v>
      </c>
    </row>
    <row r="302" spans="2:65" s="1" customFormat="1" ht="16.5" customHeight="1">
      <c r="B302" s="136"/>
      <c r="C302" s="172" t="s">
        <v>723</v>
      </c>
      <c r="D302" s="172" t="s">
        <v>321</v>
      </c>
      <c r="E302" s="173" t="s">
        <v>3115</v>
      </c>
      <c r="F302" s="174" t="s">
        <v>3116</v>
      </c>
      <c r="G302" s="175" t="s">
        <v>324</v>
      </c>
      <c r="H302" s="176">
        <v>28.602</v>
      </c>
      <c r="I302" s="177"/>
      <c r="J302" s="178">
        <f>ROUND(I302*H302,2)</f>
        <v>0</v>
      </c>
      <c r="K302" s="174" t="s">
        <v>203</v>
      </c>
      <c r="L302" s="179"/>
      <c r="M302" s="180" t="s">
        <v>1</v>
      </c>
      <c r="N302" s="181" t="s">
        <v>42</v>
      </c>
      <c r="P302" s="146">
        <f>O302*H302</f>
        <v>0</v>
      </c>
      <c r="Q302" s="146">
        <v>1E-3</v>
      </c>
      <c r="R302" s="146">
        <f>Q302*H302</f>
        <v>2.8602000000000002E-2</v>
      </c>
      <c r="S302" s="146">
        <v>0</v>
      </c>
      <c r="T302" s="147">
        <f>S302*H302</f>
        <v>0</v>
      </c>
      <c r="AR302" s="148" t="s">
        <v>2702</v>
      </c>
      <c r="AT302" s="148" t="s">
        <v>321</v>
      </c>
      <c r="AU302" s="148" t="s">
        <v>87</v>
      </c>
      <c r="AY302" s="17" t="s">
        <v>197</v>
      </c>
      <c r="BE302" s="149">
        <f>IF(N302="základní",J302,0)</f>
        <v>0</v>
      </c>
      <c r="BF302" s="149">
        <f>IF(N302="snížená",J302,0)</f>
        <v>0</v>
      </c>
      <c r="BG302" s="149">
        <f>IF(N302="zákl. přenesená",J302,0)</f>
        <v>0</v>
      </c>
      <c r="BH302" s="149">
        <f>IF(N302="sníž. přenesená",J302,0)</f>
        <v>0</v>
      </c>
      <c r="BI302" s="149">
        <f>IF(N302="nulová",J302,0)</f>
        <v>0</v>
      </c>
      <c r="BJ302" s="17" t="s">
        <v>85</v>
      </c>
      <c r="BK302" s="149">
        <f>ROUND(I302*H302,2)</f>
        <v>0</v>
      </c>
      <c r="BL302" s="17" t="s">
        <v>539</v>
      </c>
      <c r="BM302" s="148" t="s">
        <v>3117</v>
      </c>
    </row>
    <row r="303" spans="2:65" s="1" customFormat="1" ht="16.5" customHeight="1">
      <c r="B303" s="136"/>
      <c r="C303" s="172" t="s">
        <v>729</v>
      </c>
      <c r="D303" s="172" t="s">
        <v>321</v>
      </c>
      <c r="E303" s="173" t="s">
        <v>3118</v>
      </c>
      <c r="F303" s="174" t="s">
        <v>3119</v>
      </c>
      <c r="G303" s="175" t="s">
        <v>527</v>
      </c>
      <c r="H303" s="176">
        <v>227</v>
      </c>
      <c r="I303" s="177"/>
      <c r="J303" s="178">
        <f>ROUND(I303*H303,2)</f>
        <v>0</v>
      </c>
      <c r="K303" s="174" t="s">
        <v>203</v>
      </c>
      <c r="L303" s="179"/>
      <c r="M303" s="180" t="s">
        <v>1</v>
      </c>
      <c r="N303" s="181" t="s">
        <v>42</v>
      </c>
      <c r="P303" s="146">
        <f>O303*H303</f>
        <v>0</v>
      </c>
      <c r="Q303" s="146">
        <v>6.4999999999999997E-4</v>
      </c>
      <c r="R303" s="146">
        <f>Q303*H303</f>
        <v>0.14754999999999999</v>
      </c>
      <c r="S303" s="146">
        <v>0</v>
      </c>
      <c r="T303" s="147">
        <f>S303*H303</f>
        <v>0</v>
      </c>
      <c r="AR303" s="148" t="s">
        <v>2702</v>
      </c>
      <c r="AT303" s="148" t="s">
        <v>321</v>
      </c>
      <c r="AU303" s="148" t="s">
        <v>87</v>
      </c>
      <c r="AY303" s="17" t="s">
        <v>197</v>
      </c>
      <c r="BE303" s="149">
        <f>IF(N303="základní",J303,0)</f>
        <v>0</v>
      </c>
      <c r="BF303" s="149">
        <f>IF(N303="snížená",J303,0)</f>
        <v>0</v>
      </c>
      <c r="BG303" s="149">
        <f>IF(N303="zákl. přenesená",J303,0)</f>
        <v>0</v>
      </c>
      <c r="BH303" s="149">
        <f>IF(N303="sníž. přenesená",J303,0)</f>
        <v>0</v>
      </c>
      <c r="BI303" s="149">
        <f>IF(N303="nulová",J303,0)</f>
        <v>0</v>
      </c>
      <c r="BJ303" s="17" t="s">
        <v>85</v>
      </c>
      <c r="BK303" s="149">
        <f>ROUND(I303*H303,2)</f>
        <v>0</v>
      </c>
      <c r="BL303" s="17" t="s">
        <v>539</v>
      </c>
      <c r="BM303" s="148" t="s">
        <v>3120</v>
      </c>
    </row>
    <row r="304" spans="2:65" s="1" customFormat="1" ht="24.2" customHeight="1">
      <c r="B304" s="136"/>
      <c r="C304" s="137" t="s">
        <v>733</v>
      </c>
      <c r="D304" s="137" t="s">
        <v>199</v>
      </c>
      <c r="E304" s="138" t="s">
        <v>3121</v>
      </c>
      <c r="F304" s="139" t="s">
        <v>3122</v>
      </c>
      <c r="G304" s="140" t="s">
        <v>527</v>
      </c>
      <c r="H304" s="141">
        <v>272.39999999999998</v>
      </c>
      <c r="I304" s="142"/>
      <c r="J304" s="143">
        <f>ROUND(I304*H304,2)</f>
        <v>0</v>
      </c>
      <c r="K304" s="139" t="s">
        <v>203</v>
      </c>
      <c r="L304" s="32"/>
      <c r="M304" s="144" t="s">
        <v>1</v>
      </c>
      <c r="N304" s="145" t="s">
        <v>42</v>
      </c>
      <c r="P304" s="146">
        <f>O304*H304</f>
        <v>0</v>
      </c>
      <c r="Q304" s="146">
        <v>0</v>
      </c>
      <c r="R304" s="146">
        <f>Q304*H304</f>
        <v>0</v>
      </c>
      <c r="S304" s="146">
        <v>0</v>
      </c>
      <c r="T304" s="147">
        <f>S304*H304</f>
        <v>0</v>
      </c>
      <c r="AR304" s="148" t="s">
        <v>539</v>
      </c>
      <c r="AT304" s="148" t="s">
        <v>199</v>
      </c>
      <c r="AU304" s="148" t="s">
        <v>87</v>
      </c>
      <c r="AY304" s="17" t="s">
        <v>197</v>
      </c>
      <c r="BE304" s="149">
        <f>IF(N304="základní",J304,0)</f>
        <v>0</v>
      </c>
      <c r="BF304" s="149">
        <f>IF(N304="snížená",J304,0)</f>
        <v>0</v>
      </c>
      <c r="BG304" s="149">
        <f>IF(N304="zákl. přenesená",J304,0)</f>
        <v>0</v>
      </c>
      <c r="BH304" s="149">
        <f>IF(N304="sníž. přenesená",J304,0)</f>
        <v>0</v>
      </c>
      <c r="BI304" s="149">
        <f>IF(N304="nulová",J304,0)</f>
        <v>0</v>
      </c>
      <c r="BJ304" s="17" t="s">
        <v>85</v>
      </c>
      <c r="BK304" s="149">
        <f>ROUND(I304*H304,2)</f>
        <v>0</v>
      </c>
      <c r="BL304" s="17" t="s">
        <v>539</v>
      </c>
      <c r="BM304" s="148" t="s">
        <v>3123</v>
      </c>
    </row>
    <row r="305" spans="2:65" s="12" customFormat="1">
      <c r="B305" s="150"/>
      <c r="D305" s="151" t="s">
        <v>214</v>
      </c>
      <c r="E305" s="152" t="s">
        <v>1</v>
      </c>
      <c r="F305" s="153" t="s">
        <v>3124</v>
      </c>
      <c r="H305" s="154">
        <v>272.39999999999998</v>
      </c>
      <c r="I305" s="155"/>
      <c r="L305" s="150"/>
      <c r="M305" s="156"/>
      <c r="T305" s="157"/>
      <c r="AT305" s="152" t="s">
        <v>214</v>
      </c>
      <c r="AU305" s="152" t="s">
        <v>87</v>
      </c>
      <c r="AV305" s="12" t="s">
        <v>87</v>
      </c>
      <c r="AW305" s="12" t="s">
        <v>32</v>
      </c>
      <c r="AX305" s="12" t="s">
        <v>85</v>
      </c>
      <c r="AY305" s="152" t="s">
        <v>197</v>
      </c>
    </row>
    <row r="306" spans="2:65" s="1" customFormat="1" ht="24.2" customHeight="1">
      <c r="B306" s="136"/>
      <c r="C306" s="172" t="s">
        <v>738</v>
      </c>
      <c r="D306" s="172" t="s">
        <v>321</v>
      </c>
      <c r="E306" s="173" t="s">
        <v>3125</v>
      </c>
      <c r="F306" s="174" t="s">
        <v>3126</v>
      </c>
      <c r="G306" s="175" t="s">
        <v>527</v>
      </c>
      <c r="H306" s="176">
        <v>272.39999999999998</v>
      </c>
      <c r="I306" s="177"/>
      <c r="J306" s="178">
        <f>ROUND(I306*H306,2)</f>
        <v>0</v>
      </c>
      <c r="K306" s="174" t="s">
        <v>203</v>
      </c>
      <c r="L306" s="179"/>
      <c r="M306" s="180" t="s">
        <v>1</v>
      </c>
      <c r="N306" s="181" t="s">
        <v>42</v>
      </c>
      <c r="P306" s="146">
        <f>O306*H306</f>
        <v>0</v>
      </c>
      <c r="Q306" s="146">
        <v>2.5999999999999998E-4</v>
      </c>
      <c r="R306" s="146">
        <f>Q306*H306</f>
        <v>7.0823999999999984E-2</v>
      </c>
      <c r="S306" s="146">
        <v>0</v>
      </c>
      <c r="T306" s="147">
        <f>S306*H306</f>
        <v>0</v>
      </c>
      <c r="AR306" s="148" t="s">
        <v>833</v>
      </c>
      <c r="AT306" s="148" t="s">
        <v>321</v>
      </c>
      <c r="AU306" s="148" t="s">
        <v>87</v>
      </c>
      <c r="AY306" s="17" t="s">
        <v>197</v>
      </c>
      <c r="BE306" s="149">
        <f>IF(N306="základní",J306,0)</f>
        <v>0</v>
      </c>
      <c r="BF306" s="149">
        <f>IF(N306="snížená",J306,0)</f>
        <v>0</v>
      </c>
      <c r="BG306" s="149">
        <f>IF(N306="zákl. přenesená",J306,0)</f>
        <v>0</v>
      </c>
      <c r="BH306" s="149">
        <f>IF(N306="sníž. přenesená",J306,0)</f>
        <v>0</v>
      </c>
      <c r="BI306" s="149">
        <f>IF(N306="nulová",J306,0)</f>
        <v>0</v>
      </c>
      <c r="BJ306" s="17" t="s">
        <v>85</v>
      </c>
      <c r="BK306" s="149">
        <f>ROUND(I306*H306,2)</f>
        <v>0</v>
      </c>
      <c r="BL306" s="17" t="s">
        <v>833</v>
      </c>
      <c r="BM306" s="148" t="s">
        <v>3127</v>
      </c>
    </row>
    <row r="307" spans="2:65" s="1" customFormat="1" ht="33" customHeight="1">
      <c r="B307" s="136"/>
      <c r="C307" s="137" t="s">
        <v>743</v>
      </c>
      <c r="D307" s="137" t="s">
        <v>199</v>
      </c>
      <c r="E307" s="138" t="s">
        <v>3128</v>
      </c>
      <c r="F307" s="139" t="s">
        <v>3129</v>
      </c>
      <c r="G307" s="140" t="s">
        <v>527</v>
      </c>
      <c r="H307" s="141">
        <v>105.7</v>
      </c>
      <c r="I307" s="142"/>
      <c r="J307" s="143">
        <f>ROUND(I307*H307,2)</f>
        <v>0</v>
      </c>
      <c r="K307" s="139" t="s">
        <v>203</v>
      </c>
      <c r="L307" s="32"/>
      <c r="M307" s="144" t="s">
        <v>1</v>
      </c>
      <c r="N307" s="145" t="s">
        <v>42</v>
      </c>
      <c r="P307" s="146">
        <f>O307*H307</f>
        <v>0</v>
      </c>
      <c r="Q307" s="146">
        <v>0</v>
      </c>
      <c r="R307" s="146">
        <f>Q307*H307</f>
        <v>0</v>
      </c>
      <c r="S307" s="146">
        <v>2.4E-2</v>
      </c>
      <c r="T307" s="147">
        <f>S307*H307</f>
        <v>2.5367999999999999</v>
      </c>
      <c r="AR307" s="148" t="s">
        <v>539</v>
      </c>
      <c r="AT307" s="148" t="s">
        <v>199</v>
      </c>
      <c r="AU307" s="148" t="s">
        <v>87</v>
      </c>
      <c r="AY307" s="17" t="s">
        <v>197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85</v>
      </c>
      <c r="BK307" s="149">
        <f>ROUND(I307*H307,2)</f>
        <v>0</v>
      </c>
      <c r="BL307" s="17" t="s">
        <v>539</v>
      </c>
      <c r="BM307" s="148" t="s">
        <v>3130</v>
      </c>
    </row>
    <row r="308" spans="2:65" s="12" customFormat="1">
      <c r="B308" s="150"/>
      <c r="D308" s="151" t="s">
        <v>214</v>
      </c>
      <c r="E308" s="152" t="s">
        <v>1</v>
      </c>
      <c r="F308" s="153" t="s">
        <v>3131</v>
      </c>
      <c r="H308" s="154">
        <v>105.7</v>
      </c>
      <c r="I308" s="155"/>
      <c r="L308" s="150"/>
      <c r="M308" s="156"/>
      <c r="T308" s="157"/>
      <c r="AT308" s="152" t="s">
        <v>214</v>
      </c>
      <c r="AU308" s="152" t="s">
        <v>87</v>
      </c>
      <c r="AV308" s="12" t="s">
        <v>87</v>
      </c>
      <c r="AW308" s="12" t="s">
        <v>32</v>
      </c>
      <c r="AX308" s="12" t="s">
        <v>85</v>
      </c>
      <c r="AY308" s="152" t="s">
        <v>197</v>
      </c>
    </row>
    <row r="309" spans="2:65" s="1" customFormat="1" ht="24.2" customHeight="1">
      <c r="B309" s="136"/>
      <c r="C309" s="137" t="s">
        <v>748</v>
      </c>
      <c r="D309" s="137" t="s">
        <v>199</v>
      </c>
      <c r="E309" s="138" t="s">
        <v>2746</v>
      </c>
      <c r="F309" s="139" t="s">
        <v>2747</v>
      </c>
      <c r="G309" s="140" t="s">
        <v>293</v>
      </c>
      <c r="H309" s="141">
        <v>2.1659999999999999</v>
      </c>
      <c r="I309" s="142"/>
      <c r="J309" s="143">
        <f>ROUND(I309*H309,2)</f>
        <v>0</v>
      </c>
      <c r="K309" s="139" t="s">
        <v>203</v>
      </c>
      <c r="L309" s="32"/>
      <c r="M309" s="144" t="s">
        <v>1</v>
      </c>
      <c r="N309" s="145" t="s">
        <v>42</v>
      </c>
      <c r="P309" s="146">
        <f>O309*H309</f>
        <v>0</v>
      </c>
      <c r="Q309" s="146">
        <v>0</v>
      </c>
      <c r="R309" s="146">
        <f>Q309*H309</f>
        <v>0</v>
      </c>
      <c r="S309" s="146">
        <v>0</v>
      </c>
      <c r="T309" s="147">
        <f>S309*H309</f>
        <v>0</v>
      </c>
      <c r="AR309" s="148" t="s">
        <v>539</v>
      </c>
      <c r="AT309" s="148" t="s">
        <v>199</v>
      </c>
      <c r="AU309" s="148" t="s">
        <v>87</v>
      </c>
      <c r="AY309" s="17" t="s">
        <v>197</v>
      </c>
      <c r="BE309" s="149">
        <f>IF(N309="základní",J309,0)</f>
        <v>0</v>
      </c>
      <c r="BF309" s="149">
        <f>IF(N309="snížená",J309,0)</f>
        <v>0</v>
      </c>
      <c r="BG309" s="149">
        <f>IF(N309="zákl. přenesená",J309,0)</f>
        <v>0</v>
      </c>
      <c r="BH309" s="149">
        <f>IF(N309="sníž. přenesená",J309,0)</f>
        <v>0</v>
      </c>
      <c r="BI309" s="149">
        <f>IF(N309="nulová",J309,0)</f>
        <v>0</v>
      </c>
      <c r="BJ309" s="17" t="s">
        <v>85</v>
      </c>
      <c r="BK309" s="149">
        <f>ROUND(I309*H309,2)</f>
        <v>0</v>
      </c>
      <c r="BL309" s="17" t="s">
        <v>539</v>
      </c>
      <c r="BM309" s="148" t="s">
        <v>3132</v>
      </c>
    </row>
    <row r="310" spans="2:65" s="1" customFormat="1" ht="24.2" customHeight="1">
      <c r="B310" s="136"/>
      <c r="C310" s="137" t="s">
        <v>752</v>
      </c>
      <c r="D310" s="137" t="s">
        <v>199</v>
      </c>
      <c r="E310" s="138" t="s">
        <v>3133</v>
      </c>
      <c r="F310" s="139" t="s">
        <v>3134</v>
      </c>
      <c r="G310" s="140" t="s">
        <v>293</v>
      </c>
      <c r="H310" s="141">
        <v>62.814</v>
      </c>
      <c r="I310" s="142"/>
      <c r="J310" s="143">
        <f>ROUND(I310*H310,2)</f>
        <v>0</v>
      </c>
      <c r="K310" s="139" t="s">
        <v>203</v>
      </c>
      <c r="L310" s="32"/>
      <c r="M310" s="144" t="s">
        <v>1</v>
      </c>
      <c r="N310" s="145" t="s">
        <v>42</v>
      </c>
      <c r="P310" s="146">
        <f>O310*H310</f>
        <v>0</v>
      </c>
      <c r="Q310" s="146">
        <v>0</v>
      </c>
      <c r="R310" s="146">
        <f>Q310*H310</f>
        <v>0</v>
      </c>
      <c r="S310" s="146">
        <v>0</v>
      </c>
      <c r="T310" s="147">
        <f>S310*H310</f>
        <v>0</v>
      </c>
      <c r="AR310" s="148" t="s">
        <v>539</v>
      </c>
      <c r="AT310" s="148" t="s">
        <v>199</v>
      </c>
      <c r="AU310" s="148" t="s">
        <v>87</v>
      </c>
      <c r="AY310" s="17" t="s">
        <v>197</v>
      </c>
      <c r="BE310" s="149">
        <f>IF(N310="základní",J310,0)</f>
        <v>0</v>
      </c>
      <c r="BF310" s="149">
        <f>IF(N310="snížená",J310,0)</f>
        <v>0</v>
      </c>
      <c r="BG310" s="149">
        <f>IF(N310="zákl. přenesená",J310,0)</f>
        <v>0</v>
      </c>
      <c r="BH310" s="149">
        <f>IF(N310="sníž. přenesená",J310,0)</f>
        <v>0</v>
      </c>
      <c r="BI310" s="149">
        <f>IF(N310="nulová",J310,0)</f>
        <v>0</v>
      </c>
      <c r="BJ310" s="17" t="s">
        <v>85</v>
      </c>
      <c r="BK310" s="149">
        <f>ROUND(I310*H310,2)</f>
        <v>0</v>
      </c>
      <c r="BL310" s="17" t="s">
        <v>539</v>
      </c>
      <c r="BM310" s="148" t="s">
        <v>3135</v>
      </c>
    </row>
    <row r="311" spans="2:65" s="12" customFormat="1">
      <c r="B311" s="150"/>
      <c r="D311" s="151" t="s">
        <v>214</v>
      </c>
      <c r="E311" s="152" t="s">
        <v>1</v>
      </c>
      <c r="F311" s="153" t="s">
        <v>3136</v>
      </c>
      <c r="H311" s="154">
        <v>62.814</v>
      </c>
      <c r="I311" s="155"/>
      <c r="L311" s="150"/>
      <c r="M311" s="156"/>
      <c r="T311" s="157"/>
      <c r="AT311" s="152" t="s">
        <v>214</v>
      </c>
      <c r="AU311" s="152" t="s">
        <v>87</v>
      </c>
      <c r="AV311" s="12" t="s">
        <v>87</v>
      </c>
      <c r="AW311" s="12" t="s">
        <v>32</v>
      </c>
      <c r="AX311" s="12" t="s">
        <v>85</v>
      </c>
      <c r="AY311" s="152" t="s">
        <v>197</v>
      </c>
    </row>
    <row r="312" spans="2:65" s="11" customFormat="1" ht="22.9" customHeight="1">
      <c r="B312" s="124"/>
      <c r="D312" s="125" t="s">
        <v>76</v>
      </c>
      <c r="E312" s="134" t="s">
        <v>3137</v>
      </c>
      <c r="F312" s="134" t="s">
        <v>3138</v>
      </c>
      <c r="I312" s="127"/>
      <c r="J312" s="135">
        <f>BK312</f>
        <v>0</v>
      </c>
      <c r="L312" s="124"/>
      <c r="M312" s="129"/>
      <c r="P312" s="130">
        <f>SUM(P313:P314)</f>
        <v>0</v>
      </c>
      <c r="R312" s="130">
        <f>SUM(R313:R314)</f>
        <v>0</v>
      </c>
      <c r="T312" s="131">
        <f>SUM(T313:T314)</f>
        <v>0</v>
      </c>
      <c r="AR312" s="125" t="s">
        <v>209</v>
      </c>
      <c r="AT312" s="132" t="s">
        <v>76</v>
      </c>
      <c r="AU312" s="132" t="s">
        <v>85</v>
      </c>
      <c r="AY312" s="125" t="s">
        <v>197</v>
      </c>
      <c r="BK312" s="133">
        <f>SUM(BK313:BK314)</f>
        <v>0</v>
      </c>
    </row>
    <row r="313" spans="2:65" s="1" customFormat="1" ht="24.2" customHeight="1">
      <c r="B313" s="136"/>
      <c r="C313" s="137" t="s">
        <v>757</v>
      </c>
      <c r="D313" s="137" t="s">
        <v>199</v>
      </c>
      <c r="E313" s="138" t="s">
        <v>3139</v>
      </c>
      <c r="F313" s="139" t="s">
        <v>3140</v>
      </c>
      <c r="G313" s="140" t="s">
        <v>202</v>
      </c>
      <c r="H313" s="141">
        <v>3</v>
      </c>
      <c r="I313" s="142"/>
      <c r="J313" s="143">
        <f>ROUND(I313*H313,2)</f>
        <v>0</v>
      </c>
      <c r="K313" s="139" t="s">
        <v>203</v>
      </c>
      <c r="L313" s="32"/>
      <c r="M313" s="144" t="s">
        <v>1</v>
      </c>
      <c r="N313" s="145" t="s">
        <v>42</v>
      </c>
      <c r="P313" s="146">
        <f>O313*H313</f>
        <v>0</v>
      </c>
      <c r="Q313" s="146">
        <v>0</v>
      </c>
      <c r="R313" s="146">
        <f>Q313*H313</f>
        <v>0</v>
      </c>
      <c r="S313" s="146">
        <v>0</v>
      </c>
      <c r="T313" s="147">
        <f>S313*H313</f>
        <v>0</v>
      </c>
      <c r="AR313" s="148" t="s">
        <v>539</v>
      </c>
      <c r="AT313" s="148" t="s">
        <v>199</v>
      </c>
      <c r="AU313" s="148" t="s">
        <v>87</v>
      </c>
      <c r="AY313" s="17" t="s">
        <v>197</v>
      </c>
      <c r="BE313" s="149">
        <f>IF(N313="základní",J313,0)</f>
        <v>0</v>
      </c>
      <c r="BF313" s="149">
        <f>IF(N313="snížená",J313,0)</f>
        <v>0</v>
      </c>
      <c r="BG313" s="149">
        <f>IF(N313="zákl. přenesená",J313,0)</f>
        <v>0</v>
      </c>
      <c r="BH313" s="149">
        <f>IF(N313="sníž. přenesená",J313,0)</f>
        <v>0</v>
      </c>
      <c r="BI313" s="149">
        <f>IF(N313="nulová",J313,0)</f>
        <v>0</v>
      </c>
      <c r="BJ313" s="17" t="s">
        <v>85</v>
      </c>
      <c r="BK313" s="149">
        <f>ROUND(I313*H313,2)</f>
        <v>0</v>
      </c>
      <c r="BL313" s="17" t="s">
        <v>539</v>
      </c>
      <c r="BM313" s="148" t="s">
        <v>3141</v>
      </c>
    </row>
    <row r="314" spans="2:65" s="12" customFormat="1">
      <c r="B314" s="150"/>
      <c r="D314" s="151" t="s">
        <v>214</v>
      </c>
      <c r="E314" s="152" t="s">
        <v>1</v>
      </c>
      <c r="F314" s="153" t="s">
        <v>3142</v>
      </c>
      <c r="H314" s="154">
        <v>3</v>
      </c>
      <c r="I314" s="155"/>
      <c r="L314" s="150"/>
      <c r="M314" s="156"/>
      <c r="T314" s="157"/>
      <c r="AT314" s="152" t="s">
        <v>214</v>
      </c>
      <c r="AU314" s="152" t="s">
        <v>87</v>
      </c>
      <c r="AV314" s="12" t="s">
        <v>87</v>
      </c>
      <c r="AW314" s="12" t="s">
        <v>32</v>
      </c>
      <c r="AX314" s="12" t="s">
        <v>85</v>
      </c>
      <c r="AY314" s="152" t="s">
        <v>197</v>
      </c>
    </row>
    <row r="315" spans="2:65" s="11" customFormat="1" ht="25.9" customHeight="1">
      <c r="B315" s="124"/>
      <c r="D315" s="125" t="s">
        <v>76</v>
      </c>
      <c r="E315" s="126" t="s">
        <v>2749</v>
      </c>
      <c r="F315" s="126" t="s">
        <v>2750</v>
      </c>
      <c r="I315" s="127"/>
      <c r="J315" s="128">
        <f>BK315</f>
        <v>0</v>
      </c>
      <c r="L315" s="124"/>
      <c r="M315" s="129"/>
      <c r="P315" s="130">
        <f>SUM(P316:P317)</f>
        <v>0</v>
      </c>
      <c r="R315" s="130">
        <f>SUM(R316:R317)</f>
        <v>0</v>
      </c>
      <c r="T315" s="131">
        <f>SUM(T316:T317)</f>
        <v>0</v>
      </c>
      <c r="AR315" s="125" t="s">
        <v>204</v>
      </c>
      <c r="AT315" s="132" t="s">
        <v>76</v>
      </c>
      <c r="AU315" s="132" t="s">
        <v>77</v>
      </c>
      <c r="AY315" s="125" t="s">
        <v>197</v>
      </c>
      <c r="BK315" s="133">
        <f>SUM(BK316:BK317)</f>
        <v>0</v>
      </c>
    </row>
    <row r="316" spans="2:65" s="1" customFormat="1" ht="16.5" customHeight="1">
      <c r="B316" s="136"/>
      <c r="C316" s="137" t="s">
        <v>761</v>
      </c>
      <c r="D316" s="137" t="s">
        <v>199</v>
      </c>
      <c r="E316" s="138" t="s">
        <v>3143</v>
      </c>
      <c r="F316" s="139" t="s">
        <v>3144</v>
      </c>
      <c r="G316" s="140" t="s">
        <v>1317</v>
      </c>
      <c r="H316" s="141">
        <v>80</v>
      </c>
      <c r="I316" s="142"/>
      <c r="J316" s="143">
        <f>ROUND(I316*H316,2)</f>
        <v>0</v>
      </c>
      <c r="K316" s="139" t="s">
        <v>203</v>
      </c>
      <c r="L316" s="32"/>
      <c r="M316" s="144" t="s">
        <v>1</v>
      </c>
      <c r="N316" s="145" t="s">
        <v>42</v>
      </c>
      <c r="P316" s="146">
        <f>O316*H316</f>
        <v>0</v>
      </c>
      <c r="Q316" s="146">
        <v>0</v>
      </c>
      <c r="R316" s="146">
        <f>Q316*H316</f>
        <v>0</v>
      </c>
      <c r="S316" s="146">
        <v>0</v>
      </c>
      <c r="T316" s="147">
        <f>S316*H316</f>
        <v>0</v>
      </c>
      <c r="AR316" s="148" t="s">
        <v>2753</v>
      </c>
      <c r="AT316" s="148" t="s">
        <v>199</v>
      </c>
      <c r="AU316" s="148" t="s">
        <v>85</v>
      </c>
      <c r="AY316" s="17" t="s">
        <v>197</v>
      </c>
      <c r="BE316" s="149">
        <f>IF(N316="základní",J316,0)</f>
        <v>0</v>
      </c>
      <c r="BF316" s="149">
        <f>IF(N316="snížená",J316,0)</f>
        <v>0</v>
      </c>
      <c r="BG316" s="149">
        <f>IF(N316="zákl. přenesená",J316,0)</f>
        <v>0</v>
      </c>
      <c r="BH316" s="149">
        <f>IF(N316="sníž. přenesená",J316,0)</f>
        <v>0</v>
      </c>
      <c r="BI316" s="149">
        <f>IF(N316="nulová",J316,0)</f>
        <v>0</v>
      </c>
      <c r="BJ316" s="17" t="s">
        <v>85</v>
      </c>
      <c r="BK316" s="149">
        <f>ROUND(I316*H316,2)</f>
        <v>0</v>
      </c>
      <c r="BL316" s="17" t="s">
        <v>2753</v>
      </c>
      <c r="BM316" s="148" t="s">
        <v>3145</v>
      </c>
    </row>
    <row r="317" spans="2:65" s="1" customFormat="1" ht="16.5" customHeight="1">
      <c r="B317" s="136"/>
      <c r="C317" s="137" t="s">
        <v>767</v>
      </c>
      <c r="D317" s="137" t="s">
        <v>199</v>
      </c>
      <c r="E317" s="138" t="s">
        <v>3146</v>
      </c>
      <c r="F317" s="139" t="s">
        <v>3147</v>
      </c>
      <c r="G317" s="140" t="s">
        <v>1317</v>
      </c>
      <c r="H317" s="141">
        <v>20</v>
      </c>
      <c r="I317" s="142"/>
      <c r="J317" s="143">
        <f>ROUND(I317*H317,2)</f>
        <v>0</v>
      </c>
      <c r="K317" s="139" t="s">
        <v>203</v>
      </c>
      <c r="L317" s="32"/>
      <c r="M317" s="144" t="s">
        <v>1</v>
      </c>
      <c r="N317" s="145" t="s">
        <v>42</v>
      </c>
      <c r="P317" s="146">
        <f>O317*H317</f>
        <v>0</v>
      </c>
      <c r="Q317" s="146">
        <v>0</v>
      </c>
      <c r="R317" s="146">
        <f>Q317*H317</f>
        <v>0</v>
      </c>
      <c r="S317" s="146">
        <v>0</v>
      </c>
      <c r="T317" s="147">
        <f>S317*H317</f>
        <v>0</v>
      </c>
      <c r="AR317" s="148" t="s">
        <v>2753</v>
      </c>
      <c r="AT317" s="148" t="s">
        <v>199</v>
      </c>
      <c r="AU317" s="148" t="s">
        <v>85</v>
      </c>
      <c r="AY317" s="17" t="s">
        <v>197</v>
      </c>
      <c r="BE317" s="149">
        <f>IF(N317="základní",J317,0)</f>
        <v>0</v>
      </c>
      <c r="BF317" s="149">
        <f>IF(N317="snížená",J317,0)</f>
        <v>0</v>
      </c>
      <c r="BG317" s="149">
        <f>IF(N317="zákl. přenesená",J317,0)</f>
        <v>0</v>
      </c>
      <c r="BH317" s="149">
        <f>IF(N317="sníž. přenesená",J317,0)</f>
        <v>0</v>
      </c>
      <c r="BI317" s="149">
        <f>IF(N317="nulová",J317,0)</f>
        <v>0</v>
      </c>
      <c r="BJ317" s="17" t="s">
        <v>85</v>
      </c>
      <c r="BK317" s="149">
        <f>ROUND(I317*H317,2)</f>
        <v>0</v>
      </c>
      <c r="BL317" s="17" t="s">
        <v>2753</v>
      </c>
      <c r="BM317" s="148" t="s">
        <v>3148</v>
      </c>
    </row>
    <row r="318" spans="2:65" s="11" customFormat="1" ht="25.9" customHeight="1">
      <c r="B318" s="124"/>
      <c r="D318" s="125" t="s">
        <v>76</v>
      </c>
      <c r="E318" s="126" t="s">
        <v>141</v>
      </c>
      <c r="F318" s="126" t="s">
        <v>3149</v>
      </c>
      <c r="I318" s="127"/>
      <c r="J318" s="128">
        <f>BK318</f>
        <v>0</v>
      </c>
      <c r="L318" s="124"/>
      <c r="M318" s="129"/>
      <c r="P318" s="130">
        <f>P319</f>
        <v>0</v>
      </c>
      <c r="R318" s="130">
        <f>R319</f>
        <v>0</v>
      </c>
      <c r="T318" s="131">
        <f>T319</f>
        <v>0</v>
      </c>
      <c r="AR318" s="125" t="s">
        <v>225</v>
      </c>
      <c r="AT318" s="132" t="s">
        <v>76</v>
      </c>
      <c r="AU318" s="132" t="s">
        <v>77</v>
      </c>
      <c r="AY318" s="125" t="s">
        <v>197</v>
      </c>
      <c r="BK318" s="133">
        <f>BK319</f>
        <v>0</v>
      </c>
    </row>
    <row r="319" spans="2:65" s="11" customFormat="1" ht="22.9" customHeight="1">
      <c r="B319" s="124"/>
      <c r="D319" s="125" t="s">
        <v>76</v>
      </c>
      <c r="E319" s="134" t="s">
        <v>3150</v>
      </c>
      <c r="F319" s="134" t="s">
        <v>3151</v>
      </c>
      <c r="I319" s="127"/>
      <c r="J319" s="135">
        <f>BK319</f>
        <v>0</v>
      </c>
      <c r="L319" s="124"/>
      <c r="M319" s="129"/>
      <c r="P319" s="130">
        <f>P320</f>
        <v>0</v>
      </c>
      <c r="R319" s="130">
        <f>R320</f>
        <v>0</v>
      </c>
      <c r="T319" s="131">
        <f>T320</f>
        <v>0</v>
      </c>
      <c r="AR319" s="125" t="s">
        <v>225</v>
      </c>
      <c r="AT319" s="132" t="s">
        <v>76</v>
      </c>
      <c r="AU319" s="132" t="s">
        <v>85</v>
      </c>
      <c r="AY319" s="125" t="s">
        <v>197</v>
      </c>
      <c r="BK319" s="133">
        <f>BK320</f>
        <v>0</v>
      </c>
    </row>
    <row r="320" spans="2:65" s="1" customFormat="1" ht="16.5" customHeight="1">
      <c r="B320" s="136"/>
      <c r="C320" s="137" t="s">
        <v>771</v>
      </c>
      <c r="D320" s="137" t="s">
        <v>199</v>
      </c>
      <c r="E320" s="138" t="s">
        <v>3152</v>
      </c>
      <c r="F320" s="139" t="s">
        <v>3512</v>
      </c>
      <c r="G320" s="140" t="s">
        <v>1811</v>
      </c>
      <c r="H320" s="141">
        <v>1</v>
      </c>
      <c r="I320" s="142"/>
      <c r="J320" s="143">
        <f>ROUND(I320*H320,2)</f>
        <v>0</v>
      </c>
      <c r="K320" s="139" t="s">
        <v>1</v>
      </c>
      <c r="L320" s="32"/>
      <c r="M320" s="182" t="s">
        <v>1</v>
      </c>
      <c r="N320" s="183" t="s">
        <v>42</v>
      </c>
      <c r="O320" s="184"/>
      <c r="P320" s="185">
        <f>O320*H320</f>
        <v>0</v>
      </c>
      <c r="Q320" s="185">
        <v>0</v>
      </c>
      <c r="R320" s="185">
        <f>Q320*H320</f>
        <v>0</v>
      </c>
      <c r="S320" s="185">
        <v>0</v>
      </c>
      <c r="T320" s="186">
        <f>S320*H320</f>
        <v>0</v>
      </c>
      <c r="AR320" s="148" t="s">
        <v>3153</v>
      </c>
      <c r="AT320" s="148" t="s">
        <v>199</v>
      </c>
      <c r="AU320" s="148" t="s">
        <v>87</v>
      </c>
      <c r="AY320" s="17" t="s">
        <v>197</v>
      </c>
      <c r="BE320" s="149">
        <f>IF(N320="základní",J320,0)</f>
        <v>0</v>
      </c>
      <c r="BF320" s="149">
        <f>IF(N320="snížená",J320,0)</f>
        <v>0</v>
      </c>
      <c r="BG320" s="149">
        <f>IF(N320="zákl. přenesená",J320,0)</f>
        <v>0</v>
      </c>
      <c r="BH320" s="149">
        <f>IF(N320="sníž. přenesená",J320,0)</f>
        <v>0</v>
      </c>
      <c r="BI320" s="149">
        <f>IF(N320="nulová",J320,0)</f>
        <v>0</v>
      </c>
      <c r="BJ320" s="17" t="s">
        <v>85</v>
      </c>
      <c r="BK320" s="149">
        <f>ROUND(I320*H320,2)</f>
        <v>0</v>
      </c>
      <c r="BL320" s="17" t="s">
        <v>3153</v>
      </c>
      <c r="BM320" s="148" t="s">
        <v>3154</v>
      </c>
    </row>
    <row r="321" spans="2:12" s="1" customFormat="1" ht="6.95" customHeight="1">
      <c r="B321" s="44"/>
      <c r="C321" s="45"/>
      <c r="D321" s="45"/>
      <c r="E321" s="45"/>
      <c r="F321" s="45"/>
      <c r="G321" s="45"/>
      <c r="H321" s="45"/>
      <c r="I321" s="45"/>
      <c r="J321" s="45"/>
      <c r="K321" s="45"/>
      <c r="L321" s="32"/>
    </row>
  </sheetData>
  <autoFilter ref="C129:K320" xr:uid="{00000000-0009-0000-0000-000010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40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140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s="1" customFormat="1" ht="12" customHeight="1">
      <c r="B8" s="32"/>
      <c r="D8" s="27" t="s">
        <v>146</v>
      </c>
      <c r="L8" s="32"/>
    </row>
    <row r="9" spans="2:46" s="1" customFormat="1" ht="16.5" customHeight="1">
      <c r="B9" s="32"/>
      <c r="E9" s="246" t="s">
        <v>3155</v>
      </c>
      <c r="F9" s="249"/>
      <c r="G9" s="249"/>
      <c r="H9" s="24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2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1313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1314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ROUND(J128,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ROUND((SUM(BE128:BE402)),  2)</f>
        <v>0</v>
      </c>
      <c r="I33" s="96">
        <v>0.21</v>
      </c>
      <c r="J33" s="86">
        <f>ROUND(((SUM(BE128:BE402))*I33),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ROUND((SUM(BF128:BF402)),  2)</f>
        <v>0</v>
      </c>
      <c r="I34" s="96">
        <v>0.12</v>
      </c>
      <c r="J34" s="86">
        <f>ROUND(((SUM(BF128:BF402))*I34),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ROUND((SUM(BG128:BG402)),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ROUND((SUM(BH128:BH402)),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ROUND((SUM(BI128:BI402)),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152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146</v>
      </c>
      <c r="L86" s="32"/>
    </row>
    <row r="87" spans="2:47" s="1" customFormat="1" ht="16.5" customHeight="1">
      <c r="B87" s="32"/>
      <c r="E87" s="246" t="str">
        <f>E9</f>
        <v>SO 05 - Vegetační ČOV pro 10EO (KČOV)</v>
      </c>
      <c r="F87" s="249"/>
      <c r="G87" s="249"/>
      <c r="H87" s="24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k.ú. Daliměřice, Turnov</v>
      </c>
      <c r="I89" s="27" t="s">
        <v>22</v>
      </c>
      <c r="J89" s="52" t="str">
        <f>IF(J12="","",J12)</f>
        <v>7. 10. 2024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Město Turnov</v>
      </c>
      <c r="I91" s="27" t="s">
        <v>30</v>
      </c>
      <c r="J91" s="30" t="str">
        <f>E21</f>
        <v>Ing. Radim Heiduk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Ing. Petr Dudík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153</v>
      </c>
      <c r="D94" s="97"/>
      <c r="E94" s="97"/>
      <c r="F94" s="97"/>
      <c r="G94" s="97"/>
      <c r="H94" s="97"/>
      <c r="I94" s="97"/>
      <c r="J94" s="106" t="s">
        <v>154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155</v>
      </c>
      <c r="J96" s="66">
        <f>J128</f>
        <v>0</v>
      </c>
      <c r="L96" s="32"/>
      <c r="AU96" s="17" t="s">
        <v>156</v>
      </c>
    </row>
    <row r="97" spans="2:12" s="8" customFormat="1" ht="24.95" customHeight="1">
      <c r="B97" s="108"/>
      <c r="D97" s="109" t="s">
        <v>2062</v>
      </c>
      <c r="E97" s="110"/>
      <c r="F97" s="110"/>
      <c r="G97" s="110"/>
      <c r="H97" s="110"/>
      <c r="I97" s="110"/>
      <c r="J97" s="111">
        <f>J129</f>
        <v>0</v>
      </c>
      <c r="L97" s="108"/>
    </row>
    <row r="98" spans="2:12" s="8" customFormat="1" ht="24.95" customHeight="1">
      <c r="B98" s="108"/>
      <c r="D98" s="109" t="s">
        <v>157</v>
      </c>
      <c r="E98" s="110"/>
      <c r="F98" s="110"/>
      <c r="G98" s="110"/>
      <c r="H98" s="110"/>
      <c r="I98" s="110"/>
      <c r="J98" s="111">
        <f>J205</f>
        <v>0</v>
      </c>
      <c r="L98" s="108"/>
    </row>
    <row r="99" spans="2:12" s="9" customFormat="1" ht="19.899999999999999" customHeight="1">
      <c r="B99" s="112"/>
      <c r="D99" s="113" t="s">
        <v>159</v>
      </c>
      <c r="E99" s="114"/>
      <c r="F99" s="114"/>
      <c r="G99" s="114"/>
      <c r="H99" s="114"/>
      <c r="I99" s="114"/>
      <c r="J99" s="115">
        <f>J206</f>
        <v>0</v>
      </c>
      <c r="L99" s="112"/>
    </row>
    <row r="100" spans="2:12" s="9" customFormat="1" ht="19.899999999999999" customHeight="1">
      <c r="B100" s="112"/>
      <c r="D100" s="113" t="s">
        <v>160</v>
      </c>
      <c r="E100" s="114"/>
      <c r="F100" s="114"/>
      <c r="G100" s="114"/>
      <c r="H100" s="114"/>
      <c r="I100" s="114"/>
      <c r="J100" s="115">
        <f>J213</f>
        <v>0</v>
      </c>
      <c r="L100" s="112"/>
    </row>
    <row r="101" spans="2:12" s="9" customFormat="1" ht="19.899999999999999" customHeight="1">
      <c r="B101" s="112"/>
      <c r="D101" s="113" t="s">
        <v>161</v>
      </c>
      <c r="E101" s="114"/>
      <c r="F101" s="114"/>
      <c r="G101" s="114"/>
      <c r="H101" s="114"/>
      <c r="I101" s="114"/>
      <c r="J101" s="115">
        <f>J221</f>
        <v>0</v>
      </c>
      <c r="L101" s="112"/>
    </row>
    <row r="102" spans="2:12" s="9" customFormat="1" ht="19.899999999999999" customHeight="1">
      <c r="B102" s="112"/>
      <c r="D102" s="113" t="s">
        <v>1416</v>
      </c>
      <c r="E102" s="114"/>
      <c r="F102" s="114"/>
      <c r="G102" s="114"/>
      <c r="H102" s="114"/>
      <c r="I102" s="114"/>
      <c r="J102" s="115">
        <f>J257</f>
        <v>0</v>
      </c>
      <c r="L102" s="112"/>
    </row>
    <row r="103" spans="2:12" s="9" customFormat="1" ht="19.899999999999999" customHeight="1">
      <c r="B103" s="112"/>
      <c r="D103" s="113" t="s">
        <v>164</v>
      </c>
      <c r="E103" s="114"/>
      <c r="F103" s="114"/>
      <c r="G103" s="114"/>
      <c r="H103" s="114"/>
      <c r="I103" s="114"/>
      <c r="J103" s="115">
        <f>J370</f>
        <v>0</v>
      </c>
      <c r="L103" s="112"/>
    </row>
    <row r="104" spans="2:12" s="9" customFormat="1" ht="19.899999999999999" customHeight="1">
      <c r="B104" s="112"/>
      <c r="D104" s="113" t="s">
        <v>166</v>
      </c>
      <c r="E104" s="114"/>
      <c r="F104" s="114"/>
      <c r="G104" s="114"/>
      <c r="H104" s="114"/>
      <c r="I104" s="114"/>
      <c r="J104" s="115">
        <f>J377</f>
        <v>0</v>
      </c>
      <c r="L104" s="112"/>
    </row>
    <row r="105" spans="2:12" s="8" customFormat="1" ht="24.95" customHeight="1">
      <c r="B105" s="108"/>
      <c r="D105" s="109" t="s">
        <v>167</v>
      </c>
      <c r="E105" s="110"/>
      <c r="F105" s="110"/>
      <c r="G105" s="110"/>
      <c r="H105" s="110"/>
      <c r="I105" s="110"/>
      <c r="J105" s="111">
        <f>J379</f>
        <v>0</v>
      </c>
      <c r="L105" s="108"/>
    </row>
    <row r="106" spans="2:12" s="9" customFormat="1" ht="19.899999999999999" customHeight="1">
      <c r="B106" s="112"/>
      <c r="D106" s="113" t="s">
        <v>168</v>
      </c>
      <c r="E106" s="114"/>
      <c r="F106" s="114"/>
      <c r="G106" s="114"/>
      <c r="H106" s="114"/>
      <c r="I106" s="114"/>
      <c r="J106" s="115">
        <f>J380</f>
        <v>0</v>
      </c>
      <c r="L106" s="112"/>
    </row>
    <row r="107" spans="2:12" s="9" customFormat="1" ht="14.85" customHeight="1">
      <c r="B107" s="112"/>
      <c r="D107" s="113" t="s">
        <v>3156</v>
      </c>
      <c r="E107" s="114"/>
      <c r="F107" s="114"/>
      <c r="G107" s="114"/>
      <c r="H107" s="114"/>
      <c r="I107" s="114"/>
      <c r="J107" s="115">
        <f>J395</f>
        <v>0</v>
      </c>
      <c r="L107" s="112"/>
    </row>
    <row r="108" spans="2:12" s="9" customFormat="1" ht="19.899999999999999" customHeight="1">
      <c r="B108" s="112"/>
      <c r="D108" s="113" t="s">
        <v>2760</v>
      </c>
      <c r="E108" s="114"/>
      <c r="F108" s="114"/>
      <c r="G108" s="114"/>
      <c r="H108" s="114"/>
      <c r="I108" s="114"/>
      <c r="J108" s="115">
        <f>J400</f>
        <v>0</v>
      </c>
      <c r="L108" s="112"/>
    </row>
    <row r="109" spans="2:12" s="1" customFormat="1" ht="21.75" customHeight="1">
      <c r="B109" s="32"/>
      <c r="L109" s="32"/>
    </row>
    <row r="110" spans="2:12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63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63" s="1" customFormat="1" ht="24.95" customHeight="1">
      <c r="B115" s="32"/>
      <c r="C115" s="21" t="s">
        <v>182</v>
      </c>
      <c r="L115" s="32"/>
    </row>
    <row r="116" spans="2:63" s="1" customFormat="1" ht="6.95" customHeight="1">
      <c r="B116" s="32"/>
      <c r="L116" s="32"/>
    </row>
    <row r="117" spans="2:63" s="1" customFormat="1" ht="12" customHeight="1">
      <c r="B117" s="32"/>
      <c r="C117" s="27" t="s">
        <v>16</v>
      </c>
      <c r="L117" s="32"/>
    </row>
    <row r="118" spans="2:63" s="1" customFormat="1" ht="16.5" customHeight="1">
      <c r="B118" s="32"/>
      <c r="E118" s="250" t="str">
        <f>E7</f>
        <v>Přírodní biotop Dolánky</v>
      </c>
      <c r="F118" s="251"/>
      <c r="G118" s="251"/>
      <c r="H118" s="251"/>
      <c r="L118" s="32"/>
    </row>
    <row r="119" spans="2:63" s="1" customFormat="1" ht="12" customHeight="1">
      <c r="B119" s="32"/>
      <c r="C119" s="27" t="s">
        <v>146</v>
      </c>
      <c r="L119" s="32"/>
    </row>
    <row r="120" spans="2:63" s="1" customFormat="1" ht="16.5" customHeight="1">
      <c r="B120" s="32"/>
      <c r="E120" s="246" t="str">
        <f>E9</f>
        <v>SO 05 - Vegetační ČOV pro 10EO (KČOV)</v>
      </c>
      <c r="F120" s="249"/>
      <c r="G120" s="249"/>
      <c r="H120" s="249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20</v>
      </c>
      <c r="F122" s="25" t="str">
        <f>F12</f>
        <v>k.ú. Daliměřice, Turnov</v>
      </c>
      <c r="I122" s="27" t="s">
        <v>22</v>
      </c>
      <c r="J122" s="52" t="str">
        <f>IF(J12="","",J12)</f>
        <v>7. 10. 2024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24</v>
      </c>
      <c r="F124" s="25" t="str">
        <f>E15</f>
        <v>Město Turnov</v>
      </c>
      <c r="I124" s="27" t="s">
        <v>30</v>
      </c>
      <c r="J124" s="30" t="str">
        <f>E21</f>
        <v>Ing. Radim Heiduk</v>
      </c>
      <c r="L124" s="32"/>
    </row>
    <row r="125" spans="2:63" s="1" customFormat="1" ht="15.2" customHeight="1">
      <c r="B125" s="32"/>
      <c r="C125" s="27" t="s">
        <v>28</v>
      </c>
      <c r="F125" s="25" t="str">
        <f>IF(E18="","",E18)</f>
        <v>Vyplň údaj</v>
      </c>
      <c r="I125" s="27" t="s">
        <v>33</v>
      </c>
      <c r="J125" s="30" t="str">
        <f>E24</f>
        <v>Ing. Petr Dudík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16"/>
      <c r="C127" s="117" t="s">
        <v>183</v>
      </c>
      <c r="D127" s="118" t="s">
        <v>62</v>
      </c>
      <c r="E127" s="118" t="s">
        <v>58</v>
      </c>
      <c r="F127" s="118" t="s">
        <v>59</v>
      </c>
      <c r="G127" s="118" t="s">
        <v>184</v>
      </c>
      <c r="H127" s="118" t="s">
        <v>185</v>
      </c>
      <c r="I127" s="118" t="s">
        <v>186</v>
      </c>
      <c r="J127" s="118" t="s">
        <v>154</v>
      </c>
      <c r="K127" s="119" t="s">
        <v>187</v>
      </c>
      <c r="L127" s="116"/>
      <c r="M127" s="59" t="s">
        <v>1</v>
      </c>
      <c r="N127" s="60" t="s">
        <v>41</v>
      </c>
      <c r="O127" s="60" t="s">
        <v>188</v>
      </c>
      <c r="P127" s="60" t="s">
        <v>189</v>
      </c>
      <c r="Q127" s="60" t="s">
        <v>190</v>
      </c>
      <c r="R127" s="60" t="s">
        <v>191</v>
      </c>
      <c r="S127" s="60" t="s">
        <v>192</v>
      </c>
      <c r="T127" s="61" t="s">
        <v>193</v>
      </c>
    </row>
    <row r="128" spans="2:63" s="1" customFormat="1" ht="22.9" customHeight="1">
      <c r="B128" s="32"/>
      <c r="C128" s="64" t="s">
        <v>194</v>
      </c>
      <c r="J128" s="120">
        <f>BK128</f>
        <v>0</v>
      </c>
      <c r="L128" s="32"/>
      <c r="M128" s="62"/>
      <c r="N128" s="53"/>
      <c r="O128" s="53"/>
      <c r="P128" s="121">
        <f>P129+P205+P379</f>
        <v>0</v>
      </c>
      <c r="Q128" s="53"/>
      <c r="R128" s="121">
        <f>R129+R205+R379</f>
        <v>225.27839486000002</v>
      </c>
      <c r="S128" s="53"/>
      <c r="T128" s="122">
        <f>T129+T205+T379</f>
        <v>0</v>
      </c>
      <c r="AT128" s="17" t="s">
        <v>76</v>
      </c>
      <c r="AU128" s="17" t="s">
        <v>156</v>
      </c>
      <c r="BK128" s="123">
        <f>BK129+BK205+BK379</f>
        <v>0</v>
      </c>
    </row>
    <row r="129" spans="2:65" s="11" customFormat="1" ht="25.9" customHeight="1">
      <c r="B129" s="124"/>
      <c r="D129" s="125" t="s">
        <v>76</v>
      </c>
      <c r="E129" s="126" t="s">
        <v>85</v>
      </c>
      <c r="F129" s="126" t="s">
        <v>198</v>
      </c>
      <c r="I129" s="127"/>
      <c r="J129" s="128">
        <f>BK129</f>
        <v>0</v>
      </c>
      <c r="L129" s="124"/>
      <c r="M129" s="129"/>
      <c r="P129" s="130">
        <f>SUM(P130:P204)</f>
        <v>0</v>
      </c>
      <c r="R129" s="130">
        <f>SUM(R130:R204)</f>
        <v>121.75</v>
      </c>
      <c r="T129" s="131">
        <f>SUM(T130:T204)</f>
        <v>0</v>
      </c>
      <c r="AR129" s="125" t="s">
        <v>85</v>
      </c>
      <c r="AT129" s="132" t="s">
        <v>76</v>
      </c>
      <c r="AU129" s="132" t="s">
        <v>77</v>
      </c>
      <c r="AY129" s="125" t="s">
        <v>197</v>
      </c>
      <c r="BK129" s="133">
        <f>SUM(BK130:BK204)</f>
        <v>0</v>
      </c>
    </row>
    <row r="130" spans="2:65" s="1" customFormat="1" ht="24.2" customHeight="1">
      <c r="B130" s="136"/>
      <c r="C130" s="137" t="s">
        <v>85</v>
      </c>
      <c r="D130" s="137" t="s">
        <v>199</v>
      </c>
      <c r="E130" s="138" t="s">
        <v>1576</v>
      </c>
      <c r="F130" s="139" t="s">
        <v>1577</v>
      </c>
      <c r="G130" s="140" t="s">
        <v>212</v>
      </c>
      <c r="H130" s="141">
        <v>50</v>
      </c>
      <c r="I130" s="142"/>
      <c r="J130" s="143">
        <f>ROUND(I130*H130,2)</f>
        <v>0</v>
      </c>
      <c r="K130" s="139" t="s">
        <v>203</v>
      </c>
      <c r="L130" s="32"/>
      <c r="M130" s="144" t="s">
        <v>1</v>
      </c>
      <c r="N130" s="145" t="s">
        <v>42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204</v>
      </c>
      <c r="AT130" s="148" t="s">
        <v>199</v>
      </c>
      <c r="AU130" s="148" t="s">
        <v>85</v>
      </c>
      <c r="AY130" s="17" t="s">
        <v>197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85</v>
      </c>
      <c r="BK130" s="149">
        <f>ROUND(I130*H130,2)</f>
        <v>0</v>
      </c>
      <c r="BL130" s="17" t="s">
        <v>204</v>
      </c>
      <c r="BM130" s="148" t="s">
        <v>3157</v>
      </c>
    </row>
    <row r="131" spans="2:65" s="12" customFormat="1">
      <c r="B131" s="150"/>
      <c r="D131" s="151" t="s">
        <v>214</v>
      </c>
      <c r="E131" s="152" t="s">
        <v>1</v>
      </c>
      <c r="F131" s="153" t="s">
        <v>3158</v>
      </c>
      <c r="H131" s="154">
        <v>50</v>
      </c>
      <c r="I131" s="155"/>
      <c r="L131" s="150"/>
      <c r="M131" s="156"/>
      <c r="T131" s="157"/>
      <c r="AT131" s="152" t="s">
        <v>214</v>
      </c>
      <c r="AU131" s="152" t="s">
        <v>85</v>
      </c>
      <c r="AV131" s="12" t="s">
        <v>87</v>
      </c>
      <c r="AW131" s="12" t="s">
        <v>32</v>
      </c>
      <c r="AX131" s="12" t="s">
        <v>77</v>
      </c>
      <c r="AY131" s="152" t="s">
        <v>197</v>
      </c>
    </row>
    <row r="132" spans="2:65" s="13" customFormat="1">
      <c r="B132" s="158"/>
      <c r="D132" s="151" t="s">
        <v>214</v>
      </c>
      <c r="E132" s="159" t="s">
        <v>1</v>
      </c>
      <c r="F132" s="160" t="s">
        <v>219</v>
      </c>
      <c r="H132" s="161">
        <v>50</v>
      </c>
      <c r="I132" s="162"/>
      <c r="L132" s="158"/>
      <c r="M132" s="163"/>
      <c r="T132" s="164"/>
      <c r="AT132" s="159" t="s">
        <v>214</v>
      </c>
      <c r="AU132" s="159" t="s">
        <v>85</v>
      </c>
      <c r="AV132" s="13" t="s">
        <v>204</v>
      </c>
      <c r="AW132" s="13" t="s">
        <v>3</v>
      </c>
      <c r="AX132" s="13" t="s">
        <v>85</v>
      </c>
      <c r="AY132" s="159" t="s">
        <v>197</v>
      </c>
    </row>
    <row r="133" spans="2:65" s="1" customFormat="1" ht="33" customHeight="1">
      <c r="B133" s="136"/>
      <c r="C133" s="137" t="s">
        <v>87</v>
      </c>
      <c r="D133" s="137" t="s">
        <v>199</v>
      </c>
      <c r="E133" s="138" t="s">
        <v>1941</v>
      </c>
      <c r="F133" s="139" t="s">
        <v>1942</v>
      </c>
      <c r="G133" s="140" t="s">
        <v>222</v>
      </c>
      <c r="H133" s="141">
        <v>105.349</v>
      </c>
      <c r="I133" s="142"/>
      <c r="J133" s="143">
        <f>ROUND(I133*H133,2)</f>
        <v>0</v>
      </c>
      <c r="K133" s="139" t="s">
        <v>203</v>
      </c>
      <c r="L133" s="32"/>
      <c r="M133" s="144" t="s">
        <v>1</v>
      </c>
      <c r="N133" s="145" t="s">
        <v>42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204</v>
      </c>
      <c r="AT133" s="148" t="s">
        <v>199</v>
      </c>
      <c r="AU133" s="148" t="s">
        <v>85</v>
      </c>
      <c r="AY133" s="17" t="s">
        <v>197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85</v>
      </c>
      <c r="BK133" s="149">
        <f>ROUND(I133*H133,2)</f>
        <v>0</v>
      </c>
      <c r="BL133" s="17" t="s">
        <v>204</v>
      </c>
      <c r="BM133" s="148" t="s">
        <v>3159</v>
      </c>
    </row>
    <row r="134" spans="2:65" s="12" customFormat="1">
      <c r="B134" s="150"/>
      <c r="D134" s="151" t="s">
        <v>214</v>
      </c>
      <c r="E134" s="152" t="s">
        <v>1</v>
      </c>
      <c r="F134" s="153" t="s">
        <v>3160</v>
      </c>
      <c r="H134" s="154">
        <v>33.075000000000003</v>
      </c>
      <c r="I134" s="155"/>
      <c r="L134" s="150"/>
      <c r="M134" s="156"/>
      <c r="T134" s="157"/>
      <c r="AT134" s="152" t="s">
        <v>214</v>
      </c>
      <c r="AU134" s="152" t="s">
        <v>85</v>
      </c>
      <c r="AV134" s="12" t="s">
        <v>87</v>
      </c>
      <c r="AW134" s="12" t="s">
        <v>32</v>
      </c>
      <c r="AX134" s="12" t="s">
        <v>77</v>
      </c>
      <c r="AY134" s="152" t="s">
        <v>197</v>
      </c>
    </row>
    <row r="135" spans="2:65" s="12" customFormat="1">
      <c r="B135" s="150"/>
      <c r="D135" s="151" t="s">
        <v>214</v>
      </c>
      <c r="E135" s="152" t="s">
        <v>1</v>
      </c>
      <c r="F135" s="153" t="s">
        <v>3161</v>
      </c>
      <c r="H135" s="154">
        <v>7.2</v>
      </c>
      <c r="I135" s="155"/>
      <c r="L135" s="150"/>
      <c r="M135" s="156"/>
      <c r="T135" s="157"/>
      <c r="AT135" s="152" t="s">
        <v>214</v>
      </c>
      <c r="AU135" s="152" t="s">
        <v>85</v>
      </c>
      <c r="AV135" s="12" t="s">
        <v>87</v>
      </c>
      <c r="AW135" s="12" t="s">
        <v>32</v>
      </c>
      <c r="AX135" s="12" t="s">
        <v>77</v>
      </c>
      <c r="AY135" s="152" t="s">
        <v>197</v>
      </c>
    </row>
    <row r="136" spans="2:65" s="12" customFormat="1">
      <c r="B136" s="150"/>
      <c r="D136" s="151" t="s">
        <v>214</v>
      </c>
      <c r="E136" s="152" t="s">
        <v>1</v>
      </c>
      <c r="F136" s="153" t="s">
        <v>3162</v>
      </c>
      <c r="H136" s="154">
        <v>20.25</v>
      </c>
      <c r="I136" s="155"/>
      <c r="L136" s="150"/>
      <c r="M136" s="156"/>
      <c r="T136" s="157"/>
      <c r="AT136" s="152" t="s">
        <v>214</v>
      </c>
      <c r="AU136" s="152" t="s">
        <v>85</v>
      </c>
      <c r="AV136" s="12" t="s">
        <v>87</v>
      </c>
      <c r="AW136" s="12" t="s">
        <v>32</v>
      </c>
      <c r="AX136" s="12" t="s">
        <v>77</v>
      </c>
      <c r="AY136" s="152" t="s">
        <v>197</v>
      </c>
    </row>
    <row r="137" spans="2:65" s="12" customFormat="1">
      <c r="B137" s="150"/>
      <c r="D137" s="151" t="s">
        <v>214</v>
      </c>
      <c r="E137" s="152" t="s">
        <v>1</v>
      </c>
      <c r="F137" s="153" t="s">
        <v>3163</v>
      </c>
      <c r="H137" s="154">
        <v>9</v>
      </c>
      <c r="I137" s="155"/>
      <c r="L137" s="150"/>
      <c r="M137" s="156"/>
      <c r="T137" s="157"/>
      <c r="AT137" s="152" t="s">
        <v>214</v>
      </c>
      <c r="AU137" s="152" t="s">
        <v>85</v>
      </c>
      <c r="AV137" s="12" t="s">
        <v>87</v>
      </c>
      <c r="AW137" s="12" t="s">
        <v>32</v>
      </c>
      <c r="AX137" s="12" t="s">
        <v>77</v>
      </c>
      <c r="AY137" s="152" t="s">
        <v>197</v>
      </c>
    </row>
    <row r="138" spans="2:65" s="12" customFormat="1">
      <c r="B138" s="150"/>
      <c r="D138" s="151" t="s">
        <v>214</v>
      </c>
      <c r="E138" s="152" t="s">
        <v>1</v>
      </c>
      <c r="F138" s="153" t="s">
        <v>3164</v>
      </c>
      <c r="H138" s="154">
        <v>2.56</v>
      </c>
      <c r="I138" s="155"/>
      <c r="L138" s="150"/>
      <c r="M138" s="156"/>
      <c r="T138" s="157"/>
      <c r="AT138" s="152" t="s">
        <v>214</v>
      </c>
      <c r="AU138" s="152" t="s">
        <v>85</v>
      </c>
      <c r="AV138" s="12" t="s">
        <v>87</v>
      </c>
      <c r="AW138" s="12" t="s">
        <v>32</v>
      </c>
      <c r="AX138" s="12" t="s">
        <v>77</v>
      </c>
      <c r="AY138" s="152" t="s">
        <v>197</v>
      </c>
    </row>
    <row r="139" spans="2:65" s="12" customFormat="1">
      <c r="B139" s="150"/>
      <c r="D139" s="151" t="s">
        <v>214</v>
      </c>
      <c r="E139" s="152" t="s">
        <v>1</v>
      </c>
      <c r="F139" s="153" t="s">
        <v>3165</v>
      </c>
      <c r="H139" s="154">
        <v>33.264000000000003</v>
      </c>
      <c r="I139" s="155"/>
      <c r="L139" s="150"/>
      <c r="M139" s="156"/>
      <c r="T139" s="157"/>
      <c r="AT139" s="152" t="s">
        <v>214</v>
      </c>
      <c r="AU139" s="152" t="s">
        <v>85</v>
      </c>
      <c r="AV139" s="12" t="s">
        <v>87</v>
      </c>
      <c r="AW139" s="12" t="s">
        <v>32</v>
      </c>
      <c r="AX139" s="12" t="s">
        <v>77</v>
      </c>
      <c r="AY139" s="152" t="s">
        <v>197</v>
      </c>
    </row>
    <row r="140" spans="2:65" s="13" customFormat="1">
      <c r="B140" s="158"/>
      <c r="D140" s="151" t="s">
        <v>214</v>
      </c>
      <c r="E140" s="159" t="s">
        <v>1</v>
      </c>
      <c r="F140" s="160" t="s">
        <v>219</v>
      </c>
      <c r="H140" s="161">
        <v>105.349</v>
      </c>
      <c r="I140" s="162"/>
      <c r="L140" s="158"/>
      <c r="M140" s="163"/>
      <c r="T140" s="164"/>
      <c r="AT140" s="159" t="s">
        <v>214</v>
      </c>
      <c r="AU140" s="159" t="s">
        <v>85</v>
      </c>
      <c r="AV140" s="13" t="s">
        <v>204</v>
      </c>
      <c r="AW140" s="13" t="s">
        <v>3</v>
      </c>
      <c r="AX140" s="13" t="s">
        <v>85</v>
      </c>
      <c r="AY140" s="159" t="s">
        <v>197</v>
      </c>
    </row>
    <row r="141" spans="2:65" s="1" customFormat="1" ht="37.9" customHeight="1">
      <c r="B141" s="136"/>
      <c r="C141" s="137" t="s">
        <v>209</v>
      </c>
      <c r="D141" s="137" t="s">
        <v>199</v>
      </c>
      <c r="E141" s="138" t="s">
        <v>3166</v>
      </c>
      <c r="F141" s="139" t="s">
        <v>3167</v>
      </c>
      <c r="G141" s="140" t="s">
        <v>222</v>
      </c>
      <c r="H141" s="141">
        <v>160.446</v>
      </c>
      <c r="I141" s="142"/>
      <c r="J141" s="143">
        <f>ROUND(I141*H141,2)</f>
        <v>0</v>
      </c>
      <c r="K141" s="139" t="s">
        <v>203</v>
      </c>
      <c r="L141" s="32"/>
      <c r="M141" s="144" t="s">
        <v>1</v>
      </c>
      <c r="N141" s="145" t="s">
        <v>42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204</v>
      </c>
      <c r="AT141" s="148" t="s">
        <v>199</v>
      </c>
      <c r="AU141" s="148" t="s">
        <v>85</v>
      </c>
      <c r="AY141" s="17" t="s">
        <v>197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85</v>
      </c>
      <c r="BK141" s="149">
        <f>ROUND(I141*H141,2)</f>
        <v>0</v>
      </c>
      <c r="BL141" s="17" t="s">
        <v>204</v>
      </c>
      <c r="BM141" s="148" t="s">
        <v>3168</v>
      </c>
    </row>
    <row r="142" spans="2:65" s="12" customFormat="1">
      <c r="B142" s="150"/>
      <c r="D142" s="151" t="s">
        <v>214</v>
      </c>
      <c r="E142" s="152" t="s">
        <v>1</v>
      </c>
      <c r="F142" s="153" t="s">
        <v>3169</v>
      </c>
      <c r="H142" s="154">
        <v>14.183999999999999</v>
      </c>
      <c r="I142" s="155"/>
      <c r="L142" s="150"/>
      <c r="M142" s="156"/>
      <c r="T142" s="157"/>
      <c r="AT142" s="152" t="s">
        <v>214</v>
      </c>
      <c r="AU142" s="152" t="s">
        <v>85</v>
      </c>
      <c r="AV142" s="12" t="s">
        <v>87</v>
      </c>
      <c r="AW142" s="12" t="s">
        <v>32</v>
      </c>
      <c r="AX142" s="12" t="s">
        <v>77</v>
      </c>
      <c r="AY142" s="152" t="s">
        <v>197</v>
      </c>
    </row>
    <row r="143" spans="2:65" s="12" customFormat="1">
      <c r="B143" s="150"/>
      <c r="D143" s="151" t="s">
        <v>214</v>
      </c>
      <c r="E143" s="152" t="s">
        <v>1</v>
      </c>
      <c r="F143" s="153" t="s">
        <v>3170</v>
      </c>
      <c r="H143" s="154">
        <v>1.36</v>
      </c>
      <c r="I143" s="155"/>
      <c r="L143" s="150"/>
      <c r="M143" s="156"/>
      <c r="T143" s="157"/>
      <c r="AT143" s="152" t="s">
        <v>214</v>
      </c>
      <c r="AU143" s="152" t="s">
        <v>85</v>
      </c>
      <c r="AV143" s="12" t="s">
        <v>87</v>
      </c>
      <c r="AW143" s="12" t="s">
        <v>32</v>
      </c>
      <c r="AX143" s="12" t="s">
        <v>77</v>
      </c>
      <c r="AY143" s="152" t="s">
        <v>197</v>
      </c>
    </row>
    <row r="144" spans="2:65" s="12" customFormat="1">
      <c r="B144" s="150"/>
      <c r="D144" s="151" t="s">
        <v>214</v>
      </c>
      <c r="E144" s="152" t="s">
        <v>1</v>
      </c>
      <c r="F144" s="153" t="s">
        <v>3171</v>
      </c>
      <c r="H144" s="154">
        <v>1.2</v>
      </c>
      <c r="I144" s="155"/>
      <c r="L144" s="150"/>
      <c r="M144" s="156"/>
      <c r="T144" s="157"/>
      <c r="AT144" s="152" t="s">
        <v>214</v>
      </c>
      <c r="AU144" s="152" t="s">
        <v>85</v>
      </c>
      <c r="AV144" s="12" t="s">
        <v>87</v>
      </c>
      <c r="AW144" s="12" t="s">
        <v>32</v>
      </c>
      <c r="AX144" s="12" t="s">
        <v>77</v>
      </c>
      <c r="AY144" s="152" t="s">
        <v>197</v>
      </c>
    </row>
    <row r="145" spans="2:65" s="12" customFormat="1">
      <c r="B145" s="150"/>
      <c r="D145" s="151" t="s">
        <v>214</v>
      </c>
      <c r="E145" s="152" t="s">
        <v>1</v>
      </c>
      <c r="F145" s="153" t="s">
        <v>3172</v>
      </c>
      <c r="H145" s="154">
        <v>0.66600000000000004</v>
      </c>
      <c r="I145" s="155"/>
      <c r="L145" s="150"/>
      <c r="M145" s="156"/>
      <c r="T145" s="157"/>
      <c r="AT145" s="152" t="s">
        <v>214</v>
      </c>
      <c r="AU145" s="152" t="s">
        <v>85</v>
      </c>
      <c r="AV145" s="12" t="s">
        <v>87</v>
      </c>
      <c r="AW145" s="12" t="s">
        <v>32</v>
      </c>
      <c r="AX145" s="12" t="s">
        <v>77</v>
      </c>
      <c r="AY145" s="152" t="s">
        <v>197</v>
      </c>
    </row>
    <row r="146" spans="2:65" s="12" customFormat="1">
      <c r="B146" s="150"/>
      <c r="D146" s="151" t="s">
        <v>214</v>
      </c>
      <c r="E146" s="152" t="s">
        <v>1</v>
      </c>
      <c r="F146" s="153" t="s">
        <v>3173</v>
      </c>
      <c r="H146" s="154">
        <v>1.1879999999999999</v>
      </c>
      <c r="I146" s="155"/>
      <c r="L146" s="150"/>
      <c r="M146" s="156"/>
      <c r="T146" s="157"/>
      <c r="AT146" s="152" t="s">
        <v>214</v>
      </c>
      <c r="AU146" s="152" t="s">
        <v>85</v>
      </c>
      <c r="AV146" s="12" t="s">
        <v>87</v>
      </c>
      <c r="AW146" s="12" t="s">
        <v>32</v>
      </c>
      <c r="AX146" s="12" t="s">
        <v>77</v>
      </c>
      <c r="AY146" s="152" t="s">
        <v>197</v>
      </c>
    </row>
    <row r="147" spans="2:65" s="12" customFormat="1">
      <c r="B147" s="150"/>
      <c r="D147" s="151" t="s">
        <v>214</v>
      </c>
      <c r="E147" s="152" t="s">
        <v>1</v>
      </c>
      <c r="F147" s="153" t="s">
        <v>3174</v>
      </c>
      <c r="H147" s="154">
        <v>19.2</v>
      </c>
      <c r="I147" s="155"/>
      <c r="L147" s="150"/>
      <c r="M147" s="156"/>
      <c r="T147" s="157"/>
      <c r="AT147" s="152" t="s">
        <v>214</v>
      </c>
      <c r="AU147" s="152" t="s">
        <v>85</v>
      </c>
      <c r="AV147" s="12" t="s">
        <v>87</v>
      </c>
      <c r="AW147" s="12" t="s">
        <v>32</v>
      </c>
      <c r="AX147" s="12" t="s">
        <v>77</v>
      </c>
      <c r="AY147" s="152" t="s">
        <v>197</v>
      </c>
    </row>
    <row r="148" spans="2:65" s="12" customFormat="1">
      <c r="B148" s="150"/>
      <c r="D148" s="151" t="s">
        <v>214</v>
      </c>
      <c r="E148" s="152" t="s">
        <v>1</v>
      </c>
      <c r="F148" s="153" t="s">
        <v>3175</v>
      </c>
      <c r="H148" s="154">
        <v>118.4</v>
      </c>
      <c r="I148" s="155"/>
      <c r="L148" s="150"/>
      <c r="M148" s="156"/>
      <c r="T148" s="157"/>
      <c r="AT148" s="152" t="s">
        <v>214</v>
      </c>
      <c r="AU148" s="152" t="s">
        <v>85</v>
      </c>
      <c r="AV148" s="12" t="s">
        <v>87</v>
      </c>
      <c r="AW148" s="12" t="s">
        <v>32</v>
      </c>
      <c r="AX148" s="12" t="s">
        <v>77</v>
      </c>
      <c r="AY148" s="152" t="s">
        <v>197</v>
      </c>
    </row>
    <row r="149" spans="2:65" s="12" customFormat="1">
      <c r="B149" s="150"/>
      <c r="D149" s="151" t="s">
        <v>214</v>
      </c>
      <c r="E149" s="152" t="s">
        <v>1</v>
      </c>
      <c r="F149" s="153" t="s">
        <v>3176</v>
      </c>
      <c r="H149" s="154">
        <v>1.08</v>
      </c>
      <c r="I149" s="155"/>
      <c r="L149" s="150"/>
      <c r="M149" s="156"/>
      <c r="T149" s="157"/>
      <c r="AT149" s="152" t="s">
        <v>214</v>
      </c>
      <c r="AU149" s="152" t="s">
        <v>85</v>
      </c>
      <c r="AV149" s="12" t="s">
        <v>87</v>
      </c>
      <c r="AW149" s="12" t="s">
        <v>32</v>
      </c>
      <c r="AX149" s="12" t="s">
        <v>77</v>
      </c>
      <c r="AY149" s="152" t="s">
        <v>197</v>
      </c>
    </row>
    <row r="150" spans="2:65" s="12" customFormat="1">
      <c r="B150" s="150"/>
      <c r="D150" s="151" t="s">
        <v>214</v>
      </c>
      <c r="E150" s="152" t="s">
        <v>1</v>
      </c>
      <c r="F150" s="153" t="s">
        <v>3177</v>
      </c>
      <c r="H150" s="154">
        <v>3.1680000000000001</v>
      </c>
      <c r="I150" s="155"/>
      <c r="L150" s="150"/>
      <c r="M150" s="156"/>
      <c r="T150" s="157"/>
      <c r="AT150" s="152" t="s">
        <v>214</v>
      </c>
      <c r="AU150" s="152" t="s">
        <v>85</v>
      </c>
      <c r="AV150" s="12" t="s">
        <v>87</v>
      </c>
      <c r="AW150" s="12" t="s">
        <v>32</v>
      </c>
      <c r="AX150" s="12" t="s">
        <v>77</v>
      </c>
      <c r="AY150" s="152" t="s">
        <v>197</v>
      </c>
    </row>
    <row r="151" spans="2:65" s="13" customFormat="1">
      <c r="B151" s="158"/>
      <c r="D151" s="151" t="s">
        <v>214</v>
      </c>
      <c r="E151" s="159" t="s">
        <v>1</v>
      </c>
      <c r="F151" s="160" t="s">
        <v>219</v>
      </c>
      <c r="H151" s="161">
        <v>160.446</v>
      </c>
      <c r="I151" s="162"/>
      <c r="L151" s="158"/>
      <c r="M151" s="163"/>
      <c r="T151" s="164"/>
      <c r="AT151" s="159" t="s">
        <v>214</v>
      </c>
      <c r="AU151" s="159" t="s">
        <v>85</v>
      </c>
      <c r="AV151" s="13" t="s">
        <v>204</v>
      </c>
      <c r="AW151" s="13" t="s">
        <v>3</v>
      </c>
      <c r="AX151" s="13" t="s">
        <v>85</v>
      </c>
      <c r="AY151" s="159" t="s">
        <v>197</v>
      </c>
    </row>
    <row r="152" spans="2:65" s="1" customFormat="1" ht="37.9" customHeight="1">
      <c r="B152" s="136"/>
      <c r="C152" s="137" t="s">
        <v>204</v>
      </c>
      <c r="D152" s="137" t="s">
        <v>199</v>
      </c>
      <c r="E152" s="138" t="s">
        <v>1945</v>
      </c>
      <c r="F152" s="139" t="s">
        <v>1946</v>
      </c>
      <c r="G152" s="140" t="s">
        <v>222</v>
      </c>
      <c r="H152" s="141">
        <v>121.005</v>
      </c>
      <c r="I152" s="142"/>
      <c r="J152" s="143">
        <f>ROUND(I152*H152,2)</f>
        <v>0</v>
      </c>
      <c r="K152" s="139" t="s">
        <v>203</v>
      </c>
      <c r="L152" s="32"/>
      <c r="M152" s="144" t="s">
        <v>1</v>
      </c>
      <c r="N152" s="145" t="s">
        <v>42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204</v>
      </c>
      <c r="AT152" s="148" t="s">
        <v>199</v>
      </c>
      <c r="AU152" s="148" t="s">
        <v>85</v>
      </c>
      <c r="AY152" s="17" t="s">
        <v>197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85</v>
      </c>
      <c r="BK152" s="149">
        <f>ROUND(I152*H152,2)</f>
        <v>0</v>
      </c>
      <c r="BL152" s="17" t="s">
        <v>204</v>
      </c>
      <c r="BM152" s="148" t="s">
        <v>3178</v>
      </c>
    </row>
    <row r="153" spans="2:65" s="15" customFormat="1">
      <c r="B153" s="189"/>
      <c r="D153" s="151" t="s">
        <v>214</v>
      </c>
      <c r="E153" s="190" t="s">
        <v>1</v>
      </c>
      <c r="F153" s="191" t="s">
        <v>3179</v>
      </c>
      <c r="H153" s="190" t="s">
        <v>1</v>
      </c>
      <c r="I153" s="192"/>
      <c r="L153" s="189"/>
      <c r="M153" s="193"/>
      <c r="T153" s="194"/>
      <c r="AT153" s="190" t="s">
        <v>214</v>
      </c>
      <c r="AU153" s="190" t="s">
        <v>85</v>
      </c>
      <c r="AV153" s="15" t="s">
        <v>85</v>
      </c>
      <c r="AW153" s="15" t="s">
        <v>32</v>
      </c>
      <c r="AX153" s="15" t="s">
        <v>77</v>
      </c>
      <c r="AY153" s="190" t="s">
        <v>197</v>
      </c>
    </row>
    <row r="154" spans="2:65" s="12" customFormat="1">
      <c r="B154" s="150"/>
      <c r="D154" s="151" t="s">
        <v>214</v>
      </c>
      <c r="E154" s="152" t="s">
        <v>1</v>
      </c>
      <c r="F154" s="153" t="s">
        <v>3180</v>
      </c>
      <c r="H154" s="154">
        <v>121.005</v>
      </c>
      <c r="I154" s="155"/>
      <c r="L154" s="150"/>
      <c r="M154" s="156"/>
      <c r="T154" s="157"/>
      <c r="AT154" s="152" t="s">
        <v>214</v>
      </c>
      <c r="AU154" s="152" t="s">
        <v>85</v>
      </c>
      <c r="AV154" s="12" t="s">
        <v>87</v>
      </c>
      <c r="AW154" s="12" t="s">
        <v>32</v>
      </c>
      <c r="AX154" s="12" t="s">
        <v>77</v>
      </c>
      <c r="AY154" s="152" t="s">
        <v>197</v>
      </c>
    </row>
    <row r="155" spans="2:65" s="13" customFormat="1">
      <c r="B155" s="158"/>
      <c r="D155" s="151" t="s">
        <v>214</v>
      </c>
      <c r="E155" s="159" t="s">
        <v>1</v>
      </c>
      <c r="F155" s="160" t="s">
        <v>219</v>
      </c>
      <c r="H155" s="161">
        <v>121.005</v>
      </c>
      <c r="I155" s="162"/>
      <c r="L155" s="158"/>
      <c r="M155" s="163"/>
      <c r="T155" s="164"/>
      <c r="AT155" s="159" t="s">
        <v>214</v>
      </c>
      <c r="AU155" s="159" t="s">
        <v>85</v>
      </c>
      <c r="AV155" s="13" t="s">
        <v>204</v>
      </c>
      <c r="AW155" s="13" t="s">
        <v>3</v>
      </c>
      <c r="AX155" s="13" t="s">
        <v>85</v>
      </c>
      <c r="AY155" s="159" t="s">
        <v>197</v>
      </c>
    </row>
    <row r="156" spans="2:65" s="1" customFormat="1" ht="24.2" customHeight="1">
      <c r="B156" s="136"/>
      <c r="C156" s="137" t="s">
        <v>225</v>
      </c>
      <c r="D156" s="137" t="s">
        <v>199</v>
      </c>
      <c r="E156" s="138" t="s">
        <v>3181</v>
      </c>
      <c r="F156" s="139" t="s">
        <v>3182</v>
      </c>
      <c r="G156" s="140" t="s">
        <v>222</v>
      </c>
      <c r="H156" s="141">
        <v>121.005</v>
      </c>
      <c r="I156" s="142"/>
      <c r="J156" s="143">
        <f>ROUND(I156*H156,2)</f>
        <v>0</v>
      </c>
      <c r="K156" s="139" t="s">
        <v>203</v>
      </c>
      <c r="L156" s="32"/>
      <c r="M156" s="144" t="s">
        <v>1</v>
      </c>
      <c r="N156" s="145" t="s">
        <v>42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204</v>
      </c>
      <c r="AT156" s="148" t="s">
        <v>199</v>
      </c>
      <c r="AU156" s="148" t="s">
        <v>85</v>
      </c>
      <c r="AY156" s="17" t="s">
        <v>197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85</v>
      </c>
      <c r="BK156" s="149">
        <f>ROUND(I156*H156,2)</f>
        <v>0</v>
      </c>
      <c r="BL156" s="17" t="s">
        <v>204</v>
      </c>
      <c r="BM156" s="148" t="s">
        <v>3183</v>
      </c>
    </row>
    <row r="157" spans="2:65" s="15" customFormat="1">
      <c r="B157" s="189"/>
      <c r="D157" s="151" t="s">
        <v>214</v>
      </c>
      <c r="E157" s="190" t="s">
        <v>1</v>
      </c>
      <c r="F157" s="191" t="s">
        <v>3179</v>
      </c>
      <c r="H157" s="190" t="s">
        <v>1</v>
      </c>
      <c r="I157" s="192"/>
      <c r="L157" s="189"/>
      <c r="M157" s="193"/>
      <c r="T157" s="194"/>
      <c r="AT157" s="190" t="s">
        <v>214</v>
      </c>
      <c r="AU157" s="190" t="s">
        <v>85</v>
      </c>
      <c r="AV157" s="15" t="s">
        <v>85</v>
      </c>
      <c r="AW157" s="15" t="s">
        <v>32</v>
      </c>
      <c r="AX157" s="15" t="s">
        <v>77</v>
      </c>
      <c r="AY157" s="190" t="s">
        <v>197</v>
      </c>
    </row>
    <row r="158" spans="2:65" s="12" customFormat="1">
      <c r="B158" s="150"/>
      <c r="D158" s="151" t="s">
        <v>214</v>
      </c>
      <c r="E158" s="152" t="s">
        <v>1</v>
      </c>
      <c r="F158" s="153" t="s">
        <v>3180</v>
      </c>
      <c r="H158" s="154">
        <v>121.005</v>
      </c>
      <c r="I158" s="155"/>
      <c r="L158" s="150"/>
      <c r="M158" s="156"/>
      <c r="T158" s="157"/>
      <c r="AT158" s="152" t="s">
        <v>214</v>
      </c>
      <c r="AU158" s="152" t="s">
        <v>85</v>
      </c>
      <c r="AV158" s="12" t="s">
        <v>87</v>
      </c>
      <c r="AW158" s="12" t="s">
        <v>32</v>
      </c>
      <c r="AX158" s="12" t="s">
        <v>77</v>
      </c>
      <c r="AY158" s="152" t="s">
        <v>197</v>
      </c>
    </row>
    <row r="159" spans="2:65" s="13" customFormat="1">
      <c r="B159" s="158"/>
      <c r="D159" s="151" t="s">
        <v>214</v>
      </c>
      <c r="E159" s="159" t="s">
        <v>1</v>
      </c>
      <c r="F159" s="160" t="s">
        <v>219</v>
      </c>
      <c r="H159" s="161">
        <v>121.005</v>
      </c>
      <c r="I159" s="162"/>
      <c r="L159" s="158"/>
      <c r="M159" s="163"/>
      <c r="T159" s="164"/>
      <c r="AT159" s="159" t="s">
        <v>214</v>
      </c>
      <c r="AU159" s="159" t="s">
        <v>85</v>
      </c>
      <c r="AV159" s="13" t="s">
        <v>204</v>
      </c>
      <c r="AW159" s="13" t="s">
        <v>3</v>
      </c>
      <c r="AX159" s="13" t="s">
        <v>85</v>
      </c>
      <c r="AY159" s="159" t="s">
        <v>197</v>
      </c>
    </row>
    <row r="160" spans="2:65" s="1" customFormat="1" ht="16.5" customHeight="1">
      <c r="B160" s="136"/>
      <c r="C160" s="137" t="s">
        <v>233</v>
      </c>
      <c r="D160" s="137" t="s">
        <v>199</v>
      </c>
      <c r="E160" s="138" t="s">
        <v>297</v>
      </c>
      <c r="F160" s="139" t="s">
        <v>298</v>
      </c>
      <c r="G160" s="140" t="s">
        <v>222</v>
      </c>
      <c r="H160" s="141">
        <v>121.005</v>
      </c>
      <c r="I160" s="142"/>
      <c r="J160" s="143">
        <f>ROUND(I160*H160,2)</f>
        <v>0</v>
      </c>
      <c r="K160" s="139" t="s">
        <v>203</v>
      </c>
      <c r="L160" s="32"/>
      <c r="M160" s="144" t="s">
        <v>1</v>
      </c>
      <c r="N160" s="145" t="s">
        <v>42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204</v>
      </c>
      <c r="AT160" s="148" t="s">
        <v>199</v>
      </c>
      <c r="AU160" s="148" t="s">
        <v>85</v>
      </c>
      <c r="AY160" s="17" t="s">
        <v>197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85</v>
      </c>
      <c r="BK160" s="149">
        <f>ROUND(I160*H160,2)</f>
        <v>0</v>
      </c>
      <c r="BL160" s="17" t="s">
        <v>204</v>
      </c>
      <c r="BM160" s="148" t="s">
        <v>3184</v>
      </c>
    </row>
    <row r="161" spans="2:65" s="1" customFormat="1" ht="24.2" customHeight="1">
      <c r="B161" s="136"/>
      <c r="C161" s="137" t="s">
        <v>238</v>
      </c>
      <c r="D161" s="137" t="s">
        <v>199</v>
      </c>
      <c r="E161" s="138" t="s">
        <v>1444</v>
      </c>
      <c r="F161" s="139" t="s">
        <v>302</v>
      </c>
      <c r="G161" s="140" t="s">
        <v>222</v>
      </c>
      <c r="H161" s="141">
        <v>144.79</v>
      </c>
      <c r="I161" s="142"/>
      <c r="J161" s="143">
        <f>ROUND(I161*H161,2)</f>
        <v>0</v>
      </c>
      <c r="K161" s="139" t="s">
        <v>203</v>
      </c>
      <c r="L161" s="32"/>
      <c r="M161" s="144" t="s">
        <v>1</v>
      </c>
      <c r="N161" s="145" t="s">
        <v>42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204</v>
      </c>
      <c r="AT161" s="148" t="s">
        <v>199</v>
      </c>
      <c r="AU161" s="148" t="s">
        <v>85</v>
      </c>
      <c r="AY161" s="17" t="s">
        <v>197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85</v>
      </c>
      <c r="BK161" s="149">
        <f>ROUND(I161*H161,2)</f>
        <v>0</v>
      </c>
      <c r="BL161" s="17" t="s">
        <v>204</v>
      </c>
      <c r="BM161" s="148" t="s">
        <v>3185</v>
      </c>
    </row>
    <row r="162" spans="2:65" s="12" customFormat="1">
      <c r="B162" s="150"/>
      <c r="D162" s="151" t="s">
        <v>214</v>
      </c>
      <c r="E162" s="152" t="s">
        <v>1</v>
      </c>
      <c r="F162" s="153" t="s">
        <v>3186</v>
      </c>
      <c r="H162" s="154">
        <v>265.79500000000002</v>
      </c>
      <c r="I162" s="155"/>
      <c r="L162" s="150"/>
      <c r="M162" s="156"/>
      <c r="T162" s="157"/>
      <c r="AT162" s="152" t="s">
        <v>214</v>
      </c>
      <c r="AU162" s="152" t="s">
        <v>85</v>
      </c>
      <c r="AV162" s="12" t="s">
        <v>87</v>
      </c>
      <c r="AW162" s="12" t="s">
        <v>32</v>
      </c>
      <c r="AX162" s="12" t="s">
        <v>77</v>
      </c>
      <c r="AY162" s="152" t="s">
        <v>197</v>
      </c>
    </row>
    <row r="163" spans="2:65" s="12" customFormat="1">
      <c r="B163" s="150"/>
      <c r="D163" s="151" t="s">
        <v>214</v>
      </c>
      <c r="E163" s="152" t="s">
        <v>1</v>
      </c>
      <c r="F163" s="153" t="s">
        <v>3187</v>
      </c>
      <c r="H163" s="154">
        <v>-89.405000000000001</v>
      </c>
      <c r="I163" s="155"/>
      <c r="L163" s="150"/>
      <c r="M163" s="156"/>
      <c r="T163" s="157"/>
      <c r="AT163" s="152" t="s">
        <v>214</v>
      </c>
      <c r="AU163" s="152" t="s">
        <v>85</v>
      </c>
      <c r="AV163" s="12" t="s">
        <v>87</v>
      </c>
      <c r="AW163" s="12" t="s">
        <v>32</v>
      </c>
      <c r="AX163" s="12" t="s">
        <v>77</v>
      </c>
      <c r="AY163" s="152" t="s">
        <v>197</v>
      </c>
    </row>
    <row r="164" spans="2:65" s="12" customFormat="1">
      <c r="B164" s="150"/>
      <c r="D164" s="151" t="s">
        <v>214</v>
      </c>
      <c r="E164" s="152" t="s">
        <v>1</v>
      </c>
      <c r="F164" s="153" t="s">
        <v>3188</v>
      </c>
      <c r="H164" s="154">
        <v>-20</v>
      </c>
      <c r="I164" s="155"/>
      <c r="L164" s="150"/>
      <c r="M164" s="156"/>
      <c r="T164" s="157"/>
      <c r="AT164" s="152" t="s">
        <v>214</v>
      </c>
      <c r="AU164" s="152" t="s">
        <v>85</v>
      </c>
      <c r="AV164" s="12" t="s">
        <v>87</v>
      </c>
      <c r="AW164" s="12" t="s">
        <v>32</v>
      </c>
      <c r="AX164" s="12" t="s">
        <v>77</v>
      </c>
      <c r="AY164" s="152" t="s">
        <v>197</v>
      </c>
    </row>
    <row r="165" spans="2:65" s="12" customFormat="1">
      <c r="B165" s="150"/>
      <c r="D165" s="151" t="s">
        <v>214</v>
      </c>
      <c r="E165" s="152" t="s">
        <v>1</v>
      </c>
      <c r="F165" s="153" t="s">
        <v>3189</v>
      </c>
      <c r="H165" s="154">
        <v>-10</v>
      </c>
      <c r="I165" s="155"/>
      <c r="L165" s="150"/>
      <c r="M165" s="156"/>
      <c r="T165" s="157"/>
      <c r="AT165" s="152" t="s">
        <v>214</v>
      </c>
      <c r="AU165" s="152" t="s">
        <v>85</v>
      </c>
      <c r="AV165" s="12" t="s">
        <v>87</v>
      </c>
      <c r="AW165" s="12" t="s">
        <v>32</v>
      </c>
      <c r="AX165" s="12" t="s">
        <v>77</v>
      </c>
      <c r="AY165" s="152" t="s">
        <v>197</v>
      </c>
    </row>
    <row r="166" spans="2:65" s="12" customFormat="1">
      <c r="B166" s="150"/>
      <c r="D166" s="151" t="s">
        <v>214</v>
      </c>
      <c r="E166" s="152" t="s">
        <v>1</v>
      </c>
      <c r="F166" s="153" t="s">
        <v>3190</v>
      </c>
      <c r="H166" s="154">
        <v>-1.6</v>
      </c>
      <c r="I166" s="155"/>
      <c r="L166" s="150"/>
      <c r="M166" s="156"/>
      <c r="T166" s="157"/>
      <c r="AT166" s="152" t="s">
        <v>214</v>
      </c>
      <c r="AU166" s="152" t="s">
        <v>85</v>
      </c>
      <c r="AV166" s="12" t="s">
        <v>87</v>
      </c>
      <c r="AW166" s="12" t="s">
        <v>32</v>
      </c>
      <c r="AX166" s="12" t="s">
        <v>77</v>
      </c>
      <c r="AY166" s="152" t="s">
        <v>197</v>
      </c>
    </row>
    <row r="167" spans="2:65" s="13" customFormat="1">
      <c r="B167" s="158"/>
      <c r="D167" s="151" t="s">
        <v>214</v>
      </c>
      <c r="E167" s="159" t="s">
        <v>1</v>
      </c>
      <c r="F167" s="160" t="s">
        <v>219</v>
      </c>
      <c r="H167" s="161">
        <v>144.79</v>
      </c>
      <c r="I167" s="162"/>
      <c r="L167" s="158"/>
      <c r="M167" s="163"/>
      <c r="T167" s="164"/>
      <c r="AT167" s="159" t="s">
        <v>214</v>
      </c>
      <c r="AU167" s="159" t="s">
        <v>85</v>
      </c>
      <c r="AV167" s="13" t="s">
        <v>204</v>
      </c>
      <c r="AW167" s="13" t="s">
        <v>32</v>
      </c>
      <c r="AX167" s="13" t="s">
        <v>85</v>
      </c>
      <c r="AY167" s="159" t="s">
        <v>197</v>
      </c>
    </row>
    <row r="168" spans="2:65" s="1" customFormat="1" ht="24.2" customHeight="1">
      <c r="B168" s="136"/>
      <c r="C168" s="137" t="s">
        <v>244</v>
      </c>
      <c r="D168" s="137" t="s">
        <v>199</v>
      </c>
      <c r="E168" s="138" t="s">
        <v>1447</v>
      </c>
      <c r="F168" s="139" t="s">
        <v>1448</v>
      </c>
      <c r="G168" s="140" t="s">
        <v>222</v>
      </c>
      <c r="H168" s="141">
        <v>67.138999999999996</v>
      </c>
      <c r="I168" s="142"/>
      <c r="J168" s="143">
        <f>ROUND(I168*H168,2)</f>
        <v>0</v>
      </c>
      <c r="K168" s="139" t="s">
        <v>203</v>
      </c>
      <c r="L168" s="32"/>
      <c r="M168" s="144" t="s">
        <v>1</v>
      </c>
      <c r="N168" s="145" t="s">
        <v>42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204</v>
      </c>
      <c r="AT168" s="148" t="s">
        <v>199</v>
      </c>
      <c r="AU168" s="148" t="s">
        <v>85</v>
      </c>
      <c r="AY168" s="17" t="s">
        <v>197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85</v>
      </c>
      <c r="BK168" s="149">
        <f>ROUND(I168*H168,2)</f>
        <v>0</v>
      </c>
      <c r="BL168" s="17" t="s">
        <v>204</v>
      </c>
      <c r="BM168" s="148" t="s">
        <v>3191</v>
      </c>
    </row>
    <row r="169" spans="2:65" s="12" customFormat="1">
      <c r="B169" s="150"/>
      <c r="D169" s="151" t="s">
        <v>214</v>
      </c>
      <c r="E169" s="152" t="s">
        <v>1</v>
      </c>
      <c r="F169" s="153" t="s">
        <v>3192</v>
      </c>
      <c r="H169" s="154">
        <v>5.516</v>
      </c>
      <c r="I169" s="155"/>
      <c r="L169" s="150"/>
      <c r="M169" s="156"/>
      <c r="T169" s="157"/>
      <c r="AT169" s="152" t="s">
        <v>214</v>
      </c>
      <c r="AU169" s="152" t="s">
        <v>85</v>
      </c>
      <c r="AV169" s="12" t="s">
        <v>87</v>
      </c>
      <c r="AW169" s="12" t="s">
        <v>32</v>
      </c>
      <c r="AX169" s="12" t="s">
        <v>77</v>
      </c>
      <c r="AY169" s="152" t="s">
        <v>197</v>
      </c>
    </row>
    <row r="170" spans="2:65" s="12" customFormat="1">
      <c r="B170" s="150"/>
      <c r="D170" s="151" t="s">
        <v>214</v>
      </c>
      <c r="E170" s="152" t="s">
        <v>1</v>
      </c>
      <c r="F170" s="153" t="s">
        <v>3193</v>
      </c>
      <c r="H170" s="154">
        <v>0.47599999999999998</v>
      </c>
      <c r="I170" s="155"/>
      <c r="L170" s="150"/>
      <c r="M170" s="156"/>
      <c r="T170" s="157"/>
      <c r="AT170" s="152" t="s">
        <v>214</v>
      </c>
      <c r="AU170" s="152" t="s">
        <v>85</v>
      </c>
      <c r="AV170" s="12" t="s">
        <v>87</v>
      </c>
      <c r="AW170" s="12" t="s">
        <v>32</v>
      </c>
      <c r="AX170" s="12" t="s">
        <v>77</v>
      </c>
      <c r="AY170" s="152" t="s">
        <v>197</v>
      </c>
    </row>
    <row r="171" spans="2:65" s="12" customFormat="1">
      <c r="B171" s="150"/>
      <c r="D171" s="151" t="s">
        <v>214</v>
      </c>
      <c r="E171" s="152" t="s">
        <v>1</v>
      </c>
      <c r="F171" s="153" t="s">
        <v>3194</v>
      </c>
      <c r="H171" s="154">
        <v>0.36</v>
      </c>
      <c r="I171" s="155"/>
      <c r="L171" s="150"/>
      <c r="M171" s="156"/>
      <c r="T171" s="157"/>
      <c r="AT171" s="152" t="s">
        <v>214</v>
      </c>
      <c r="AU171" s="152" t="s">
        <v>85</v>
      </c>
      <c r="AV171" s="12" t="s">
        <v>87</v>
      </c>
      <c r="AW171" s="12" t="s">
        <v>32</v>
      </c>
      <c r="AX171" s="12" t="s">
        <v>77</v>
      </c>
      <c r="AY171" s="152" t="s">
        <v>197</v>
      </c>
    </row>
    <row r="172" spans="2:65" s="12" customFormat="1">
      <c r="B172" s="150"/>
      <c r="D172" s="151" t="s">
        <v>214</v>
      </c>
      <c r="E172" s="152" t="s">
        <v>1</v>
      </c>
      <c r="F172" s="153" t="s">
        <v>3195</v>
      </c>
      <c r="H172" s="154">
        <v>0.255</v>
      </c>
      <c r="I172" s="155"/>
      <c r="L172" s="150"/>
      <c r="M172" s="156"/>
      <c r="T172" s="157"/>
      <c r="AT172" s="152" t="s">
        <v>214</v>
      </c>
      <c r="AU172" s="152" t="s">
        <v>85</v>
      </c>
      <c r="AV172" s="12" t="s">
        <v>87</v>
      </c>
      <c r="AW172" s="12" t="s">
        <v>32</v>
      </c>
      <c r="AX172" s="12" t="s">
        <v>77</v>
      </c>
      <c r="AY172" s="152" t="s">
        <v>197</v>
      </c>
    </row>
    <row r="173" spans="2:65" s="12" customFormat="1">
      <c r="B173" s="150"/>
      <c r="D173" s="151" t="s">
        <v>214</v>
      </c>
      <c r="E173" s="152" t="s">
        <v>1</v>
      </c>
      <c r="F173" s="153" t="s">
        <v>3196</v>
      </c>
      <c r="H173" s="154">
        <v>0.59399999999999997</v>
      </c>
      <c r="I173" s="155"/>
      <c r="L173" s="150"/>
      <c r="M173" s="156"/>
      <c r="T173" s="157"/>
      <c r="AT173" s="152" t="s">
        <v>214</v>
      </c>
      <c r="AU173" s="152" t="s">
        <v>85</v>
      </c>
      <c r="AV173" s="12" t="s">
        <v>87</v>
      </c>
      <c r="AW173" s="12" t="s">
        <v>32</v>
      </c>
      <c r="AX173" s="12" t="s">
        <v>77</v>
      </c>
      <c r="AY173" s="152" t="s">
        <v>197</v>
      </c>
    </row>
    <row r="174" spans="2:65" s="12" customFormat="1">
      <c r="B174" s="150"/>
      <c r="D174" s="151" t="s">
        <v>214</v>
      </c>
      <c r="E174" s="152" t="s">
        <v>1</v>
      </c>
      <c r="F174" s="153" t="s">
        <v>3197</v>
      </c>
      <c r="H174" s="154">
        <v>2.4</v>
      </c>
      <c r="I174" s="155"/>
      <c r="L174" s="150"/>
      <c r="M174" s="156"/>
      <c r="T174" s="157"/>
      <c r="AT174" s="152" t="s">
        <v>214</v>
      </c>
      <c r="AU174" s="152" t="s">
        <v>85</v>
      </c>
      <c r="AV174" s="12" t="s">
        <v>87</v>
      </c>
      <c r="AW174" s="12" t="s">
        <v>32</v>
      </c>
      <c r="AX174" s="12" t="s">
        <v>77</v>
      </c>
      <c r="AY174" s="152" t="s">
        <v>197</v>
      </c>
    </row>
    <row r="175" spans="2:65" s="12" customFormat="1">
      <c r="B175" s="150"/>
      <c r="D175" s="151" t="s">
        <v>214</v>
      </c>
      <c r="E175" s="152" t="s">
        <v>1</v>
      </c>
      <c r="F175" s="153" t="s">
        <v>3198</v>
      </c>
      <c r="H175" s="154">
        <v>44.4</v>
      </c>
      <c r="I175" s="155"/>
      <c r="L175" s="150"/>
      <c r="M175" s="156"/>
      <c r="T175" s="157"/>
      <c r="AT175" s="152" t="s">
        <v>214</v>
      </c>
      <c r="AU175" s="152" t="s">
        <v>85</v>
      </c>
      <c r="AV175" s="12" t="s">
        <v>87</v>
      </c>
      <c r="AW175" s="12" t="s">
        <v>32</v>
      </c>
      <c r="AX175" s="12" t="s">
        <v>77</v>
      </c>
      <c r="AY175" s="152" t="s">
        <v>197</v>
      </c>
    </row>
    <row r="176" spans="2:65" s="12" customFormat="1">
      <c r="B176" s="150"/>
      <c r="D176" s="151" t="s">
        <v>214</v>
      </c>
      <c r="E176" s="152" t="s">
        <v>1</v>
      </c>
      <c r="F176" s="153" t="s">
        <v>3199</v>
      </c>
      <c r="H176" s="154">
        <v>0.41399999999999998</v>
      </c>
      <c r="I176" s="155"/>
      <c r="L176" s="150"/>
      <c r="M176" s="156"/>
      <c r="T176" s="157"/>
      <c r="AT176" s="152" t="s">
        <v>214</v>
      </c>
      <c r="AU176" s="152" t="s">
        <v>85</v>
      </c>
      <c r="AV176" s="12" t="s">
        <v>87</v>
      </c>
      <c r="AW176" s="12" t="s">
        <v>32</v>
      </c>
      <c r="AX176" s="12" t="s">
        <v>77</v>
      </c>
      <c r="AY176" s="152" t="s">
        <v>197</v>
      </c>
    </row>
    <row r="177" spans="2:65" s="12" customFormat="1">
      <c r="B177" s="150"/>
      <c r="D177" s="151" t="s">
        <v>214</v>
      </c>
      <c r="E177" s="152" t="s">
        <v>1</v>
      </c>
      <c r="F177" s="153" t="s">
        <v>3200</v>
      </c>
      <c r="H177" s="154">
        <v>7.92</v>
      </c>
      <c r="I177" s="155"/>
      <c r="L177" s="150"/>
      <c r="M177" s="156"/>
      <c r="T177" s="157"/>
      <c r="AT177" s="152" t="s">
        <v>214</v>
      </c>
      <c r="AU177" s="152" t="s">
        <v>85</v>
      </c>
      <c r="AV177" s="12" t="s">
        <v>87</v>
      </c>
      <c r="AW177" s="12" t="s">
        <v>32</v>
      </c>
      <c r="AX177" s="12" t="s">
        <v>77</v>
      </c>
      <c r="AY177" s="152" t="s">
        <v>197</v>
      </c>
    </row>
    <row r="178" spans="2:65" s="12" customFormat="1" ht="22.5">
      <c r="B178" s="150"/>
      <c r="D178" s="151" t="s">
        <v>214</v>
      </c>
      <c r="E178" s="152" t="s">
        <v>1</v>
      </c>
      <c r="F178" s="153" t="s">
        <v>3201</v>
      </c>
      <c r="H178" s="154">
        <v>0.31900000000000001</v>
      </c>
      <c r="I178" s="155"/>
      <c r="L178" s="150"/>
      <c r="M178" s="156"/>
      <c r="T178" s="157"/>
      <c r="AT178" s="152" t="s">
        <v>214</v>
      </c>
      <c r="AU178" s="152" t="s">
        <v>85</v>
      </c>
      <c r="AV178" s="12" t="s">
        <v>87</v>
      </c>
      <c r="AW178" s="12" t="s">
        <v>32</v>
      </c>
      <c r="AX178" s="12" t="s">
        <v>77</v>
      </c>
      <c r="AY178" s="152" t="s">
        <v>197</v>
      </c>
    </row>
    <row r="179" spans="2:65" s="12" customFormat="1" ht="22.5">
      <c r="B179" s="150"/>
      <c r="D179" s="151" t="s">
        <v>214</v>
      </c>
      <c r="E179" s="152" t="s">
        <v>1</v>
      </c>
      <c r="F179" s="153" t="s">
        <v>3202</v>
      </c>
      <c r="H179" s="154">
        <v>0.12</v>
      </c>
      <c r="I179" s="155"/>
      <c r="L179" s="150"/>
      <c r="M179" s="156"/>
      <c r="T179" s="157"/>
      <c r="AT179" s="152" t="s">
        <v>214</v>
      </c>
      <c r="AU179" s="152" t="s">
        <v>85</v>
      </c>
      <c r="AV179" s="12" t="s">
        <v>87</v>
      </c>
      <c r="AW179" s="12" t="s">
        <v>32</v>
      </c>
      <c r="AX179" s="12" t="s">
        <v>77</v>
      </c>
      <c r="AY179" s="152" t="s">
        <v>197</v>
      </c>
    </row>
    <row r="180" spans="2:65" s="12" customFormat="1">
      <c r="B180" s="150"/>
      <c r="D180" s="151" t="s">
        <v>214</v>
      </c>
      <c r="E180" s="152" t="s">
        <v>1</v>
      </c>
      <c r="F180" s="153" t="s">
        <v>3203</v>
      </c>
      <c r="H180" s="154">
        <v>0.126</v>
      </c>
      <c r="I180" s="155"/>
      <c r="L180" s="150"/>
      <c r="M180" s="156"/>
      <c r="T180" s="157"/>
      <c r="AT180" s="152" t="s">
        <v>214</v>
      </c>
      <c r="AU180" s="152" t="s">
        <v>85</v>
      </c>
      <c r="AV180" s="12" t="s">
        <v>87</v>
      </c>
      <c r="AW180" s="12" t="s">
        <v>32</v>
      </c>
      <c r="AX180" s="12" t="s">
        <v>77</v>
      </c>
      <c r="AY180" s="152" t="s">
        <v>197</v>
      </c>
    </row>
    <row r="181" spans="2:65" s="12" customFormat="1">
      <c r="B181" s="150"/>
      <c r="D181" s="151" t="s">
        <v>214</v>
      </c>
      <c r="E181" s="152" t="s">
        <v>1</v>
      </c>
      <c r="F181" s="153" t="s">
        <v>3204</v>
      </c>
      <c r="H181" s="154">
        <v>4.2389999999999999</v>
      </c>
      <c r="I181" s="155"/>
      <c r="L181" s="150"/>
      <c r="M181" s="156"/>
      <c r="T181" s="157"/>
      <c r="AT181" s="152" t="s">
        <v>214</v>
      </c>
      <c r="AU181" s="152" t="s">
        <v>85</v>
      </c>
      <c r="AV181" s="12" t="s">
        <v>87</v>
      </c>
      <c r="AW181" s="12" t="s">
        <v>32</v>
      </c>
      <c r="AX181" s="12" t="s">
        <v>77</v>
      </c>
      <c r="AY181" s="152" t="s">
        <v>197</v>
      </c>
    </row>
    <row r="182" spans="2:65" s="13" customFormat="1">
      <c r="B182" s="158"/>
      <c r="D182" s="151" t="s">
        <v>214</v>
      </c>
      <c r="E182" s="159" t="s">
        <v>1</v>
      </c>
      <c r="F182" s="160" t="s">
        <v>219</v>
      </c>
      <c r="H182" s="161">
        <v>67.138999999999996</v>
      </c>
      <c r="I182" s="162"/>
      <c r="L182" s="158"/>
      <c r="M182" s="163"/>
      <c r="T182" s="164"/>
      <c r="AT182" s="159" t="s">
        <v>214</v>
      </c>
      <c r="AU182" s="159" t="s">
        <v>85</v>
      </c>
      <c r="AV182" s="13" t="s">
        <v>204</v>
      </c>
      <c r="AW182" s="13" t="s">
        <v>32</v>
      </c>
      <c r="AX182" s="13" t="s">
        <v>85</v>
      </c>
      <c r="AY182" s="159" t="s">
        <v>197</v>
      </c>
    </row>
    <row r="183" spans="2:65" s="1" customFormat="1" ht="16.5" customHeight="1">
      <c r="B183" s="136"/>
      <c r="C183" s="172" t="s">
        <v>248</v>
      </c>
      <c r="D183" s="172" t="s">
        <v>321</v>
      </c>
      <c r="E183" s="173" t="s">
        <v>1458</v>
      </c>
      <c r="F183" s="174" t="s">
        <v>1459</v>
      </c>
      <c r="G183" s="175" t="s">
        <v>293</v>
      </c>
      <c r="H183" s="176">
        <v>112.203</v>
      </c>
      <c r="I183" s="177"/>
      <c r="J183" s="178">
        <f>ROUND(I183*H183,2)</f>
        <v>0</v>
      </c>
      <c r="K183" s="174" t="s">
        <v>203</v>
      </c>
      <c r="L183" s="179"/>
      <c r="M183" s="180" t="s">
        <v>1</v>
      </c>
      <c r="N183" s="181" t="s">
        <v>42</v>
      </c>
      <c r="P183" s="146">
        <f>O183*H183</f>
        <v>0</v>
      </c>
      <c r="Q183" s="146">
        <v>1</v>
      </c>
      <c r="R183" s="146">
        <f>Q183*H183</f>
        <v>112.203</v>
      </c>
      <c r="S183" s="146">
        <v>0</v>
      </c>
      <c r="T183" s="147">
        <f>S183*H183</f>
        <v>0</v>
      </c>
      <c r="AR183" s="148" t="s">
        <v>244</v>
      </c>
      <c r="AT183" s="148" t="s">
        <v>321</v>
      </c>
      <c r="AU183" s="148" t="s">
        <v>85</v>
      </c>
      <c r="AY183" s="17" t="s">
        <v>197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85</v>
      </c>
      <c r="BK183" s="149">
        <f>ROUND(I183*H183,2)</f>
        <v>0</v>
      </c>
      <c r="BL183" s="17" t="s">
        <v>204</v>
      </c>
      <c r="BM183" s="148" t="s">
        <v>3205</v>
      </c>
    </row>
    <row r="184" spans="2:65" s="12" customFormat="1">
      <c r="B184" s="150"/>
      <c r="D184" s="151" t="s">
        <v>214</v>
      </c>
      <c r="E184" s="152" t="s">
        <v>1</v>
      </c>
      <c r="F184" s="153" t="s">
        <v>3206</v>
      </c>
      <c r="H184" s="154">
        <v>112.203</v>
      </c>
      <c r="I184" s="155"/>
      <c r="L184" s="150"/>
      <c r="M184" s="156"/>
      <c r="T184" s="157"/>
      <c r="AT184" s="152" t="s">
        <v>214</v>
      </c>
      <c r="AU184" s="152" t="s">
        <v>85</v>
      </c>
      <c r="AV184" s="12" t="s">
        <v>87</v>
      </c>
      <c r="AW184" s="12" t="s">
        <v>32</v>
      </c>
      <c r="AX184" s="12" t="s">
        <v>77</v>
      </c>
      <c r="AY184" s="152" t="s">
        <v>197</v>
      </c>
    </row>
    <row r="185" spans="2:65" s="13" customFormat="1">
      <c r="B185" s="158"/>
      <c r="D185" s="151" t="s">
        <v>214</v>
      </c>
      <c r="E185" s="159" t="s">
        <v>1</v>
      </c>
      <c r="F185" s="160" t="s">
        <v>219</v>
      </c>
      <c r="H185" s="161">
        <v>112.203</v>
      </c>
      <c r="I185" s="162"/>
      <c r="L185" s="158"/>
      <c r="M185" s="163"/>
      <c r="T185" s="164"/>
      <c r="AT185" s="159" t="s">
        <v>214</v>
      </c>
      <c r="AU185" s="159" t="s">
        <v>85</v>
      </c>
      <c r="AV185" s="13" t="s">
        <v>204</v>
      </c>
      <c r="AW185" s="13" t="s">
        <v>3</v>
      </c>
      <c r="AX185" s="13" t="s">
        <v>85</v>
      </c>
      <c r="AY185" s="159" t="s">
        <v>197</v>
      </c>
    </row>
    <row r="186" spans="2:65" s="1" customFormat="1" ht="16.5" customHeight="1">
      <c r="B186" s="136"/>
      <c r="C186" s="172" t="s">
        <v>252</v>
      </c>
      <c r="D186" s="172" t="s">
        <v>321</v>
      </c>
      <c r="E186" s="173" t="s">
        <v>3207</v>
      </c>
      <c r="F186" s="174" t="s">
        <v>3208</v>
      </c>
      <c r="G186" s="175" t="s">
        <v>293</v>
      </c>
      <c r="H186" s="176">
        <v>7.63</v>
      </c>
      <c r="I186" s="177"/>
      <c r="J186" s="178">
        <f>ROUND(I186*H186,2)</f>
        <v>0</v>
      </c>
      <c r="K186" s="174" t="s">
        <v>203</v>
      </c>
      <c r="L186" s="179"/>
      <c r="M186" s="180" t="s">
        <v>1</v>
      </c>
      <c r="N186" s="181" t="s">
        <v>42</v>
      </c>
      <c r="P186" s="146">
        <f>O186*H186</f>
        <v>0</v>
      </c>
      <c r="Q186" s="146">
        <v>1</v>
      </c>
      <c r="R186" s="146">
        <f>Q186*H186</f>
        <v>7.63</v>
      </c>
      <c r="S186" s="146">
        <v>0</v>
      </c>
      <c r="T186" s="147">
        <f>S186*H186</f>
        <v>0</v>
      </c>
      <c r="AR186" s="148" t="s">
        <v>244</v>
      </c>
      <c r="AT186" s="148" t="s">
        <v>321</v>
      </c>
      <c r="AU186" s="148" t="s">
        <v>85</v>
      </c>
      <c r="AY186" s="17" t="s">
        <v>197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85</v>
      </c>
      <c r="BK186" s="149">
        <f>ROUND(I186*H186,2)</f>
        <v>0</v>
      </c>
      <c r="BL186" s="17" t="s">
        <v>204</v>
      </c>
      <c r="BM186" s="148" t="s">
        <v>3209</v>
      </c>
    </row>
    <row r="187" spans="2:65" s="12" customFormat="1">
      <c r="B187" s="150"/>
      <c r="D187" s="151" t="s">
        <v>214</v>
      </c>
      <c r="E187" s="152" t="s">
        <v>1</v>
      </c>
      <c r="F187" s="153" t="s">
        <v>3210</v>
      </c>
      <c r="H187" s="154">
        <v>7.63</v>
      </c>
      <c r="I187" s="155"/>
      <c r="L187" s="150"/>
      <c r="M187" s="156"/>
      <c r="T187" s="157"/>
      <c r="AT187" s="152" t="s">
        <v>214</v>
      </c>
      <c r="AU187" s="152" t="s">
        <v>85</v>
      </c>
      <c r="AV187" s="12" t="s">
        <v>87</v>
      </c>
      <c r="AW187" s="12" t="s">
        <v>32</v>
      </c>
      <c r="AX187" s="12" t="s">
        <v>77</v>
      </c>
      <c r="AY187" s="152" t="s">
        <v>197</v>
      </c>
    </row>
    <row r="188" spans="2:65" s="13" customFormat="1">
      <c r="B188" s="158"/>
      <c r="D188" s="151" t="s">
        <v>214</v>
      </c>
      <c r="E188" s="159" t="s">
        <v>1</v>
      </c>
      <c r="F188" s="160" t="s">
        <v>219</v>
      </c>
      <c r="H188" s="161">
        <v>7.63</v>
      </c>
      <c r="I188" s="162"/>
      <c r="L188" s="158"/>
      <c r="M188" s="163"/>
      <c r="T188" s="164"/>
      <c r="AT188" s="159" t="s">
        <v>214</v>
      </c>
      <c r="AU188" s="159" t="s">
        <v>85</v>
      </c>
      <c r="AV188" s="13" t="s">
        <v>204</v>
      </c>
      <c r="AW188" s="13" t="s">
        <v>3</v>
      </c>
      <c r="AX188" s="13" t="s">
        <v>85</v>
      </c>
      <c r="AY188" s="159" t="s">
        <v>197</v>
      </c>
    </row>
    <row r="189" spans="2:65" s="1" customFormat="1" ht="16.5" customHeight="1">
      <c r="B189" s="136"/>
      <c r="C189" s="172" t="s">
        <v>256</v>
      </c>
      <c r="D189" s="172" t="s">
        <v>321</v>
      </c>
      <c r="E189" s="173" t="s">
        <v>1961</v>
      </c>
      <c r="F189" s="174" t="s">
        <v>1962</v>
      </c>
      <c r="G189" s="175" t="s">
        <v>293</v>
      </c>
      <c r="H189" s="176">
        <v>1.0169999999999999</v>
      </c>
      <c r="I189" s="177"/>
      <c r="J189" s="178">
        <f>ROUND(I189*H189,2)</f>
        <v>0</v>
      </c>
      <c r="K189" s="174" t="s">
        <v>203</v>
      </c>
      <c r="L189" s="179"/>
      <c r="M189" s="180" t="s">
        <v>1</v>
      </c>
      <c r="N189" s="181" t="s">
        <v>42</v>
      </c>
      <c r="P189" s="146">
        <f>O189*H189</f>
        <v>0</v>
      </c>
      <c r="Q189" s="146">
        <v>1</v>
      </c>
      <c r="R189" s="146">
        <f>Q189*H189</f>
        <v>1.0169999999999999</v>
      </c>
      <c r="S189" s="146">
        <v>0</v>
      </c>
      <c r="T189" s="147">
        <f>S189*H189</f>
        <v>0</v>
      </c>
      <c r="AR189" s="148" t="s">
        <v>244</v>
      </c>
      <c r="AT189" s="148" t="s">
        <v>321</v>
      </c>
      <c r="AU189" s="148" t="s">
        <v>85</v>
      </c>
      <c r="AY189" s="17" t="s">
        <v>197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85</v>
      </c>
      <c r="BK189" s="149">
        <f>ROUND(I189*H189,2)</f>
        <v>0</v>
      </c>
      <c r="BL189" s="17" t="s">
        <v>204</v>
      </c>
      <c r="BM189" s="148" t="s">
        <v>3211</v>
      </c>
    </row>
    <row r="190" spans="2:65" s="12" customFormat="1">
      <c r="B190" s="150"/>
      <c r="D190" s="151" t="s">
        <v>214</v>
      </c>
      <c r="E190" s="152" t="s">
        <v>1</v>
      </c>
      <c r="F190" s="153" t="s">
        <v>3212</v>
      </c>
      <c r="H190" s="154">
        <v>1.0169999999999999</v>
      </c>
      <c r="I190" s="155"/>
      <c r="L190" s="150"/>
      <c r="M190" s="156"/>
      <c r="T190" s="157"/>
      <c r="AT190" s="152" t="s">
        <v>214</v>
      </c>
      <c r="AU190" s="152" t="s">
        <v>85</v>
      </c>
      <c r="AV190" s="12" t="s">
        <v>87</v>
      </c>
      <c r="AW190" s="12" t="s">
        <v>32</v>
      </c>
      <c r="AX190" s="12" t="s">
        <v>77</v>
      </c>
      <c r="AY190" s="152" t="s">
        <v>197</v>
      </c>
    </row>
    <row r="191" spans="2:65" s="13" customFormat="1">
      <c r="B191" s="158"/>
      <c r="D191" s="151" t="s">
        <v>214</v>
      </c>
      <c r="E191" s="159" t="s">
        <v>1</v>
      </c>
      <c r="F191" s="160" t="s">
        <v>219</v>
      </c>
      <c r="H191" s="161">
        <v>1.0169999999999999</v>
      </c>
      <c r="I191" s="162"/>
      <c r="L191" s="158"/>
      <c r="M191" s="163"/>
      <c r="T191" s="164"/>
      <c r="AT191" s="159" t="s">
        <v>214</v>
      </c>
      <c r="AU191" s="159" t="s">
        <v>85</v>
      </c>
      <c r="AV191" s="13" t="s">
        <v>204</v>
      </c>
      <c r="AW191" s="13" t="s">
        <v>3</v>
      </c>
      <c r="AX191" s="13" t="s">
        <v>85</v>
      </c>
      <c r="AY191" s="159" t="s">
        <v>197</v>
      </c>
    </row>
    <row r="192" spans="2:65" s="1" customFormat="1" ht="24.2" customHeight="1">
      <c r="B192" s="136"/>
      <c r="C192" s="137" t="s">
        <v>8</v>
      </c>
      <c r="D192" s="137" t="s">
        <v>199</v>
      </c>
      <c r="E192" s="138" t="s">
        <v>1602</v>
      </c>
      <c r="F192" s="139" t="s">
        <v>1603</v>
      </c>
      <c r="G192" s="140" t="s">
        <v>212</v>
      </c>
      <c r="H192" s="141">
        <v>30</v>
      </c>
      <c r="I192" s="142"/>
      <c r="J192" s="143">
        <f>ROUND(I192*H192,2)</f>
        <v>0</v>
      </c>
      <c r="K192" s="139" t="s">
        <v>203</v>
      </c>
      <c r="L192" s="32"/>
      <c r="M192" s="144" t="s">
        <v>1</v>
      </c>
      <c r="N192" s="145" t="s">
        <v>42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204</v>
      </c>
      <c r="AT192" s="148" t="s">
        <v>199</v>
      </c>
      <c r="AU192" s="148" t="s">
        <v>85</v>
      </c>
      <c r="AY192" s="17" t="s">
        <v>197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85</v>
      </c>
      <c r="BK192" s="149">
        <f>ROUND(I192*H192,2)</f>
        <v>0</v>
      </c>
      <c r="BL192" s="17" t="s">
        <v>204</v>
      </c>
      <c r="BM192" s="148" t="s">
        <v>3213</v>
      </c>
    </row>
    <row r="193" spans="2:65" s="12" customFormat="1">
      <c r="B193" s="150"/>
      <c r="D193" s="151" t="s">
        <v>214</v>
      </c>
      <c r="E193" s="152" t="s">
        <v>1</v>
      </c>
      <c r="F193" s="153" t="s">
        <v>3214</v>
      </c>
      <c r="H193" s="154">
        <v>30</v>
      </c>
      <c r="I193" s="155"/>
      <c r="L193" s="150"/>
      <c r="M193" s="156"/>
      <c r="T193" s="157"/>
      <c r="AT193" s="152" t="s">
        <v>214</v>
      </c>
      <c r="AU193" s="152" t="s">
        <v>85</v>
      </c>
      <c r="AV193" s="12" t="s">
        <v>87</v>
      </c>
      <c r="AW193" s="12" t="s">
        <v>32</v>
      </c>
      <c r="AX193" s="12" t="s">
        <v>77</v>
      </c>
      <c r="AY193" s="152" t="s">
        <v>197</v>
      </c>
    </row>
    <row r="194" spans="2:65" s="13" customFormat="1">
      <c r="B194" s="158"/>
      <c r="D194" s="151" t="s">
        <v>214</v>
      </c>
      <c r="E194" s="159" t="s">
        <v>1</v>
      </c>
      <c r="F194" s="160" t="s">
        <v>219</v>
      </c>
      <c r="H194" s="161">
        <v>30</v>
      </c>
      <c r="I194" s="162"/>
      <c r="L194" s="158"/>
      <c r="M194" s="163"/>
      <c r="T194" s="164"/>
      <c r="AT194" s="159" t="s">
        <v>214</v>
      </c>
      <c r="AU194" s="159" t="s">
        <v>85</v>
      </c>
      <c r="AV194" s="13" t="s">
        <v>204</v>
      </c>
      <c r="AW194" s="13" t="s">
        <v>3</v>
      </c>
      <c r="AX194" s="13" t="s">
        <v>85</v>
      </c>
      <c r="AY194" s="159" t="s">
        <v>197</v>
      </c>
    </row>
    <row r="195" spans="2:65" s="1" customFormat="1" ht="24.2" customHeight="1">
      <c r="B195" s="136"/>
      <c r="C195" s="137" t="s">
        <v>264</v>
      </c>
      <c r="D195" s="137" t="s">
        <v>199</v>
      </c>
      <c r="E195" s="138" t="s">
        <v>332</v>
      </c>
      <c r="F195" s="139" t="s">
        <v>333</v>
      </c>
      <c r="G195" s="140" t="s">
        <v>212</v>
      </c>
      <c r="H195" s="141">
        <v>20</v>
      </c>
      <c r="I195" s="142"/>
      <c r="J195" s="143">
        <f>ROUND(I195*H195,2)</f>
        <v>0</v>
      </c>
      <c r="K195" s="139" t="s">
        <v>203</v>
      </c>
      <c r="L195" s="32"/>
      <c r="M195" s="144" t="s">
        <v>1</v>
      </c>
      <c r="N195" s="145" t="s">
        <v>42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204</v>
      </c>
      <c r="AT195" s="148" t="s">
        <v>199</v>
      </c>
      <c r="AU195" s="148" t="s">
        <v>85</v>
      </c>
      <c r="AY195" s="17" t="s">
        <v>197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85</v>
      </c>
      <c r="BK195" s="149">
        <f>ROUND(I195*H195,2)</f>
        <v>0</v>
      </c>
      <c r="BL195" s="17" t="s">
        <v>204</v>
      </c>
      <c r="BM195" s="148" t="s">
        <v>3215</v>
      </c>
    </row>
    <row r="196" spans="2:65" s="12" customFormat="1">
      <c r="B196" s="150"/>
      <c r="D196" s="151" t="s">
        <v>214</v>
      </c>
      <c r="E196" s="152" t="s">
        <v>1</v>
      </c>
      <c r="F196" s="153" t="s">
        <v>3216</v>
      </c>
      <c r="H196" s="154">
        <v>20</v>
      </c>
      <c r="I196" s="155"/>
      <c r="L196" s="150"/>
      <c r="M196" s="156"/>
      <c r="T196" s="157"/>
      <c r="AT196" s="152" t="s">
        <v>214</v>
      </c>
      <c r="AU196" s="152" t="s">
        <v>85</v>
      </c>
      <c r="AV196" s="12" t="s">
        <v>87</v>
      </c>
      <c r="AW196" s="12" t="s">
        <v>32</v>
      </c>
      <c r="AX196" s="12" t="s">
        <v>77</v>
      </c>
      <c r="AY196" s="152" t="s">
        <v>197</v>
      </c>
    </row>
    <row r="197" spans="2:65" s="13" customFormat="1">
      <c r="B197" s="158"/>
      <c r="D197" s="151" t="s">
        <v>214</v>
      </c>
      <c r="E197" s="159" t="s">
        <v>1</v>
      </c>
      <c r="F197" s="160" t="s">
        <v>219</v>
      </c>
      <c r="H197" s="161">
        <v>20</v>
      </c>
      <c r="I197" s="162"/>
      <c r="L197" s="158"/>
      <c r="M197" s="163"/>
      <c r="T197" s="164"/>
      <c r="AT197" s="159" t="s">
        <v>214</v>
      </c>
      <c r="AU197" s="159" t="s">
        <v>85</v>
      </c>
      <c r="AV197" s="13" t="s">
        <v>204</v>
      </c>
      <c r="AW197" s="13" t="s">
        <v>3</v>
      </c>
      <c r="AX197" s="13" t="s">
        <v>85</v>
      </c>
      <c r="AY197" s="159" t="s">
        <v>197</v>
      </c>
    </row>
    <row r="198" spans="2:65" s="1" customFormat="1" ht="24.2" customHeight="1">
      <c r="B198" s="136"/>
      <c r="C198" s="137" t="s">
        <v>268</v>
      </c>
      <c r="D198" s="137" t="s">
        <v>199</v>
      </c>
      <c r="E198" s="138" t="s">
        <v>3217</v>
      </c>
      <c r="F198" s="139" t="s">
        <v>3218</v>
      </c>
      <c r="G198" s="140" t="s">
        <v>212</v>
      </c>
      <c r="H198" s="141">
        <v>18</v>
      </c>
      <c r="I198" s="142"/>
      <c r="J198" s="143">
        <f>ROUND(I198*H198,2)</f>
        <v>0</v>
      </c>
      <c r="K198" s="139" t="s">
        <v>203</v>
      </c>
      <c r="L198" s="32"/>
      <c r="M198" s="144" t="s">
        <v>1</v>
      </c>
      <c r="N198" s="145" t="s">
        <v>42</v>
      </c>
      <c r="P198" s="146">
        <f>O198*H198</f>
        <v>0</v>
      </c>
      <c r="Q198" s="146">
        <v>0</v>
      </c>
      <c r="R198" s="146">
        <f>Q198*H198</f>
        <v>0</v>
      </c>
      <c r="S198" s="146">
        <v>0</v>
      </c>
      <c r="T198" s="147">
        <f>S198*H198</f>
        <v>0</v>
      </c>
      <c r="AR198" s="148" t="s">
        <v>204</v>
      </c>
      <c r="AT198" s="148" t="s">
        <v>199</v>
      </c>
      <c r="AU198" s="148" t="s">
        <v>85</v>
      </c>
      <c r="AY198" s="17" t="s">
        <v>197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85</v>
      </c>
      <c r="BK198" s="149">
        <f>ROUND(I198*H198,2)</f>
        <v>0</v>
      </c>
      <c r="BL198" s="17" t="s">
        <v>204</v>
      </c>
      <c r="BM198" s="148" t="s">
        <v>3219</v>
      </c>
    </row>
    <row r="199" spans="2:65" s="12" customFormat="1">
      <c r="B199" s="150"/>
      <c r="D199" s="151" t="s">
        <v>214</v>
      </c>
      <c r="E199" s="152" t="s">
        <v>1</v>
      </c>
      <c r="F199" s="153" t="s">
        <v>3220</v>
      </c>
      <c r="H199" s="154">
        <v>18</v>
      </c>
      <c r="I199" s="155"/>
      <c r="L199" s="150"/>
      <c r="M199" s="156"/>
      <c r="T199" s="157"/>
      <c r="AT199" s="152" t="s">
        <v>214</v>
      </c>
      <c r="AU199" s="152" t="s">
        <v>85</v>
      </c>
      <c r="AV199" s="12" t="s">
        <v>87</v>
      </c>
      <c r="AW199" s="12" t="s">
        <v>32</v>
      </c>
      <c r="AX199" s="12" t="s">
        <v>77</v>
      </c>
      <c r="AY199" s="152" t="s">
        <v>197</v>
      </c>
    </row>
    <row r="200" spans="2:65" s="13" customFormat="1">
      <c r="B200" s="158"/>
      <c r="D200" s="151" t="s">
        <v>214</v>
      </c>
      <c r="E200" s="159" t="s">
        <v>1</v>
      </c>
      <c r="F200" s="160" t="s">
        <v>219</v>
      </c>
      <c r="H200" s="161">
        <v>18</v>
      </c>
      <c r="I200" s="162"/>
      <c r="L200" s="158"/>
      <c r="M200" s="163"/>
      <c r="T200" s="164"/>
      <c r="AT200" s="159" t="s">
        <v>214</v>
      </c>
      <c r="AU200" s="159" t="s">
        <v>85</v>
      </c>
      <c r="AV200" s="13" t="s">
        <v>204</v>
      </c>
      <c r="AW200" s="13" t="s">
        <v>3</v>
      </c>
      <c r="AX200" s="13" t="s">
        <v>85</v>
      </c>
      <c r="AY200" s="159" t="s">
        <v>197</v>
      </c>
    </row>
    <row r="201" spans="2:65" s="1" customFormat="1" ht="24.2" customHeight="1">
      <c r="B201" s="136"/>
      <c r="C201" s="137" t="s">
        <v>281</v>
      </c>
      <c r="D201" s="137" t="s">
        <v>199</v>
      </c>
      <c r="E201" s="138" t="s">
        <v>1969</v>
      </c>
      <c r="F201" s="139" t="s">
        <v>1970</v>
      </c>
      <c r="G201" s="140" t="s">
        <v>202</v>
      </c>
      <c r="H201" s="141">
        <v>100</v>
      </c>
      <c r="I201" s="142"/>
      <c r="J201" s="143">
        <f>ROUND(I201*H201,2)</f>
        <v>0</v>
      </c>
      <c r="K201" s="139" t="s">
        <v>203</v>
      </c>
      <c r="L201" s="32"/>
      <c r="M201" s="144" t="s">
        <v>1</v>
      </c>
      <c r="N201" s="145" t="s">
        <v>42</v>
      </c>
      <c r="P201" s="146">
        <f>O201*H201</f>
        <v>0</v>
      </c>
      <c r="Q201" s="146">
        <v>0</v>
      </c>
      <c r="R201" s="146">
        <f>Q201*H201</f>
        <v>0</v>
      </c>
      <c r="S201" s="146">
        <v>0</v>
      </c>
      <c r="T201" s="147">
        <f>S201*H201</f>
        <v>0</v>
      </c>
      <c r="AR201" s="148" t="s">
        <v>204</v>
      </c>
      <c r="AT201" s="148" t="s">
        <v>199</v>
      </c>
      <c r="AU201" s="148" t="s">
        <v>85</v>
      </c>
      <c r="AY201" s="17" t="s">
        <v>197</v>
      </c>
      <c r="BE201" s="149">
        <f>IF(N201="základní",J201,0)</f>
        <v>0</v>
      </c>
      <c r="BF201" s="149">
        <f>IF(N201="snížená",J201,0)</f>
        <v>0</v>
      </c>
      <c r="BG201" s="149">
        <f>IF(N201="zákl. přenesená",J201,0)</f>
        <v>0</v>
      </c>
      <c r="BH201" s="149">
        <f>IF(N201="sníž. přenesená",J201,0)</f>
        <v>0</v>
      </c>
      <c r="BI201" s="149">
        <f>IF(N201="nulová",J201,0)</f>
        <v>0</v>
      </c>
      <c r="BJ201" s="17" t="s">
        <v>85</v>
      </c>
      <c r="BK201" s="149">
        <f>ROUND(I201*H201,2)</f>
        <v>0</v>
      </c>
      <c r="BL201" s="17" t="s">
        <v>204</v>
      </c>
      <c r="BM201" s="148" t="s">
        <v>3221</v>
      </c>
    </row>
    <row r="202" spans="2:65" s="12" customFormat="1">
      <c r="B202" s="150"/>
      <c r="D202" s="151" t="s">
        <v>214</v>
      </c>
      <c r="E202" s="152" t="s">
        <v>1</v>
      </c>
      <c r="F202" s="153" t="s">
        <v>3222</v>
      </c>
      <c r="H202" s="154">
        <v>100</v>
      </c>
      <c r="I202" s="155"/>
      <c r="L202" s="150"/>
      <c r="M202" s="156"/>
      <c r="T202" s="157"/>
      <c r="AT202" s="152" t="s">
        <v>214</v>
      </c>
      <c r="AU202" s="152" t="s">
        <v>85</v>
      </c>
      <c r="AV202" s="12" t="s">
        <v>87</v>
      </c>
      <c r="AW202" s="12" t="s">
        <v>32</v>
      </c>
      <c r="AX202" s="12" t="s">
        <v>77</v>
      </c>
      <c r="AY202" s="152" t="s">
        <v>197</v>
      </c>
    </row>
    <row r="203" spans="2:65" s="13" customFormat="1">
      <c r="B203" s="158"/>
      <c r="D203" s="151" t="s">
        <v>214</v>
      </c>
      <c r="E203" s="159" t="s">
        <v>1</v>
      </c>
      <c r="F203" s="160" t="s">
        <v>219</v>
      </c>
      <c r="H203" s="161">
        <v>100</v>
      </c>
      <c r="I203" s="162"/>
      <c r="L203" s="158"/>
      <c r="M203" s="163"/>
      <c r="T203" s="164"/>
      <c r="AT203" s="159" t="s">
        <v>214</v>
      </c>
      <c r="AU203" s="159" t="s">
        <v>85</v>
      </c>
      <c r="AV203" s="13" t="s">
        <v>204</v>
      </c>
      <c r="AW203" s="13" t="s">
        <v>32</v>
      </c>
      <c r="AX203" s="13" t="s">
        <v>85</v>
      </c>
      <c r="AY203" s="159" t="s">
        <v>197</v>
      </c>
    </row>
    <row r="204" spans="2:65" s="1" customFormat="1" ht="16.5" customHeight="1">
      <c r="B204" s="136"/>
      <c r="C204" s="172" t="s">
        <v>286</v>
      </c>
      <c r="D204" s="172" t="s">
        <v>321</v>
      </c>
      <c r="E204" s="173" t="s">
        <v>1972</v>
      </c>
      <c r="F204" s="174" t="s">
        <v>1973</v>
      </c>
      <c r="G204" s="175" t="s">
        <v>202</v>
      </c>
      <c r="H204" s="176">
        <v>100</v>
      </c>
      <c r="I204" s="177"/>
      <c r="J204" s="178">
        <f>ROUND(I204*H204,2)</f>
        <v>0</v>
      </c>
      <c r="K204" s="174" t="s">
        <v>1</v>
      </c>
      <c r="L204" s="179"/>
      <c r="M204" s="180" t="s">
        <v>1</v>
      </c>
      <c r="N204" s="181" t="s">
        <v>42</v>
      </c>
      <c r="P204" s="146">
        <f>O204*H204</f>
        <v>0</v>
      </c>
      <c r="Q204" s="146">
        <v>8.9999999999999993E-3</v>
      </c>
      <c r="R204" s="146">
        <f>Q204*H204</f>
        <v>0.89999999999999991</v>
      </c>
      <c r="S204" s="146">
        <v>0</v>
      </c>
      <c r="T204" s="147">
        <f>S204*H204</f>
        <v>0</v>
      </c>
      <c r="AR204" s="148" t="s">
        <v>244</v>
      </c>
      <c r="AT204" s="148" t="s">
        <v>321</v>
      </c>
      <c r="AU204" s="148" t="s">
        <v>85</v>
      </c>
      <c r="AY204" s="17" t="s">
        <v>197</v>
      </c>
      <c r="BE204" s="149">
        <f>IF(N204="základní",J204,0)</f>
        <v>0</v>
      </c>
      <c r="BF204" s="149">
        <f>IF(N204="snížená",J204,0)</f>
        <v>0</v>
      </c>
      <c r="BG204" s="149">
        <f>IF(N204="zákl. přenesená",J204,0)</f>
        <v>0</v>
      </c>
      <c r="BH204" s="149">
        <f>IF(N204="sníž. přenesená",J204,0)</f>
        <v>0</v>
      </c>
      <c r="BI204" s="149">
        <f>IF(N204="nulová",J204,0)</f>
        <v>0</v>
      </c>
      <c r="BJ204" s="17" t="s">
        <v>85</v>
      </c>
      <c r="BK204" s="149">
        <f>ROUND(I204*H204,2)</f>
        <v>0</v>
      </c>
      <c r="BL204" s="17" t="s">
        <v>204</v>
      </c>
      <c r="BM204" s="148" t="s">
        <v>3223</v>
      </c>
    </row>
    <row r="205" spans="2:65" s="11" customFormat="1" ht="25.9" customHeight="1">
      <c r="B205" s="124"/>
      <c r="D205" s="125" t="s">
        <v>76</v>
      </c>
      <c r="E205" s="126" t="s">
        <v>195</v>
      </c>
      <c r="F205" s="126" t="s">
        <v>196</v>
      </c>
      <c r="I205" s="127"/>
      <c r="J205" s="128">
        <f>BK205</f>
        <v>0</v>
      </c>
      <c r="L205" s="124"/>
      <c r="M205" s="129"/>
      <c r="P205" s="130">
        <f>P206+P213+P221+P257+P370+P377</f>
        <v>0</v>
      </c>
      <c r="R205" s="130">
        <f>R206+R213+R221+R257+R370+R377</f>
        <v>103.42565236</v>
      </c>
      <c r="T205" s="131">
        <f>T206+T213+T221+T257+T370+T377</f>
        <v>0</v>
      </c>
      <c r="AR205" s="125" t="s">
        <v>85</v>
      </c>
      <c r="AT205" s="132" t="s">
        <v>76</v>
      </c>
      <c r="AU205" s="132" t="s">
        <v>77</v>
      </c>
      <c r="AY205" s="125" t="s">
        <v>197</v>
      </c>
      <c r="BK205" s="133">
        <f>BK206+BK213+BK221+BK257+BK370+BK377</f>
        <v>0</v>
      </c>
    </row>
    <row r="206" spans="2:65" s="11" customFormat="1" ht="22.9" customHeight="1">
      <c r="B206" s="124"/>
      <c r="D206" s="125" t="s">
        <v>76</v>
      </c>
      <c r="E206" s="134" t="s">
        <v>87</v>
      </c>
      <c r="F206" s="134" t="s">
        <v>365</v>
      </c>
      <c r="I206" s="127"/>
      <c r="J206" s="135">
        <f>BK206</f>
        <v>0</v>
      </c>
      <c r="L206" s="124"/>
      <c r="M206" s="129"/>
      <c r="P206" s="130">
        <f>SUM(P207:P212)</f>
        <v>0</v>
      </c>
      <c r="R206" s="130">
        <f>SUM(R207:R212)</f>
        <v>5.6527200000000004</v>
      </c>
      <c r="T206" s="131">
        <f>SUM(T207:T212)</f>
        <v>0</v>
      </c>
      <c r="AR206" s="125" t="s">
        <v>85</v>
      </c>
      <c r="AT206" s="132" t="s">
        <v>76</v>
      </c>
      <c r="AU206" s="132" t="s">
        <v>85</v>
      </c>
      <c r="AY206" s="125" t="s">
        <v>197</v>
      </c>
      <c r="BK206" s="133">
        <f>SUM(BK207:BK212)</f>
        <v>0</v>
      </c>
    </row>
    <row r="207" spans="2:65" s="1" customFormat="1" ht="24.2" customHeight="1">
      <c r="B207" s="136"/>
      <c r="C207" s="137" t="s">
        <v>290</v>
      </c>
      <c r="D207" s="137" t="s">
        <v>199</v>
      </c>
      <c r="E207" s="138" t="s">
        <v>1843</v>
      </c>
      <c r="F207" s="139" t="s">
        <v>1844</v>
      </c>
      <c r="G207" s="140" t="s">
        <v>222</v>
      </c>
      <c r="H207" s="141">
        <v>2.617</v>
      </c>
      <c r="I207" s="142"/>
      <c r="J207" s="143">
        <f>ROUND(I207*H207,2)</f>
        <v>0</v>
      </c>
      <c r="K207" s="139" t="s">
        <v>203</v>
      </c>
      <c r="L207" s="32"/>
      <c r="M207" s="144" t="s">
        <v>1</v>
      </c>
      <c r="N207" s="145" t="s">
        <v>42</v>
      </c>
      <c r="P207" s="146">
        <f>O207*H207</f>
        <v>0</v>
      </c>
      <c r="Q207" s="146">
        <v>2.16</v>
      </c>
      <c r="R207" s="146">
        <f>Q207*H207</f>
        <v>5.6527200000000004</v>
      </c>
      <c r="S207" s="146">
        <v>0</v>
      </c>
      <c r="T207" s="147">
        <f>S207*H207</f>
        <v>0</v>
      </c>
      <c r="AR207" s="148" t="s">
        <v>204</v>
      </c>
      <c r="AT207" s="148" t="s">
        <v>199</v>
      </c>
      <c r="AU207" s="148" t="s">
        <v>87</v>
      </c>
      <c r="AY207" s="17" t="s">
        <v>197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85</v>
      </c>
      <c r="BK207" s="149">
        <f>ROUND(I207*H207,2)</f>
        <v>0</v>
      </c>
      <c r="BL207" s="17" t="s">
        <v>204</v>
      </c>
      <c r="BM207" s="148" t="s">
        <v>3224</v>
      </c>
    </row>
    <row r="208" spans="2:65" s="12" customFormat="1">
      <c r="B208" s="150"/>
      <c r="D208" s="151" t="s">
        <v>214</v>
      </c>
      <c r="E208" s="152" t="s">
        <v>1</v>
      </c>
      <c r="F208" s="153" t="s">
        <v>3225</v>
      </c>
      <c r="H208" s="154">
        <v>0.58899999999999997</v>
      </c>
      <c r="I208" s="155"/>
      <c r="L208" s="150"/>
      <c r="M208" s="156"/>
      <c r="T208" s="157"/>
      <c r="AT208" s="152" t="s">
        <v>214</v>
      </c>
      <c r="AU208" s="152" t="s">
        <v>87</v>
      </c>
      <c r="AV208" s="12" t="s">
        <v>87</v>
      </c>
      <c r="AW208" s="12" t="s">
        <v>32</v>
      </c>
      <c r="AX208" s="12" t="s">
        <v>77</v>
      </c>
      <c r="AY208" s="152" t="s">
        <v>197</v>
      </c>
    </row>
    <row r="209" spans="2:65" s="12" customFormat="1">
      <c r="B209" s="150"/>
      <c r="D209" s="151" t="s">
        <v>214</v>
      </c>
      <c r="E209" s="152" t="s">
        <v>1</v>
      </c>
      <c r="F209" s="153" t="s">
        <v>3226</v>
      </c>
      <c r="H209" s="154">
        <v>0.63</v>
      </c>
      <c r="I209" s="155"/>
      <c r="L209" s="150"/>
      <c r="M209" s="156"/>
      <c r="T209" s="157"/>
      <c r="AT209" s="152" t="s">
        <v>214</v>
      </c>
      <c r="AU209" s="152" t="s">
        <v>87</v>
      </c>
      <c r="AV209" s="12" t="s">
        <v>87</v>
      </c>
      <c r="AW209" s="12" t="s">
        <v>32</v>
      </c>
      <c r="AX209" s="12" t="s">
        <v>77</v>
      </c>
      <c r="AY209" s="152" t="s">
        <v>197</v>
      </c>
    </row>
    <row r="210" spans="2:65" s="12" customFormat="1">
      <c r="B210" s="150"/>
      <c r="D210" s="151" t="s">
        <v>214</v>
      </c>
      <c r="E210" s="152" t="s">
        <v>1</v>
      </c>
      <c r="F210" s="153" t="s">
        <v>3227</v>
      </c>
      <c r="H210" s="154">
        <v>0.39800000000000002</v>
      </c>
      <c r="I210" s="155"/>
      <c r="L210" s="150"/>
      <c r="M210" s="156"/>
      <c r="T210" s="157"/>
      <c r="AT210" s="152" t="s">
        <v>214</v>
      </c>
      <c r="AU210" s="152" t="s">
        <v>87</v>
      </c>
      <c r="AV210" s="12" t="s">
        <v>87</v>
      </c>
      <c r="AW210" s="12" t="s">
        <v>32</v>
      </c>
      <c r="AX210" s="12" t="s">
        <v>77</v>
      </c>
      <c r="AY210" s="152" t="s">
        <v>197</v>
      </c>
    </row>
    <row r="211" spans="2:65" s="12" customFormat="1">
      <c r="B211" s="150"/>
      <c r="D211" s="151" t="s">
        <v>214</v>
      </c>
      <c r="E211" s="152" t="s">
        <v>1</v>
      </c>
      <c r="F211" s="153" t="s">
        <v>3228</v>
      </c>
      <c r="H211" s="154">
        <v>1</v>
      </c>
      <c r="I211" s="155"/>
      <c r="L211" s="150"/>
      <c r="M211" s="156"/>
      <c r="T211" s="157"/>
      <c r="AT211" s="152" t="s">
        <v>214</v>
      </c>
      <c r="AU211" s="152" t="s">
        <v>87</v>
      </c>
      <c r="AV211" s="12" t="s">
        <v>87</v>
      </c>
      <c r="AW211" s="12" t="s">
        <v>32</v>
      </c>
      <c r="AX211" s="12" t="s">
        <v>77</v>
      </c>
      <c r="AY211" s="152" t="s">
        <v>197</v>
      </c>
    </row>
    <row r="212" spans="2:65" s="13" customFormat="1">
      <c r="B212" s="158"/>
      <c r="D212" s="151" t="s">
        <v>214</v>
      </c>
      <c r="E212" s="159" t="s">
        <v>1</v>
      </c>
      <c r="F212" s="160" t="s">
        <v>219</v>
      </c>
      <c r="H212" s="161">
        <v>2.617</v>
      </c>
      <c r="I212" s="162"/>
      <c r="L212" s="158"/>
      <c r="M212" s="163"/>
      <c r="T212" s="164"/>
      <c r="AT212" s="159" t="s">
        <v>214</v>
      </c>
      <c r="AU212" s="159" t="s">
        <v>87</v>
      </c>
      <c r="AV212" s="13" t="s">
        <v>204</v>
      </c>
      <c r="AW212" s="13" t="s">
        <v>3</v>
      </c>
      <c r="AX212" s="13" t="s">
        <v>85</v>
      </c>
      <c r="AY212" s="159" t="s">
        <v>197</v>
      </c>
    </row>
    <row r="213" spans="2:65" s="11" customFormat="1" ht="22.9" customHeight="1">
      <c r="B213" s="124"/>
      <c r="D213" s="125" t="s">
        <v>76</v>
      </c>
      <c r="E213" s="134" t="s">
        <v>209</v>
      </c>
      <c r="F213" s="134" t="s">
        <v>459</v>
      </c>
      <c r="I213" s="127"/>
      <c r="J213" s="135">
        <f>BK213</f>
        <v>0</v>
      </c>
      <c r="L213" s="124"/>
      <c r="M213" s="129"/>
      <c r="P213" s="130">
        <f>SUM(P214:P220)</f>
        <v>0</v>
      </c>
      <c r="R213" s="130">
        <f>SUM(R214:R220)</f>
        <v>0.19600000000000001</v>
      </c>
      <c r="T213" s="131">
        <f>SUM(T214:T220)</f>
        <v>0</v>
      </c>
      <c r="AR213" s="125" t="s">
        <v>85</v>
      </c>
      <c r="AT213" s="132" t="s">
        <v>76</v>
      </c>
      <c r="AU213" s="132" t="s">
        <v>85</v>
      </c>
      <c r="AY213" s="125" t="s">
        <v>197</v>
      </c>
      <c r="BK213" s="133">
        <f>SUM(BK214:BK220)</f>
        <v>0</v>
      </c>
    </row>
    <row r="214" spans="2:65" s="1" customFormat="1" ht="24.2" customHeight="1">
      <c r="B214" s="136"/>
      <c r="C214" s="137" t="s">
        <v>296</v>
      </c>
      <c r="D214" s="137" t="s">
        <v>199</v>
      </c>
      <c r="E214" s="138" t="s">
        <v>3229</v>
      </c>
      <c r="F214" s="139" t="s">
        <v>3230</v>
      </c>
      <c r="G214" s="140" t="s">
        <v>202</v>
      </c>
      <c r="H214" s="141">
        <v>1</v>
      </c>
      <c r="I214" s="142"/>
      <c r="J214" s="143">
        <f t="shared" ref="J214:J220" si="0">ROUND(I214*H214,2)</f>
        <v>0</v>
      </c>
      <c r="K214" s="139" t="s">
        <v>203</v>
      </c>
      <c r="L214" s="32"/>
      <c r="M214" s="144" t="s">
        <v>1</v>
      </c>
      <c r="N214" s="145" t="s">
        <v>42</v>
      </c>
      <c r="P214" s="146">
        <f t="shared" ref="P214:P220" si="1">O214*H214</f>
        <v>0</v>
      </c>
      <c r="Q214" s="146">
        <v>0</v>
      </c>
      <c r="R214" s="146">
        <f t="shared" ref="R214:R220" si="2">Q214*H214</f>
        <v>0</v>
      </c>
      <c r="S214" s="146">
        <v>0</v>
      </c>
      <c r="T214" s="147">
        <f t="shared" ref="T214:T220" si="3">S214*H214</f>
        <v>0</v>
      </c>
      <c r="AR214" s="148" t="s">
        <v>204</v>
      </c>
      <c r="AT214" s="148" t="s">
        <v>199</v>
      </c>
      <c r="AU214" s="148" t="s">
        <v>87</v>
      </c>
      <c r="AY214" s="17" t="s">
        <v>197</v>
      </c>
      <c r="BE214" s="149">
        <f t="shared" ref="BE214:BE220" si="4">IF(N214="základní",J214,0)</f>
        <v>0</v>
      </c>
      <c r="BF214" s="149">
        <f t="shared" ref="BF214:BF220" si="5">IF(N214="snížená",J214,0)</f>
        <v>0</v>
      </c>
      <c r="BG214" s="149">
        <f t="shared" ref="BG214:BG220" si="6">IF(N214="zákl. přenesená",J214,0)</f>
        <v>0</v>
      </c>
      <c r="BH214" s="149">
        <f t="shared" ref="BH214:BH220" si="7">IF(N214="sníž. přenesená",J214,0)</f>
        <v>0</v>
      </c>
      <c r="BI214" s="149">
        <f t="shared" ref="BI214:BI220" si="8">IF(N214="nulová",J214,0)</f>
        <v>0</v>
      </c>
      <c r="BJ214" s="17" t="s">
        <v>85</v>
      </c>
      <c r="BK214" s="149">
        <f t="shared" ref="BK214:BK220" si="9">ROUND(I214*H214,2)</f>
        <v>0</v>
      </c>
      <c r="BL214" s="17" t="s">
        <v>204</v>
      </c>
      <c r="BM214" s="148" t="s">
        <v>3231</v>
      </c>
    </row>
    <row r="215" spans="2:65" s="1" customFormat="1" ht="24.2" customHeight="1">
      <c r="B215" s="136"/>
      <c r="C215" s="137" t="s">
        <v>300</v>
      </c>
      <c r="D215" s="137" t="s">
        <v>199</v>
      </c>
      <c r="E215" s="138" t="s">
        <v>1859</v>
      </c>
      <c r="F215" s="139" t="s">
        <v>1860</v>
      </c>
      <c r="G215" s="140" t="s">
        <v>202</v>
      </c>
      <c r="H215" s="141">
        <v>1</v>
      </c>
      <c r="I215" s="142"/>
      <c r="J215" s="143">
        <f t="shared" si="0"/>
        <v>0</v>
      </c>
      <c r="K215" s="139" t="s">
        <v>203</v>
      </c>
      <c r="L215" s="32"/>
      <c r="M215" s="144" t="s">
        <v>1</v>
      </c>
      <c r="N215" s="145" t="s">
        <v>42</v>
      </c>
      <c r="P215" s="146">
        <f t="shared" si="1"/>
        <v>0</v>
      </c>
      <c r="Q215" s="146">
        <v>0</v>
      </c>
      <c r="R215" s="146">
        <f t="shared" si="2"/>
        <v>0</v>
      </c>
      <c r="S215" s="146">
        <v>0</v>
      </c>
      <c r="T215" s="147">
        <f t="shared" si="3"/>
        <v>0</v>
      </c>
      <c r="AR215" s="148" t="s">
        <v>204</v>
      </c>
      <c r="AT215" s="148" t="s">
        <v>199</v>
      </c>
      <c r="AU215" s="148" t="s">
        <v>87</v>
      </c>
      <c r="AY215" s="17" t="s">
        <v>197</v>
      </c>
      <c r="BE215" s="149">
        <f t="shared" si="4"/>
        <v>0</v>
      </c>
      <c r="BF215" s="149">
        <f t="shared" si="5"/>
        <v>0</v>
      </c>
      <c r="BG215" s="149">
        <f t="shared" si="6"/>
        <v>0</v>
      </c>
      <c r="BH215" s="149">
        <f t="shared" si="7"/>
        <v>0</v>
      </c>
      <c r="BI215" s="149">
        <f t="shared" si="8"/>
        <v>0</v>
      </c>
      <c r="BJ215" s="17" t="s">
        <v>85</v>
      </c>
      <c r="BK215" s="149">
        <f t="shared" si="9"/>
        <v>0</v>
      </c>
      <c r="BL215" s="17" t="s">
        <v>204</v>
      </c>
      <c r="BM215" s="148" t="s">
        <v>3232</v>
      </c>
    </row>
    <row r="216" spans="2:65" s="1" customFormat="1" ht="24.2" customHeight="1">
      <c r="B216" s="136"/>
      <c r="C216" s="137" t="s">
        <v>313</v>
      </c>
      <c r="D216" s="137" t="s">
        <v>199</v>
      </c>
      <c r="E216" s="138" t="s">
        <v>3233</v>
      </c>
      <c r="F216" s="139" t="s">
        <v>3234</v>
      </c>
      <c r="G216" s="140" t="s">
        <v>202</v>
      </c>
      <c r="H216" s="141">
        <v>2</v>
      </c>
      <c r="I216" s="142"/>
      <c r="J216" s="143">
        <f t="shared" si="0"/>
        <v>0</v>
      </c>
      <c r="K216" s="139" t="s">
        <v>203</v>
      </c>
      <c r="L216" s="32"/>
      <c r="M216" s="144" t="s">
        <v>1</v>
      </c>
      <c r="N216" s="145" t="s">
        <v>42</v>
      </c>
      <c r="P216" s="146">
        <f t="shared" si="1"/>
        <v>0</v>
      </c>
      <c r="Q216" s="146">
        <v>0</v>
      </c>
      <c r="R216" s="146">
        <f t="shared" si="2"/>
        <v>0</v>
      </c>
      <c r="S216" s="146">
        <v>0</v>
      </c>
      <c r="T216" s="147">
        <f t="shared" si="3"/>
        <v>0</v>
      </c>
      <c r="AR216" s="148" t="s">
        <v>204</v>
      </c>
      <c r="AT216" s="148" t="s">
        <v>199</v>
      </c>
      <c r="AU216" s="148" t="s">
        <v>87</v>
      </c>
      <c r="AY216" s="17" t="s">
        <v>197</v>
      </c>
      <c r="BE216" s="149">
        <f t="shared" si="4"/>
        <v>0</v>
      </c>
      <c r="BF216" s="149">
        <f t="shared" si="5"/>
        <v>0</v>
      </c>
      <c r="BG216" s="149">
        <f t="shared" si="6"/>
        <v>0</v>
      </c>
      <c r="BH216" s="149">
        <f t="shared" si="7"/>
        <v>0</v>
      </c>
      <c r="BI216" s="149">
        <f t="shared" si="8"/>
        <v>0</v>
      </c>
      <c r="BJ216" s="17" t="s">
        <v>85</v>
      </c>
      <c r="BK216" s="149">
        <f t="shared" si="9"/>
        <v>0</v>
      </c>
      <c r="BL216" s="17" t="s">
        <v>204</v>
      </c>
      <c r="BM216" s="148" t="s">
        <v>3235</v>
      </c>
    </row>
    <row r="217" spans="2:65" s="1" customFormat="1" ht="21.75" customHeight="1">
      <c r="B217" s="136"/>
      <c r="C217" s="172" t="s">
        <v>7</v>
      </c>
      <c r="D217" s="172" t="s">
        <v>321</v>
      </c>
      <c r="E217" s="173" t="s">
        <v>3236</v>
      </c>
      <c r="F217" s="174" t="s">
        <v>3237</v>
      </c>
      <c r="G217" s="175" t="s">
        <v>202</v>
      </c>
      <c r="H217" s="176">
        <v>1</v>
      </c>
      <c r="I217" s="177"/>
      <c r="J217" s="178">
        <f t="shared" si="0"/>
        <v>0</v>
      </c>
      <c r="K217" s="174" t="s">
        <v>203</v>
      </c>
      <c r="L217" s="179"/>
      <c r="M217" s="180" t="s">
        <v>1</v>
      </c>
      <c r="N217" s="181" t="s">
        <v>42</v>
      </c>
      <c r="P217" s="146">
        <f t="shared" si="1"/>
        <v>0</v>
      </c>
      <c r="Q217" s="146">
        <v>0.113</v>
      </c>
      <c r="R217" s="146">
        <f t="shared" si="2"/>
        <v>0.113</v>
      </c>
      <c r="S217" s="146">
        <v>0</v>
      </c>
      <c r="T217" s="147">
        <f t="shared" si="3"/>
        <v>0</v>
      </c>
      <c r="AR217" s="148" t="s">
        <v>244</v>
      </c>
      <c r="AT217" s="148" t="s">
        <v>321</v>
      </c>
      <c r="AU217" s="148" t="s">
        <v>87</v>
      </c>
      <c r="AY217" s="17" t="s">
        <v>197</v>
      </c>
      <c r="BE217" s="149">
        <f t="shared" si="4"/>
        <v>0</v>
      </c>
      <c r="BF217" s="149">
        <f t="shared" si="5"/>
        <v>0</v>
      </c>
      <c r="BG217" s="149">
        <f t="shared" si="6"/>
        <v>0</v>
      </c>
      <c r="BH217" s="149">
        <f t="shared" si="7"/>
        <v>0</v>
      </c>
      <c r="BI217" s="149">
        <f t="shared" si="8"/>
        <v>0</v>
      </c>
      <c r="BJ217" s="17" t="s">
        <v>85</v>
      </c>
      <c r="BK217" s="149">
        <f t="shared" si="9"/>
        <v>0</v>
      </c>
      <c r="BL217" s="17" t="s">
        <v>204</v>
      </c>
      <c r="BM217" s="148" t="s">
        <v>3238</v>
      </c>
    </row>
    <row r="218" spans="2:65" s="1" customFormat="1" ht="21.75" customHeight="1">
      <c r="B218" s="136"/>
      <c r="C218" s="172" t="s">
        <v>320</v>
      </c>
      <c r="D218" s="172" t="s">
        <v>321</v>
      </c>
      <c r="E218" s="173" t="s">
        <v>3239</v>
      </c>
      <c r="F218" s="174" t="s">
        <v>3240</v>
      </c>
      <c r="G218" s="175" t="s">
        <v>202</v>
      </c>
      <c r="H218" s="176">
        <v>1</v>
      </c>
      <c r="I218" s="177"/>
      <c r="J218" s="178">
        <f t="shared" si="0"/>
        <v>0</v>
      </c>
      <c r="K218" s="174" t="s">
        <v>203</v>
      </c>
      <c r="L218" s="179"/>
      <c r="M218" s="180" t="s">
        <v>1</v>
      </c>
      <c r="N218" s="181" t="s">
        <v>42</v>
      </c>
      <c r="P218" s="146">
        <f t="shared" si="1"/>
        <v>0</v>
      </c>
      <c r="Q218" s="146">
        <v>8.3000000000000004E-2</v>
      </c>
      <c r="R218" s="146">
        <f t="shared" si="2"/>
        <v>8.3000000000000004E-2</v>
      </c>
      <c r="S218" s="146">
        <v>0</v>
      </c>
      <c r="T218" s="147">
        <f t="shared" si="3"/>
        <v>0</v>
      </c>
      <c r="AR218" s="148" t="s">
        <v>244</v>
      </c>
      <c r="AT218" s="148" t="s">
        <v>321</v>
      </c>
      <c r="AU218" s="148" t="s">
        <v>87</v>
      </c>
      <c r="AY218" s="17" t="s">
        <v>197</v>
      </c>
      <c r="BE218" s="149">
        <f t="shared" si="4"/>
        <v>0</v>
      </c>
      <c r="BF218" s="149">
        <f t="shared" si="5"/>
        <v>0</v>
      </c>
      <c r="BG218" s="149">
        <f t="shared" si="6"/>
        <v>0</v>
      </c>
      <c r="BH218" s="149">
        <f t="shared" si="7"/>
        <v>0</v>
      </c>
      <c r="BI218" s="149">
        <f t="shared" si="8"/>
        <v>0</v>
      </c>
      <c r="BJ218" s="17" t="s">
        <v>85</v>
      </c>
      <c r="BK218" s="149">
        <f t="shared" si="9"/>
        <v>0</v>
      </c>
      <c r="BL218" s="17" t="s">
        <v>204</v>
      </c>
      <c r="BM218" s="148" t="s">
        <v>3241</v>
      </c>
    </row>
    <row r="219" spans="2:65" s="1" customFormat="1" ht="16.5" customHeight="1">
      <c r="B219" s="136"/>
      <c r="C219" s="137" t="s">
        <v>327</v>
      </c>
      <c r="D219" s="137" t="s">
        <v>199</v>
      </c>
      <c r="E219" s="138" t="s">
        <v>3242</v>
      </c>
      <c r="F219" s="139" t="s">
        <v>3243</v>
      </c>
      <c r="G219" s="140" t="s">
        <v>202</v>
      </c>
      <c r="H219" s="141">
        <v>1</v>
      </c>
      <c r="I219" s="142"/>
      <c r="J219" s="143">
        <f t="shared" si="0"/>
        <v>0</v>
      </c>
      <c r="K219" s="139" t="s">
        <v>1</v>
      </c>
      <c r="L219" s="32"/>
      <c r="M219" s="144" t="s">
        <v>1</v>
      </c>
      <c r="N219" s="145" t="s">
        <v>42</v>
      </c>
      <c r="P219" s="146">
        <f t="shared" si="1"/>
        <v>0</v>
      </c>
      <c r="Q219" s="146">
        <v>0</v>
      </c>
      <c r="R219" s="146">
        <f t="shared" si="2"/>
        <v>0</v>
      </c>
      <c r="S219" s="146">
        <v>0</v>
      </c>
      <c r="T219" s="147">
        <f t="shared" si="3"/>
        <v>0</v>
      </c>
      <c r="AR219" s="148" t="s">
        <v>204</v>
      </c>
      <c r="AT219" s="148" t="s">
        <v>199</v>
      </c>
      <c r="AU219" s="148" t="s">
        <v>87</v>
      </c>
      <c r="AY219" s="17" t="s">
        <v>197</v>
      </c>
      <c r="BE219" s="149">
        <f t="shared" si="4"/>
        <v>0</v>
      </c>
      <c r="BF219" s="149">
        <f t="shared" si="5"/>
        <v>0</v>
      </c>
      <c r="BG219" s="149">
        <f t="shared" si="6"/>
        <v>0</v>
      </c>
      <c r="BH219" s="149">
        <f t="shared" si="7"/>
        <v>0</v>
      </c>
      <c r="BI219" s="149">
        <f t="shared" si="8"/>
        <v>0</v>
      </c>
      <c r="BJ219" s="17" t="s">
        <v>85</v>
      </c>
      <c r="BK219" s="149">
        <f t="shared" si="9"/>
        <v>0</v>
      </c>
      <c r="BL219" s="17" t="s">
        <v>204</v>
      </c>
      <c r="BM219" s="148" t="s">
        <v>3244</v>
      </c>
    </row>
    <row r="220" spans="2:65" s="1" customFormat="1" ht="16.5" customHeight="1">
      <c r="B220" s="136"/>
      <c r="C220" s="137" t="s">
        <v>331</v>
      </c>
      <c r="D220" s="137" t="s">
        <v>199</v>
      </c>
      <c r="E220" s="138" t="s">
        <v>3245</v>
      </c>
      <c r="F220" s="139" t="s">
        <v>3246</v>
      </c>
      <c r="G220" s="140" t="s">
        <v>1811</v>
      </c>
      <c r="H220" s="141">
        <v>1</v>
      </c>
      <c r="I220" s="142"/>
      <c r="J220" s="143">
        <f t="shared" si="0"/>
        <v>0</v>
      </c>
      <c r="K220" s="139" t="s">
        <v>1</v>
      </c>
      <c r="L220" s="32"/>
      <c r="M220" s="144" t="s">
        <v>1</v>
      </c>
      <c r="N220" s="145" t="s">
        <v>42</v>
      </c>
      <c r="P220" s="146">
        <f t="shared" si="1"/>
        <v>0</v>
      </c>
      <c r="Q220" s="146">
        <v>0</v>
      </c>
      <c r="R220" s="146">
        <f t="shared" si="2"/>
        <v>0</v>
      </c>
      <c r="S220" s="146">
        <v>0</v>
      </c>
      <c r="T220" s="147">
        <f t="shared" si="3"/>
        <v>0</v>
      </c>
      <c r="AR220" s="148" t="s">
        <v>204</v>
      </c>
      <c r="AT220" s="148" t="s">
        <v>199</v>
      </c>
      <c r="AU220" s="148" t="s">
        <v>87</v>
      </c>
      <c r="AY220" s="17" t="s">
        <v>197</v>
      </c>
      <c r="BE220" s="149">
        <f t="shared" si="4"/>
        <v>0</v>
      </c>
      <c r="BF220" s="149">
        <f t="shared" si="5"/>
        <v>0</v>
      </c>
      <c r="BG220" s="149">
        <f t="shared" si="6"/>
        <v>0</v>
      </c>
      <c r="BH220" s="149">
        <f t="shared" si="7"/>
        <v>0</v>
      </c>
      <c r="BI220" s="149">
        <f t="shared" si="8"/>
        <v>0</v>
      </c>
      <c r="BJ220" s="17" t="s">
        <v>85</v>
      </c>
      <c r="BK220" s="149">
        <f t="shared" si="9"/>
        <v>0</v>
      </c>
      <c r="BL220" s="17" t="s">
        <v>204</v>
      </c>
      <c r="BM220" s="148" t="s">
        <v>3247</v>
      </c>
    </row>
    <row r="221" spans="2:65" s="11" customFormat="1" ht="22.9" customHeight="1">
      <c r="B221" s="124"/>
      <c r="D221" s="125" t="s">
        <v>76</v>
      </c>
      <c r="E221" s="134" t="s">
        <v>204</v>
      </c>
      <c r="F221" s="134" t="s">
        <v>501</v>
      </c>
      <c r="I221" s="127"/>
      <c r="J221" s="135">
        <f>BK221</f>
        <v>0</v>
      </c>
      <c r="L221" s="124"/>
      <c r="M221" s="129"/>
      <c r="P221" s="130">
        <f>SUM(P222:P256)</f>
        <v>0</v>
      </c>
      <c r="R221" s="130">
        <f>SUM(R222:R256)</f>
        <v>76.959667730000007</v>
      </c>
      <c r="T221" s="131">
        <f>SUM(T222:T256)</f>
        <v>0</v>
      </c>
      <c r="AR221" s="125" t="s">
        <v>85</v>
      </c>
      <c r="AT221" s="132" t="s">
        <v>76</v>
      </c>
      <c r="AU221" s="132" t="s">
        <v>85</v>
      </c>
      <c r="AY221" s="125" t="s">
        <v>197</v>
      </c>
      <c r="BK221" s="133">
        <f>SUM(BK222:BK256)</f>
        <v>0</v>
      </c>
    </row>
    <row r="222" spans="2:65" s="1" customFormat="1" ht="16.5" customHeight="1">
      <c r="B222" s="136"/>
      <c r="C222" s="137" t="s">
        <v>336</v>
      </c>
      <c r="D222" s="137" t="s">
        <v>199</v>
      </c>
      <c r="E222" s="138" t="s">
        <v>1461</v>
      </c>
      <c r="F222" s="139" t="s">
        <v>1462</v>
      </c>
      <c r="G222" s="140" t="s">
        <v>222</v>
      </c>
      <c r="H222" s="141">
        <v>19.649000000000001</v>
      </c>
      <c r="I222" s="142"/>
      <c r="J222" s="143">
        <f>ROUND(I222*H222,2)</f>
        <v>0</v>
      </c>
      <c r="K222" s="139" t="s">
        <v>203</v>
      </c>
      <c r="L222" s="32"/>
      <c r="M222" s="144" t="s">
        <v>1</v>
      </c>
      <c r="N222" s="145" t="s">
        <v>42</v>
      </c>
      <c r="P222" s="146">
        <f>O222*H222</f>
        <v>0</v>
      </c>
      <c r="Q222" s="146">
        <v>1.8907700000000001</v>
      </c>
      <c r="R222" s="146">
        <f>Q222*H222</f>
        <v>37.151739730000003</v>
      </c>
      <c r="S222" s="146">
        <v>0</v>
      </c>
      <c r="T222" s="147">
        <f>S222*H222</f>
        <v>0</v>
      </c>
      <c r="AR222" s="148" t="s">
        <v>204</v>
      </c>
      <c r="AT222" s="148" t="s">
        <v>199</v>
      </c>
      <c r="AU222" s="148" t="s">
        <v>87</v>
      </c>
      <c r="AY222" s="17" t="s">
        <v>197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7" t="s">
        <v>85</v>
      </c>
      <c r="BK222" s="149">
        <f>ROUND(I222*H222,2)</f>
        <v>0</v>
      </c>
      <c r="BL222" s="17" t="s">
        <v>204</v>
      </c>
      <c r="BM222" s="148" t="s">
        <v>3248</v>
      </c>
    </row>
    <row r="223" spans="2:65" s="12" customFormat="1">
      <c r="B223" s="150"/>
      <c r="D223" s="151" t="s">
        <v>214</v>
      </c>
      <c r="E223" s="152" t="s">
        <v>1</v>
      </c>
      <c r="F223" s="153" t="s">
        <v>3249</v>
      </c>
      <c r="H223" s="154">
        <v>1.5760000000000001</v>
      </c>
      <c r="I223" s="155"/>
      <c r="L223" s="150"/>
      <c r="M223" s="156"/>
      <c r="T223" s="157"/>
      <c r="AT223" s="152" t="s">
        <v>214</v>
      </c>
      <c r="AU223" s="152" t="s">
        <v>87</v>
      </c>
      <c r="AV223" s="12" t="s">
        <v>87</v>
      </c>
      <c r="AW223" s="12" t="s">
        <v>32</v>
      </c>
      <c r="AX223" s="12" t="s">
        <v>77</v>
      </c>
      <c r="AY223" s="152" t="s">
        <v>197</v>
      </c>
    </row>
    <row r="224" spans="2:65" s="12" customFormat="1">
      <c r="B224" s="150"/>
      <c r="D224" s="151" t="s">
        <v>214</v>
      </c>
      <c r="E224" s="152" t="s">
        <v>1</v>
      </c>
      <c r="F224" s="153" t="s">
        <v>3250</v>
      </c>
      <c r="H224" s="154">
        <v>0</v>
      </c>
      <c r="I224" s="155"/>
      <c r="L224" s="150"/>
      <c r="M224" s="156"/>
      <c r="T224" s="157"/>
      <c r="AT224" s="152" t="s">
        <v>214</v>
      </c>
      <c r="AU224" s="152" t="s">
        <v>87</v>
      </c>
      <c r="AV224" s="12" t="s">
        <v>87</v>
      </c>
      <c r="AW224" s="12" t="s">
        <v>32</v>
      </c>
      <c r="AX224" s="12" t="s">
        <v>77</v>
      </c>
      <c r="AY224" s="152" t="s">
        <v>197</v>
      </c>
    </row>
    <row r="225" spans="2:65" s="12" customFormat="1">
      <c r="B225" s="150"/>
      <c r="D225" s="151" t="s">
        <v>214</v>
      </c>
      <c r="E225" s="152" t="s">
        <v>1</v>
      </c>
      <c r="F225" s="153" t="s">
        <v>3251</v>
      </c>
      <c r="H225" s="154">
        <v>0.12</v>
      </c>
      <c r="I225" s="155"/>
      <c r="L225" s="150"/>
      <c r="M225" s="156"/>
      <c r="T225" s="157"/>
      <c r="AT225" s="152" t="s">
        <v>214</v>
      </c>
      <c r="AU225" s="152" t="s">
        <v>87</v>
      </c>
      <c r="AV225" s="12" t="s">
        <v>87</v>
      </c>
      <c r="AW225" s="12" t="s">
        <v>32</v>
      </c>
      <c r="AX225" s="12" t="s">
        <v>77</v>
      </c>
      <c r="AY225" s="152" t="s">
        <v>197</v>
      </c>
    </row>
    <row r="226" spans="2:65" s="12" customFormat="1">
      <c r="B226" s="150"/>
      <c r="D226" s="151" t="s">
        <v>214</v>
      </c>
      <c r="E226" s="152" t="s">
        <v>1</v>
      </c>
      <c r="F226" s="153" t="s">
        <v>3252</v>
      </c>
      <c r="H226" s="154">
        <v>0.111</v>
      </c>
      <c r="I226" s="155"/>
      <c r="L226" s="150"/>
      <c r="M226" s="156"/>
      <c r="T226" s="157"/>
      <c r="AT226" s="152" t="s">
        <v>214</v>
      </c>
      <c r="AU226" s="152" t="s">
        <v>87</v>
      </c>
      <c r="AV226" s="12" t="s">
        <v>87</v>
      </c>
      <c r="AW226" s="12" t="s">
        <v>32</v>
      </c>
      <c r="AX226" s="12" t="s">
        <v>77</v>
      </c>
      <c r="AY226" s="152" t="s">
        <v>197</v>
      </c>
    </row>
    <row r="227" spans="2:65" s="12" customFormat="1">
      <c r="B227" s="150"/>
      <c r="D227" s="151" t="s">
        <v>214</v>
      </c>
      <c r="E227" s="152" t="s">
        <v>1</v>
      </c>
      <c r="F227" s="153" t="s">
        <v>3253</v>
      </c>
      <c r="H227" s="154">
        <v>0.19800000000000001</v>
      </c>
      <c r="I227" s="155"/>
      <c r="L227" s="150"/>
      <c r="M227" s="156"/>
      <c r="T227" s="157"/>
      <c r="AT227" s="152" t="s">
        <v>214</v>
      </c>
      <c r="AU227" s="152" t="s">
        <v>87</v>
      </c>
      <c r="AV227" s="12" t="s">
        <v>87</v>
      </c>
      <c r="AW227" s="12" t="s">
        <v>32</v>
      </c>
      <c r="AX227" s="12" t="s">
        <v>77</v>
      </c>
      <c r="AY227" s="152" t="s">
        <v>197</v>
      </c>
    </row>
    <row r="228" spans="2:65" s="12" customFormat="1">
      <c r="B228" s="150"/>
      <c r="D228" s="151" t="s">
        <v>214</v>
      </c>
      <c r="E228" s="152" t="s">
        <v>1</v>
      </c>
      <c r="F228" s="153" t="s">
        <v>3197</v>
      </c>
      <c r="H228" s="154">
        <v>2.4</v>
      </c>
      <c r="I228" s="155"/>
      <c r="L228" s="150"/>
      <c r="M228" s="156"/>
      <c r="T228" s="157"/>
      <c r="AT228" s="152" t="s">
        <v>214</v>
      </c>
      <c r="AU228" s="152" t="s">
        <v>87</v>
      </c>
      <c r="AV228" s="12" t="s">
        <v>87</v>
      </c>
      <c r="AW228" s="12" t="s">
        <v>32</v>
      </c>
      <c r="AX228" s="12" t="s">
        <v>77</v>
      </c>
      <c r="AY228" s="152" t="s">
        <v>197</v>
      </c>
    </row>
    <row r="229" spans="2:65" s="12" customFormat="1">
      <c r="B229" s="150"/>
      <c r="D229" s="151" t="s">
        <v>214</v>
      </c>
      <c r="E229" s="152" t="s">
        <v>1</v>
      </c>
      <c r="F229" s="153" t="s">
        <v>3254</v>
      </c>
      <c r="H229" s="154">
        <v>14.8</v>
      </c>
      <c r="I229" s="155"/>
      <c r="L229" s="150"/>
      <c r="M229" s="156"/>
      <c r="T229" s="157"/>
      <c r="AT229" s="152" t="s">
        <v>214</v>
      </c>
      <c r="AU229" s="152" t="s">
        <v>87</v>
      </c>
      <c r="AV229" s="12" t="s">
        <v>87</v>
      </c>
      <c r="AW229" s="12" t="s">
        <v>32</v>
      </c>
      <c r="AX229" s="12" t="s">
        <v>77</v>
      </c>
      <c r="AY229" s="152" t="s">
        <v>197</v>
      </c>
    </row>
    <row r="230" spans="2:65" s="12" customFormat="1">
      <c r="B230" s="150"/>
      <c r="D230" s="151" t="s">
        <v>214</v>
      </c>
      <c r="E230" s="152" t="s">
        <v>1</v>
      </c>
      <c r="F230" s="153" t="s">
        <v>3255</v>
      </c>
      <c r="H230" s="154">
        <v>0.18</v>
      </c>
      <c r="I230" s="155"/>
      <c r="L230" s="150"/>
      <c r="M230" s="156"/>
      <c r="T230" s="157"/>
      <c r="AT230" s="152" t="s">
        <v>214</v>
      </c>
      <c r="AU230" s="152" t="s">
        <v>87</v>
      </c>
      <c r="AV230" s="12" t="s">
        <v>87</v>
      </c>
      <c r="AW230" s="12" t="s">
        <v>32</v>
      </c>
      <c r="AX230" s="12" t="s">
        <v>77</v>
      </c>
      <c r="AY230" s="152" t="s">
        <v>197</v>
      </c>
    </row>
    <row r="231" spans="2:65" s="12" customFormat="1">
      <c r="B231" s="150"/>
      <c r="D231" s="151" t="s">
        <v>214</v>
      </c>
      <c r="E231" s="152" t="s">
        <v>1</v>
      </c>
      <c r="F231" s="153" t="s">
        <v>3256</v>
      </c>
      <c r="H231" s="154">
        <v>0.26400000000000001</v>
      </c>
      <c r="I231" s="155"/>
      <c r="L231" s="150"/>
      <c r="M231" s="156"/>
      <c r="T231" s="157"/>
      <c r="AT231" s="152" t="s">
        <v>214</v>
      </c>
      <c r="AU231" s="152" t="s">
        <v>87</v>
      </c>
      <c r="AV231" s="12" t="s">
        <v>87</v>
      </c>
      <c r="AW231" s="12" t="s">
        <v>32</v>
      </c>
      <c r="AX231" s="12" t="s">
        <v>77</v>
      </c>
      <c r="AY231" s="152" t="s">
        <v>197</v>
      </c>
    </row>
    <row r="232" spans="2:65" s="13" customFormat="1">
      <c r="B232" s="158"/>
      <c r="D232" s="151" t="s">
        <v>214</v>
      </c>
      <c r="E232" s="159" t="s">
        <v>1</v>
      </c>
      <c r="F232" s="160" t="s">
        <v>219</v>
      </c>
      <c r="H232" s="161">
        <v>19.649000000000001</v>
      </c>
      <c r="I232" s="162"/>
      <c r="L232" s="158"/>
      <c r="M232" s="163"/>
      <c r="T232" s="164"/>
      <c r="AT232" s="159" t="s">
        <v>214</v>
      </c>
      <c r="AU232" s="159" t="s">
        <v>87</v>
      </c>
      <c r="AV232" s="13" t="s">
        <v>204</v>
      </c>
      <c r="AW232" s="13" t="s">
        <v>32</v>
      </c>
      <c r="AX232" s="13" t="s">
        <v>85</v>
      </c>
      <c r="AY232" s="159" t="s">
        <v>197</v>
      </c>
    </row>
    <row r="233" spans="2:65" s="1" customFormat="1" ht="33" customHeight="1">
      <c r="B233" s="136"/>
      <c r="C233" s="137" t="s">
        <v>340</v>
      </c>
      <c r="D233" s="137" t="s">
        <v>199</v>
      </c>
      <c r="E233" s="138" t="s">
        <v>1355</v>
      </c>
      <c r="F233" s="139" t="s">
        <v>1356</v>
      </c>
      <c r="G233" s="140" t="s">
        <v>222</v>
      </c>
      <c r="H233" s="141">
        <v>7</v>
      </c>
      <c r="I233" s="142"/>
      <c r="J233" s="143">
        <f>ROUND(I233*H233,2)</f>
        <v>0</v>
      </c>
      <c r="K233" s="139" t="s">
        <v>203</v>
      </c>
      <c r="L233" s="32"/>
      <c r="M233" s="144" t="s">
        <v>1</v>
      </c>
      <c r="N233" s="145" t="s">
        <v>42</v>
      </c>
      <c r="P233" s="146">
        <f>O233*H233</f>
        <v>0</v>
      </c>
      <c r="Q233" s="146">
        <v>1.89</v>
      </c>
      <c r="R233" s="146">
        <f>Q233*H233</f>
        <v>13.229999999999999</v>
      </c>
      <c r="S233" s="146">
        <v>0</v>
      </c>
      <c r="T233" s="147">
        <f>S233*H233</f>
        <v>0</v>
      </c>
      <c r="AR233" s="148" t="s">
        <v>204</v>
      </c>
      <c r="AT233" s="148" t="s">
        <v>199</v>
      </c>
      <c r="AU233" s="148" t="s">
        <v>87</v>
      </c>
      <c r="AY233" s="17" t="s">
        <v>197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85</v>
      </c>
      <c r="BK233" s="149">
        <f>ROUND(I233*H233,2)</f>
        <v>0</v>
      </c>
      <c r="BL233" s="17" t="s">
        <v>204</v>
      </c>
      <c r="BM233" s="148" t="s">
        <v>3257</v>
      </c>
    </row>
    <row r="234" spans="2:65" s="12" customFormat="1">
      <c r="B234" s="150"/>
      <c r="D234" s="151" t="s">
        <v>214</v>
      </c>
      <c r="E234" s="152" t="s">
        <v>1</v>
      </c>
      <c r="F234" s="153" t="s">
        <v>3258</v>
      </c>
      <c r="H234" s="154">
        <v>7</v>
      </c>
      <c r="I234" s="155"/>
      <c r="L234" s="150"/>
      <c r="M234" s="156"/>
      <c r="T234" s="157"/>
      <c r="AT234" s="152" t="s">
        <v>214</v>
      </c>
      <c r="AU234" s="152" t="s">
        <v>87</v>
      </c>
      <c r="AV234" s="12" t="s">
        <v>87</v>
      </c>
      <c r="AW234" s="12" t="s">
        <v>32</v>
      </c>
      <c r="AX234" s="12" t="s">
        <v>77</v>
      </c>
      <c r="AY234" s="152" t="s">
        <v>197</v>
      </c>
    </row>
    <row r="235" spans="2:65" s="13" customFormat="1">
      <c r="B235" s="158"/>
      <c r="D235" s="151" t="s">
        <v>214</v>
      </c>
      <c r="E235" s="159" t="s">
        <v>1</v>
      </c>
      <c r="F235" s="160" t="s">
        <v>219</v>
      </c>
      <c r="H235" s="161">
        <v>7</v>
      </c>
      <c r="I235" s="162"/>
      <c r="L235" s="158"/>
      <c r="M235" s="163"/>
      <c r="T235" s="164"/>
      <c r="AT235" s="159" t="s">
        <v>214</v>
      </c>
      <c r="AU235" s="159" t="s">
        <v>87</v>
      </c>
      <c r="AV235" s="13" t="s">
        <v>204</v>
      </c>
      <c r="AW235" s="13" t="s">
        <v>3</v>
      </c>
      <c r="AX235" s="13" t="s">
        <v>85</v>
      </c>
      <c r="AY235" s="159" t="s">
        <v>197</v>
      </c>
    </row>
    <row r="236" spans="2:65" s="1" customFormat="1" ht="24.2" customHeight="1">
      <c r="B236" s="136"/>
      <c r="C236" s="137" t="s">
        <v>345</v>
      </c>
      <c r="D236" s="137" t="s">
        <v>199</v>
      </c>
      <c r="E236" s="138" t="s">
        <v>1978</v>
      </c>
      <c r="F236" s="139" t="s">
        <v>1979</v>
      </c>
      <c r="G236" s="140" t="s">
        <v>222</v>
      </c>
      <c r="H236" s="141">
        <v>12</v>
      </c>
      <c r="I236" s="142"/>
      <c r="J236" s="143">
        <f>ROUND(I236*H236,2)</f>
        <v>0</v>
      </c>
      <c r="K236" s="139" t="s">
        <v>203</v>
      </c>
      <c r="L236" s="32"/>
      <c r="M236" s="144" t="s">
        <v>1</v>
      </c>
      <c r="N236" s="145" t="s">
        <v>42</v>
      </c>
      <c r="P236" s="146">
        <f>O236*H236</f>
        <v>0</v>
      </c>
      <c r="Q236" s="146">
        <v>1.89</v>
      </c>
      <c r="R236" s="146">
        <f>Q236*H236</f>
        <v>22.68</v>
      </c>
      <c r="S236" s="146">
        <v>0</v>
      </c>
      <c r="T236" s="147">
        <f>S236*H236</f>
        <v>0</v>
      </c>
      <c r="AR236" s="148" t="s">
        <v>204</v>
      </c>
      <c r="AT236" s="148" t="s">
        <v>199</v>
      </c>
      <c r="AU236" s="148" t="s">
        <v>87</v>
      </c>
      <c r="AY236" s="17" t="s">
        <v>197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7" t="s">
        <v>85</v>
      </c>
      <c r="BK236" s="149">
        <f>ROUND(I236*H236,2)</f>
        <v>0</v>
      </c>
      <c r="BL236" s="17" t="s">
        <v>204</v>
      </c>
      <c r="BM236" s="148" t="s">
        <v>3259</v>
      </c>
    </row>
    <row r="237" spans="2:65" s="12" customFormat="1">
      <c r="B237" s="150"/>
      <c r="D237" s="151" t="s">
        <v>214</v>
      </c>
      <c r="E237" s="152" t="s">
        <v>1</v>
      </c>
      <c r="F237" s="153" t="s">
        <v>3260</v>
      </c>
      <c r="H237" s="154">
        <v>12</v>
      </c>
      <c r="I237" s="155"/>
      <c r="L237" s="150"/>
      <c r="M237" s="156"/>
      <c r="T237" s="157"/>
      <c r="AT237" s="152" t="s">
        <v>214</v>
      </c>
      <c r="AU237" s="152" t="s">
        <v>87</v>
      </c>
      <c r="AV237" s="12" t="s">
        <v>87</v>
      </c>
      <c r="AW237" s="12" t="s">
        <v>32</v>
      </c>
      <c r="AX237" s="12" t="s">
        <v>77</v>
      </c>
      <c r="AY237" s="152" t="s">
        <v>197</v>
      </c>
    </row>
    <row r="238" spans="2:65" s="13" customFormat="1">
      <c r="B238" s="158"/>
      <c r="D238" s="151" t="s">
        <v>214</v>
      </c>
      <c r="E238" s="159" t="s">
        <v>1</v>
      </c>
      <c r="F238" s="160" t="s">
        <v>219</v>
      </c>
      <c r="H238" s="161">
        <v>12</v>
      </c>
      <c r="I238" s="162"/>
      <c r="L238" s="158"/>
      <c r="M238" s="163"/>
      <c r="T238" s="164"/>
      <c r="AT238" s="159" t="s">
        <v>214</v>
      </c>
      <c r="AU238" s="159" t="s">
        <v>87</v>
      </c>
      <c r="AV238" s="13" t="s">
        <v>204</v>
      </c>
      <c r="AW238" s="13" t="s">
        <v>3</v>
      </c>
      <c r="AX238" s="13" t="s">
        <v>85</v>
      </c>
      <c r="AY238" s="159" t="s">
        <v>197</v>
      </c>
    </row>
    <row r="239" spans="2:65" s="1" customFormat="1" ht="21.75" customHeight="1">
      <c r="B239" s="136"/>
      <c r="C239" s="137" t="s">
        <v>350</v>
      </c>
      <c r="D239" s="137" t="s">
        <v>199</v>
      </c>
      <c r="E239" s="138" t="s">
        <v>3261</v>
      </c>
      <c r="F239" s="139" t="s">
        <v>3262</v>
      </c>
      <c r="G239" s="140" t="s">
        <v>212</v>
      </c>
      <c r="H239" s="141">
        <v>40</v>
      </c>
      <c r="I239" s="142"/>
      <c r="J239" s="143">
        <f>ROUND(I239*H239,2)</f>
        <v>0</v>
      </c>
      <c r="K239" s="139" t="s">
        <v>203</v>
      </c>
      <c r="L239" s="32"/>
      <c r="M239" s="144" t="s">
        <v>1</v>
      </c>
      <c r="N239" s="145" t="s">
        <v>42</v>
      </c>
      <c r="P239" s="146">
        <f>O239*H239</f>
        <v>0</v>
      </c>
      <c r="Q239" s="146">
        <v>2.7999999999999998E-4</v>
      </c>
      <c r="R239" s="146">
        <f>Q239*H239</f>
        <v>1.1199999999999998E-2</v>
      </c>
      <c r="S239" s="146">
        <v>0</v>
      </c>
      <c r="T239" s="147">
        <f>S239*H239</f>
        <v>0</v>
      </c>
      <c r="AR239" s="148" t="s">
        <v>204</v>
      </c>
      <c r="AT239" s="148" t="s">
        <v>199</v>
      </c>
      <c r="AU239" s="148" t="s">
        <v>87</v>
      </c>
      <c r="AY239" s="17" t="s">
        <v>197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85</v>
      </c>
      <c r="BK239" s="149">
        <f>ROUND(I239*H239,2)</f>
        <v>0</v>
      </c>
      <c r="BL239" s="17" t="s">
        <v>204</v>
      </c>
      <c r="BM239" s="148" t="s">
        <v>3263</v>
      </c>
    </row>
    <row r="240" spans="2:65" s="12" customFormat="1">
      <c r="B240" s="150"/>
      <c r="D240" s="151" t="s">
        <v>214</v>
      </c>
      <c r="E240" s="152" t="s">
        <v>1</v>
      </c>
      <c r="F240" s="153" t="s">
        <v>3264</v>
      </c>
      <c r="H240" s="154">
        <v>40</v>
      </c>
      <c r="I240" s="155"/>
      <c r="L240" s="150"/>
      <c r="M240" s="156"/>
      <c r="T240" s="157"/>
      <c r="AT240" s="152" t="s">
        <v>214</v>
      </c>
      <c r="AU240" s="152" t="s">
        <v>87</v>
      </c>
      <c r="AV240" s="12" t="s">
        <v>87</v>
      </c>
      <c r="AW240" s="12" t="s">
        <v>32</v>
      </c>
      <c r="AX240" s="12" t="s">
        <v>77</v>
      </c>
      <c r="AY240" s="152" t="s">
        <v>197</v>
      </c>
    </row>
    <row r="241" spans="2:65" s="13" customFormat="1">
      <c r="B241" s="158"/>
      <c r="D241" s="151" t="s">
        <v>214</v>
      </c>
      <c r="E241" s="159" t="s">
        <v>1</v>
      </c>
      <c r="F241" s="160" t="s">
        <v>219</v>
      </c>
      <c r="H241" s="161">
        <v>40</v>
      </c>
      <c r="I241" s="162"/>
      <c r="L241" s="158"/>
      <c r="M241" s="163"/>
      <c r="T241" s="164"/>
      <c r="AT241" s="159" t="s">
        <v>214</v>
      </c>
      <c r="AU241" s="159" t="s">
        <v>87</v>
      </c>
      <c r="AV241" s="13" t="s">
        <v>204</v>
      </c>
      <c r="AW241" s="13" t="s">
        <v>32</v>
      </c>
      <c r="AX241" s="13" t="s">
        <v>85</v>
      </c>
      <c r="AY241" s="159" t="s">
        <v>197</v>
      </c>
    </row>
    <row r="242" spans="2:65" s="1" customFormat="1" ht="24.2" customHeight="1">
      <c r="B242" s="136"/>
      <c r="C242" s="137" t="s">
        <v>355</v>
      </c>
      <c r="D242" s="137" t="s">
        <v>199</v>
      </c>
      <c r="E242" s="138" t="s">
        <v>3265</v>
      </c>
      <c r="F242" s="139" t="s">
        <v>3266</v>
      </c>
      <c r="G242" s="140" t="s">
        <v>212</v>
      </c>
      <c r="H242" s="141">
        <v>39.6</v>
      </c>
      <c r="I242" s="142"/>
      <c r="J242" s="143">
        <f>ROUND(I242*H242,2)</f>
        <v>0</v>
      </c>
      <c r="K242" s="139" t="s">
        <v>203</v>
      </c>
      <c r="L242" s="32"/>
      <c r="M242" s="144" t="s">
        <v>1</v>
      </c>
      <c r="N242" s="145" t="s">
        <v>42</v>
      </c>
      <c r="P242" s="146">
        <f>O242*H242</f>
        <v>0</v>
      </c>
      <c r="Q242" s="146">
        <v>2.7999999999999998E-4</v>
      </c>
      <c r="R242" s="146">
        <f>Q242*H242</f>
        <v>1.1087999999999999E-2</v>
      </c>
      <c r="S242" s="146">
        <v>0</v>
      </c>
      <c r="T242" s="147">
        <f>S242*H242</f>
        <v>0</v>
      </c>
      <c r="AR242" s="148" t="s">
        <v>204</v>
      </c>
      <c r="AT242" s="148" t="s">
        <v>199</v>
      </c>
      <c r="AU242" s="148" t="s">
        <v>87</v>
      </c>
      <c r="AY242" s="17" t="s">
        <v>197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85</v>
      </c>
      <c r="BK242" s="149">
        <f>ROUND(I242*H242,2)</f>
        <v>0</v>
      </c>
      <c r="BL242" s="17" t="s">
        <v>204</v>
      </c>
      <c r="BM242" s="148" t="s">
        <v>3267</v>
      </c>
    </row>
    <row r="243" spans="2:65" s="12" customFormat="1">
      <c r="B243" s="150"/>
      <c r="D243" s="151" t="s">
        <v>214</v>
      </c>
      <c r="E243" s="152" t="s">
        <v>1</v>
      </c>
      <c r="F243" s="153" t="s">
        <v>3268</v>
      </c>
      <c r="H243" s="154">
        <v>39.6</v>
      </c>
      <c r="I243" s="155"/>
      <c r="L243" s="150"/>
      <c r="M243" s="156"/>
      <c r="T243" s="157"/>
      <c r="AT243" s="152" t="s">
        <v>214</v>
      </c>
      <c r="AU243" s="152" t="s">
        <v>87</v>
      </c>
      <c r="AV243" s="12" t="s">
        <v>87</v>
      </c>
      <c r="AW243" s="12" t="s">
        <v>32</v>
      </c>
      <c r="AX243" s="12" t="s">
        <v>77</v>
      </c>
      <c r="AY243" s="152" t="s">
        <v>197</v>
      </c>
    </row>
    <row r="244" spans="2:65" s="13" customFormat="1">
      <c r="B244" s="158"/>
      <c r="D244" s="151" t="s">
        <v>214</v>
      </c>
      <c r="E244" s="159" t="s">
        <v>1</v>
      </c>
      <c r="F244" s="160" t="s">
        <v>219</v>
      </c>
      <c r="H244" s="161">
        <v>39.6</v>
      </c>
      <c r="I244" s="162"/>
      <c r="L244" s="158"/>
      <c r="M244" s="163"/>
      <c r="T244" s="164"/>
      <c r="AT244" s="159" t="s">
        <v>214</v>
      </c>
      <c r="AU244" s="159" t="s">
        <v>87</v>
      </c>
      <c r="AV244" s="13" t="s">
        <v>204</v>
      </c>
      <c r="AW244" s="13" t="s">
        <v>32</v>
      </c>
      <c r="AX244" s="13" t="s">
        <v>85</v>
      </c>
      <c r="AY244" s="159" t="s">
        <v>197</v>
      </c>
    </row>
    <row r="245" spans="2:65" s="1" customFormat="1" ht="24.2" customHeight="1">
      <c r="B245" s="136"/>
      <c r="C245" s="172" t="s">
        <v>360</v>
      </c>
      <c r="D245" s="172" t="s">
        <v>321</v>
      </c>
      <c r="E245" s="173" t="s">
        <v>3269</v>
      </c>
      <c r="F245" s="174" t="s">
        <v>3270</v>
      </c>
      <c r="G245" s="175" t="s">
        <v>212</v>
      </c>
      <c r="H245" s="176">
        <v>91.54</v>
      </c>
      <c r="I245" s="177"/>
      <c r="J245" s="178">
        <f>ROUND(I245*H245,2)</f>
        <v>0</v>
      </c>
      <c r="K245" s="174" t="s">
        <v>203</v>
      </c>
      <c r="L245" s="179"/>
      <c r="M245" s="180" t="s">
        <v>1</v>
      </c>
      <c r="N245" s="181" t="s">
        <v>42</v>
      </c>
      <c r="P245" s="146">
        <f>O245*H245</f>
        <v>0</v>
      </c>
      <c r="Q245" s="146">
        <v>2.9999999999999997E-4</v>
      </c>
      <c r="R245" s="146">
        <f>Q245*H245</f>
        <v>2.7462E-2</v>
      </c>
      <c r="S245" s="146">
        <v>0</v>
      </c>
      <c r="T245" s="147">
        <f>S245*H245</f>
        <v>0</v>
      </c>
      <c r="AR245" s="148" t="s">
        <v>244</v>
      </c>
      <c r="AT245" s="148" t="s">
        <v>321</v>
      </c>
      <c r="AU245" s="148" t="s">
        <v>87</v>
      </c>
      <c r="AY245" s="17" t="s">
        <v>197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85</v>
      </c>
      <c r="BK245" s="149">
        <f>ROUND(I245*H245,2)</f>
        <v>0</v>
      </c>
      <c r="BL245" s="17" t="s">
        <v>204</v>
      </c>
      <c r="BM245" s="148" t="s">
        <v>3271</v>
      </c>
    </row>
    <row r="246" spans="2:65" s="12" customFormat="1">
      <c r="B246" s="150"/>
      <c r="D246" s="151" t="s">
        <v>214</v>
      </c>
      <c r="E246" s="152" t="s">
        <v>1</v>
      </c>
      <c r="F246" s="153" t="s">
        <v>3272</v>
      </c>
      <c r="H246" s="154">
        <v>91.54</v>
      </c>
      <c r="I246" s="155"/>
      <c r="L246" s="150"/>
      <c r="M246" s="156"/>
      <c r="T246" s="157"/>
      <c r="AT246" s="152" t="s">
        <v>214</v>
      </c>
      <c r="AU246" s="152" t="s">
        <v>87</v>
      </c>
      <c r="AV246" s="12" t="s">
        <v>87</v>
      </c>
      <c r="AW246" s="12" t="s">
        <v>32</v>
      </c>
      <c r="AX246" s="12" t="s">
        <v>77</v>
      </c>
      <c r="AY246" s="152" t="s">
        <v>197</v>
      </c>
    </row>
    <row r="247" spans="2:65" s="13" customFormat="1">
      <c r="B247" s="158"/>
      <c r="D247" s="151" t="s">
        <v>214</v>
      </c>
      <c r="E247" s="159" t="s">
        <v>1</v>
      </c>
      <c r="F247" s="160" t="s">
        <v>219</v>
      </c>
      <c r="H247" s="161">
        <v>91.54</v>
      </c>
      <c r="I247" s="162"/>
      <c r="L247" s="158"/>
      <c r="M247" s="163"/>
      <c r="T247" s="164"/>
      <c r="AT247" s="159" t="s">
        <v>214</v>
      </c>
      <c r="AU247" s="159" t="s">
        <v>87</v>
      </c>
      <c r="AV247" s="13" t="s">
        <v>204</v>
      </c>
      <c r="AW247" s="13" t="s">
        <v>3</v>
      </c>
      <c r="AX247" s="13" t="s">
        <v>85</v>
      </c>
      <c r="AY247" s="159" t="s">
        <v>197</v>
      </c>
    </row>
    <row r="248" spans="2:65" s="1" customFormat="1" ht="24.2" customHeight="1">
      <c r="B248" s="136"/>
      <c r="C248" s="137" t="s">
        <v>366</v>
      </c>
      <c r="D248" s="137" t="s">
        <v>199</v>
      </c>
      <c r="E248" s="138" t="s">
        <v>3273</v>
      </c>
      <c r="F248" s="139" t="s">
        <v>3274</v>
      </c>
      <c r="G248" s="140" t="s">
        <v>212</v>
      </c>
      <c r="H248" s="141">
        <v>19.8</v>
      </c>
      <c r="I248" s="142"/>
      <c r="J248" s="143">
        <f>ROUND(I248*H248,2)</f>
        <v>0</v>
      </c>
      <c r="K248" s="139" t="s">
        <v>203</v>
      </c>
      <c r="L248" s="32"/>
      <c r="M248" s="144" t="s">
        <v>1</v>
      </c>
      <c r="N248" s="145" t="s">
        <v>42</v>
      </c>
      <c r="P248" s="146">
        <f>O248*H248</f>
        <v>0</v>
      </c>
      <c r="Q248" s="146">
        <v>1.1E-4</v>
      </c>
      <c r="R248" s="146">
        <f>Q248*H248</f>
        <v>2.1780000000000002E-3</v>
      </c>
      <c r="S248" s="146">
        <v>0</v>
      </c>
      <c r="T248" s="147">
        <f>S248*H248</f>
        <v>0</v>
      </c>
      <c r="AR248" s="148" t="s">
        <v>204</v>
      </c>
      <c r="AT248" s="148" t="s">
        <v>199</v>
      </c>
      <c r="AU248" s="148" t="s">
        <v>87</v>
      </c>
      <c r="AY248" s="17" t="s">
        <v>197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7" t="s">
        <v>85</v>
      </c>
      <c r="BK248" s="149">
        <f>ROUND(I248*H248,2)</f>
        <v>0</v>
      </c>
      <c r="BL248" s="17" t="s">
        <v>204</v>
      </c>
      <c r="BM248" s="148" t="s">
        <v>3275</v>
      </c>
    </row>
    <row r="249" spans="2:65" s="12" customFormat="1">
      <c r="B249" s="150"/>
      <c r="D249" s="151" t="s">
        <v>214</v>
      </c>
      <c r="E249" s="152" t="s">
        <v>1</v>
      </c>
      <c r="F249" s="153" t="s">
        <v>3276</v>
      </c>
      <c r="H249" s="154">
        <v>19.8</v>
      </c>
      <c r="I249" s="155"/>
      <c r="L249" s="150"/>
      <c r="M249" s="156"/>
      <c r="T249" s="157"/>
      <c r="AT249" s="152" t="s">
        <v>214</v>
      </c>
      <c r="AU249" s="152" t="s">
        <v>87</v>
      </c>
      <c r="AV249" s="12" t="s">
        <v>87</v>
      </c>
      <c r="AW249" s="12" t="s">
        <v>32</v>
      </c>
      <c r="AX249" s="12" t="s">
        <v>77</v>
      </c>
      <c r="AY249" s="152" t="s">
        <v>197</v>
      </c>
    </row>
    <row r="250" spans="2:65" s="13" customFormat="1">
      <c r="B250" s="158"/>
      <c r="D250" s="151" t="s">
        <v>214</v>
      </c>
      <c r="E250" s="159" t="s">
        <v>1</v>
      </c>
      <c r="F250" s="160" t="s">
        <v>219</v>
      </c>
      <c r="H250" s="161">
        <v>19.8</v>
      </c>
      <c r="I250" s="162"/>
      <c r="L250" s="158"/>
      <c r="M250" s="163"/>
      <c r="T250" s="164"/>
      <c r="AT250" s="159" t="s">
        <v>214</v>
      </c>
      <c r="AU250" s="159" t="s">
        <v>87</v>
      </c>
      <c r="AV250" s="13" t="s">
        <v>204</v>
      </c>
      <c r="AW250" s="13" t="s">
        <v>3</v>
      </c>
      <c r="AX250" s="13" t="s">
        <v>85</v>
      </c>
      <c r="AY250" s="159" t="s">
        <v>197</v>
      </c>
    </row>
    <row r="251" spans="2:65" s="1" customFormat="1" ht="24.2" customHeight="1">
      <c r="B251" s="136"/>
      <c r="C251" s="137" t="s">
        <v>371</v>
      </c>
      <c r="D251" s="137" t="s">
        <v>199</v>
      </c>
      <c r="E251" s="138" t="s">
        <v>3277</v>
      </c>
      <c r="F251" s="139" t="s">
        <v>3278</v>
      </c>
      <c r="G251" s="140" t="s">
        <v>222</v>
      </c>
      <c r="H251" s="141">
        <v>1.8</v>
      </c>
      <c r="I251" s="142"/>
      <c r="J251" s="143">
        <f>ROUND(I251*H251,2)</f>
        <v>0</v>
      </c>
      <c r="K251" s="139" t="s">
        <v>203</v>
      </c>
      <c r="L251" s="32"/>
      <c r="M251" s="144" t="s">
        <v>1</v>
      </c>
      <c r="N251" s="145" t="s">
        <v>42</v>
      </c>
      <c r="P251" s="146">
        <f>O251*H251</f>
        <v>0</v>
      </c>
      <c r="Q251" s="146">
        <v>1.87</v>
      </c>
      <c r="R251" s="146">
        <f>Q251*H251</f>
        <v>3.3660000000000001</v>
      </c>
      <c r="S251" s="146">
        <v>0</v>
      </c>
      <c r="T251" s="147">
        <f>S251*H251</f>
        <v>0</v>
      </c>
      <c r="AR251" s="148" t="s">
        <v>204</v>
      </c>
      <c r="AT251" s="148" t="s">
        <v>199</v>
      </c>
      <c r="AU251" s="148" t="s">
        <v>87</v>
      </c>
      <c r="AY251" s="17" t="s">
        <v>197</v>
      </c>
      <c r="BE251" s="149">
        <f>IF(N251="základní",J251,0)</f>
        <v>0</v>
      </c>
      <c r="BF251" s="149">
        <f>IF(N251="snížená",J251,0)</f>
        <v>0</v>
      </c>
      <c r="BG251" s="149">
        <f>IF(N251="zákl. přenesená",J251,0)</f>
        <v>0</v>
      </c>
      <c r="BH251" s="149">
        <f>IF(N251="sníž. přenesená",J251,0)</f>
        <v>0</v>
      </c>
      <c r="BI251" s="149">
        <f>IF(N251="nulová",J251,0)</f>
        <v>0</v>
      </c>
      <c r="BJ251" s="17" t="s">
        <v>85</v>
      </c>
      <c r="BK251" s="149">
        <f>ROUND(I251*H251,2)</f>
        <v>0</v>
      </c>
      <c r="BL251" s="17" t="s">
        <v>204</v>
      </c>
      <c r="BM251" s="148" t="s">
        <v>3279</v>
      </c>
    </row>
    <row r="252" spans="2:65" s="12" customFormat="1">
      <c r="B252" s="150"/>
      <c r="D252" s="151" t="s">
        <v>214</v>
      </c>
      <c r="E252" s="152" t="s">
        <v>1</v>
      </c>
      <c r="F252" s="153" t="s">
        <v>3280</v>
      </c>
      <c r="H252" s="154">
        <v>1.8</v>
      </c>
      <c r="I252" s="155"/>
      <c r="L252" s="150"/>
      <c r="M252" s="156"/>
      <c r="T252" s="157"/>
      <c r="AT252" s="152" t="s">
        <v>214</v>
      </c>
      <c r="AU252" s="152" t="s">
        <v>87</v>
      </c>
      <c r="AV252" s="12" t="s">
        <v>87</v>
      </c>
      <c r="AW252" s="12" t="s">
        <v>32</v>
      </c>
      <c r="AX252" s="12" t="s">
        <v>77</v>
      </c>
      <c r="AY252" s="152" t="s">
        <v>197</v>
      </c>
    </row>
    <row r="253" spans="2:65" s="13" customFormat="1">
      <c r="B253" s="158"/>
      <c r="D253" s="151" t="s">
        <v>214</v>
      </c>
      <c r="E253" s="159" t="s">
        <v>1</v>
      </c>
      <c r="F253" s="160" t="s">
        <v>219</v>
      </c>
      <c r="H253" s="161">
        <v>1.8</v>
      </c>
      <c r="I253" s="162"/>
      <c r="L253" s="158"/>
      <c r="M253" s="163"/>
      <c r="T253" s="164"/>
      <c r="AT253" s="159" t="s">
        <v>214</v>
      </c>
      <c r="AU253" s="159" t="s">
        <v>87</v>
      </c>
      <c r="AV253" s="13" t="s">
        <v>204</v>
      </c>
      <c r="AW253" s="13" t="s">
        <v>3</v>
      </c>
      <c r="AX253" s="13" t="s">
        <v>85</v>
      </c>
      <c r="AY253" s="159" t="s">
        <v>197</v>
      </c>
    </row>
    <row r="254" spans="2:65" s="1" customFormat="1" ht="24.2" customHeight="1">
      <c r="B254" s="136"/>
      <c r="C254" s="137" t="s">
        <v>376</v>
      </c>
      <c r="D254" s="137" t="s">
        <v>199</v>
      </c>
      <c r="E254" s="138" t="s">
        <v>3281</v>
      </c>
      <c r="F254" s="139" t="s">
        <v>3282</v>
      </c>
      <c r="G254" s="140" t="s">
        <v>212</v>
      </c>
      <c r="H254" s="141">
        <v>1.2</v>
      </c>
      <c r="I254" s="142"/>
      <c r="J254" s="143">
        <f>ROUND(I254*H254,2)</f>
        <v>0</v>
      </c>
      <c r="K254" s="139" t="s">
        <v>203</v>
      </c>
      <c r="L254" s="32"/>
      <c r="M254" s="144" t="s">
        <v>1</v>
      </c>
      <c r="N254" s="145" t="s">
        <v>42</v>
      </c>
      <c r="P254" s="146">
        <f>O254*H254</f>
        <v>0</v>
      </c>
      <c r="Q254" s="146">
        <v>0.4</v>
      </c>
      <c r="R254" s="146">
        <f>Q254*H254</f>
        <v>0.48</v>
      </c>
      <c r="S254" s="146">
        <v>0</v>
      </c>
      <c r="T254" s="147">
        <f>S254*H254</f>
        <v>0</v>
      </c>
      <c r="AR254" s="148" t="s">
        <v>204</v>
      </c>
      <c r="AT254" s="148" t="s">
        <v>199</v>
      </c>
      <c r="AU254" s="148" t="s">
        <v>87</v>
      </c>
      <c r="AY254" s="17" t="s">
        <v>197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7" t="s">
        <v>85</v>
      </c>
      <c r="BK254" s="149">
        <f>ROUND(I254*H254,2)</f>
        <v>0</v>
      </c>
      <c r="BL254" s="17" t="s">
        <v>204</v>
      </c>
      <c r="BM254" s="148" t="s">
        <v>3283</v>
      </c>
    </row>
    <row r="255" spans="2:65" s="12" customFormat="1">
      <c r="B255" s="150"/>
      <c r="D255" s="151" t="s">
        <v>214</v>
      </c>
      <c r="E255" s="152" t="s">
        <v>1</v>
      </c>
      <c r="F255" s="153" t="s">
        <v>3284</v>
      </c>
      <c r="H255" s="154">
        <v>1.2</v>
      </c>
      <c r="I255" s="155"/>
      <c r="L255" s="150"/>
      <c r="M255" s="156"/>
      <c r="T255" s="157"/>
      <c r="AT255" s="152" t="s">
        <v>214</v>
      </c>
      <c r="AU255" s="152" t="s">
        <v>87</v>
      </c>
      <c r="AV255" s="12" t="s">
        <v>87</v>
      </c>
      <c r="AW255" s="12" t="s">
        <v>32</v>
      </c>
      <c r="AX255" s="12" t="s">
        <v>77</v>
      </c>
      <c r="AY255" s="152" t="s">
        <v>197</v>
      </c>
    </row>
    <row r="256" spans="2:65" s="13" customFormat="1">
      <c r="B256" s="158"/>
      <c r="D256" s="151" t="s">
        <v>214</v>
      </c>
      <c r="E256" s="159" t="s">
        <v>1</v>
      </c>
      <c r="F256" s="160" t="s">
        <v>219</v>
      </c>
      <c r="H256" s="161">
        <v>1.2</v>
      </c>
      <c r="I256" s="162"/>
      <c r="L256" s="158"/>
      <c r="M256" s="163"/>
      <c r="T256" s="164"/>
      <c r="AT256" s="159" t="s">
        <v>214</v>
      </c>
      <c r="AU256" s="159" t="s">
        <v>87</v>
      </c>
      <c r="AV256" s="13" t="s">
        <v>204</v>
      </c>
      <c r="AW256" s="13" t="s">
        <v>3</v>
      </c>
      <c r="AX256" s="13" t="s">
        <v>85</v>
      </c>
      <c r="AY256" s="159" t="s">
        <v>197</v>
      </c>
    </row>
    <row r="257" spans="2:65" s="11" customFormat="1" ht="22.9" customHeight="1">
      <c r="B257" s="124"/>
      <c r="D257" s="125" t="s">
        <v>76</v>
      </c>
      <c r="E257" s="134" t="s">
        <v>244</v>
      </c>
      <c r="F257" s="134" t="s">
        <v>1473</v>
      </c>
      <c r="I257" s="127"/>
      <c r="J257" s="135">
        <f>BK257</f>
        <v>0</v>
      </c>
      <c r="L257" s="124"/>
      <c r="M257" s="129"/>
      <c r="P257" s="130">
        <f>SUM(P258:P369)</f>
        <v>0</v>
      </c>
      <c r="R257" s="130">
        <f>SUM(R258:R369)</f>
        <v>0.61726462999999987</v>
      </c>
      <c r="T257" s="131">
        <f>SUM(T258:T369)</f>
        <v>0</v>
      </c>
      <c r="AR257" s="125" t="s">
        <v>85</v>
      </c>
      <c r="AT257" s="132" t="s">
        <v>76</v>
      </c>
      <c r="AU257" s="132" t="s">
        <v>85</v>
      </c>
      <c r="AY257" s="125" t="s">
        <v>197</v>
      </c>
      <c r="BK257" s="133">
        <f>SUM(BK258:BK369)</f>
        <v>0</v>
      </c>
    </row>
    <row r="258" spans="2:65" s="1" customFormat="1" ht="33" customHeight="1">
      <c r="B258" s="136"/>
      <c r="C258" s="137" t="s">
        <v>382</v>
      </c>
      <c r="D258" s="137" t="s">
        <v>199</v>
      </c>
      <c r="E258" s="138" t="s">
        <v>3285</v>
      </c>
      <c r="F258" s="139" t="s">
        <v>3286</v>
      </c>
      <c r="G258" s="140" t="s">
        <v>527</v>
      </c>
      <c r="H258" s="141">
        <v>5.65</v>
      </c>
      <c r="I258" s="142"/>
      <c r="J258" s="143">
        <f>ROUND(I258*H258,2)</f>
        <v>0</v>
      </c>
      <c r="K258" s="139" t="s">
        <v>203</v>
      </c>
      <c r="L258" s="32"/>
      <c r="M258" s="144" t="s">
        <v>1</v>
      </c>
      <c r="N258" s="145" t="s">
        <v>42</v>
      </c>
      <c r="P258" s="146">
        <f>O258*H258</f>
        <v>0</v>
      </c>
      <c r="Q258" s="146">
        <v>0</v>
      </c>
      <c r="R258" s="146">
        <f>Q258*H258</f>
        <v>0</v>
      </c>
      <c r="S258" s="146">
        <v>0</v>
      </c>
      <c r="T258" s="147">
        <f>S258*H258</f>
        <v>0</v>
      </c>
      <c r="AR258" s="148" t="s">
        <v>204</v>
      </c>
      <c r="AT258" s="148" t="s">
        <v>199</v>
      </c>
      <c r="AU258" s="148" t="s">
        <v>87</v>
      </c>
      <c r="AY258" s="17" t="s">
        <v>197</v>
      </c>
      <c r="BE258" s="149">
        <f>IF(N258="základní",J258,0)</f>
        <v>0</v>
      </c>
      <c r="BF258" s="149">
        <f>IF(N258="snížená",J258,0)</f>
        <v>0</v>
      </c>
      <c r="BG258" s="149">
        <f>IF(N258="zákl. přenesená",J258,0)</f>
        <v>0</v>
      </c>
      <c r="BH258" s="149">
        <f>IF(N258="sníž. přenesená",J258,0)</f>
        <v>0</v>
      </c>
      <c r="BI258" s="149">
        <f>IF(N258="nulová",J258,0)</f>
        <v>0</v>
      </c>
      <c r="BJ258" s="17" t="s">
        <v>85</v>
      </c>
      <c r="BK258" s="149">
        <f>ROUND(I258*H258,2)</f>
        <v>0</v>
      </c>
      <c r="BL258" s="17" t="s">
        <v>204</v>
      </c>
      <c r="BM258" s="148" t="s">
        <v>3287</v>
      </c>
    </row>
    <row r="259" spans="2:65" s="12" customFormat="1">
      <c r="B259" s="150"/>
      <c r="D259" s="151" t="s">
        <v>214</v>
      </c>
      <c r="E259" s="152" t="s">
        <v>1</v>
      </c>
      <c r="F259" s="153" t="s">
        <v>3288</v>
      </c>
      <c r="H259" s="154">
        <v>3.8</v>
      </c>
      <c r="I259" s="155"/>
      <c r="L259" s="150"/>
      <c r="M259" s="156"/>
      <c r="T259" s="157"/>
      <c r="AT259" s="152" t="s">
        <v>214</v>
      </c>
      <c r="AU259" s="152" t="s">
        <v>87</v>
      </c>
      <c r="AV259" s="12" t="s">
        <v>87</v>
      </c>
      <c r="AW259" s="12" t="s">
        <v>32</v>
      </c>
      <c r="AX259" s="12" t="s">
        <v>77</v>
      </c>
      <c r="AY259" s="152" t="s">
        <v>197</v>
      </c>
    </row>
    <row r="260" spans="2:65" s="12" customFormat="1">
      <c r="B260" s="150"/>
      <c r="D260" s="151" t="s">
        <v>214</v>
      </c>
      <c r="E260" s="152" t="s">
        <v>1</v>
      </c>
      <c r="F260" s="153" t="s">
        <v>3289</v>
      </c>
      <c r="H260" s="154">
        <v>1.85</v>
      </c>
      <c r="I260" s="155"/>
      <c r="L260" s="150"/>
      <c r="M260" s="156"/>
      <c r="T260" s="157"/>
      <c r="AT260" s="152" t="s">
        <v>214</v>
      </c>
      <c r="AU260" s="152" t="s">
        <v>87</v>
      </c>
      <c r="AV260" s="12" t="s">
        <v>87</v>
      </c>
      <c r="AW260" s="12" t="s">
        <v>32</v>
      </c>
      <c r="AX260" s="12" t="s">
        <v>77</v>
      </c>
      <c r="AY260" s="152" t="s">
        <v>197</v>
      </c>
    </row>
    <row r="261" spans="2:65" s="13" customFormat="1">
      <c r="B261" s="158"/>
      <c r="D261" s="151" t="s">
        <v>214</v>
      </c>
      <c r="E261" s="159" t="s">
        <v>1</v>
      </c>
      <c r="F261" s="160" t="s">
        <v>219</v>
      </c>
      <c r="H261" s="161">
        <v>5.65</v>
      </c>
      <c r="I261" s="162"/>
      <c r="L261" s="158"/>
      <c r="M261" s="163"/>
      <c r="T261" s="164"/>
      <c r="AT261" s="159" t="s">
        <v>214</v>
      </c>
      <c r="AU261" s="159" t="s">
        <v>87</v>
      </c>
      <c r="AV261" s="13" t="s">
        <v>204</v>
      </c>
      <c r="AW261" s="13" t="s">
        <v>3</v>
      </c>
      <c r="AX261" s="13" t="s">
        <v>85</v>
      </c>
      <c r="AY261" s="159" t="s">
        <v>197</v>
      </c>
    </row>
    <row r="262" spans="2:65" s="1" customFormat="1" ht="24.2" customHeight="1">
      <c r="B262" s="136"/>
      <c r="C262" s="172" t="s">
        <v>387</v>
      </c>
      <c r="D262" s="172" t="s">
        <v>321</v>
      </c>
      <c r="E262" s="173" t="s">
        <v>3290</v>
      </c>
      <c r="F262" s="174" t="s">
        <v>3291</v>
      </c>
      <c r="G262" s="175" t="s">
        <v>527</v>
      </c>
      <c r="H262" s="176">
        <v>5.7069999999999999</v>
      </c>
      <c r="I262" s="177"/>
      <c r="J262" s="178">
        <f>ROUND(I262*H262,2)</f>
        <v>0</v>
      </c>
      <c r="K262" s="174" t="s">
        <v>203</v>
      </c>
      <c r="L262" s="179"/>
      <c r="M262" s="180" t="s">
        <v>1</v>
      </c>
      <c r="N262" s="181" t="s">
        <v>42</v>
      </c>
      <c r="P262" s="146">
        <f>O262*H262</f>
        <v>0</v>
      </c>
      <c r="Q262" s="146">
        <v>2.7E-4</v>
      </c>
      <c r="R262" s="146">
        <f>Q262*H262</f>
        <v>1.5408900000000001E-3</v>
      </c>
      <c r="S262" s="146">
        <v>0</v>
      </c>
      <c r="T262" s="147">
        <f>S262*H262</f>
        <v>0</v>
      </c>
      <c r="AR262" s="148" t="s">
        <v>244</v>
      </c>
      <c r="AT262" s="148" t="s">
        <v>321</v>
      </c>
      <c r="AU262" s="148" t="s">
        <v>87</v>
      </c>
      <c r="AY262" s="17" t="s">
        <v>197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7" t="s">
        <v>85</v>
      </c>
      <c r="BK262" s="149">
        <f>ROUND(I262*H262,2)</f>
        <v>0</v>
      </c>
      <c r="BL262" s="17" t="s">
        <v>204</v>
      </c>
      <c r="BM262" s="148" t="s">
        <v>3292</v>
      </c>
    </row>
    <row r="263" spans="2:65" s="12" customFormat="1">
      <c r="B263" s="150"/>
      <c r="D263" s="151" t="s">
        <v>214</v>
      </c>
      <c r="E263" s="152" t="s">
        <v>1</v>
      </c>
      <c r="F263" s="153" t="s">
        <v>3293</v>
      </c>
      <c r="H263" s="154">
        <v>5.7069999999999999</v>
      </c>
      <c r="I263" s="155"/>
      <c r="L263" s="150"/>
      <c r="M263" s="156"/>
      <c r="T263" s="157"/>
      <c r="AT263" s="152" t="s">
        <v>214</v>
      </c>
      <c r="AU263" s="152" t="s">
        <v>87</v>
      </c>
      <c r="AV263" s="12" t="s">
        <v>87</v>
      </c>
      <c r="AW263" s="12" t="s">
        <v>32</v>
      </c>
      <c r="AX263" s="12" t="s">
        <v>77</v>
      </c>
      <c r="AY263" s="152" t="s">
        <v>197</v>
      </c>
    </row>
    <row r="264" spans="2:65" s="13" customFormat="1">
      <c r="B264" s="158"/>
      <c r="D264" s="151" t="s">
        <v>214</v>
      </c>
      <c r="E264" s="159" t="s">
        <v>1</v>
      </c>
      <c r="F264" s="160" t="s">
        <v>219</v>
      </c>
      <c r="H264" s="161">
        <v>5.7069999999999999</v>
      </c>
      <c r="I264" s="162"/>
      <c r="L264" s="158"/>
      <c r="M264" s="163"/>
      <c r="T264" s="164"/>
      <c r="AT264" s="159" t="s">
        <v>214</v>
      </c>
      <c r="AU264" s="159" t="s">
        <v>87</v>
      </c>
      <c r="AV264" s="13" t="s">
        <v>204</v>
      </c>
      <c r="AW264" s="13" t="s">
        <v>3</v>
      </c>
      <c r="AX264" s="13" t="s">
        <v>85</v>
      </c>
      <c r="AY264" s="159" t="s">
        <v>197</v>
      </c>
    </row>
    <row r="265" spans="2:65" s="1" customFormat="1" ht="24.2" customHeight="1">
      <c r="B265" s="136"/>
      <c r="C265" s="137" t="s">
        <v>392</v>
      </c>
      <c r="D265" s="137" t="s">
        <v>199</v>
      </c>
      <c r="E265" s="138" t="s">
        <v>1985</v>
      </c>
      <c r="F265" s="139" t="s">
        <v>1986</v>
      </c>
      <c r="G265" s="140" t="s">
        <v>527</v>
      </c>
      <c r="H265" s="141">
        <v>250.73</v>
      </c>
      <c r="I265" s="142"/>
      <c r="J265" s="143">
        <f>ROUND(I265*H265,2)</f>
        <v>0</v>
      </c>
      <c r="K265" s="139" t="s">
        <v>203</v>
      </c>
      <c r="L265" s="32"/>
      <c r="M265" s="144" t="s">
        <v>1</v>
      </c>
      <c r="N265" s="145" t="s">
        <v>42</v>
      </c>
      <c r="P265" s="146">
        <f>O265*H265</f>
        <v>0</v>
      </c>
      <c r="Q265" s="146">
        <v>1.0000000000000001E-5</v>
      </c>
      <c r="R265" s="146">
        <f>Q265*H265</f>
        <v>2.5073000000000001E-3</v>
      </c>
      <c r="S265" s="146">
        <v>0</v>
      </c>
      <c r="T265" s="147">
        <f>S265*H265</f>
        <v>0</v>
      </c>
      <c r="AR265" s="148" t="s">
        <v>204</v>
      </c>
      <c r="AT265" s="148" t="s">
        <v>199</v>
      </c>
      <c r="AU265" s="148" t="s">
        <v>87</v>
      </c>
      <c r="AY265" s="17" t="s">
        <v>197</v>
      </c>
      <c r="BE265" s="149">
        <f>IF(N265="základní",J265,0)</f>
        <v>0</v>
      </c>
      <c r="BF265" s="149">
        <f>IF(N265="snížená",J265,0)</f>
        <v>0</v>
      </c>
      <c r="BG265" s="149">
        <f>IF(N265="zákl. přenesená",J265,0)</f>
        <v>0</v>
      </c>
      <c r="BH265" s="149">
        <f>IF(N265="sníž. přenesená",J265,0)</f>
        <v>0</v>
      </c>
      <c r="BI265" s="149">
        <f>IF(N265="nulová",J265,0)</f>
        <v>0</v>
      </c>
      <c r="BJ265" s="17" t="s">
        <v>85</v>
      </c>
      <c r="BK265" s="149">
        <f>ROUND(I265*H265,2)</f>
        <v>0</v>
      </c>
      <c r="BL265" s="17" t="s">
        <v>204</v>
      </c>
      <c r="BM265" s="148" t="s">
        <v>3294</v>
      </c>
    </row>
    <row r="266" spans="2:65" s="12" customFormat="1">
      <c r="B266" s="150"/>
      <c r="D266" s="151" t="s">
        <v>214</v>
      </c>
      <c r="E266" s="152" t="s">
        <v>1</v>
      </c>
      <c r="F266" s="153" t="s">
        <v>3295</v>
      </c>
      <c r="H266" s="154">
        <v>5</v>
      </c>
      <c r="I266" s="155"/>
      <c r="L266" s="150"/>
      <c r="M266" s="156"/>
      <c r="T266" s="157"/>
      <c r="AT266" s="152" t="s">
        <v>214</v>
      </c>
      <c r="AU266" s="152" t="s">
        <v>87</v>
      </c>
      <c r="AV266" s="12" t="s">
        <v>87</v>
      </c>
      <c r="AW266" s="12" t="s">
        <v>32</v>
      </c>
      <c r="AX266" s="12" t="s">
        <v>77</v>
      </c>
      <c r="AY266" s="152" t="s">
        <v>197</v>
      </c>
    </row>
    <row r="267" spans="2:65" s="12" customFormat="1">
      <c r="B267" s="150"/>
      <c r="D267" s="151" t="s">
        <v>214</v>
      </c>
      <c r="E267" s="152" t="s">
        <v>1</v>
      </c>
      <c r="F267" s="153" t="s">
        <v>3296</v>
      </c>
      <c r="H267" s="154">
        <v>1.5</v>
      </c>
      <c r="I267" s="155"/>
      <c r="L267" s="150"/>
      <c r="M267" s="156"/>
      <c r="T267" s="157"/>
      <c r="AT267" s="152" t="s">
        <v>214</v>
      </c>
      <c r="AU267" s="152" t="s">
        <v>87</v>
      </c>
      <c r="AV267" s="12" t="s">
        <v>87</v>
      </c>
      <c r="AW267" s="12" t="s">
        <v>32</v>
      </c>
      <c r="AX267" s="12" t="s">
        <v>77</v>
      </c>
      <c r="AY267" s="152" t="s">
        <v>197</v>
      </c>
    </row>
    <row r="268" spans="2:65" s="12" customFormat="1">
      <c r="B268" s="150"/>
      <c r="D268" s="151" t="s">
        <v>214</v>
      </c>
      <c r="E268" s="152" t="s">
        <v>1</v>
      </c>
      <c r="F268" s="153" t="s">
        <v>3297</v>
      </c>
      <c r="H268" s="154">
        <v>3.3</v>
      </c>
      <c r="I268" s="155"/>
      <c r="L268" s="150"/>
      <c r="M268" s="156"/>
      <c r="T268" s="157"/>
      <c r="AT268" s="152" t="s">
        <v>214</v>
      </c>
      <c r="AU268" s="152" t="s">
        <v>87</v>
      </c>
      <c r="AV268" s="12" t="s">
        <v>87</v>
      </c>
      <c r="AW268" s="12" t="s">
        <v>32</v>
      </c>
      <c r="AX268" s="12" t="s">
        <v>77</v>
      </c>
      <c r="AY268" s="152" t="s">
        <v>197</v>
      </c>
    </row>
    <row r="269" spans="2:65" s="12" customFormat="1">
      <c r="B269" s="150"/>
      <c r="D269" s="151" t="s">
        <v>214</v>
      </c>
      <c r="E269" s="152" t="s">
        <v>1</v>
      </c>
      <c r="F269" s="153" t="s">
        <v>3298</v>
      </c>
      <c r="H269" s="154">
        <v>185</v>
      </c>
      <c r="I269" s="155"/>
      <c r="L269" s="150"/>
      <c r="M269" s="156"/>
      <c r="T269" s="157"/>
      <c r="AT269" s="152" t="s">
        <v>214</v>
      </c>
      <c r="AU269" s="152" t="s">
        <v>87</v>
      </c>
      <c r="AV269" s="12" t="s">
        <v>87</v>
      </c>
      <c r="AW269" s="12" t="s">
        <v>32</v>
      </c>
      <c r="AX269" s="12" t="s">
        <v>77</v>
      </c>
      <c r="AY269" s="152" t="s">
        <v>197</v>
      </c>
    </row>
    <row r="270" spans="2:65" s="12" customFormat="1">
      <c r="B270" s="150"/>
      <c r="D270" s="151" t="s">
        <v>214</v>
      </c>
      <c r="E270" s="152" t="s">
        <v>1</v>
      </c>
      <c r="F270" s="153" t="s">
        <v>3299</v>
      </c>
      <c r="H270" s="154">
        <v>3.3</v>
      </c>
      <c r="I270" s="155"/>
      <c r="L270" s="150"/>
      <c r="M270" s="156"/>
      <c r="T270" s="157"/>
      <c r="AT270" s="152" t="s">
        <v>214</v>
      </c>
      <c r="AU270" s="152" t="s">
        <v>87</v>
      </c>
      <c r="AV270" s="12" t="s">
        <v>87</v>
      </c>
      <c r="AW270" s="12" t="s">
        <v>32</v>
      </c>
      <c r="AX270" s="12" t="s">
        <v>77</v>
      </c>
      <c r="AY270" s="152" t="s">
        <v>197</v>
      </c>
    </row>
    <row r="271" spans="2:65" s="12" customFormat="1">
      <c r="B271" s="150"/>
      <c r="D271" s="151" t="s">
        <v>214</v>
      </c>
      <c r="E271" s="152" t="s">
        <v>1</v>
      </c>
      <c r="F271" s="153" t="s">
        <v>3300</v>
      </c>
      <c r="H271" s="154">
        <v>12</v>
      </c>
      <c r="I271" s="155"/>
      <c r="L271" s="150"/>
      <c r="M271" s="156"/>
      <c r="T271" s="157"/>
      <c r="AT271" s="152" t="s">
        <v>214</v>
      </c>
      <c r="AU271" s="152" t="s">
        <v>87</v>
      </c>
      <c r="AV271" s="12" t="s">
        <v>87</v>
      </c>
      <c r="AW271" s="12" t="s">
        <v>32</v>
      </c>
      <c r="AX271" s="12" t="s">
        <v>77</v>
      </c>
      <c r="AY271" s="152" t="s">
        <v>197</v>
      </c>
    </row>
    <row r="272" spans="2:65" s="12" customFormat="1">
      <c r="B272" s="150"/>
      <c r="D272" s="151" t="s">
        <v>214</v>
      </c>
      <c r="E272" s="152" t="s">
        <v>1</v>
      </c>
      <c r="F272" s="153" t="s">
        <v>3301</v>
      </c>
      <c r="H272" s="154">
        <v>4.5</v>
      </c>
      <c r="I272" s="155"/>
      <c r="L272" s="150"/>
      <c r="M272" s="156"/>
      <c r="T272" s="157"/>
      <c r="AT272" s="152" t="s">
        <v>214</v>
      </c>
      <c r="AU272" s="152" t="s">
        <v>87</v>
      </c>
      <c r="AV272" s="12" t="s">
        <v>87</v>
      </c>
      <c r="AW272" s="12" t="s">
        <v>32</v>
      </c>
      <c r="AX272" s="12" t="s">
        <v>77</v>
      </c>
      <c r="AY272" s="152" t="s">
        <v>197</v>
      </c>
    </row>
    <row r="273" spans="2:65" s="12" customFormat="1">
      <c r="B273" s="150"/>
      <c r="D273" s="151" t="s">
        <v>214</v>
      </c>
      <c r="E273" s="152" t="s">
        <v>1</v>
      </c>
      <c r="F273" s="153" t="s">
        <v>3302</v>
      </c>
      <c r="H273" s="154">
        <v>4.2</v>
      </c>
      <c r="I273" s="155"/>
      <c r="L273" s="150"/>
      <c r="M273" s="156"/>
      <c r="T273" s="157"/>
      <c r="AT273" s="152" t="s">
        <v>214</v>
      </c>
      <c r="AU273" s="152" t="s">
        <v>87</v>
      </c>
      <c r="AV273" s="12" t="s">
        <v>87</v>
      </c>
      <c r="AW273" s="12" t="s">
        <v>32</v>
      </c>
      <c r="AX273" s="12" t="s">
        <v>77</v>
      </c>
      <c r="AY273" s="152" t="s">
        <v>197</v>
      </c>
    </row>
    <row r="274" spans="2:65" s="12" customFormat="1">
      <c r="B274" s="150"/>
      <c r="D274" s="151" t="s">
        <v>214</v>
      </c>
      <c r="E274" s="152" t="s">
        <v>1</v>
      </c>
      <c r="F274" s="153" t="s">
        <v>3303</v>
      </c>
      <c r="H274" s="154">
        <v>30.43</v>
      </c>
      <c r="I274" s="155"/>
      <c r="L274" s="150"/>
      <c r="M274" s="156"/>
      <c r="T274" s="157"/>
      <c r="AT274" s="152" t="s">
        <v>214</v>
      </c>
      <c r="AU274" s="152" t="s">
        <v>87</v>
      </c>
      <c r="AV274" s="12" t="s">
        <v>87</v>
      </c>
      <c r="AW274" s="12" t="s">
        <v>32</v>
      </c>
      <c r="AX274" s="12" t="s">
        <v>77</v>
      </c>
      <c r="AY274" s="152" t="s">
        <v>197</v>
      </c>
    </row>
    <row r="275" spans="2:65" s="12" customFormat="1">
      <c r="B275" s="150"/>
      <c r="D275" s="151" t="s">
        <v>214</v>
      </c>
      <c r="E275" s="152" t="s">
        <v>1</v>
      </c>
      <c r="F275" s="153" t="s">
        <v>3304</v>
      </c>
      <c r="H275" s="154">
        <v>1.5</v>
      </c>
      <c r="I275" s="155"/>
      <c r="L275" s="150"/>
      <c r="M275" s="156"/>
      <c r="T275" s="157"/>
      <c r="AT275" s="152" t="s">
        <v>214</v>
      </c>
      <c r="AU275" s="152" t="s">
        <v>87</v>
      </c>
      <c r="AV275" s="12" t="s">
        <v>87</v>
      </c>
      <c r="AW275" s="12" t="s">
        <v>32</v>
      </c>
      <c r="AX275" s="12" t="s">
        <v>77</v>
      </c>
      <c r="AY275" s="152" t="s">
        <v>197</v>
      </c>
    </row>
    <row r="276" spans="2:65" s="13" customFormat="1">
      <c r="B276" s="158"/>
      <c r="D276" s="151" t="s">
        <v>214</v>
      </c>
      <c r="E276" s="159" t="s">
        <v>1</v>
      </c>
      <c r="F276" s="160" t="s">
        <v>219</v>
      </c>
      <c r="H276" s="161">
        <v>250.73</v>
      </c>
      <c r="I276" s="162"/>
      <c r="L276" s="158"/>
      <c r="M276" s="163"/>
      <c r="T276" s="164"/>
      <c r="AT276" s="159" t="s">
        <v>214</v>
      </c>
      <c r="AU276" s="159" t="s">
        <v>87</v>
      </c>
      <c r="AV276" s="13" t="s">
        <v>204</v>
      </c>
      <c r="AW276" s="13" t="s">
        <v>32</v>
      </c>
      <c r="AX276" s="13" t="s">
        <v>85</v>
      </c>
      <c r="AY276" s="159" t="s">
        <v>197</v>
      </c>
    </row>
    <row r="277" spans="2:65" s="1" customFormat="1" ht="16.5" customHeight="1">
      <c r="B277" s="136"/>
      <c r="C277" s="172" t="s">
        <v>397</v>
      </c>
      <c r="D277" s="172" t="s">
        <v>321</v>
      </c>
      <c r="E277" s="173" t="s">
        <v>3305</v>
      </c>
      <c r="F277" s="174" t="s">
        <v>3306</v>
      </c>
      <c r="G277" s="175" t="s">
        <v>527</v>
      </c>
      <c r="H277" s="176">
        <v>12.5</v>
      </c>
      <c r="I277" s="177"/>
      <c r="J277" s="178">
        <f>ROUND(I277*H277,2)</f>
        <v>0</v>
      </c>
      <c r="K277" s="174" t="s">
        <v>203</v>
      </c>
      <c r="L277" s="179"/>
      <c r="M277" s="180" t="s">
        <v>1</v>
      </c>
      <c r="N277" s="181" t="s">
        <v>42</v>
      </c>
      <c r="P277" s="146">
        <f>O277*H277</f>
        <v>0</v>
      </c>
      <c r="Q277" s="146">
        <v>1.6000000000000001E-3</v>
      </c>
      <c r="R277" s="146">
        <f>Q277*H277</f>
        <v>0.02</v>
      </c>
      <c r="S277" s="146">
        <v>0</v>
      </c>
      <c r="T277" s="147">
        <f>S277*H277</f>
        <v>0</v>
      </c>
      <c r="AR277" s="148" t="s">
        <v>244</v>
      </c>
      <c r="AT277" s="148" t="s">
        <v>321</v>
      </c>
      <c r="AU277" s="148" t="s">
        <v>87</v>
      </c>
      <c r="AY277" s="17" t="s">
        <v>197</v>
      </c>
      <c r="BE277" s="149">
        <f>IF(N277="základní",J277,0)</f>
        <v>0</v>
      </c>
      <c r="BF277" s="149">
        <f>IF(N277="snížená",J277,0)</f>
        <v>0</v>
      </c>
      <c r="BG277" s="149">
        <f>IF(N277="zákl. přenesená",J277,0)</f>
        <v>0</v>
      </c>
      <c r="BH277" s="149">
        <f>IF(N277="sníž. přenesená",J277,0)</f>
        <v>0</v>
      </c>
      <c r="BI277" s="149">
        <f>IF(N277="nulová",J277,0)</f>
        <v>0</v>
      </c>
      <c r="BJ277" s="17" t="s">
        <v>85</v>
      </c>
      <c r="BK277" s="149">
        <f>ROUND(I277*H277,2)</f>
        <v>0</v>
      </c>
      <c r="BL277" s="17" t="s">
        <v>204</v>
      </c>
      <c r="BM277" s="148" t="s">
        <v>3307</v>
      </c>
    </row>
    <row r="278" spans="2:65" s="12" customFormat="1">
      <c r="B278" s="150"/>
      <c r="D278" s="151" t="s">
        <v>214</v>
      </c>
      <c r="E278" s="152" t="s">
        <v>1</v>
      </c>
      <c r="F278" s="153" t="s">
        <v>3308</v>
      </c>
      <c r="H278" s="154">
        <v>8</v>
      </c>
      <c r="I278" s="155"/>
      <c r="L278" s="150"/>
      <c r="M278" s="156"/>
      <c r="T278" s="157"/>
      <c r="AT278" s="152" t="s">
        <v>214</v>
      </c>
      <c r="AU278" s="152" t="s">
        <v>87</v>
      </c>
      <c r="AV278" s="12" t="s">
        <v>87</v>
      </c>
      <c r="AW278" s="12" t="s">
        <v>32</v>
      </c>
      <c r="AX278" s="12" t="s">
        <v>77</v>
      </c>
      <c r="AY278" s="152" t="s">
        <v>197</v>
      </c>
    </row>
    <row r="279" spans="2:65" s="12" customFormat="1">
      <c r="B279" s="150"/>
      <c r="D279" s="151" t="s">
        <v>214</v>
      </c>
      <c r="E279" s="152" t="s">
        <v>1</v>
      </c>
      <c r="F279" s="153" t="s">
        <v>3301</v>
      </c>
      <c r="H279" s="154">
        <v>4.5</v>
      </c>
      <c r="I279" s="155"/>
      <c r="L279" s="150"/>
      <c r="M279" s="156"/>
      <c r="T279" s="157"/>
      <c r="AT279" s="152" t="s">
        <v>214</v>
      </c>
      <c r="AU279" s="152" t="s">
        <v>87</v>
      </c>
      <c r="AV279" s="12" t="s">
        <v>87</v>
      </c>
      <c r="AW279" s="12" t="s">
        <v>32</v>
      </c>
      <c r="AX279" s="12" t="s">
        <v>77</v>
      </c>
      <c r="AY279" s="152" t="s">
        <v>197</v>
      </c>
    </row>
    <row r="280" spans="2:65" s="13" customFormat="1">
      <c r="B280" s="158"/>
      <c r="D280" s="151" t="s">
        <v>214</v>
      </c>
      <c r="E280" s="159" t="s">
        <v>1</v>
      </c>
      <c r="F280" s="160" t="s">
        <v>219</v>
      </c>
      <c r="H280" s="161">
        <v>12.5</v>
      </c>
      <c r="I280" s="162"/>
      <c r="L280" s="158"/>
      <c r="M280" s="163"/>
      <c r="T280" s="164"/>
      <c r="AT280" s="159" t="s">
        <v>214</v>
      </c>
      <c r="AU280" s="159" t="s">
        <v>87</v>
      </c>
      <c r="AV280" s="13" t="s">
        <v>204</v>
      </c>
      <c r="AW280" s="13" t="s">
        <v>3</v>
      </c>
      <c r="AX280" s="13" t="s">
        <v>85</v>
      </c>
      <c r="AY280" s="159" t="s">
        <v>197</v>
      </c>
    </row>
    <row r="281" spans="2:65" s="1" customFormat="1" ht="16.5" customHeight="1">
      <c r="B281" s="136"/>
      <c r="C281" s="172" t="s">
        <v>401</v>
      </c>
      <c r="D281" s="172" t="s">
        <v>321</v>
      </c>
      <c r="E281" s="173" t="s">
        <v>3309</v>
      </c>
      <c r="F281" s="174" t="s">
        <v>3310</v>
      </c>
      <c r="G281" s="175" t="s">
        <v>527</v>
      </c>
      <c r="H281" s="176">
        <v>197.25299999999999</v>
      </c>
      <c r="I281" s="177"/>
      <c r="J281" s="178">
        <f>ROUND(I281*H281,2)</f>
        <v>0</v>
      </c>
      <c r="K281" s="174" t="s">
        <v>203</v>
      </c>
      <c r="L281" s="179"/>
      <c r="M281" s="180" t="s">
        <v>1</v>
      </c>
      <c r="N281" s="181" t="s">
        <v>42</v>
      </c>
      <c r="P281" s="146">
        <f>O281*H281</f>
        <v>0</v>
      </c>
      <c r="Q281" s="146">
        <v>1.73E-3</v>
      </c>
      <c r="R281" s="146">
        <f>Q281*H281</f>
        <v>0.34124768999999999</v>
      </c>
      <c r="S281" s="146">
        <v>0</v>
      </c>
      <c r="T281" s="147">
        <f>S281*H281</f>
        <v>0</v>
      </c>
      <c r="AR281" s="148" t="s">
        <v>244</v>
      </c>
      <c r="AT281" s="148" t="s">
        <v>321</v>
      </c>
      <c r="AU281" s="148" t="s">
        <v>87</v>
      </c>
      <c r="AY281" s="17" t="s">
        <v>197</v>
      </c>
      <c r="BE281" s="149">
        <f>IF(N281="základní",J281,0)</f>
        <v>0</v>
      </c>
      <c r="BF281" s="149">
        <f>IF(N281="snížená",J281,0)</f>
        <v>0</v>
      </c>
      <c r="BG281" s="149">
        <f>IF(N281="zákl. přenesená",J281,0)</f>
        <v>0</v>
      </c>
      <c r="BH281" s="149">
        <f>IF(N281="sníž. přenesená",J281,0)</f>
        <v>0</v>
      </c>
      <c r="BI281" s="149">
        <f>IF(N281="nulová",J281,0)</f>
        <v>0</v>
      </c>
      <c r="BJ281" s="17" t="s">
        <v>85</v>
      </c>
      <c r="BK281" s="149">
        <f>ROUND(I281*H281,2)</f>
        <v>0</v>
      </c>
      <c r="BL281" s="17" t="s">
        <v>204</v>
      </c>
      <c r="BM281" s="148" t="s">
        <v>3311</v>
      </c>
    </row>
    <row r="282" spans="2:65" s="12" customFormat="1">
      <c r="B282" s="150"/>
      <c r="D282" s="151" t="s">
        <v>214</v>
      </c>
      <c r="E282" s="152" t="s">
        <v>1</v>
      </c>
      <c r="F282" s="153" t="s">
        <v>3312</v>
      </c>
      <c r="H282" s="154">
        <v>1.5149999999999999</v>
      </c>
      <c r="I282" s="155"/>
      <c r="L282" s="150"/>
      <c r="M282" s="156"/>
      <c r="T282" s="157"/>
      <c r="AT282" s="152" t="s">
        <v>214</v>
      </c>
      <c r="AU282" s="152" t="s">
        <v>87</v>
      </c>
      <c r="AV282" s="12" t="s">
        <v>87</v>
      </c>
      <c r="AW282" s="12" t="s">
        <v>32</v>
      </c>
      <c r="AX282" s="12" t="s">
        <v>77</v>
      </c>
      <c r="AY282" s="152" t="s">
        <v>197</v>
      </c>
    </row>
    <row r="283" spans="2:65" s="12" customFormat="1">
      <c r="B283" s="150"/>
      <c r="D283" s="151" t="s">
        <v>214</v>
      </c>
      <c r="E283" s="152" t="s">
        <v>1</v>
      </c>
      <c r="F283" s="153" t="s">
        <v>3313</v>
      </c>
      <c r="H283" s="154">
        <v>186.85</v>
      </c>
      <c r="I283" s="155"/>
      <c r="L283" s="150"/>
      <c r="M283" s="156"/>
      <c r="T283" s="157"/>
      <c r="AT283" s="152" t="s">
        <v>214</v>
      </c>
      <c r="AU283" s="152" t="s">
        <v>87</v>
      </c>
      <c r="AV283" s="12" t="s">
        <v>87</v>
      </c>
      <c r="AW283" s="12" t="s">
        <v>32</v>
      </c>
      <c r="AX283" s="12" t="s">
        <v>77</v>
      </c>
      <c r="AY283" s="152" t="s">
        <v>197</v>
      </c>
    </row>
    <row r="284" spans="2:65" s="12" customFormat="1">
      <c r="B284" s="150"/>
      <c r="D284" s="151" t="s">
        <v>214</v>
      </c>
      <c r="E284" s="152" t="s">
        <v>1</v>
      </c>
      <c r="F284" s="153" t="s">
        <v>3314</v>
      </c>
      <c r="H284" s="154">
        <v>3.3330000000000002</v>
      </c>
      <c r="I284" s="155"/>
      <c r="L284" s="150"/>
      <c r="M284" s="156"/>
      <c r="T284" s="157"/>
      <c r="AT284" s="152" t="s">
        <v>214</v>
      </c>
      <c r="AU284" s="152" t="s">
        <v>87</v>
      </c>
      <c r="AV284" s="12" t="s">
        <v>87</v>
      </c>
      <c r="AW284" s="12" t="s">
        <v>32</v>
      </c>
      <c r="AX284" s="12" t="s">
        <v>77</v>
      </c>
      <c r="AY284" s="152" t="s">
        <v>197</v>
      </c>
    </row>
    <row r="285" spans="2:65" s="12" customFormat="1">
      <c r="B285" s="150"/>
      <c r="D285" s="151" t="s">
        <v>214</v>
      </c>
      <c r="E285" s="152" t="s">
        <v>1</v>
      </c>
      <c r="F285" s="153" t="s">
        <v>3315</v>
      </c>
      <c r="H285" s="154">
        <v>4.04</v>
      </c>
      <c r="I285" s="155"/>
      <c r="L285" s="150"/>
      <c r="M285" s="156"/>
      <c r="T285" s="157"/>
      <c r="AT285" s="152" t="s">
        <v>214</v>
      </c>
      <c r="AU285" s="152" t="s">
        <v>87</v>
      </c>
      <c r="AV285" s="12" t="s">
        <v>87</v>
      </c>
      <c r="AW285" s="12" t="s">
        <v>32</v>
      </c>
      <c r="AX285" s="12" t="s">
        <v>77</v>
      </c>
      <c r="AY285" s="152" t="s">
        <v>197</v>
      </c>
    </row>
    <row r="286" spans="2:65" s="12" customFormat="1">
      <c r="B286" s="150"/>
      <c r="D286" s="151" t="s">
        <v>214</v>
      </c>
      <c r="E286" s="152" t="s">
        <v>1</v>
      </c>
      <c r="F286" s="153" t="s">
        <v>3316</v>
      </c>
      <c r="H286" s="154">
        <v>1.5149999999999999</v>
      </c>
      <c r="I286" s="155"/>
      <c r="L286" s="150"/>
      <c r="M286" s="156"/>
      <c r="T286" s="157"/>
      <c r="AT286" s="152" t="s">
        <v>214</v>
      </c>
      <c r="AU286" s="152" t="s">
        <v>87</v>
      </c>
      <c r="AV286" s="12" t="s">
        <v>87</v>
      </c>
      <c r="AW286" s="12" t="s">
        <v>32</v>
      </c>
      <c r="AX286" s="12" t="s">
        <v>77</v>
      </c>
      <c r="AY286" s="152" t="s">
        <v>197</v>
      </c>
    </row>
    <row r="287" spans="2:65" s="13" customFormat="1">
      <c r="B287" s="158"/>
      <c r="D287" s="151" t="s">
        <v>214</v>
      </c>
      <c r="E287" s="159" t="s">
        <v>1</v>
      </c>
      <c r="F287" s="160" t="s">
        <v>219</v>
      </c>
      <c r="H287" s="161">
        <v>197.25299999999999</v>
      </c>
      <c r="I287" s="162"/>
      <c r="L287" s="158"/>
      <c r="M287" s="163"/>
      <c r="T287" s="164"/>
      <c r="AT287" s="159" t="s">
        <v>214</v>
      </c>
      <c r="AU287" s="159" t="s">
        <v>87</v>
      </c>
      <c r="AV287" s="13" t="s">
        <v>204</v>
      </c>
      <c r="AW287" s="13" t="s">
        <v>3</v>
      </c>
      <c r="AX287" s="13" t="s">
        <v>85</v>
      </c>
      <c r="AY287" s="159" t="s">
        <v>197</v>
      </c>
    </row>
    <row r="288" spans="2:65" s="1" customFormat="1" ht="21.75" customHeight="1">
      <c r="B288" s="136"/>
      <c r="C288" s="172" t="s">
        <v>407</v>
      </c>
      <c r="D288" s="172" t="s">
        <v>321</v>
      </c>
      <c r="E288" s="173" t="s">
        <v>3317</v>
      </c>
      <c r="F288" s="174" t="s">
        <v>3318</v>
      </c>
      <c r="G288" s="175" t="s">
        <v>527</v>
      </c>
      <c r="H288" s="176">
        <v>30.734000000000002</v>
      </c>
      <c r="I288" s="177"/>
      <c r="J288" s="178">
        <f>ROUND(I288*H288,2)</f>
        <v>0</v>
      </c>
      <c r="K288" s="174" t="s">
        <v>203</v>
      </c>
      <c r="L288" s="179"/>
      <c r="M288" s="180" t="s">
        <v>1</v>
      </c>
      <c r="N288" s="181" t="s">
        <v>42</v>
      </c>
      <c r="P288" s="146">
        <f>O288*H288</f>
        <v>0</v>
      </c>
      <c r="Q288" s="146">
        <v>2.4000000000000001E-4</v>
      </c>
      <c r="R288" s="146">
        <f>Q288*H288</f>
        <v>7.3761600000000005E-3</v>
      </c>
      <c r="S288" s="146">
        <v>0</v>
      </c>
      <c r="T288" s="147">
        <f>S288*H288</f>
        <v>0</v>
      </c>
      <c r="AR288" s="148" t="s">
        <v>244</v>
      </c>
      <c r="AT288" s="148" t="s">
        <v>321</v>
      </c>
      <c r="AU288" s="148" t="s">
        <v>87</v>
      </c>
      <c r="AY288" s="17" t="s">
        <v>197</v>
      </c>
      <c r="BE288" s="149">
        <f>IF(N288="základní",J288,0)</f>
        <v>0</v>
      </c>
      <c r="BF288" s="149">
        <f>IF(N288="snížená",J288,0)</f>
        <v>0</v>
      </c>
      <c r="BG288" s="149">
        <f>IF(N288="zákl. přenesená",J288,0)</f>
        <v>0</v>
      </c>
      <c r="BH288" s="149">
        <f>IF(N288="sníž. přenesená",J288,0)</f>
        <v>0</v>
      </c>
      <c r="BI288" s="149">
        <f>IF(N288="nulová",J288,0)</f>
        <v>0</v>
      </c>
      <c r="BJ288" s="17" t="s">
        <v>85</v>
      </c>
      <c r="BK288" s="149">
        <f>ROUND(I288*H288,2)</f>
        <v>0</v>
      </c>
      <c r="BL288" s="17" t="s">
        <v>204</v>
      </c>
      <c r="BM288" s="148" t="s">
        <v>3319</v>
      </c>
    </row>
    <row r="289" spans="2:65" s="12" customFormat="1">
      <c r="B289" s="150"/>
      <c r="D289" s="151" t="s">
        <v>214</v>
      </c>
      <c r="E289" s="152" t="s">
        <v>1</v>
      </c>
      <c r="F289" s="153" t="s">
        <v>3320</v>
      </c>
      <c r="H289" s="154">
        <v>30.734000000000002</v>
      </c>
      <c r="I289" s="155"/>
      <c r="L289" s="150"/>
      <c r="M289" s="156"/>
      <c r="T289" s="157"/>
      <c r="AT289" s="152" t="s">
        <v>214</v>
      </c>
      <c r="AU289" s="152" t="s">
        <v>87</v>
      </c>
      <c r="AV289" s="12" t="s">
        <v>87</v>
      </c>
      <c r="AW289" s="12" t="s">
        <v>32</v>
      </c>
      <c r="AX289" s="12" t="s">
        <v>77</v>
      </c>
      <c r="AY289" s="152" t="s">
        <v>197</v>
      </c>
    </row>
    <row r="290" spans="2:65" s="13" customFormat="1">
      <c r="B290" s="158"/>
      <c r="D290" s="151" t="s">
        <v>214</v>
      </c>
      <c r="E290" s="159" t="s">
        <v>1</v>
      </c>
      <c r="F290" s="160" t="s">
        <v>219</v>
      </c>
      <c r="H290" s="161">
        <v>30.734000000000002</v>
      </c>
      <c r="I290" s="162"/>
      <c r="L290" s="158"/>
      <c r="M290" s="163"/>
      <c r="T290" s="164"/>
      <c r="AT290" s="159" t="s">
        <v>214</v>
      </c>
      <c r="AU290" s="159" t="s">
        <v>87</v>
      </c>
      <c r="AV290" s="13" t="s">
        <v>204</v>
      </c>
      <c r="AW290" s="13" t="s">
        <v>3</v>
      </c>
      <c r="AX290" s="13" t="s">
        <v>85</v>
      </c>
      <c r="AY290" s="159" t="s">
        <v>197</v>
      </c>
    </row>
    <row r="291" spans="2:65" s="1" customFormat="1" ht="21.75" customHeight="1">
      <c r="B291" s="136"/>
      <c r="C291" s="172" t="s">
        <v>413</v>
      </c>
      <c r="D291" s="172" t="s">
        <v>321</v>
      </c>
      <c r="E291" s="173" t="s">
        <v>3321</v>
      </c>
      <c r="F291" s="174" t="s">
        <v>3322</v>
      </c>
      <c r="G291" s="175" t="s">
        <v>527</v>
      </c>
      <c r="H291" s="176">
        <v>4.242</v>
      </c>
      <c r="I291" s="177"/>
      <c r="J291" s="178">
        <f>ROUND(I291*H291,2)</f>
        <v>0</v>
      </c>
      <c r="K291" s="174" t="s">
        <v>203</v>
      </c>
      <c r="L291" s="179"/>
      <c r="M291" s="180" t="s">
        <v>1</v>
      </c>
      <c r="N291" s="181" t="s">
        <v>42</v>
      </c>
      <c r="P291" s="146">
        <f>O291*H291</f>
        <v>0</v>
      </c>
      <c r="Q291" s="146">
        <v>3.1E-4</v>
      </c>
      <c r="R291" s="146">
        <f>Q291*H291</f>
        <v>1.3150200000000001E-3</v>
      </c>
      <c r="S291" s="146">
        <v>0</v>
      </c>
      <c r="T291" s="147">
        <f>S291*H291</f>
        <v>0</v>
      </c>
      <c r="AR291" s="148" t="s">
        <v>244</v>
      </c>
      <c r="AT291" s="148" t="s">
        <v>321</v>
      </c>
      <c r="AU291" s="148" t="s">
        <v>87</v>
      </c>
      <c r="AY291" s="17" t="s">
        <v>197</v>
      </c>
      <c r="BE291" s="149">
        <f>IF(N291="základní",J291,0)</f>
        <v>0</v>
      </c>
      <c r="BF291" s="149">
        <f>IF(N291="snížená",J291,0)</f>
        <v>0</v>
      </c>
      <c r="BG291" s="149">
        <f>IF(N291="zákl. přenesená",J291,0)</f>
        <v>0</v>
      </c>
      <c r="BH291" s="149">
        <f>IF(N291="sníž. přenesená",J291,0)</f>
        <v>0</v>
      </c>
      <c r="BI291" s="149">
        <f>IF(N291="nulová",J291,0)</f>
        <v>0</v>
      </c>
      <c r="BJ291" s="17" t="s">
        <v>85</v>
      </c>
      <c r="BK291" s="149">
        <f>ROUND(I291*H291,2)</f>
        <v>0</v>
      </c>
      <c r="BL291" s="17" t="s">
        <v>204</v>
      </c>
      <c r="BM291" s="148" t="s">
        <v>3323</v>
      </c>
    </row>
    <row r="292" spans="2:65" s="12" customFormat="1">
      <c r="B292" s="150"/>
      <c r="D292" s="151" t="s">
        <v>214</v>
      </c>
      <c r="E292" s="152" t="s">
        <v>1</v>
      </c>
      <c r="F292" s="153" t="s">
        <v>3324</v>
      </c>
      <c r="H292" s="154">
        <v>4.242</v>
      </c>
      <c r="I292" s="155"/>
      <c r="L292" s="150"/>
      <c r="M292" s="156"/>
      <c r="T292" s="157"/>
      <c r="AT292" s="152" t="s">
        <v>214</v>
      </c>
      <c r="AU292" s="152" t="s">
        <v>87</v>
      </c>
      <c r="AV292" s="12" t="s">
        <v>87</v>
      </c>
      <c r="AW292" s="12" t="s">
        <v>32</v>
      </c>
      <c r="AX292" s="12" t="s">
        <v>77</v>
      </c>
      <c r="AY292" s="152" t="s">
        <v>197</v>
      </c>
    </row>
    <row r="293" spans="2:65" s="13" customFormat="1">
      <c r="B293" s="158"/>
      <c r="D293" s="151" t="s">
        <v>214</v>
      </c>
      <c r="E293" s="159" t="s">
        <v>1</v>
      </c>
      <c r="F293" s="160" t="s">
        <v>219</v>
      </c>
      <c r="H293" s="161">
        <v>4.242</v>
      </c>
      <c r="I293" s="162"/>
      <c r="L293" s="158"/>
      <c r="M293" s="163"/>
      <c r="T293" s="164"/>
      <c r="AT293" s="159" t="s">
        <v>214</v>
      </c>
      <c r="AU293" s="159" t="s">
        <v>87</v>
      </c>
      <c r="AV293" s="13" t="s">
        <v>204</v>
      </c>
      <c r="AW293" s="13" t="s">
        <v>3</v>
      </c>
      <c r="AX293" s="13" t="s">
        <v>85</v>
      </c>
      <c r="AY293" s="159" t="s">
        <v>197</v>
      </c>
    </row>
    <row r="294" spans="2:65" s="1" customFormat="1" ht="21.75" customHeight="1">
      <c r="B294" s="136"/>
      <c r="C294" s="172" t="s">
        <v>419</v>
      </c>
      <c r="D294" s="172" t="s">
        <v>321</v>
      </c>
      <c r="E294" s="173" t="s">
        <v>3325</v>
      </c>
      <c r="F294" s="174" t="s">
        <v>3326</v>
      </c>
      <c r="G294" s="175" t="s">
        <v>527</v>
      </c>
      <c r="H294" s="176">
        <v>3.3330000000000002</v>
      </c>
      <c r="I294" s="177"/>
      <c r="J294" s="178">
        <f>ROUND(I294*H294,2)</f>
        <v>0</v>
      </c>
      <c r="K294" s="174" t="s">
        <v>203</v>
      </c>
      <c r="L294" s="179"/>
      <c r="M294" s="180" t="s">
        <v>1</v>
      </c>
      <c r="N294" s="181" t="s">
        <v>42</v>
      </c>
      <c r="P294" s="146">
        <f>O294*H294</f>
        <v>0</v>
      </c>
      <c r="Q294" s="146">
        <v>4.8000000000000001E-4</v>
      </c>
      <c r="R294" s="146">
        <f>Q294*H294</f>
        <v>1.5998400000000002E-3</v>
      </c>
      <c r="S294" s="146">
        <v>0</v>
      </c>
      <c r="T294" s="147">
        <f>S294*H294</f>
        <v>0</v>
      </c>
      <c r="AR294" s="148" t="s">
        <v>244</v>
      </c>
      <c r="AT294" s="148" t="s">
        <v>321</v>
      </c>
      <c r="AU294" s="148" t="s">
        <v>87</v>
      </c>
      <c r="AY294" s="17" t="s">
        <v>197</v>
      </c>
      <c r="BE294" s="149">
        <f>IF(N294="základní",J294,0)</f>
        <v>0</v>
      </c>
      <c r="BF294" s="149">
        <f>IF(N294="snížená",J294,0)</f>
        <v>0</v>
      </c>
      <c r="BG294" s="149">
        <f>IF(N294="zákl. přenesená",J294,0)</f>
        <v>0</v>
      </c>
      <c r="BH294" s="149">
        <f>IF(N294="sníž. přenesená",J294,0)</f>
        <v>0</v>
      </c>
      <c r="BI294" s="149">
        <f>IF(N294="nulová",J294,0)</f>
        <v>0</v>
      </c>
      <c r="BJ294" s="17" t="s">
        <v>85</v>
      </c>
      <c r="BK294" s="149">
        <f>ROUND(I294*H294,2)</f>
        <v>0</v>
      </c>
      <c r="BL294" s="17" t="s">
        <v>204</v>
      </c>
      <c r="BM294" s="148" t="s">
        <v>3327</v>
      </c>
    </row>
    <row r="295" spans="2:65" s="12" customFormat="1">
      <c r="B295" s="150"/>
      <c r="D295" s="151" t="s">
        <v>214</v>
      </c>
      <c r="E295" s="152" t="s">
        <v>1</v>
      </c>
      <c r="F295" s="153" t="s">
        <v>3328</v>
      </c>
      <c r="H295" s="154">
        <v>3.3330000000000002</v>
      </c>
      <c r="I295" s="155"/>
      <c r="L295" s="150"/>
      <c r="M295" s="156"/>
      <c r="T295" s="157"/>
      <c r="AT295" s="152" t="s">
        <v>214</v>
      </c>
      <c r="AU295" s="152" t="s">
        <v>87</v>
      </c>
      <c r="AV295" s="12" t="s">
        <v>87</v>
      </c>
      <c r="AW295" s="12" t="s">
        <v>32</v>
      </c>
      <c r="AX295" s="12" t="s">
        <v>77</v>
      </c>
      <c r="AY295" s="152" t="s">
        <v>197</v>
      </c>
    </row>
    <row r="296" spans="2:65" s="13" customFormat="1">
      <c r="B296" s="158"/>
      <c r="D296" s="151" t="s">
        <v>214</v>
      </c>
      <c r="E296" s="159" t="s">
        <v>1</v>
      </c>
      <c r="F296" s="160" t="s">
        <v>219</v>
      </c>
      <c r="H296" s="161">
        <v>3.3330000000000002</v>
      </c>
      <c r="I296" s="162"/>
      <c r="L296" s="158"/>
      <c r="M296" s="163"/>
      <c r="T296" s="164"/>
      <c r="AT296" s="159" t="s">
        <v>214</v>
      </c>
      <c r="AU296" s="159" t="s">
        <v>87</v>
      </c>
      <c r="AV296" s="13" t="s">
        <v>204</v>
      </c>
      <c r="AW296" s="13" t="s">
        <v>3</v>
      </c>
      <c r="AX296" s="13" t="s">
        <v>85</v>
      </c>
      <c r="AY296" s="159" t="s">
        <v>197</v>
      </c>
    </row>
    <row r="297" spans="2:65" s="1" customFormat="1" ht="24.2" customHeight="1">
      <c r="B297" s="136"/>
      <c r="C297" s="137" t="s">
        <v>423</v>
      </c>
      <c r="D297" s="137" t="s">
        <v>199</v>
      </c>
      <c r="E297" s="138" t="s">
        <v>1482</v>
      </c>
      <c r="F297" s="139" t="s">
        <v>1483</v>
      </c>
      <c r="G297" s="140" t="s">
        <v>527</v>
      </c>
      <c r="H297" s="141">
        <v>23.9</v>
      </c>
      <c r="I297" s="142"/>
      <c r="J297" s="143">
        <f>ROUND(I297*H297,2)</f>
        <v>0</v>
      </c>
      <c r="K297" s="139" t="s">
        <v>203</v>
      </c>
      <c r="L297" s="32"/>
      <c r="M297" s="144" t="s">
        <v>1</v>
      </c>
      <c r="N297" s="145" t="s">
        <v>42</v>
      </c>
      <c r="P297" s="146">
        <f>O297*H297</f>
        <v>0</v>
      </c>
      <c r="Q297" s="146">
        <v>1.0000000000000001E-5</v>
      </c>
      <c r="R297" s="146">
        <f>Q297*H297</f>
        <v>2.3900000000000001E-4</v>
      </c>
      <c r="S297" s="146">
        <v>0</v>
      </c>
      <c r="T297" s="147">
        <f>S297*H297</f>
        <v>0</v>
      </c>
      <c r="AR297" s="148" t="s">
        <v>204</v>
      </c>
      <c r="AT297" s="148" t="s">
        <v>199</v>
      </c>
      <c r="AU297" s="148" t="s">
        <v>87</v>
      </c>
      <c r="AY297" s="17" t="s">
        <v>197</v>
      </c>
      <c r="BE297" s="149">
        <f>IF(N297="základní",J297,0)</f>
        <v>0</v>
      </c>
      <c r="BF297" s="149">
        <f>IF(N297="snížená",J297,0)</f>
        <v>0</v>
      </c>
      <c r="BG297" s="149">
        <f>IF(N297="zákl. přenesená",J297,0)</f>
        <v>0</v>
      </c>
      <c r="BH297" s="149">
        <f>IF(N297="sníž. přenesená",J297,0)</f>
        <v>0</v>
      </c>
      <c r="BI297" s="149">
        <f>IF(N297="nulová",J297,0)</f>
        <v>0</v>
      </c>
      <c r="BJ297" s="17" t="s">
        <v>85</v>
      </c>
      <c r="BK297" s="149">
        <f>ROUND(I297*H297,2)</f>
        <v>0</v>
      </c>
      <c r="BL297" s="17" t="s">
        <v>204</v>
      </c>
      <c r="BM297" s="148" t="s">
        <v>3329</v>
      </c>
    </row>
    <row r="298" spans="2:65" s="12" customFormat="1">
      <c r="B298" s="150"/>
      <c r="D298" s="151" t="s">
        <v>214</v>
      </c>
      <c r="E298" s="152" t="s">
        <v>1</v>
      </c>
      <c r="F298" s="153" t="s">
        <v>3330</v>
      </c>
      <c r="H298" s="154">
        <v>19.7</v>
      </c>
      <c r="I298" s="155"/>
      <c r="L298" s="150"/>
      <c r="M298" s="156"/>
      <c r="T298" s="157"/>
      <c r="AT298" s="152" t="s">
        <v>214</v>
      </c>
      <c r="AU298" s="152" t="s">
        <v>87</v>
      </c>
      <c r="AV298" s="12" t="s">
        <v>87</v>
      </c>
      <c r="AW298" s="12" t="s">
        <v>32</v>
      </c>
      <c r="AX298" s="12" t="s">
        <v>77</v>
      </c>
      <c r="AY298" s="152" t="s">
        <v>197</v>
      </c>
    </row>
    <row r="299" spans="2:65" s="12" customFormat="1">
      <c r="B299" s="150"/>
      <c r="D299" s="151" t="s">
        <v>214</v>
      </c>
      <c r="E299" s="152" t="s">
        <v>1</v>
      </c>
      <c r="F299" s="153" t="s">
        <v>3331</v>
      </c>
      <c r="H299" s="154">
        <v>1.7</v>
      </c>
      <c r="I299" s="155"/>
      <c r="L299" s="150"/>
      <c r="M299" s="156"/>
      <c r="T299" s="157"/>
      <c r="AT299" s="152" t="s">
        <v>214</v>
      </c>
      <c r="AU299" s="152" t="s">
        <v>87</v>
      </c>
      <c r="AV299" s="12" t="s">
        <v>87</v>
      </c>
      <c r="AW299" s="12" t="s">
        <v>32</v>
      </c>
      <c r="AX299" s="12" t="s">
        <v>77</v>
      </c>
      <c r="AY299" s="152" t="s">
        <v>197</v>
      </c>
    </row>
    <row r="300" spans="2:65" s="12" customFormat="1">
      <c r="B300" s="150"/>
      <c r="D300" s="151" t="s">
        <v>214</v>
      </c>
      <c r="E300" s="152" t="s">
        <v>1</v>
      </c>
      <c r="F300" s="153" t="s">
        <v>3332</v>
      </c>
      <c r="H300" s="154">
        <v>1.5</v>
      </c>
      <c r="I300" s="155"/>
      <c r="L300" s="150"/>
      <c r="M300" s="156"/>
      <c r="T300" s="157"/>
      <c r="AT300" s="152" t="s">
        <v>214</v>
      </c>
      <c r="AU300" s="152" t="s">
        <v>87</v>
      </c>
      <c r="AV300" s="12" t="s">
        <v>87</v>
      </c>
      <c r="AW300" s="12" t="s">
        <v>32</v>
      </c>
      <c r="AX300" s="12" t="s">
        <v>77</v>
      </c>
      <c r="AY300" s="152" t="s">
        <v>197</v>
      </c>
    </row>
    <row r="301" spans="2:65" s="12" customFormat="1">
      <c r="B301" s="150"/>
      <c r="D301" s="151" t="s">
        <v>214</v>
      </c>
      <c r="E301" s="152" t="s">
        <v>1</v>
      </c>
      <c r="F301" s="153" t="s">
        <v>3333</v>
      </c>
      <c r="H301" s="154">
        <v>1</v>
      </c>
      <c r="I301" s="155"/>
      <c r="L301" s="150"/>
      <c r="M301" s="156"/>
      <c r="T301" s="157"/>
      <c r="AT301" s="152" t="s">
        <v>214</v>
      </c>
      <c r="AU301" s="152" t="s">
        <v>87</v>
      </c>
      <c r="AV301" s="12" t="s">
        <v>87</v>
      </c>
      <c r="AW301" s="12" t="s">
        <v>32</v>
      </c>
      <c r="AX301" s="12" t="s">
        <v>77</v>
      </c>
      <c r="AY301" s="152" t="s">
        <v>197</v>
      </c>
    </row>
    <row r="302" spans="2:65" s="13" customFormat="1">
      <c r="B302" s="158"/>
      <c r="D302" s="151" t="s">
        <v>214</v>
      </c>
      <c r="E302" s="159" t="s">
        <v>1</v>
      </c>
      <c r="F302" s="160" t="s">
        <v>219</v>
      </c>
      <c r="H302" s="161">
        <v>23.9</v>
      </c>
      <c r="I302" s="162"/>
      <c r="L302" s="158"/>
      <c r="M302" s="163"/>
      <c r="T302" s="164"/>
      <c r="AT302" s="159" t="s">
        <v>214</v>
      </c>
      <c r="AU302" s="159" t="s">
        <v>87</v>
      </c>
      <c r="AV302" s="13" t="s">
        <v>204</v>
      </c>
      <c r="AW302" s="13" t="s">
        <v>3</v>
      </c>
      <c r="AX302" s="13" t="s">
        <v>85</v>
      </c>
      <c r="AY302" s="159" t="s">
        <v>197</v>
      </c>
    </row>
    <row r="303" spans="2:65" s="1" customFormat="1" ht="16.5" customHeight="1">
      <c r="B303" s="136"/>
      <c r="C303" s="172" t="s">
        <v>429</v>
      </c>
      <c r="D303" s="172" t="s">
        <v>321</v>
      </c>
      <c r="E303" s="173" t="s">
        <v>2004</v>
      </c>
      <c r="F303" s="174" t="s">
        <v>2005</v>
      </c>
      <c r="G303" s="175" t="s">
        <v>527</v>
      </c>
      <c r="H303" s="176">
        <v>24.138999999999999</v>
      </c>
      <c r="I303" s="177"/>
      <c r="J303" s="178">
        <f>ROUND(I303*H303,2)</f>
        <v>0</v>
      </c>
      <c r="K303" s="174" t="s">
        <v>203</v>
      </c>
      <c r="L303" s="179"/>
      <c r="M303" s="180" t="s">
        <v>1</v>
      </c>
      <c r="N303" s="181" t="s">
        <v>42</v>
      </c>
      <c r="P303" s="146">
        <f>O303*H303</f>
        <v>0</v>
      </c>
      <c r="Q303" s="146">
        <v>2.7699999999999999E-3</v>
      </c>
      <c r="R303" s="146">
        <f>Q303*H303</f>
        <v>6.6865029999999992E-2</v>
      </c>
      <c r="S303" s="146">
        <v>0</v>
      </c>
      <c r="T303" s="147">
        <f>S303*H303</f>
        <v>0</v>
      </c>
      <c r="AR303" s="148" t="s">
        <v>244</v>
      </c>
      <c r="AT303" s="148" t="s">
        <v>321</v>
      </c>
      <c r="AU303" s="148" t="s">
        <v>87</v>
      </c>
      <c r="AY303" s="17" t="s">
        <v>197</v>
      </c>
      <c r="BE303" s="149">
        <f>IF(N303="základní",J303,0)</f>
        <v>0</v>
      </c>
      <c r="BF303" s="149">
        <f>IF(N303="snížená",J303,0)</f>
        <v>0</v>
      </c>
      <c r="BG303" s="149">
        <f>IF(N303="zákl. přenesená",J303,0)</f>
        <v>0</v>
      </c>
      <c r="BH303" s="149">
        <f>IF(N303="sníž. přenesená",J303,0)</f>
        <v>0</v>
      </c>
      <c r="BI303" s="149">
        <f>IF(N303="nulová",J303,0)</f>
        <v>0</v>
      </c>
      <c r="BJ303" s="17" t="s">
        <v>85</v>
      </c>
      <c r="BK303" s="149">
        <f>ROUND(I303*H303,2)</f>
        <v>0</v>
      </c>
      <c r="BL303" s="17" t="s">
        <v>204</v>
      </c>
      <c r="BM303" s="148" t="s">
        <v>3334</v>
      </c>
    </row>
    <row r="304" spans="2:65" s="12" customFormat="1">
      <c r="B304" s="150"/>
      <c r="D304" s="151" t="s">
        <v>214</v>
      </c>
      <c r="E304" s="152" t="s">
        <v>1</v>
      </c>
      <c r="F304" s="153" t="s">
        <v>3335</v>
      </c>
      <c r="H304" s="154">
        <v>24.138999999999999</v>
      </c>
      <c r="I304" s="155"/>
      <c r="L304" s="150"/>
      <c r="M304" s="156"/>
      <c r="T304" s="157"/>
      <c r="AT304" s="152" t="s">
        <v>214</v>
      </c>
      <c r="AU304" s="152" t="s">
        <v>87</v>
      </c>
      <c r="AV304" s="12" t="s">
        <v>87</v>
      </c>
      <c r="AW304" s="12" t="s">
        <v>32</v>
      </c>
      <c r="AX304" s="12" t="s">
        <v>77</v>
      </c>
      <c r="AY304" s="152" t="s">
        <v>197</v>
      </c>
    </row>
    <row r="305" spans="2:65" s="13" customFormat="1">
      <c r="B305" s="158"/>
      <c r="D305" s="151" t="s">
        <v>214</v>
      </c>
      <c r="E305" s="159" t="s">
        <v>1</v>
      </c>
      <c r="F305" s="160" t="s">
        <v>219</v>
      </c>
      <c r="H305" s="161">
        <v>24.138999999999999</v>
      </c>
      <c r="I305" s="162"/>
      <c r="L305" s="158"/>
      <c r="M305" s="163"/>
      <c r="T305" s="164"/>
      <c r="AT305" s="159" t="s">
        <v>214</v>
      </c>
      <c r="AU305" s="159" t="s">
        <v>87</v>
      </c>
      <c r="AV305" s="13" t="s">
        <v>204</v>
      </c>
      <c r="AW305" s="13" t="s">
        <v>3</v>
      </c>
      <c r="AX305" s="13" t="s">
        <v>85</v>
      </c>
      <c r="AY305" s="159" t="s">
        <v>197</v>
      </c>
    </row>
    <row r="306" spans="2:65" s="1" customFormat="1" ht="33" customHeight="1">
      <c r="B306" s="136"/>
      <c r="C306" s="137" t="s">
        <v>434</v>
      </c>
      <c r="D306" s="137" t="s">
        <v>199</v>
      </c>
      <c r="E306" s="138" t="s">
        <v>1686</v>
      </c>
      <c r="F306" s="139" t="s">
        <v>1687</v>
      </c>
      <c r="G306" s="140" t="s">
        <v>202</v>
      </c>
      <c r="H306" s="141">
        <v>78</v>
      </c>
      <c r="I306" s="142"/>
      <c r="J306" s="143">
        <f>ROUND(I306*H306,2)</f>
        <v>0</v>
      </c>
      <c r="K306" s="139" t="s">
        <v>203</v>
      </c>
      <c r="L306" s="32"/>
      <c r="M306" s="144" t="s">
        <v>1</v>
      </c>
      <c r="N306" s="145" t="s">
        <v>42</v>
      </c>
      <c r="P306" s="146">
        <f>O306*H306</f>
        <v>0</v>
      </c>
      <c r="Q306" s="146">
        <v>0</v>
      </c>
      <c r="R306" s="146">
        <f>Q306*H306</f>
        <v>0</v>
      </c>
      <c r="S306" s="146">
        <v>0</v>
      </c>
      <c r="T306" s="147">
        <f>S306*H306</f>
        <v>0</v>
      </c>
      <c r="AR306" s="148" t="s">
        <v>204</v>
      </c>
      <c r="AT306" s="148" t="s">
        <v>199</v>
      </c>
      <c r="AU306" s="148" t="s">
        <v>87</v>
      </c>
      <c r="AY306" s="17" t="s">
        <v>197</v>
      </c>
      <c r="BE306" s="149">
        <f>IF(N306="základní",J306,0)</f>
        <v>0</v>
      </c>
      <c r="BF306" s="149">
        <f>IF(N306="snížená",J306,0)</f>
        <v>0</v>
      </c>
      <c r="BG306" s="149">
        <f>IF(N306="zákl. přenesená",J306,0)</f>
        <v>0</v>
      </c>
      <c r="BH306" s="149">
        <f>IF(N306="sníž. přenesená",J306,0)</f>
        <v>0</v>
      </c>
      <c r="BI306" s="149">
        <f>IF(N306="nulová",J306,0)</f>
        <v>0</v>
      </c>
      <c r="BJ306" s="17" t="s">
        <v>85</v>
      </c>
      <c r="BK306" s="149">
        <f>ROUND(I306*H306,2)</f>
        <v>0</v>
      </c>
      <c r="BL306" s="17" t="s">
        <v>204</v>
      </c>
      <c r="BM306" s="148" t="s">
        <v>3336</v>
      </c>
    </row>
    <row r="307" spans="2:65" s="1" customFormat="1" ht="16.5" customHeight="1">
      <c r="B307" s="136"/>
      <c r="C307" s="172" t="s">
        <v>439</v>
      </c>
      <c r="D307" s="172" t="s">
        <v>321</v>
      </c>
      <c r="E307" s="173" t="s">
        <v>3337</v>
      </c>
      <c r="F307" s="174" t="s">
        <v>3338</v>
      </c>
      <c r="G307" s="175" t="s">
        <v>202</v>
      </c>
      <c r="H307" s="176">
        <v>1</v>
      </c>
      <c r="I307" s="177"/>
      <c r="J307" s="178">
        <f>ROUND(I307*H307,2)</f>
        <v>0</v>
      </c>
      <c r="K307" s="174" t="s">
        <v>1</v>
      </c>
      <c r="L307" s="179"/>
      <c r="M307" s="180" t="s">
        <v>1</v>
      </c>
      <c r="N307" s="181" t="s">
        <v>42</v>
      </c>
      <c r="P307" s="146">
        <f>O307*H307</f>
        <v>0</v>
      </c>
      <c r="Q307" s="146">
        <v>1.0000000000000001E-5</v>
      </c>
      <c r="R307" s="146">
        <f>Q307*H307</f>
        <v>1.0000000000000001E-5</v>
      </c>
      <c r="S307" s="146">
        <v>0</v>
      </c>
      <c r="T307" s="147">
        <f>S307*H307</f>
        <v>0</v>
      </c>
      <c r="AR307" s="148" t="s">
        <v>244</v>
      </c>
      <c r="AT307" s="148" t="s">
        <v>321</v>
      </c>
      <c r="AU307" s="148" t="s">
        <v>87</v>
      </c>
      <c r="AY307" s="17" t="s">
        <v>197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85</v>
      </c>
      <c r="BK307" s="149">
        <f>ROUND(I307*H307,2)</f>
        <v>0</v>
      </c>
      <c r="BL307" s="17" t="s">
        <v>204</v>
      </c>
      <c r="BM307" s="148" t="s">
        <v>3339</v>
      </c>
    </row>
    <row r="308" spans="2:65" s="12" customFormat="1">
      <c r="B308" s="150"/>
      <c r="D308" s="151" t="s">
        <v>214</v>
      </c>
      <c r="E308" s="152" t="s">
        <v>1</v>
      </c>
      <c r="F308" s="153" t="s">
        <v>3340</v>
      </c>
      <c r="H308" s="154">
        <v>1</v>
      </c>
      <c r="I308" s="155"/>
      <c r="L308" s="150"/>
      <c r="M308" s="156"/>
      <c r="T308" s="157"/>
      <c r="AT308" s="152" t="s">
        <v>214</v>
      </c>
      <c r="AU308" s="152" t="s">
        <v>87</v>
      </c>
      <c r="AV308" s="12" t="s">
        <v>87</v>
      </c>
      <c r="AW308" s="12" t="s">
        <v>32</v>
      </c>
      <c r="AX308" s="12" t="s">
        <v>77</v>
      </c>
      <c r="AY308" s="152" t="s">
        <v>197</v>
      </c>
    </row>
    <row r="309" spans="2:65" s="13" customFormat="1">
      <c r="B309" s="158"/>
      <c r="D309" s="151" t="s">
        <v>214</v>
      </c>
      <c r="E309" s="159" t="s">
        <v>1</v>
      </c>
      <c r="F309" s="160" t="s">
        <v>219</v>
      </c>
      <c r="H309" s="161">
        <v>1</v>
      </c>
      <c r="I309" s="162"/>
      <c r="L309" s="158"/>
      <c r="M309" s="163"/>
      <c r="T309" s="164"/>
      <c r="AT309" s="159" t="s">
        <v>214</v>
      </c>
      <c r="AU309" s="159" t="s">
        <v>87</v>
      </c>
      <c r="AV309" s="13" t="s">
        <v>204</v>
      </c>
      <c r="AW309" s="13" t="s">
        <v>3</v>
      </c>
      <c r="AX309" s="13" t="s">
        <v>85</v>
      </c>
      <c r="AY309" s="159" t="s">
        <v>197</v>
      </c>
    </row>
    <row r="310" spans="2:65" s="1" customFormat="1" ht="16.5" customHeight="1">
      <c r="B310" s="136"/>
      <c r="C310" s="172" t="s">
        <v>445</v>
      </c>
      <c r="D310" s="172" t="s">
        <v>321</v>
      </c>
      <c r="E310" s="173" t="s">
        <v>2021</v>
      </c>
      <c r="F310" s="174" t="s">
        <v>2022</v>
      </c>
      <c r="G310" s="175" t="s">
        <v>202</v>
      </c>
      <c r="H310" s="176">
        <v>17</v>
      </c>
      <c r="I310" s="177"/>
      <c r="J310" s="178">
        <f>ROUND(I310*H310,2)</f>
        <v>0</v>
      </c>
      <c r="K310" s="174" t="s">
        <v>203</v>
      </c>
      <c r="L310" s="179"/>
      <c r="M310" s="180" t="s">
        <v>1</v>
      </c>
      <c r="N310" s="181" t="s">
        <v>42</v>
      </c>
      <c r="P310" s="146">
        <f>O310*H310</f>
        <v>0</v>
      </c>
      <c r="Q310" s="146">
        <v>1.0000000000000001E-5</v>
      </c>
      <c r="R310" s="146">
        <f>Q310*H310</f>
        <v>1.7000000000000001E-4</v>
      </c>
      <c r="S310" s="146">
        <v>0</v>
      </c>
      <c r="T310" s="147">
        <f>S310*H310</f>
        <v>0</v>
      </c>
      <c r="AR310" s="148" t="s">
        <v>244</v>
      </c>
      <c r="AT310" s="148" t="s">
        <v>321</v>
      </c>
      <c r="AU310" s="148" t="s">
        <v>87</v>
      </c>
      <c r="AY310" s="17" t="s">
        <v>197</v>
      </c>
      <c r="BE310" s="149">
        <f>IF(N310="základní",J310,0)</f>
        <v>0</v>
      </c>
      <c r="BF310" s="149">
        <f>IF(N310="snížená",J310,0)</f>
        <v>0</v>
      </c>
      <c r="BG310" s="149">
        <f>IF(N310="zákl. přenesená",J310,0)</f>
        <v>0</v>
      </c>
      <c r="BH310" s="149">
        <f>IF(N310="sníž. přenesená",J310,0)</f>
        <v>0</v>
      </c>
      <c r="BI310" s="149">
        <f>IF(N310="nulová",J310,0)</f>
        <v>0</v>
      </c>
      <c r="BJ310" s="17" t="s">
        <v>85</v>
      </c>
      <c r="BK310" s="149">
        <f>ROUND(I310*H310,2)</f>
        <v>0</v>
      </c>
      <c r="BL310" s="17" t="s">
        <v>204</v>
      </c>
      <c r="BM310" s="148" t="s">
        <v>3341</v>
      </c>
    </row>
    <row r="311" spans="2:65" s="12" customFormat="1">
      <c r="B311" s="150"/>
      <c r="D311" s="151" t="s">
        <v>214</v>
      </c>
      <c r="E311" s="152" t="s">
        <v>1</v>
      </c>
      <c r="F311" s="153" t="s">
        <v>3342</v>
      </c>
      <c r="H311" s="154">
        <v>17</v>
      </c>
      <c r="I311" s="155"/>
      <c r="L311" s="150"/>
      <c r="M311" s="156"/>
      <c r="T311" s="157"/>
      <c r="AT311" s="152" t="s">
        <v>214</v>
      </c>
      <c r="AU311" s="152" t="s">
        <v>87</v>
      </c>
      <c r="AV311" s="12" t="s">
        <v>87</v>
      </c>
      <c r="AW311" s="12" t="s">
        <v>32</v>
      </c>
      <c r="AX311" s="12" t="s">
        <v>77</v>
      </c>
      <c r="AY311" s="152" t="s">
        <v>197</v>
      </c>
    </row>
    <row r="312" spans="2:65" s="13" customFormat="1">
      <c r="B312" s="158"/>
      <c r="D312" s="151" t="s">
        <v>214</v>
      </c>
      <c r="E312" s="159" t="s">
        <v>1</v>
      </c>
      <c r="F312" s="160" t="s">
        <v>219</v>
      </c>
      <c r="H312" s="161">
        <v>17</v>
      </c>
      <c r="I312" s="162"/>
      <c r="L312" s="158"/>
      <c r="M312" s="163"/>
      <c r="T312" s="164"/>
      <c r="AT312" s="159" t="s">
        <v>214</v>
      </c>
      <c r="AU312" s="159" t="s">
        <v>87</v>
      </c>
      <c r="AV312" s="13" t="s">
        <v>204</v>
      </c>
      <c r="AW312" s="13" t="s">
        <v>3</v>
      </c>
      <c r="AX312" s="13" t="s">
        <v>85</v>
      </c>
      <c r="AY312" s="159" t="s">
        <v>197</v>
      </c>
    </row>
    <row r="313" spans="2:65" s="1" customFormat="1" ht="16.5" customHeight="1">
      <c r="B313" s="136"/>
      <c r="C313" s="172" t="s">
        <v>449</v>
      </c>
      <c r="D313" s="172" t="s">
        <v>321</v>
      </c>
      <c r="E313" s="173" t="s">
        <v>3343</v>
      </c>
      <c r="F313" s="174" t="s">
        <v>3344</v>
      </c>
      <c r="G313" s="175" t="s">
        <v>202</v>
      </c>
      <c r="H313" s="176">
        <v>2</v>
      </c>
      <c r="I313" s="177"/>
      <c r="J313" s="178">
        <f>ROUND(I313*H313,2)</f>
        <v>0</v>
      </c>
      <c r="K313" s="174" t="s">
        <v>203</v>
      </c>
      <c r="L313" s="179"/>
      <c r="M313" s="180" t="s">
        <v>1</v>
      </c>
      <c r="N313" s="181" t="s">
        <v>42</v>
      </c>
      <c r="P313" s="146">
        <f>O313*H313</f>
        <v>0</v>
      </c>
      <c r="Q313" s="146">
        <v>8.0000000000000007E-5</v>
      </c>
      <c r="R313" s="146">
        <f>Q313*H313</f>
        <v>1.6000000000000001E-4</v>
      </c>
      <c r="S313" s="146">
        <v>0</v>
      </c>
      <c r="T313" s="147">
        <f>S313*H313</f>
        <v>0</v>
      </c>
      <c r="AR313" s="148" t="s">
        <v>244</v>
      </c>
      <c r="AT313" s="148" t="s">
        <v>321</v>
      </c>
      <c r="AU313" s="148" t="s">
        <v>87</v>
      </c>
      <c r="AY313" s="17" t="s">
        <v>197</v>
      </c>
      <c r="BE313" s="149">
        <f>IF(N313="základní",J313,0)</f>
        <v>0</v>
      </c>
      <c r="BF313" s="149">
        <f>IF(N313="snížená",J313,0)</f>
        <v>0</v>
      </c>
      <c r="BG313" s="149">
        <f>IF(N313="zákl. přenesená",J313,0)</f>
        <v>0</v>
      </c>
      <c r="BH313" s="149">
        <f>IF(N313="sníž. přenesená",J313,0)</f>
        <v>0</v>
      </c>
      <c r="BI313" s="149">
        <f>IF(N313="nulová",J313,0)</f>
        <v>0</v>
      </c>
      <c r="BJ313" s="17" t="s">
        <v>85</v>
      </c>
      <c r="BK313" s="149">
        <f>ROUND(I313*H313,2)</f>
        <v>0</v>
      </c>
      <c r="BL313" s="17" t="s">
        <v>204</v>
      </c>
      <c r="BM313" s="148" t="s">
        <v>3345</v>
      </c>
    </row>
    <row r="314" spans="2:65" s="12" customFormat="1">
      <c r="B314" s="150"/>
      <c r="D314" s="151" t="s">
        <v>214</v>
      </c>
      <c r="E314" s="152" t="s">
        <v>1</v>
      </c>
      <c r="F314" s="153" t="s">
        <v>3346</v>
      </c>
      <c r="H314" s="154">
        <v>2</v>
      </c>
      <c r="I314" s="155"/>
      <c r="L314" s="150"/>
      <c r="M314" s="156"/>
      <c r="T314" s="157"/>
      <c r="AT314" s="152" t="s">
        <v>214</v>
      </c>
      <c r="AU314" s="152" t="s">
        <v>87</v>
      </c>
      <c r="AV314" s="12" t="s">
        <v>87</v>
      </c>
      <c r="AW314" s="12" t="s">
        <v>32</v>
      </c>
      <c r="AX314" s="12" t="s">
        <v>77</v>
      </c>
      <c r="AY314" s="152" t="s">
        <v>197</v>
      </c>
    </row>
    <row r="315" spans="2:65" s="13" customFormat="1">
      <c r="B315" s="158"/>
      <c r="D315" s="151" t="s">
        <v>214</v>
      </c>
      <c r="E315" s="159" t="s">
        <v>1</v>
      </c>
      <c r="F315" s="160" t="s">
        <v>219</v>
      </c>
      <c r="H315" s="161">
        <v>2</v>
      </c>
      <c r="I315" s="162"/>
      <c r="L315" s="158"/>
      <c r="M315" s="163"/>
      <c r="T315" s="164"/>
      <c r="AT315" s="159" t="s">
        <v>214</v>
      </c>
      <c r="AU315" s="159" t="s">
        <v>87</v>
      </c>
      <c r="AV315" s="13" t="s">
        <v>204</v>
      </c>
      <c r="AW315" s="13" t="s">
        <v>3</v>
      </c>
      <c r="AX315" s="13" t="s">
        <v>85</v>
      </c>
      <c r="AY315" s="159" t="s">
        <v>197</v>
      </c>
    </row>
    <row r="316" spans="2:65" s="1" customFormat="1" ht="16.5" customHeight="1">
      <c r="B316" s="136"/>
      <c r="C316" s="172" t="s">
        <v>454</v>
      </c>
      <c r="D316" s="172" t="s">
        <v>321</v>
      </c>
      <c r="E316" s="173" t="s">
        <v>3347</v>
      </c>
      <c r="F316" s="174" t="s">
        <v>3348</v>
      </c>
      <c r="G316" s="175" t="s">
        <v>202</v>
      </c>
      <c r="H316" s="176">
        <v>1</v>
      </c>
      <c r="I316" s="177"/>
      <c r="J316" s="178">
        <f>ROUND(I316*H316,2)</f>
        <v>0</v>
      </c>
      <c r="K316" s="174" t="s">
        <v>203</v>
      </c>
      <c r="L316" s="179"/>
      <c r="M316" s="180" t="s">
        <v>1</v>
      </c>
      <c r="N316" s="181" t="s">
        <v>42</v>
      </c>
      <c r="P316" s="146">
        <f>O316*H316</f>
        <v>0</v>
      </c>
      <c r="Q316" s="146">
        <v>6.0000000000000002E-5</v>
      </c>
      <c r="R316" s="146">
        <f>Q316*H316</f>
        <v>6.0000000000000002E-5</v>
      </c>
      <c r="S316" s="146">
        <v>0</v>
      </c>
      <c r="T316" s="147">
        <f>S316*H316</f>
        <v>0</v>
      </c>
      <c r="AR316" s="148" t="s">
        <v>244</v>
      </c>
      <c r="AT316" s="148" t="s">
        <v>321</v>
      </c>
      <c r="AU316" s="148" t="s">
        <v>87</v>
      </c>
      <c r="AY316" s="17" t="s">
        <v>197</v>
      </c>
      <c r="BE316" s="149">
        <f>IF(N316="základní",J316,0)</f>
        <v>0</v>
      </c>
      <c r="BF316" s="149">
        <f>IF(N316="snížená",J316,0)</f>
        <v>0</v>
      </c>
      <c r="BG316" s="149">
        <f>IF(N316="zákl. přenesená",J316,0)</f>
        <v>0</v>
      </c>
      <c r="BH316" s="149">
        <f>IF(N316="sníž. přenesená",J316,0)</f>
        <v>0</v>
      </c>
      <c r="BI316" s="149">
        <f>IF(N316="nulová",J316,0)</f>
        <v>0</v>
      </c>
      <c r="BJ316" s="17" t="s">
        <v>85</v>
      </c>
      <c r="BK316" s="149">
        <f>ROUND(I316*H316,2)</f>
        <v>0</v>
      </c>
      <c r="BL316" s="17" t="s">
        <v>204</v>
      </c>
      <c r="BM316" s="148" t="s">
        <v>3349</v>
      </c>
    </row>
    <row r="317" spans="2:65" s="12" customFormat="1">
      <c r="B317" s="150"/>
      <c r="D317" s="151" t="s">
        <v>214</v>
      </c>
      <c r="E317" s="152" t="s">
        <v>1</v>
      </c>
      <c r="F317" s="153" t="s">
        <v>3350</v>
      </c>
      <c r="H317" s="154">
        <v>1</v>
      </c>
      <c r="I317" s="155"/>
      <c r="L317" s="150"/>
      <c r="M317" s="156"/>
      <c r="T317" s="157"/>
      <c r="AT317" s="152" t="s">
        <v>214</v>
      </c>
      <c r="AU317" s="152" t="s">
        <v>87</v>
      </c>
      <c r="AV317" s="12" t="s">
        <v>87</v>
      </c>
      <c r="AW317" s="12" t="s">
        <v>32</v>
      </c>
      <c r="AX317" s="12" t="s">
        <v>77</v>
      </c>
      <c r="AY317" s="152" t="s">
        <v>197</v>
      </c>
    </row>
    <row r="318" spans="2:65" s="13" customFormat="1">
      <c r="B318" s="158"/>
      <c r="D318" s="151" t="s">
        <v>214</v>
      </c>
      <c r="E318" s="159" t="s">
        <v>1</v>
      </c>
      <c r="F318" s="160" t="s">
        <v>219</v>
      </c>
      <c r="H318" s="161">
        <v>1</v>
      </c>
      <c r="I318" s="162"/>
      <c r="L318" s="158"/>
      <c r="M318" s="163"/>
      <c r="T318" s="164"/>
      <c r="AT318" s="159" t="s">
        <v>214</v>
      </c>
      <c r="AU318" s="159" t="s">
        <v>87</v>
      </c>
      <c r="AV318" s="13" t="s">
        <v>204</v>
      </c>
      <c r="AW318" s="13" t="s">
        <v>3</v>
      </c>
      <c r="AX318" s="13" t="s">
        <v>85</v>
      </c>
      <c r="AY318" s="159" t="s">
        <v>197</v>
      </c>
    </row>
    <row r="319" spans="2:65" s="1" customFormat="1" ht="16.5" customHeight="1">
      <c r="B319" s="136"/>
      <c r="C319" s="172" t="s">
        <v>460</v>
      </c>
      <c r="D319" s="172" t="s">
        <v>321</v>
      </c>
      <c r="E319" s="173" t="s">
        <v>3351</v>
      </c>
      <c r="F319" s="174" t="s">
        <v>3352</v>
      </c>
      <c r="G319" s="175" t="s">
        <v>202</v>
      </c>
      <c r="H319" s="176">
        <v>17</v>
      </c>
      <c r="I319" s="177"/>
      <c r="J319" s="178">
        <f>ROUND(I319*H319,2)</f>
        <v>0</v>
      </c>
      <c r="K319" s="174" t="s">
        <v>203</v>
      </c>
      <c r="L319" s="179"/>
      <c r="M319" s="180" t="s">
        <v>1</v>
      </c>
      <c r="N319" s="181" t="s">
        <v>42</v>
      </c>
      <c r="P319" s="146">
        <f>O319*H319</f>
        <v>0</v>
      </c>
      <c r="Q319" s="146">
        <v>3.0000000000000001E-5</v>
      </c>
      <c r="R319" s="146">
        <f>Q319*H319</f>
        <v>5.1000000000000004E-4</v>
      </c>
      <c r="S319" s="146">
        <v>0</v>
      </c>
      <c r="T319" s="147">
        <f>S319*H319</f>
        <v>0</v>
      </c>
      <c r="AR319" s="148" t="s">
        <v>244</v>
      </c>
      <c r="AT319" s="148" t="s">
        <v>321</v>
      </c>
      <c r="AU319" s="148" t="s">
        <v>87</v>
      </c>
      <c r="AY319" s="17" t="s">
        <v>197</v>
      </c>
      <c r="BE319" s="149">
        <f>IF(N319="základní",J319,0)</f>
        <v>0</v>
      </c>
      <c r="BF319" s="149">
        <f>IF(N319="snížená",J319,0)</f>
        <v>0</v>
      </c>
      <c r="BG319" s="149">
        <f>IF(N319="zákl. přenesená",J319,0)</f>
        <v>0</v>
      </c>
      <c r="BH319" s="149">
        <f>IF(N319="sníž. přenesená",J319,0)</f>
        <v>0</v>
      </c>
      <c r="BI319" s="149">
        <f>IF(N319="nulová",J319,0)</f>
        <v>0</v>
      </c>
      <c r="BJ319" s="17" t="s">
        <v>85</v>
      </c>
      <c r="BK319" s="149">
        <f>ROUND(I319*H319,2)</f>
        <v>0</v>
      </c>
      <c r="BL319" s="17" t="s">
        <v>204</v>
      </c>
      <c r="BM319" s="148" t="s">
        <v>3353</v>
      </c>
    </row>
    <row r="320" spans="2:65" s="12" customFormat="1">
      <c r="B320" s="150"/>
      <c r="D320" s="151" t="s">
        <v>214</v>
      </c>
      <c r="E320" s="152" t="s">
        <v>1</v>
      </c>
      <c r="F320" s="153" t="s">
        <v>3354</v>
      </c>
      <c r="H320" s="154">
        <v>17</v>
      </c>
      <c r="I320" s="155"/>
      <c r="L320" s="150"/>
      <c r="M320" s="156"/>
      <c r="T320" s="157"/>
      <c r="AT320" s="152" t="s">
        <v>214</v>
      </c>
      <c r="AU320" s="152" t="s">
        <v>87</v>
      </c>
      <c r="AV320" s="12" t="s">
        <v>87</v>
      </c>
      <c r="AW320" s="12" t="s">
        <v>32</v>
      </c>
      <c r="AX320" s="12" t="s">
        <v>77</v>
      </c>
      <c r="AY320" s="152" t="s">
        <v>197</v>
      </c>
    </row>
    <row r="321" spans="2:65" s="13" customFormat="1">
      <c r="B321" s="158"/>
      <c r="D321" s="151" t="s">
        <v>214</v>
      </c>
      <c r="E321" s="159" t="s">
        <v>1</v>
      </c>
      <c r="F321" s="160" t="s">
        <v>219</v>
      </c>
      <c r="H321" s="161">
        <v>17</v>
      </c>
      <c r="I321" s="162"/>
      <c r="L321" s="158"/>
      <c r="M321" s="163"/>
      <c r="T321" s="164"/>
      <c r="AT321" s="159" t="s">
        <v>214</v>
      </c>
      <c r="AU321" s="159" t="s">
        <v>87</v>
      </c>
      <c r="AV321" s="13" t="s">
        <v>204</v>
      </c>
      <c r="AW321" s="13" t="s">
        <v>3</v>
      </c>
      <c r="AX321" s="13" t="s">
        <v>85</v>
      </c>
      <c r="AY321" s="159" t="s">
        <v>197</v>
      </c>
    </row>
    <row r="322" spans="2:65" s="1" customFormat="1" ht="16.5" customHeight="1">
      <c r="B322" s="136"/>
      <c r="C322" s="172" t="s">
        <v>472</v>
      </c>
      <c r="D322" s="172" t="s">
        <v>321</v>
      </c>
      <c r="E322" s="173" t="s">
        <v>1689</v>
      </c>
      <c r="F322" s="174" t="s">
        <v>1690</v>
      </c>
      <c r="G322" s="175" t="s">
        <v>202</v>
      </c>
      <c r="H322" s="176">
        <v>10</v>
      </c>
      <c r="I322" s="177"/>
      <c r="J322" s="178">
        <f>ROUND(I322*H322,2)</f>
        <v>0</v>
      </c>
      <c r="K322" s="174" t="s">
        <v>203</v>
      </c>
      <c r="L322" s="179"/>
      <c r="M322" s="180" t="s">
        <v>1</v>
      </c>
      <c r="N322" s="181" t="s">
        <v>42</v>
      </c>
      <c r="P322" s="146">
        <f>O322*H322</f>
        <v>0</v>
      </c>
      <c r="Q322" s="146">
        <v>2.7999999999999998E-4</v>
      </c>
      <c r="R322" s="146">
        <f>Q322*H322</f>
        <v>2.7999999999999995E-3</v>
      </c>
      <c r="S322" s="146">
        <v>0</v>
      </c>
      <c r="T322" s="147">
        <f>S322*H322</f>
        <v>0</v>
      </c>
      <c r="AR322" s="148" t="s">
        <v>244</v>
      </c>
      <c r="AT322" s="148" t="s">
        <v>321</v>
      </c>
      <c r="AU322" s="148" t="s">
        <v>87</v>
      </c>
      <c r="AY322" s="17" t="s">
        <v>197</v>
      </c>
      <c r="BE322" s="149">
        <f>IF(N322="základní",J322,0)</f>
        <v>0</v>
      </c>
      <c r="BF322" s="149">
        <f>IF(N322="snížená",J322,0)</f>
        <v>0</v>
      </c>
      <c r="BG322" s="149">
        <f>IF(N322="zákl. přenesená",J322,0)</f>
        <v>0</v>
      </c>
      <c r="BH322" s="149">
        <f>IF(N322="sníž. přenesená",J322,0)</f>
        <v>0</v>
      </c>
      <c r="BI322" s="149">
        <f>IF(N322="nulová",J322,0)</f>
        <v>0</v>
      </c>
      <c r="BJ322" s="17" t="s">
        <v>85</v>
      </c>
      <c r="BK322" s="149">
        <f>ROUND(I322*H322,2)</f>
        <v>0</v>
      </c>
      <c r="BL322" s="17" t="s">
        <v>204</v>
      </c>
      <c r="BM322" s="148" t="s">
        <v>3355</v>
      </c>
    </row>
    <row r="323" spans="2:65" s="12" customFormat="1">
      <c r="B323" s="150"/>
      <c r="D323" s="151" t="s">
        <v>214</v>
      </c>
      <c r="E323" s="152" t="s">
        <v>1</v>
      </c>
      <c r="F323" s="153" t="s">
        <v>3356</v>
      </c>
      <c r="H323" s="154">
        <v>2</v>
      </c>
      <c r="I323" s="155"/>
      <c r="L323" s="150"/>
      <c r="M323" s="156"/>
      <c r="T323" s="157"/>
      <c r="AT323" s="152" t="s">
        <v>214</v>
      </c>
      <c r="AU323" s="152" t="s">
        <v>87</v>
      </c>
      <c r="AV323" s="12" t="s">
        <v>87</v>
      </c>
      <c r="AW323" s="12" t="s">
        <v>32</v>
      </c>
      <c r="AX323" s="12" t="s">
        <v>77</v>
      </c>
      <c r="AY323" s="152" t="s">
        <v>197</v>
      </c>
    </row>
    <row r="324" spans="2:65" s="12" customFormat="1">
      <c r="B324" s="150"/>
      <c r="D324" s="151" t="s">
        <v>214</v>
      </c>
      <c r="E324" s="152" t="s">
        <v>1</v>
      </c>
      <c r="F324" s="153" t="s">
        <v>3357</v>
      </c>
      <c r="H324" s="154">
        <v>4</v>
      </c>
      <c r="I324" s="155"/>
      <c r="L324" s="150"/>
      <c r="M324" s="156"/>
      <c r="T324" s="157"/>
      <c r="AT324" s="152" t="s">
        <v>214</v>
      </c>
      <c r="AU324" s="152" t="s">
        <v>87</v>
      </c>
      <c r="AV324" s="12" t="s">
        <v>87</v>
      </c>
      <c r="AW324" s="12" t="s">
        <v>32</v>
      </c>
      <c r="AX324" s="12" t="s">
        <v>77</v>
      </c>
      <c r="AY324" s="152" t="s">
        <v>197</v>
      </c>
    </row>
    <row r="325" spans="2:65" s="12" customFormat="1">
      <c r="B325" s="150"/>
      <c r="D325" s="151" t="s">
        <v>214</v>
      </c>
      <c r="E325" s="152" t="s">
        <v>1</v>
      </c>
      <c r="F325" s="153" t="s">
        <v>3358</v>
      </c>
      <c r="H325" s="154">
        <v>2</v>
      </c>
      <c r="I325" s="155"/>
      <c r="L325" s="150"/>
      <c r="M325" s="156"/>
      <c r="T325" s="157"/>
      <c r="AT325" s="152" t="s">
        <v>214</v>
      </c>
      <c r="AU325" s="152" t="s">
        <v>87</v>
      </c>
      <c r="AV325" s="12" t="s">
        <v>87</v>
      </c>
      <c r="AW325" s="12" t="s">
        <v>32</v>
      </c>
      <c r="AX325" s="12" t="s">
        <v>77</v>
      </c>
      <c r="AY325" s="152" t="s">
        <v>197</v>
      </c>
    </row>
    <row r="326" spans="2:65" s="12" customFormat="1">
      <c r="B326" s="150"/>
      <c r="D326" s="151" t="s">
        <v>214</v>
      </c>
      <c r="E326" s="152" t="s">
        <v>1</v>
      </c>
      <c r="F326" s="153" t="s">
        <v>3359</v>
      </c>
      <c r="H326" s="154">
        <v>1</v>
      </c>
      <c r="I326" s="155"/>
      <c r="L326" s="150"/>
      <c r="M326" s="156"/>
      <c r="T326" s="157"/>
      <c r="AT326" s="152" t="s">
        <v>214</v>
      </c>
      <c r="AU326" s="152" t="s">
        <v>87</v>
      </c>
      <c r="AV326" s="12" t="s">
        <v>87</v>
      </c>
      <c r="AW326" s="12" t="s">
        <v>32</v>
      </c>
      <c r="AX326" s="12" t="s">
        <v>77</v>
      </c>
      <c r="AY326" s="152" t="s">
        <v>197</v>
      </c>
    </row>
    <row r="327" spans="2:65" s="12" customFormat="1">
      <c r="B327" s="150"/>
      <c r="D327" s="151" t="s">
        <v>214</v>
      </c>
      <c r="E327" s="152" t="s">
        <v>1</v>
      </c>
      <c r="F327" s="153" t="s">
        <v>3360</v>
      </c>
      <c r="H327" s="154">
        <v>1</v>
      </c>
      <c r="I327" s="155"/>
      <c r="L327" s="150"/>
      <c r="M327" s="156"/>
      <c r="T327" s="157"/>
      <c r="AT327" s="152" t="s">
        <v>214</v>
      </c>
      <c r="AU327" s="152" t="s">
        <v>87</v>
      </c>
      <c r="AV327" s="12" t="s">
        <v>87</v>
      </c>
      <c r="AW327" s="12" t="s">
        <v>32</v>
      </c>
      <c r="AX327" s="12" t="s">
        <v>77</v>
      </c>
      <c r="AY327" s="152" t="s">
        <v>197</v>
      </c>
    </row>
    <row r="328" spans="2:65" s="13" customFormat="1">
      <c r="B328" s="158"/>
      <c r="D328" s="151" t="s">
        <v>214</v>
      </c>
      <c r="E328" s="159" t="s">
        <v>1</v>
      </c>
      <c r="F328" s="160" t="s">
        <v>219</v>
      </c>
      <c r="H328" s="161">
        <v>10</v>
      </c>
      <c r="I328" s="162"/>
      <c r="L328" s="158"/>
      <c r="M328" s="163"/>
      <c r="T328" s="164"/>
      <c r="AT328" s="159" t="s">
        <v>214</v>
      </c>
      <c r="AU328" s="159" t="s">
        <v>87</v>
      </c>
      <c r="AV328" s="13" t="s">
        <v>204</v>
      </c>
      <c r="AW328" s="13" t="s">
        <v>3</v>
      </c>
      <c r="AX328" s="13" t="s">
        <v>85</v>
      </c>
      <c r="AY328" s="159" t="s">
        <v>197</v>
      </c>
    </row>
    <row r="329" spans="2:65" s="1" customFormat="1" ht="16.5" customHeight="1">
      <c r="B329" s="136"/>
      <c r="C329" s="172" t="s">
        <v>476</v>
      </c>
      <c r="D329" s="172" t="s">
        <v>321</v>
      </c>
      <c r="E329" s="173" t="s">
        <v>3361</v>
      </c>
      <c r="F329" s="174" t="s">
        <v>3362</v>
      </c>
      <c r="G329" s="175" t="s">
        <v>202</v>
      </c>
      <c r="H329" s="176">
        <v>7</v>
      </c>
      <c r="I329" s="177"/>
      <c r="J329" s="178">
        <f>ROUND(I329*H329,2)</f>
        <v>0</v>
      </c>
      <c r="K329" s="174" t="s">
        <v>203</v>
      </c>
      <c r="L329" s="179"/>
      <c r="M329" s="180" t="s">
        <v>1</v>
      </c>
      <c r="N329" s="181" t="s">
        <v>42</v>
      </c>
      <c r="P329" s="146">
        <f>O329*H329</f>
        <v>0</v>
      </c>
      <c r="Q329" s="146">
        <v>2.0000000000000001E-4</v>
      </c>
      <c r="R329" s="146">
        <f>Q329*H329</f>
        <v>1.4E-3</v>
      </c>
      <c r="S329" s="146">
        <v>0</v>
      </c>
      <c r="T329" s="147">
        <f>S329*H329</f>
        <v>0</v>
      </c>
      <c r="AR329" s="148" t="s">
        <v>244</v>
      </c>
      <c r="AT329" s="148" t="s">
        <v>321</v>
      </c>
      <c r="AU329" s="148" t="s">
        <v>87</v>
      </c>
      <c r="AY329" s="17" t="s">
        <v>197</v>
      </c>
      <c r="BE329" s="149">
        <f>IF(N329="základní",J329,0)</f>
        <v>0</v>
      </c>
      <c r="BF329" s="149">
        <f>IF(N329="snížená",J329,0)</f>
        <v>0</v>
      </c>
      <c r="BG329" s="149">
        <f>IF(N329="zákl. přenesená",J329,0)</f>
        <v>0</v>
      </c>
      <c r="BH329" s="149">
        <f>IF(N329="sníž. přenesená",J329,0)</f>
        <v>0</v>
      </c>
      <c r="BI329" s="149">
        <f>IF(N329="nulová",J329,0)</f>
        <v>0</v>
      </c>
      <c r="BJ329" s="17" t="s">
        <v>85</v>
      </c>
      <c r="BK329" s="149">
        <f>ROUND(I329*H329,2)</f>
        <v>0</v>
      </c>
      <c r="BL329" s="17" t="s">
        <v>204</v>
      </c>
      <c r="BM329" s="148" t="s">
        <v>3363</v>
      </c>
    </row>
    <row r="330" spans="2:65" s="12" customFormat="1">
      <c r="B330" s="150"/>
      <c r="D330" s="151" t="s">
        <v>214</v>
      </c>
      <c r="E330" s="152" t="s">
        <v>1</v>
      </c>
      <c r="F330" s="153" t="s">
        <v>3364</v>
      </c>
      <c r="H330" s="154">
        <v>7</v>
      </c>
      <c r="I330" s="155"/>
      <c r="L330" s="150"/>
      <c r="M330" s="156"/>
      <c r="T330" s="157"/>
      <c r="AT330" s="152" t="s">
        <v>214</v>
      </c>
      <c r="AU330" s="152" t="s">
        <v>87</v>
      </c>
      <c r="AV330" s="12" t="s">
        <v>87</v>
      </c>
      <c r="AW330" s="12" t="s">
        <v>32</v>
      </c>
      <c r="AX330" s="12" t="s">
        <v>77</v>
      </c>
      <c r="AY330" s="152" t="s">
        <v>197</v>
      </c>
    </row>
    <row r="331" spans="2:65" s="13" customFormat="1">
      <c r="B331" s="158"/>
      <c r="D331" s="151" t="s">
        <v>214</v>
      </c>
      <c r="E331" s="159" t="s">
        <v>1</v>
      </c>
      <c r="F331" s="160" t="s">
        <v>219</v>
      </c>
      <c r="H331" s="161">
        <v>7</v>
      </c>
      <c r="I331" s="162"/>
      <c r="L331" s="158"/>
      <c r="M331" s="163"/>
      <c r="T331" s="164"/>
      <c r="AT331" s="159" t="s">
        <v>214</v>
      </c>
      <c r="AU331" s="159" t="s">
        <v>87</v>
      </c>
      <c r="AV331" s="13" t="s">
        <v>204</v>
      </c>
      <c r="AW331" s="13" t="s">
        <v>3</v>
      </c>
      <c r="AX331" s="13" t="s">
        <v>85</v>
      </c>
      <c r="AY331" s="159" t="s">
        <v>197</v>
      </c>
    </row>
    <row r="332" spans="2:65" s="1" customFormat="1" ht="16.5" customHeight="1">
      <c r="B332" s="136"/>
      <c r="C332" s="172" t="s">
        <v>480</v>
      </c>
      <c r="D332" s="172" t="s">
        <v>321</v>
      </c>
      <c r="E332" s="173" t="s">
        <v>3365</v>
      </c>
      <c r="F332" s="174" t="s">
        <v>3366</v>
      </c>
      <c r="G332" s="175" t="s">
        <v>202</v>
      </c>
      <c r="H332" s="176">
        <v>5</v>
      </c>
      <c r="I332" s="177"/>
      <c r="J332" s="178">
        <f>ROUND(I332*H332,2)</f>
        <v>0</v>
      </c>
      <c r="K332" s="174" t="s">
        <v>203</v>
      </c>
      <c r="L332" s="179"/>
      <c r="M332" s="180" t="s">
        <v>1</v>
      </c>
      <c r="N332" s="181" t="s">
        <v>42</v>
      </c>
      <c r="P332" s="146">
        <f>O332*H332</f>
        <v>0</v>
      </c>
      <c r="Q332" s="146">
        <v>1.2E-4</v>
      </c>
      <c r="R332" s="146">
        <f>Q332*H332</f>
        <v>6.0000000000000006E-4</v>
      </c>
      <c r="S332" s="146">
        <v>0</v>
      </c>
      <c r="T332" s="147">
        <f>S332*H332</f>
        <v>0</v>
      </c>
      <c r="AR332" s="148" t="s">
        <v>244</v>
      </c>
      <c r="AT332" s="148" t="s">
        <v>321</v>
      </c>
      <c r="AU332" s="148" t="s">
        <v>87</v>
      </c>
      <c r="AY332" s="17" t="s">
        <v>197</v>
      </c>
      <c r="BE332" s="149">
        <f>IF(N332="základní",J332,0)</f>
        <v>0</v>
      </c>
      <c r="BF332" s="149">
        <f>IF(N332="snížená",J332,0)</f>
        <v>0</v>
      </c>
      <c r="BG332" s="149">
        <f>IF(N332="zákl. přenesená",J332,0)</f>
        <v>0</v>
      </c>
      <c r="BH332" s="149">
        <f>IF(N332="sníž. přenesená",J332,0)</f>
        <v>0</v>
      </c>
      <c r="BI332" s="149">
        <f>IF(N332="nulová",J332,0)</f>
        <v>0</v>
      </c>
      <c r="BJ332" s="17" t="s">
        <v>85</v>
      </c>
      <c r="BK332" s="149">
        <f>ROUND(I332*H332,2)</f>
        <v>0</v>
      </c>
      <c r="BL332" s="17" t="s">
        <v>204</v>
      </c>
      <c r="BM332" s="148" t="s">
        <v>3367</v>
      </c>
    </row>
    <row r="333" spans="2:65" s="12" customFormat="1">
      <c r="B333" s="150"/>
      <c r="D333" s="151" t="s">
        <v>214</v>
      </c>
      <c r="E333" s="152" t="s">
        <v>1</v>
      </c>
      <c r="F333" s="153" t="s">
        <v>3357</v>
      </c>
      <c r="H333" s="154">
        <v>4</v>
      </c>
      <c r="I333" s="155"/>
      <c r="L333" s="150"/>
      <c r="M333" s="156"/>
      <c r="T333" s="157"/>
      <c r="AT333" s="152" t="s">
        <v>214</v>
      </c>
      <c r="AU333" s="152" t="s">
        <v>87</v>
      </c>
      <c r="AV333" s="12" t="s">
        <v>87</v>
      </c>
      <c r="AW333" s="12" t="s">
        <v>32</v>
      </c>
      <c r="AX333" s="12" t="s">
        <v>77</v>
      </c>
      <c r="AY333" s="152" t="s">
        <v>197</v>
      </c>
    </row>
    <row r="334" spans="2:65" s="12" customFormat="1">
      <c r="B334" s="150"/>
      <c r="D334" s="151" t="s">
        <v>214</v>
      </c>
      <c r="E334" s="152" t="s">
        <v>1</v>
      </c>
      <c r="F334" s="153" t="s">
        <v>3368</v>
      </c>
      <c r="H334" s="154">
        <v>1</v>
      </c>
      <c r="I334" s="155"/>
      <c r="L334" s="150"/>
      <c r="M334" s="156"/>
      <c r="T334" s="157"/>
      <c r="AT334" s="152" t="s">
        <v>214</v>
      </c>
      <c r="AU334" s="152" t="s">
        <v>87</v>
      </c>
      <c r="AV334" s="12" t="s">
        <v>87</v>
      </c>
      <c r="AW334" s="12" t="s">
        <v>32</v>
      </c>
      <c r="AX334" s="12" t="s">
        <v>77</v>
      </c>
      <c r="AY334" s="152" t="s">
        <v>197</v>
      </c>
    </row>
    <row r="335" spans="2:65" s="13" customFormat="1">
      <c r="B335" s="158"/>
      <c r="D335" s="151" t="s">
        <v>214</v>
      </c>
      <c r="E335" s="159" t="s">
        <v>1</v>
      </c>
      <c r="F335" s="160" t="s">
        <v>219</v>
      </c>
      <c r="H335" s="161">
        <v>5</v>
      </c>
      <c r="I335" s="162"/>
      <c r="L335" s="158"/>
      <c r="M335" s="163"/>
      <c r="T335" s="164"/>
      <c r="AT335" s="159" t="s">
        <v>214</v>
      </c>
      <c r="AU335" s="159" t="s">
        <v>87</v>
      </c>
      <c r="AV335" s="13" t="s">
        <v>204</v>
      </c>
      <c r="AW335" s="13" t="s">
        <v>3</v>
      </c>
      <c r="AX335" s="13" t="s">
        <v>85</v>
      </c>
      <c r="AY335" s="159" t="s">
        <v>197</v>
      </c>
    </row>
    <row r="336" spans="2:65" s="1" customFormat="1" ht="16.5" customHeight="1">
      <c r="B336" s="136"/>
      <c r="C336" s="172" t="s">
        <v>484</v>
      </c>
      <c r="D336" s="172" t="s">
        <v>321</v>
      </c>
      <c r="E336" s="173" t="s">
        <v>3369</v>
      </c>
      <c r="F336" s="174" t="s">
        <v>3370</v>
      </c>
      <c r="G336" s="175" t="s">
        <v>202</v>
      </c>
      <c r="H336" s="176">
        <v>17</v>
      </c>
      <c r="I336" s="177"/>
      <c r="J336" s="178">
        <f>ROUND(I336*H336,2)</f>
        <v>0</v>
      </c>
      <c r="K336" s="174" t="s">
        <v>203</v>
      </c>
      <c r="L336" s="179"/>
      <c r="M336" s="180" t="s">
        <v>1</v>
      </c>
      <c r="N336" s="181" t="s">
        <v>42</v>
      </c>
      <c r="P336" s="146">
        <f>O336*H336</f>
        <v>0</v>
      </c>
      <c r="Q336" s="146">
        <v>2.0000000000000002E-5</v>
      </c>
      <c r="R336" s="146">
        <f>Q336*H336</f>
        <v>3.4000000000000002E-4</v>
      </c>
      <c r="S336" s="146">
        <v>0</v>
      </c>
      <c r="T336" s="147">
        <f>S336*H336</f>
        <v>0</v>
      </c>
      <c r="AR336" s="148" t="s">
        <v>244</v>
      </c>
      <c r="AT336" s="148" t="s">
        <v>321</v>
      </c>
      <c r="AU336" s="148" t="s">
        <v>87</v>
      </c>
      <c r="AY336" s="17" t="s">
        <v>197</v>
      </c>
      <c r="BE336" s="149">
        <f>IF(N336="základní",J336,0)</f>
        <v>0</v>
      </c>
      <c r="BF336" s="149">
        <f>IF(N336="snížená",J336,0)</f>
        <v>0</v>
      </c>
      <c r="BG336" s="149">
        <f>IF(N336="zákl. přenesená",J336,0)</f>
        <v>0</v>
      </c>
      <c r="BH336" s="149">
        <f>IF(N336="sníž. přenesená",J336,0)</f>
        <v>0</v>
      </c>
      <c r="BI336" s="149">
        <f>IF(N336="nulová",J336,0)</f>
        <v>0</v>
      </c>
      <c r="BJ336" s="17" t="s">
        <v>85</v>
      </c>
      <c r="BK336" s="149">
        <f>ROUND(I336*H336,2)</f>
        <v>0</v>
      </c>
      <c r="BL336" s="17" t="s">
        <v>204</v>
      </c>
      <c r="BM336" s="148" t="s">
        <v>3371</v>
      </c>
    </row>
    <row r="337" spans="2:65" s="12" customFormat="1">
      <c r="B337" s="150"/>
      <c r="D337" s="151" t="s">
        <v>214</v>
      </c>
      <c r="E337" s="152" t="s">
        <v>1</v>
      </c>
      <c r="F337" s="153" t="s">
        <v>3372</v>
      </c>
      <c r="H337" s="154">
        <v>17</v>
      </c>
      <c r="I337" s="155"/>
      <c r="L337" s="150"/>
      <c r="M337" s="156"/>
      <c r="T337" s="157"/>
      <c r="AT337" s="152" t="s">
        <v>214</v>
      </c>
      <c r="AU337" s="152" t="s">
        <v>87</v>
      </c>
      <c r="AV337" s="12" t="s">
        <v>87</v>
      </c>
      <c r="AW337" s="12" t="s">
        <v>32</v>
      </c>
      <c r="AX337" s="12" t="s">
        <v>77</v>
      </c>
      <c r="AY337" s="152" t="s">
        <v>197</v>
      </c>
    </row>
    <row r="338" spans="2:65" s="13" customFormat="1">
      <c r="B338" s="158"/>
      <c r="D338" s="151" t="s">
        <v>214</v>
      </c>
      <c r="E338" s="159" t="s">
        <v>1</v>
      </c>
      <c r="F338" s="160" t="s">
        <v>219</v>
      </c>
      <c r="H338" s="161">
        <v>17</v>
      </c>
      <c r="I338" s="162"/>
      <c r="L338" s="158"/>
      <c r="M338" s="163"/>
      <c r="T338" s="164"/>
      <c r="AT338" s="159" t="s">
        <v>214</v>
      </c>
      <c r="AU338" s="159" t="s">
        <v>87</v>
      </c>
      <c r="AV338" s="13" t="s">
        <v>204</v>
      </c>
      <c r="AW338" s="13" t="s">
        <v>3</v>
      </c>
      <c r="AX338" s="13" t="s">
        <v>85</v>
      </c>
      <c r="AY338" s="159" t="s">
        <v>197</v>
      </c>
    </row>
    <row r="339" spans="2:65" s="1" customFormat="1" ht="16.5" customHeight="1">
      <c r="B339" s="136"/>
      <c r="C339" s="172" t="s">
        <v>488</v>
      </c>
      <c r="D339" s="172" t="s">
        <v>321</v>
      </c>
      <c r="E339" s="173" t="s">
        <v>3373</v>
      </c>
      <c r="F339" s="174" t="s">
        <v>3374</v>
      </c>
      <c r="G339" s="175" t="s">
        <v>202</v>
      </c>
      <c r="H339" s="176">
        <v>1</v>
      </c>
      <c r="I339" s="177"/>
      <c r="J339" s="178">
        <f>ROUND(I339*H339,2)</f>
        <v>0</v>
      </c>
      <c r="K339" s="174" t="s">
        <v>203</v>
      </c>
      <c r="L339" s="179"/>
      <c r="M339" s="180" t="s">
        <v>1</v>
      </c>
      <c r="N339" s="181" t="s">
        <v>42</v>
      </c>
      <c r="P339" s="146">
        <f>O339*H339</f>
        <v>0</v>
      </c>
      <c r="Q339" s="146">
        <v>9.7999999999999997E-3</v>
      </c>
      <c r="R339" s="146">
        <f>Q339*H339</f>
        <v>9.7999999999999997E-3</v>
      </c>
      <c r="S339" s="146">
        <v>0</v>
      </c>
      <c r="T339" s="147">
        <f>S339*H339</f>
        <v>0</v>
      </c>
      <c r="AR339" s="148" t="s">
        <v>244</v>
      </c>
      <c r="AT339" s="148" t="s">
        <v>321</v>
      </c>
      <c r="AU339" s="148" t="s">
        <v>87</v>
      </c>
      <c r="AY339" s="17" t="s">
        <v>197</v>
      </c>
      <c r="BE339" s="149">
        <f>IF(N339="základní",J339,0)</f>
        <v>0</v>
      </c>
      <c r="BF339" s="149">
        <f>IF(N339="snížená",J339,0)</f>
        <v>0</v>
      </c>
      <c r="BG339" s="149">
        <f>IF(N339="zákl. přenesená",J339,0)</f>
        <v>0</v>
      </c>
      <c r="BH339" s="149">
        <f>IF(N339="sníž. přenesená",J339,0)</f>
        <v>0</v>
      </c>
      <c r="BI339" s="149">
        <f>IF(N339="nulová",J339,0)</f>
        <v>0</v>
      </c>
      <c r="BJ339" s="17" t="s">
        <v>85</v>
      </c>
      <c r="BK339" s="149">
        <f>ROUND(I339*H339,2)</f>
        <v>0</v>
      </c>
      <c r="BL339" s="17" t="s">
        <v>204</v>
      </c>
      <c r="BM339" s="148" t="s">
        <v>3375</v>
      </c>
    </row>
    <row r="340" spans="2:65" s="12" customFormat="1">
      <c r="B340" s="150"/>
      <c r="D340" s="151" t="s">
        <v>214</v>
      </c>
      <c r="E340" s="152" t="s">
        <v>1</v>
      </c>
      <c r="F340" s="153" t="s">
        <v>85</v>
      </c>
      <c r="H340" s="154">
        <v>1</v>
      </c>
      <c r="I340" s="155"/>
      <c r="L340" s="150"/>
      <c r="M340" s="156"/>
      <c r="T340" s="157"/>
      <c r="AT340" s="152" t="s">
        <v>214</v>
      </c>
      <c r="AU340" s="152" t="s">
        <v>87</v>
      </c>
      <c r="AV340" s="12" t="s">
        <v>87</v>
      </c>
      <c r="AW340" s="12" t="s">
        <v>32</v>
      </c>
      <c r="AX340" s="12" t="s">
        <v>77</v>
      </c>
      <c r="AY340" s="152" t="s">
        <v>197</v>
      </c>
    </row>
    <row r="341" spans="2:65" s="13" customFormat="1">
      <c r="B341" s="158"/>
      <c r="D341" s="151" t="s">
        <v>214</v>
      </c>
      <c r="E341" s="159" t="s">
        <v>1</v>
      </c>
      <c r="F341" s="160" t="s">
        <v>219</v>
      </c>
      <c r="H341" s="161">
        <v>1</v>
      </c>
      <c r="I341" s="162"/>
      <c r="L341" s="158"/>
      <c r="M341" s="163"/>
      <c r="T341" s="164"/>
      <c r="AT341" s="159" t="s">
        <v>214</v>
      </c>
      <c r="AU341" s="159" t="s">
        <v>87</v>
      </c>
      <c r="AV341" s="13" t="s">
        <v>204</v>
      </c>
      <c r="AW341" s="13" t="s">
        <v>3</v>
      </c>
      <c r="AX341" s="13" t="s">
        <v>85</v>
      </c>
      <c r="AY341" s="159" t="s">
        <v>197</v>
      </c>
    </row>
    <row r="342" spans="2:65" s="1" customFormat="1" ht="33" customHeight="1">
      <c r="B342" s="136"/>
      <c r="C342" s="137" t="s">
        <v>492</v>
      </c>
      <c r="D342" s="137" t="s">
        <v>199</v>
      </c>
      <c r="E342" s="138" t="s">
        <v>2026</v>
      </c>
      <c r="F342" s="139" t="s">
        <v>1517</v>
      </c>
      <c r="G342" s="140" t="s">
        <v>202</v>
      </c>
      <c r="H342" s="141">
        <v>17</v>
      </c>
      <c r="I342" s="142"/>
      <c r="J342" s="143">
        <f>ROUND(I342*H342,2)</f>
        <v>0</v>
      </c>
      <c r="K342" s="139" t="s">
        <v>203</v>
      </c>
      <c r="L342" s="32"/>
      <c r="M342" s="144" t="s">
        <v>1</v>
      </c>
      <c r="N342" s="145" t="s">
        <v>42</v>
      </c>
      <c r="P342" s="146">
        <f>O342*H342</f>
        <v>0</v>
      </c>
      <c r="Q342" s="146">
        <v>0</v>
      </c>
      <c r="R342" s="146">
        <f>Q342*H342</f>
        <v>0</v>
      </c>
      <c r="S342" s="146">
        <v>0</v>
      </c>
      <c r="T342" s="147">
        <f>S342*H342</f>
        <v>0</v>
      </c>
      <c r="AR342" s="148" t="s">
        <v>204</v>
      </c>
      <c r="AT342" s="148" t="s">
        <v>199</v>
      </c>
      <c r="AU342" s="148" t="s">
        <v>87</v>
      </c>
      <c r="AY342" s="17" t="s">
        <v>197</v>
      </c>
      <c r="BE342" s="149">
        <f>IF(N342="základní",J342,0)</f>
        <v>0</v>
      </c>
      <c r="BF342" s="149">
        <f>IF(N342="snížená",J342,0)</f>
        <v>0</v>
      </c>
      <c r="BG342" s="149">
        <f>IF(N342="zákl. přenesená",J342,0)</f>
        <v>0</v>
      </c>
      <c r="BH342" s="149">
        <f>IF(N342="sníž. přenesená",J342,0)</f>
        <v>0</v>
      </c>
      <c r="BI342" s="149">
        <f>IF(N342="nulová",J342,0)</f>
        <v>0</v>
      </c>
      <c r="BJ342" s="17" t="s">
        <v>85</v>
      </c>
      <c r="BK342" s="149">
        <f>ROUND(I342*H342,2)</f>
        <v>0</v>
      </c>
      <c r="BL342" s="17" t="s">
        <v>204</v>
      </c>
      <c r="BM342" s="148" t="s">
        <v>3376</v>
      </c>
    </row>
    <row r="343" spans="2:65" s="12" customFormat="1">
      <c r="B343" s="150"/>
      <c r="D343" s="151" t="s">
        <v>214</v>
      </c>
      <c r="E343" s="152" t="s">
        <v>1</v>
      </c>
      <c r="F343" s="153" t="s">
        <v>3372</v>
      </c>
      <c r="H343" s="154">
        <v>17</v>
      </c>
      <c r="I343" s="155"/>
      <c r="L343" s="150"/>
      <c r="M343" s="156"/>
      <c r="T343" s="157"/>
      <c r="AT343" s="152" t="s">
        <v>214</v>
      </c>
      <c r="AU343" s="152" t="s">
        <v>87</v>
      </c>
      <c r="AV343" s="12" t="s">
        <v>87</v>
      </c>
      <c r="AW343" s="12" t="s">
        <v>32</v>
      </c>
      <c r="AX343" s="12" t="s">
        <v>77</v>
      </c>
      <c r="AY343" s="152" t="s">
        <v>197</v>
      </c>
    </row>
    <row r="344" spans="2:65" s="13" customFormat="1">
      <c r="B344" s="158"/>
      <c r="D344" s="151" t="s">
        <v>214</v>
      </c>
      <c r="E344" s="159" t="s">
        <v>1</v>
      </c>
      <c r="F344" s="160" t="s">
        <v>219</v>
      </c>
      <c r="H344" s="161">
        <v>17</v>
      </c>
      <c r="I344" s="162"/>
      <c r="L344" s="158"/>
      <c r="M344" s="163"/>
      <c r="T344" s="164"/>
      <c r="AT344" s="159" t="s">
        <v>214</v>
      </c>
      <c r="AU344" s="159" t="s">
        <v>87</v>
      </c>
      <c r="AV344" s="13" t="s">
        <v>204</v>
      </c>
      <c r="AW344" s="13" t="s">
        <v>32</v>
      </c>
      <c r="AX344" s="13" t="s">
        <v>85</v>
      </c>
      <c r="AY344" s="159" t="s">
        <v>197</v>
      </c>
    </row>
    <row r="345" spans="2:65" s="1" customFormat="1" ht="16.5" customHeight="1">
      <c r="B345" s="136"/>
      <c r="C345" s="172" t="s">
        <v>496</v>
      </c>
      <c r="D345" s="172" t="s">
        <v>321</v>
      </c>
      <c r="E345" s="173" t="s">
        <v>3377</v>
      </c>
      <c r="F345" s="174" t="s">
        <v>3378</v>
      </c>
      <c r="G345" s="175" t="s">
        <v>202</v>
      </c>
      <c r="H345" s="176">
        <v>17.170000000000002</v>
      </c>
      <c r="I345" s="177"/>
      <c r="J345" s="178">
        <f>ROUND(I345*H345,2)</f>
        <v>0</v>
      </c>
      <c r="K345" s="174" t="s">
        <v>203</v>
      </c>
      <c r="L345" s="179"/>
      <c r="M345" s="180" t="s">
        <v>1</v>
      </c>
      <c r="N345" s="181" t="s">
        <v>42</v>
      </c>
      <c r="P345" s="146">
        <f>O345*H345</f>
        <v>0</v>
      </c>
      <c r="Q345" s="146">
        <v>6.0000000000000002E-5</v>
      </c>
      <c r="R345" s="146">
        <f>Q345*H345</f>
        <v>1.0302000000000002E-3</v>
      </c>
      <c r="S345" s="146">
        <v>0</v>
      </c>
      <c r="T345" s="147">
        <f>S345*H345</f>
        <v>0</v>
      </c>
      <c r="AR345" s="148" t="s">
        <v>244</v>
      </c>
      <c r="AT345" s="148" t="s">
        <v>321</v>
      </c>
      <c r="AU345" s="148" t="s">
        <v>87</v>
      </c>
      <c r="AY345" s="17" t="s">
        <v>197</v>
      </c>
      <c r="BE345" s="149">
        <f>IF(N345="základní",J345,0)</f>
        <v>0</v>
      </c>
      <c r="BF345" s="149">
        <f>IF(N345="snížená",J345,0)</f>
        <v>0</v>
      </c>
      <c r="BG345" s="149">
        <f>IF(N345="zákl. přenesená",J345,0)</f>
        <v>0</v>
      </c>
      <c r="BH345" s="149">
        <f>IF(N345="sníž. přenesená",J345,0)</f>
        <v>0</v>
      </c>
      <c r="BI345" s="149">
        <f>IF(N345="nulová",J345,0)</f>
        <v>0</v>
      </c>
      <c r="BJ345" s="17" t="s">
        <v>85</v>
      </c>
      <c r="BK345" s="149">
        <f>ROUND(I345*H345,2)</f>
        <v>0</v>
      </c>
      <c r="BL345" s="17" t="s">
        <v>204</v>
      </c>
      <c r="BM345" s="148" t="s">
        <v>3379</v>
      </c>
    </row>
    <row r="346" spans="2:65" s="12" customFormat="1">
      <c r="B346" s="150"/>
      <c r="D346" s="151" t="s">
        <v>214</v>
      </c>
      <c r="E346" s="152" t="s">
        <v>1</v>
      </c>
      <c r="F346" s="153" t="s">
        <v>3380</v>
      </c>
      <c r="H346" s="154">
        <v>17.170000000000002</v>
      </c>
      <c r="I346" s="155"/>
      <c r="L346" s="150"/>
      <c r="M346" s="156"/>
      <c r="T346" s="157"/>
      <c r="AT346" s="152" t="s">
        <v>214</v>
      </c>
      <c r="AU346" s="152" t="s">
        <v>87</v>
      </c>
      <c r="AV346" s="12" t="s">
        <v>87</v>
      </c>
      <c r="AW346" s="12" t="s">
        <v>32</v>
      </c>
      <c r="AX346" s="12" t="s">
        <v>77</v>
      </c>
      <c r="AY346" s="152" t="s">
        <v>197</v>
      </c>
    </row>
    <row r="347" spans="2:65" s="13" customFormat="1">
      <c r="B347" s="158"/>
      <c r="D347" s="151" t="s">
        <v>214</v>
      </c>
      <c r="E347" s="159" t="s">
        <v>1</v>
      </c>
      <c r="F347" s="160" t="s">
        <v>219</v>
      </c>
      <c r="H347" s="161">
        <v>17.170000000000002</v>
      </c>
      <c r="I347" s="162"/>
      <c r="L347" s="158"/>
      <c r="M347" s="163"/>
      <c r="T347" s="164"/>
      <c r="AT347" s="159" t="s">
        <v>214</v>
      </c>
      <c r="AU347" s="159" t="s">
        <v>87</v>
      </c>
      <c r="AV347" s="13" t="s">
        <v>204</v>
      </c>
      <c r="AW347" s="13" t="s">
        <v>3</v>
      </c>
      <c r="AX347" s="13" t="s">
        <v>85</v>
      </c>
      <c r="AY347" s="159" t="s">
        <v>197</v>
      </c>
    </row>
    <row r="348" spans="2:65" s="1" customFormat="1" ht="33" customHeight="1">
      <c r="B348" s="136"/>
      <c r="C348" s="137" t="s">
        <v>502</v>
      </c>
      <c r="D348" s="137" t="s">
        <v>199</v>
      </c>
      <c r="E348" s="138" t="s">
        <v>1522</v>
      </c>
      <c r="F348" s="139" t="s">
        <v>1523</v>
      </c>
      <c r="G348" s="140" t="s">
        <v>202</v>
      </c>
      <c r="H348" s="141">
        <v>5</v>
      </c>
      <c r="I348" s="142"/>
      <c r="J348" s="143">
        <f>ROUND(I348*H348,2)</f>
        <v>0</v>
      </c>
      <c r="K348" s="139" t="s">
        <v>203</v>
      </c>
      <c r="L348" s="32"/>
      <c r="M348" s="144" t="s">
        <v>1</v>
      </c>
      <c r="N348" s="145" t="s">
        <v>42</v>
      </c>
      <c r="P348" s="146">
        <f>O348*H348</f>
        <v>0</v>
      </c>
      <c r="Q348" s="146">
        <v>0</v>
      </c>
      <c r="R348" s="146">
        <f>Q348*H348</f>
        <v>0</v>
      </c>
      <c r="S348" s="146">
        <v>0</v>
      </c>
      <c r="T348" s="147">
        <f>S348*H348</f>
        <v>0</v>
      </c>
      <c r="AR348" s="148" t="s">
        <v>204</v>
      </c>
      <c r="AT348" s="148" t="s">
        <v>199</v>
      </c>
      <c r="AU348" s="148" t="s">
        <v>87</v>
      </c>
      <c r="AY348" s="17" t="s">
        <v>197</v>
      </c>
      <c r="BE348" s="149">
        <f>IF(N348="základní",J348,0)</f>
        <v>0</v>
      </c>
      <c r="BF348" s="149">
        <f>IF(N348="snížená",J348,0)</f>
        <v>0</v>
      </c>
      <c r="BG348" s="149">
        <f>IF(N348="zákl. přenesená",J348,0)</f>
        <v>0</v>
      </c>
      <c r="BH348" s="149">
        <f>IF(N348="sníž. přenesená",J348,0)</f>
        <v>0</v>
      </c>
      <c r="BI348" s="149">
        <f>IF(N348="nulová",J348,0)</f>
        <v>0</v>
      </c>
      <c r="BJ348" s="17" t="s">
        <v>85</v>
      </c>
      <c r="BK348" s="149">
        <f>ROUND(I348*H348,2)</f>
        <v>0</v>
      </c>
      <c r="BL348" s="17" t="s">
        <v>204</v>
      </c>
      <c r="BM348" s="148" t="s">
        <v>3381</v>
      </c>
    </row>
    <row r="349" spans="2:65" s="12" customFormat="1">
      <c r="B349" s="150"/>
      <c r="D349" s="151" t="s">
        <v>214</v>
      </c>
      <c r="E349" s="152" t="s">
        <v>1</v>
      </c>
      <c r="F349" s="153" t="s">
        <v>3382</v>
      </c>
      <c r="H349" s="154">
        <v>1</v>
      </c>
      <c r="I349" s="155"/>
      <c r="L349" s="150"/>
      <c r="M349" s="156"/>
      <c r="T349" s="157"/>
      <c r="AT349" s="152" t="s">
        <v>214</v>
      </c>
      <c r="AU349" s="152" t="s">
        <v>87</v>
      </c>
      <c r="AV349" s="12" t="s">
        <v>87</v>
      </c>
      <c r="AW349" s="12" t="s">
        <v>32</v>
      </c>
      <c r="AX349" s="12" t="s">
        <v>77</v>
      </c>
      <c r="AY349" s="152" t="s">
        <v>197</v>
      </c>
    </row>
    <row r="350" spans="2:65" s="12" customFormat="1">
      <c r="B350" s="150"/>
      <c r="D350" s="151" t="s">
        <v>214</v>
      </c>
      <c r="E350" s="152" t="s">
        <v>1</v>
      </c>
      <c r="F350" s="153" t="s">
        <v>3383</v>
      </c>
      <c r="H350" s="154">
        <v>2</v>
      </c>
      <c r="I350" s="155"/>
      <c r="L350" s="150"/>
      <c r="M350" s="156"/>
      <c r="T350" s="157"/>
      <c r="AT350" s="152" t="s">
        <v>214</v>
      </c>
      <c r="AU350" s="152" t="s">
        <v>87</v>
      </c>
      <c r="AV350" s="12" t="s">
        <v>87</v>
      </c>
      <c r="AW350" s="12" t="s">
        <v>32</v>
      </c>
      <c r="AX350" s="12" t="s">
        <v>77</v>
      </c>
      <c r="AY350" s="152" t="s">
        <v>197</v>
      </c>
    </row>
    <row r="351" spans="2:65" s="12" customFormat="1">
      <c r="B351" s="150"/>
      <c r="D351" s="151" t="s">
        <v>214</v>
      </c>
      <c r="E351" s="152" t="s">
        <v>1</v>
      </c>
      <c r="F351" s="153" t="s">
        <v>3358</v>
      </c>
      <c r="H351" s="154">
        <v>2</v>
      </c>
      <c r="I351" s="155"/>
      <c r="L351" s="150"/>
      <c r="M351" s="156"/>
      <c r="T351" s="157"/>
      <c r="AT351" s="152" t="s">
        <v>214</v>
      </c>
      <c r="AU351" s="152" t="s">
        <v>87</v>
      </c>
      <c r="AV351" s="12" t="s">
        <v>87</v>
      </c>
      <c r="AW351" s="12" t="s">
        <v>32</v>
      </c>
      <c r="AX351" s="12" t="s">
        <v>77</v>
      </c>
      <c r="AY351" s="152" t="s">
        <v>197</v>
      </c>
    </row>
    <row r="352" spans="2:65" s="13" customFormat="1">
      <c r="B352" s="158"/>
      <c r="D352" s="151" t="s">
        <v>214</v>
      </c>
      <c r="E352" s="159" t="s">
        <v>1</v>
      </c>
      <c r="F352" s="160" t="s">
        <v>219</v>
      </c>
      <c r="H352" s="161">
        <v>5</v>
      </c>
      <c r="I352" s="162"/>
      <c r="L352" s="158"/>
      <c r="M352" s="163"/>
      <c r="T352" s="164"/>
      <c r="AT352" s="159" t="s">
        <v>214</v>
      </c>
      <c r="AU352" s="159" t="s">
        <v>87</v>
      </c>
      <c r="AV352" s="13" t="s">
        <v>204</v>
      </c>
      <c r="AW352" s="13" t="s">
        <v>3</v>
      </c>
      <c r="AX352" s="13" t="s">
        <v>85</v>
      </c>
      <c r="AY352" s="159" t="s">
        <v>197</v>
      </c>
    </row>
    <row r="353" spans="2:65" s="1" customFormat="1" ht="24.2" customHeight="1">
      <c r="B353" s="136"/>
      <c r="C353" s="172" t="s">
        <v>508</v>
      </c>
      <c r="D353" s="172" t="s">
        <v>321</v>
      </c>
      <c r="E353" s="173" t="s">
        <v>3384</v>
      </c>
      <c r="F353" s="174" t="s">
        <v>3385</v>
      </c>
      <c r="G353" s="175" t="s">
        <v>202</v>
      </c>
      <c r="H353" s="176">
        <v>5.05</v>
      </c>
      <c r="I353" s="177"/>
      <c r="J353" s="178">
        <f>ROUND(I353*H353,2)</f>
        <v>0</v>
      </c>
      <c r="K353" s="174" t="s">
        <v>203</v>
      </c>
      <c r="L353" s="179"/>
      <c r="M353" s="180" t="s">
        <v>1</v>
      </c>
      <c r="N353" s="181" t="s">
        <v>42</v>
      </c>
      <c r="P353" s="146">
        <f>O353*H353</f>
        <v>0</v>
      </c>
      <c r="Q353" s="146">
        <v>1.6000000000000001E-3</v>
      </c>
      <c r="R353" s="146">
        <f>Q353*H353</f>
        <v>8.0800000000000004E-3</v>
      </c>
      <c r="S353" s="146">
        <v>0</v>
      </c>
      <c r="T353" s="147">
        <f>S353*H353</f>
        <v>0</v>
      </c>
      <c r="AR353" s="148" t="s">
        <v>244</v>
      </c>
      <c r="AT353" s="148" t="s">
        <v>321</v>
      </c>
      <c r="AU353" s="148" t="s">
        <v>87</v>
      </c>
      <c r="AY353" s="17" t="s">
        <v>197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7" t="s">
        <v>85</v>
      </c>
      <c r="BK353" s="149">
        <f>ROUND(I353*H353,2)</f>
        <v>0</v>
      </c>
      <c r="BL353" s="17" t="s">
        <v>204</v>
      </c>
      <c r="BM353" s="148" t="s">
        <v>3386</v>
      </c>
    </row>
    <row r="354" spans="2:65" s="12" customFormat="1">
      <c r="B354" s="150"/>
      <c r="D354" s="151" t="s">
        <v>214</v>
      </c>
      <c r="E354" s="152" t="s">
        <v>1</v>
      </c>
      <c r="F354" s="153" t="s">
        <v>3387</v>
      </c>
      <c r="H354" s="154">
        <v>5.05</v>
      </c>
      <c r="I354" s="155"/>
      <c r="L354" s="150"/>
      <c r="M354" s="156"/>
      <c r="T354" s="157"/>
      <c r="AT354" s="152" t="s">
        <v>214</v>
      </c>
      <c r="AU354" s="152" t="s">
        <v>87</v>
      </c>
      <c r="AV354" s="12" t="s">
        <v>87</v>
      </c>
      <c r="AW354" s="12" t="s">
        <v>32</v>
      </c>
      <c r="AX354" s="12" t="s">
        <v>85</v>
      </c>
      <c r="AY354" s="152" t="s">
        <v>197</v>
      </c>
    </row>
    <row r="355" spans="2:65" s="1" customFormat="1" ht="24.2" customHeight="1">
      <c r="B355" s="136"/>
      <c r="C355" s="137" t="s">
        <v>514</v>
      </c>
      <c r="D355" s="137" t="s">
        <v>199</v>
      </c>
      <c r="E355" s="138" t="s">
        <v>1534</v>
      </c>
      <c r="F355" s="139" t="s">
        <v>1535</v>
      </c>
      <c r="G355" s="140" t="s">
        <v>1536</v>
      </c>
      <c r="H355" s="141">
        <v>2</v>
      </c>
      <c r="I355" s="142"/>
      <c r="J355" s="143">
        <f>ROUND(I355*H355,2)</f>
        <v>0</v>
      </c>
      <c r="K355" s="139" t="s">
        <v>203</v>
      </c>
      <c r="L355" s="32"/>
      <c r="M355" s="144" t="s">
        <v>1</v>
      </c>
      <c r="N355" s="145" t="s">
        <v>42</v>
      </c>
      <c r="P355" s="146">
        <f>O355*H355</f>
        <v>0</v>
      </c>
      <c r="Q355" s="146">
        <v>1E-4</v>
      </c>
      <c r="R355" s="146">
        <f>Q355*H355</f>
        <v>2.0000000000000001E-4</v>
      </c>
      <c r="S355" s="146">
        <v>0</v>
      </c>
      <c r="T355" s="147">
        <f>S355*H355</f>
        <v>0</v>
      </c>
      <c r="AR355" s="148" t="s">
        <v>204</v>
      </c>
      <c r="AT355" s="148" t="s">
        <v>199</v>
      </c>
      <c r="AU355" s="148" t="s">
        <v>87</v>
      </c>
      <c r="AY355" s="17" t="s">
        <v>197</v>
      </c>
      <c r="BE355" s="149">
        <f>IF(N355="základní",J355,0)</f>
        <v>0</v>
      </c>
      <c r="BF355" s="149">
        <f>IF(N355="snížená",J355,0)</f>
        <v>0</v>
      </c>
      <c r="BG355" s="149">
        <f>IF(N355="zákl. přenesená",J355,0)</f>
        <v>0</v>
      </c>
      <c r="BH355" s="149">
        <f>IF(N355="sníž. přenesená",J355,0)</f>
        <v>0</v>
      </c>
      <c r="BI355" s="149">
        <f>IF(N355="nulová",J355,0)</f>
        <v>0</v>
      </c>
      <c r="BJ355" s="17" t="s">
        <v>85</v>
      </c>
      <c r="BK355" s="149">
        <f>ROUND(I355*H355,2)</f>
        <v>0</v>
      </c>
      <c r="BL355" s="17" t="s">
        <v>204</v>
      </c>
      <c r="BM355" s="148" t="s">
        <v>3388</v>
      </c>
    </row>
    <row r="356" spans="2:65" s="12" customFormat="1">
      <c r="B356" s="150"/>
      <c r="D356" s="151" t="s">
        <v>214</v>
      </c>
      <c r="E356" s="152" t="s">
        <v>1</v>
      </c>
      <c r="F356" s="153" t="s">
        <v>87</v>
      </c>
      <c r="H356" s="154">
        <v>2</v>
      </c>
      <c r="I356" s="155"/>
      <c r="L356" s="150"/>
      <c r="M356" s="156"/>
      <c r="T356" s="157"/>
      <c r="AT356" s="152" t="s">
        <v>214</v>
      </c>
      <c r="AU356" s="152" t="s">
        <v>87</v>
      </c>
      <c r="AV356" s="12" t="s">
        <v>87</v>
      </c>
      <c r="AW356" s="12" t="s">
        <v>32</v>
      </c>
      <c r="AX356" s="12" t="s">
        <v>77</v>
      </c>
      <c r="AY356" s="152" t="s">
        <v>197</v>
      </c>
    </row>
    <row r="357" spans="2:65" s="13" customFormat="1">
      <c r="B357" s="158"/>
      <c r="D357" s="151" t="s">
        <v>214</v>
      </c>
      <c r="E357" s="159" t="s">
        <v>1</v>
      </c>
      <c r="F357" s="160" t="s">
        <v>219</v>
      </c>
      <c r="H357" s="161">
        <v>2</v>
      </c>
      <c r="I357" s="162"/>
      <c r="L357" s="158"/>
      <c r="M357" s="163"/>
      <c r="T357" s="164"/>
      <c r="AT357" s="159" t="s">
        <v>214</v>
      </c>
      <c r="AU357" s="159" t="s">
        <v>87</v>
      </c>
      <c r="AV357" s="13" t="s">
        <v>204</v>
      </c>
      <c r="AW357" s="13" t="s">
        <v>3</v>
      </c>
      <c r="AX357" s="13" t="s">
        <v>85</v>
      </c>
      <c r="AY357" s="159" t="s">
        <v>197</v>
      </c>
    </row>
    <row r="358" spans="2:65" s="1" customFormat="1" ht="24.2" customHeight="1">
      <c r="B358" s="136"/>
      <c r="C358" s="137" t="s">
        <v>520</v>
      </c>
      <c r="D358" s="137" t="s">
        <v>199</v>
      </c>
      <c r="E358" s="138" t="s">
        <v>3389</v>
      </c>
      <c r="F358" s="139" t="s">
        <v>3390</v>
      </c>
      <c r="G358" s="140" t="s">
        <v>202</v>
      </c>
      <c r="H358" s="141">
        <v>2</v>
      </c>
      <c r="I358" s="142"/>
      <c r="J358" s="143">
        <f>ROUND(I358*H358,2)</f>
        <v>0</v>
      </c>
      <c r="K358" s="139" t="s">
        <v>203</v>
      </c>
      <c r="L358" s="32"/>
      <c r="M358" s="144" t="s">
        <v>1</v>
      </c>
      <c r="N358" s="145" t="s">
        <v>42</v>
      </c>
      <c r="P358" s="146">
        <f>O358*H358</f>
        <v>0</v>
      </c>
      <c r="Q358" s="146">
        <v>5.8029999999999998E-2</v>
      </c>
      <c r="R358" s="146">
        <f>Q358*H358</f>
        <v>0.11606</v>
      </c>
      <c r="S358" s="146">
        <v>0</v>
      </c>
      <c r="T358" s="147">
        <f>S358*H358</f>
        <v>0</v>
      </c>
      <c r="AR358" s="148" t="s">
        <v>204</v>
      </c>
      <c r="AT358" s="148" t="s">
        <v>199</v>
      </c>
      <c r="AU358" s="148" t="s">
        <v>87</v>
      </c>
      <c r="AY358" s="17" t="s">
        <v>197</v>
      </c>
      <c r="BE358" s="149">
        <f>IF(N358="základní",J358,0)</f>
        <v>0</v>
      </c>
      <c r="BF358" s="149">
        <f>IF(N358="snížená",J358,0)</f>
        <v>0</v>
      </c>
      <c r="BG358" s="149">
        <f>IF(N358="zákl. přenesená",J358,0)</f>
        <v>0</v>
      </c>
      <c r="BH358" s="149">
        <f>IF(N358="sníž. přenesená",J358,0)</f>
        <v>0</v>
      </c>
      <c r="BI358" s="149">
        <f>IF(N358="nulová",J358,0)</f>
        <v>0</v>
      </c>
      <c r="BJ358" s="17" t="s">
        <v>85</v>
      </c>
      <c r="BK358" s="149">
        <f>ROUND(I358*H358,2)</f>
        <v>0</v>
      </c>
      <c r="BL358" s="17" t="s">
        <v>204</v>
      </c>
      <c r="BM358" s="148" t="s">
        <v>3391</v>
      </c>
    </row>
    <row r="359" spans="2:65" s="12" customFormat="1">
      <c r="B359" s="150"/>
      <c r="D359" s="151" t="s">
        <v>214</v>
      </c>
      <c r="E359" s="152" t="s">
        <v>1</v>
      </c>
      <c r="F359" s="153" t="s">
        <v>3392</v>
      </c>
      <c r="H359" s="154">
        <v>1</v>
      </c>
      <c r="I359" s="155"/>
      <c r="L359" s="150"/>
      <c r="M359" s="156"/>
      <c r="T359" s="157"/>
      <c r="AT359" s="152" t="s">
        <v>214</v>
      </c>
      <c r="AU359" s="152" t="s">
        <v>87</v>
      </c>
      <c r="AV359" s="12" t="s">
        <v>87</v>
      </c>
      <c r="AW359" s="12" t="s">
        <v>32</v>
      </c>
      <c r="AX359" s="12" t="s">
        <v>77</v>
      </c>
      <c r="AY359" s="152" t="s">
        <v>197</v>
      </c>
    </row>
    <row r="360" spans="2:65" s="12" customFormat="1">
      <c r="B360" s="150"/>
      <c r="D360" s="151" t="s">
        <v>214</v>
      </c>
      <c r="E360" s="152" t="s">
        <v>1</v>
      </c>
      <c r="F360" s="153" t="s">
        <v>1889</v>
      </c>
      <c r="H360" s="154">
        <v>1</v>
      </c>
      <c r="I360" s="155"/>
      <c r="L360" s="150"/>
      <c r="M360" s="156"/>
      <c r="T360" s="157"/>
      <c r="AT360" s="152" t="s">
        <v>214</v>
      </c>
      <c r="AU360" s="152" t="s">
        <v>87</v>
      </c>
      <c r="AV360" s="12" t="s">
        <v>87</v>
      </c>
      <c r="AW360" s="12" t="s">
        <v>32</v>
      </c>
      <c r="AX360" s="12" t="s">
        <v>77</v>
      </c>
      <c r="AY360" s="152" t="s">
        <v>197</v>
      </c>
    </row>
    <row r="361" spans="2:65" s="13" customFormat="1">
      <c r="B361" s="158"/>
      <c r="D361" s="151" t="s">
        <v>214</v>
      </c>
      <c r="E361" s="159" t="s">
        <v>1</v>
      </c>
      <c r="F361" s="160" t="s">
        <v>219</v>
      </c>
      <c r="H361" s="161">
        <v>2</v>
      </c>
      <c r="I361" s="162"/>
      <c r="L361" s="158"/>
      <c r="M361" s="163"/>
      <c r="T361" s="164"/>
      <c r="AT361" s="159" t="s">
        <v>214</v>
      </c>
      <c r="AU361" s="159" t="s">
        <v>87</v>
      </c>
      <c r="AV361" s="13" t="s">
        <v>204</v>
      </c>
      <c r="AW361" s="13" t="s">
        <v>3</v>
      </c>
      <c r="AX361" s="13" t="s">
        <v>85</v>
      </c>
      <c r="AY361" s="159" t="s">
        <v>197</v>
      </c>
    </row>
    <row r="362" spans="2:65" s="1" customFormat="1" ht="33" customHeight="1">
      <c r="B362" s="136"/>
      <c r="C362" s="137" t="s">
        <v>524</v>
      </c>
      <c r="D362" s="137" t="s">
        <v>199</v>
      </c>
      <c r="E362" s="138" t="s">
        <v>3393</v>
      </c>
      <c r="F362" s="139" t="s">
        <v>3394</v>
      </c>
      <c r="G362" s="140" t="s">
        <v>202</v>
      </c>
      <c r="H362" s="141">
        <v>2</v>
      </c>
      <c r="I362" s="142"/>
      <c r="J362" s="143">
        <f>ROUND(I362*H362,2)</f>
        <v>0</v>
      </c>
      <c r="K362" s="139" t="s">
        <v>203</v>
      </c>
      <c r="L362" s="32"/>
      <c r="M362" s="144" t="s">
        <v>1</v>
      </c>
      <c r="N362" s="145" t="s">
        <v>42</v>
      </c>
      <c r="P362" s="146">
        <f>O362*H362</f>
        <v>0</v>
      </c>
      <c r="Q362" s="146">
        <v>1.136E-2</v>
      </c>
      <c r="R362" s="146">
        <f>Q362*H362</f>
        <v>2.2720000000000001E-2</v>
      </c>
      <c r="S362" s="146">
        <v>0</v>
      </c>
      <c r="T362" s="147">
        <f>S362*H362</f>
        <v>0</v>
      </c>
      <c r="AR362" s="148" t="s">
        <v>204</v>
      </c>
      <c r="AT362" s="148" t="s">
        <v>199</v>
      </c>
      <c r="AU362" s="148" t="s">
        <v>87</v>
      </c>
      <c r="AY362" s="17" t="s">
        <v>197</v>
      </c>
      <c r="BE362" s="149">
        <f>IF(N362="základní",J362,0)</f>
        <v>0</v>
      </c>
      <c r="BF362" s="149">
        <f>IF(N362="snížená",J362,0)</f>
        <v>0</v>
      </c>
      <c r="BG362" s="149">
        <f>IF(N362="zákl. přenesená",J362,0)</f>
        <v>0</v>
      </c>
      <c r="BH362" s="149">
        <f>IF(N362="sníž. přenesená",J362,0)</f>
        <v>0</v>
      </c>
      <c r="BI362" s="149">
        <f>IF(N362="nulová",J362,0)</f>
        <v>0</v>
      </c>
      <c r="BJ362" s="17" t="s">
        <v>85</v>
      </c>
      <c r="BK362" s="149">
        <f>ROUND(I362*H362,2)</f>
        <v>0</v>
      </c>
      <c r="BL362" s="17" t="s">
        <v>204</v>
      </c>
      <c r="BM362" s="148" t="s">
        <v>3395</v>
      </c>
    </row>
    <row r="363" spans="2:65" s="1" customFormat="1" ht="24.2" customHeight="1">
      <c r="B363" s="136"/>
      <c r="C363" s="137" t="s">
        <v>531</v>
      </c>
      <c r="D363" s="137" t="s">
        <v>199</v>
      </c>
      <c r="E363" s="138" t="s">
        <v>3396</v>
      </c>
      <c r="F363" s="139" t="s">
        <v>3397</v>
      </c>
      <c r="G363" s="140" t="s">
        <v>202</v>
      </c>
      <c r="H363" s="141">
        <v>2</v>
      </c>
      <c r="I363" s="142"/>
      <c r="J363" s="143">
        <f>ROUND(I363*H363,2)</f>
        <v>0</v>
      </c>
      <c r="K363" s="139" t="s">
        <v>203</v>
      </c>
      <c r="L363" s="32"/>
      <c r="M363" s="144" t="s">
        <v>1</v>
      </c>
      <c r="N363" s="145" t="s">
        <v>42</v>
      </c>
      <c r="P363" s="146">
        <f>O363*H363</f>
        <v>0</v>
      </c>
      <c r="Q363" s="146">
        <v>0</v>
      </c>
      <c r="R363" s="146">
        <f>Q363*H363</f>
        <v>0</v>
      </c>
      <c r="S363" s="146">
        <v>0</v>
      </c>
      <c r="T363" s="147">
        <f>S363*H363</f>
        <v>0</v>
      </c>
      <c r="AR363" s="148" t="s">
        <v>204</v>
      </c>
      <c r="AT363" s="148" t="s">
        <v>199</v>
      </c>
      <c r="AU363" s="148" t="s">
        <v>87</v>
      </c>
      <c r="AY363" s="17" t="s">
        <v>197</v>
      </c>
      <c r="BE363" s="149">
        <f>IF(N363="základní",J363,0)</f>
        <v>0</v>
      </c>
      <c r="BF363" s="149">
        <f>IF(N363="snížená",J363,0)</f>
        <v>0</v>
      </c>
      <c r="BG363" s="149">
        <f>IF(N363="zákl. přenesená",J363,0)</f>
        <v>0</v>
      </c>
      <c r="BH363" s="149">
        <f>IF(N363="sníž. přenesená",J363,0)</f>
        <v>0</v>
      </c>
      <c r="BI363" s="149">
        <f>IF(N363="nulová",J363,0)</f>
        <v>0</v>
      </c>
      <c r="BJ363" s="17" t="s">
        <v>85</v>
      </c>
      <c r="BK363" s="149">
        <f>ROUND(I363*H363,2)</f>
        <v>0</v>
      </c>
      <c r="BL363" s="17" t="s">
        <v>204</v>
      </c>
      <c r="BM363" s="148" t="s">
        <v>3398</v>
      </c>
    </row>
    <row r="364" spans="2:65" s="1" customFormat="1" ht="24.2" customHeight="1">
      <c r="B364" s="136"/>
      <c r="C364" s="137" t="s">
        <v>535</v>
      </c>
      <c r="D364" s="137" t="s">
        <v>199</v>
      </c>
      <c r="E364" s="138" t="s">
        <v>3399</v>
      </c>
      <c r="F364" s="139" t="s">
        <v>3400</v>
      </c>
      <c r="G364" s="140" t="s">
        <v>202</v>
      </c>
      <c r="H364" s="141">
        <v>2</v>
      </c>
      <c r="I364" s="142"/>
      <c r="J364" s="143">
        <f>ROUND(I364*H364,2)</f>
        <v>0</v>
      </c>
      <c r="K364" s="139" t="s">
        <v>203</v>
      </c>
      <c r="L364" s="32"/>
      <c r="M364" s="144" t="s">
        <v>1</v>
      </c>
      <c r="N364" s="145" t="s">
        <v>42</v>
      </c>
      <c r="P364" s="146">
        <f>O364*H364</f>
        <v>0</v>
      </c>
      <c r="Q364" s="146">
        <v>2.6800000000000001E-3</v>
      </c>
      <c r="R364" s="146">
        <f>Q364*H364</f>
        <v>5.3600000000000002E-3</v>
      </c>
      <c r="S364" s="146">
        <v>0</v>
      </c>
      <c r="T364" s="147">
        <f>S364*H364</f>
        <v>0</v>
      </c>
      <c r="AR364" s="148" t="s">
        <v>204</v>
      </c>
      <c r="AT364" s="148" t="s">
        <v>199</v>
      </c>
      <c r="AU364" s="148" t="s">
        <v>87</v>
      </c>
      <c r="AY364" s="17" t="s">
        <v>197</v>
      </c>
      <c r="BE364" s="149">
        <f>IF(N364="základní",J364,0)</f>
        <v>0</v>
      </c>
      <c r="BF364" s="149">
        <f>IF(N364="snížená",J364,0)</f>
        <v>0</v>
      </c>
      <c r="BG364" s="149">
        <f>IF(N364="zákl. přenesená",J364,0)</f>
        <v>0</v>
      </c>
      <c r="BH364" s="149">
        <f>IF(N364="sníž. přenesená",J364,0)</f>
        <v>0</v>
      </c>
      <c r="BI364" s="149">
        <f>IF(N364="nulová",J364,0)</f>
        <v>0</v>
      </c>
      <c r="BJ364" s="17" t="s">
        <v>85</v>
      </c>
      <c r="BK364" s="149">
        <f>ROUND(I364*H364,2)</f>
        <v>0</v>
      </c>
      <c r="BL364" s="17" t="s">
        <v>204</v>
      </c>
      <c r="BM364" s="148" t="s">
        <v>3401</v>
      </c>
    </row>
    <row r="365" spans="2:65" s="1" customFormat="1" ht="24.2" customHeight="1">
      <c r="B365" s="136"/>
      <c r="C365" s="172" t="s">
        <v>539</v>
      </c>
      <c r="D365" s="172" t="s">
        <v>321</v>
      </c>
      <c r="E365" s="173" t="s">
        <v>3402</v>
      </c>
      <c r="F365" s="174" t="s">
        <v>3403</v>
      </c>
      <c r="G365" s="175" t="s">
        <v>202</v>
      </c>
      <c r="H365" s="176">
        <v>2</v>
      </c>
      <c r="I365" s="177"/>
      <c r="J365" s="178">
        <f>ROUND(I365*H365,2)</f>
        <v>0</v>
      </c>
      <c r="K365" s="174" t="s">
        <v>203</v>
      </c>
      <c r="L365" s="179"/>
      <c r="M365" s="180" t="s">
        <v>1</v>
      </c>
      <c r="N365" s="181" t="s">
        <v>42</v>
      </c>
      <c r="P365" s="146">
        <f>O365*H365</f>
        <v>0</v>
      </c>
      <c r="Q365" s="146">
        <v>1.92E-3</v>
      </c>
      <c r="R365" s="146">
        <f>Q365*H365</f>
        <v>3.8400000000000001E-3</v>
      </c>
      <c r="S365" s="146">
        <v>0</v>
      </c>
      <c r="T365" s="147">
        <f>S365*H365</f>
        <v>0</v>
      </c>
      <c r="AR365" s="148" t="s">
        <v>244</v>
      </c>
      <c r="AT365" s="148" t="s">
        <v>321</v>
      </c>
      <c r="AU365" s="148" t="s">
        <v>87</v>
      </c>
      <c r="AY365" s="17" t="s">
        <v>197</v>
      </c>
      <c r="BE365" s="149">
        <f>IF(N365="základní",J365,0)</f>
        <v>0</v>
      </c>
      <c r="BF365" s="149">
        <f>IF(N365="snížená",J365,0)</f>
        <v>0</v>
      </c>
      <c r="BG365" s="149">
        <f>IF(N365="zákl. přenesená",J365,0)</f>
        <v>0</v>
      </c>
      <c r="BH365" s="149">
        <f>IF(N365="sníž. přenesená",J365,0)</f>
        <v>0</v>
      </c>
      <c r="BI365" s="149">
        <f>IF(N365="nulová",J365,0)</f>
        <v>0</v>
      </c>
      <c r="BJ365" s="17" t="s">
        <v>85</v>
      </c>
      <c r="BK365" s="149">
        <f>ROUND(I365*H365,2)</f>
        <v>0</v>
      </c>
      <c r="BL365" s="17" t="s">
        <v>204</v>
      </c>
      <c r="BM365" s="148" t="s">
        <v>3404</v>
      </c>
    </row>
    <row r="366" spans="2:65" s="1" customFormat="1" ht="16.5" customHeight="1">
      <c r="B366" s="136"/>
      <c r="C366" s="137" t="s">
        <v>547</v>
      </c>
      <c r="D366" s="137" t="s">
        <v>199</v>
      </c>
      <c r="E366" s="138" t="s">
        <v>1537</v>
      </c>
      <c r="F366" s="139" t="s">
        <v>1538</v>
      </c>
      <c r="G366" s="140" t="s">
        <v>527</v>
      </c>
      <c r="H366" s="141">
        <v>5.65</v>
      </c>
      <c r="I366" s="142"/>
      <c r="J366" s="143">
        <f>ROUND(I366*H366,2)</f>
        <v>0</v>
      </c>
      <c r="K366" s="139" t="s">
        <v>203</v>
      </c>
      <c r="L366" s="32"/>
      <c r="M366" s="144" t="s">
        <v>1</v>
      </c>
      <c r="N366" s="145" t="s">
        <v>42</v>
      </c>
      <c r="P366" s="146">
        <f>O366*H366</f>
        <v>0</v>
      </c>
      <c r="Q366" s="146">
        <v>1.9000000000000001E-4</v>
      </c>
      <c r="R366" s="146">
        <f>Q366*H366</f>
        <v>1.0735E-3</v>
      </c>
      <c r="S366" s="146">
        <v>0</v>
      </c>
      <c r="T366" s="147">
        <f>S366*H366</f>
        <v>0</v>
      </c>
      <c r="AR366" s="148" t="s">
        <v>204</v>
      </c>
      <c r="AT366" s="148" t="s">
        <v>199</v>
      </c>
      <c r="AU366" s="148" t="s">
        <v>87</v>
      </c>
      <c r="AY366" s="17" t="s">
        <v>197</v>
      </c>
      <c r="BE366" s="149">
        <f>IF(N366="základní",J366,0)</f>
        <v>0</v>
      </c>
      <c r="BF366" s="149">
        <f>IF(N366="snížená",J366,0)</f>
        <v>0</v>
      </c>
      <c r="BG366" s="149">
        <f>IF(N366="zákl. přenesená",J366,0)</f>
        <v>0</v>
      </c>
      <c r="BH366" s="149">
        <f>IF(N366="sníž. přenesená",J366,0)</f>
        <v>0</v>
      </c>
      <c r="BI366" s="149">
        <f>IF(N366="nulová",J366,0)</f>
        <v>0</v>
      </c>
      <c r="BJ366" s="17" t="s">
        <v>85</v>
      </c>
      <c r="BK366" s="149">
        <f>ROUND(I366*H366,2)</f>
        <v>0</v>
      </c>
      <c r="BL366" s="17" t="s">
        <v>204</v>
      </c>
      <c r="BM366" s="148" t="s">
        <v>3405</v>
      </c>
    </row>
    <row r="367" spans="2:65" s="12" customFormat="1">
      <c r="B367" s="150"/>
      <c r="D367" s="151" t="s">
        <v>214</v>
      </c>
      <c r="E367" s="152" t="s">
        <v>1</v>
      </c>
      <c r="F367" s="153" t="s">
        <v>3406</v>
      </c>
      <c r="H367" s="154">
        <v>5.65</v>
      </c>
      <c r="I367" s="155"/>
      <c r="L367" s="150"/>
      <c r="M367" s="156"/>
      <c r="T367" s="157"/>
      <c r="AT367" s="152" t="s">
        <v>214</v>
      </c>
      <c r="AU367" s="152" t="s">
        <v>87</v>
      </c>
      <c r="AV367" s="12" t="s">
        <v>87</v>
      </c>
      <c r="AW367" s="12" t="s">
        <v>32</v>
      </c>
      <c r="AX367" s="12" t="s">
        <v>77</v>
      </c>
      <c r="AY367" s="152" t="s">
        <v>197</v>
      </c>
    </row>
    <row r="368" spans="2:65" s="13" customFormat="1">
      <c r="B368" s="158"/>
      <c r="D368" s="151" t="s">
        <v>214</v>
      </c>
      <c r="E368" s="159" t="s">
        <v>1</v>
      </c>
      <c r="F368" s="160" t="s">
        <v>219</v>
      </c>
      <c r="H368" s="161">
        <v>5.65</v>
      </c>
      <c r="I368" s="162"/>
      <c r="L368" s="158"/>
      <c r="M368" s="163"/>
      <c r="T368" s="164"/>
      <c r="AT368" s="159" t="s">
        <v>214</v>
      </c>
      <c r="AU368" s="159" t="s">
        <v>87</v>
      </c>
      <c r="AV368" s="13" t="s">
        <v>204</v>
      </c>
      <c r="AW368" s="13" t="s">
        <v>3</v>
      </c>
      <c r="AX368" s="13" t="s">
        <v>85</v>
      </c>
      <c r="AY368" s="159" t="s">
        <v>197</v>
      </c>
    </row>
    <row r="369" spans="2:65" s="1" customFormat="1" ht="21.75" customHeight="1">
      <c r="B369" s="136"/>
      <c r="C369" s="137" t="s">
        <v>551</v>
      </c>
      <c r="D369" s="137" t="s">
        <v>199</v>
      </c>
      <c r="E369" s="138" t="s">
        <v>3407</v>
      </c>
      <c r="F369" s="139" t="s">
        <v>3408</v>
      </c>
      <c r="G369" s="140" t="s">
        <v>527</v>
      </c>
      <c r="H369" s="141">
        <v>6</v>
      </c>
      <c r="I369" s="142"/>
      <c r="J369" s="143">
        <f>ROUND(I369*H369,2)</f>
        <v>0</v>
      </c>
      <c r="K369" s="139" t="s">
        <v>203</v>
      </c>
      <c r="L369" s="32"/>
      <c r="M369" s="144" t="s">
        <v>1</v>
      </c>
      <c r="N369" s="145" t="s">
        <v>42</v>
      </c>
      <c r="P369" s="146">
        <f>O369*H369</f>
        <v>0</v>
      </c>
      <c r="Q369" s="146">
        <v>6.0000000000000002E-5</v>
      </c>
      <c r="R369" s="146">
        <f>Q369*H369</f>
        <v>3.6000000000000002E-4</v>
      </c>
      <c r="S369" s="146">
        <v>0</v>
      </c>
      <c r="T369" s="147">
        <f>S369*H369</f>
        <v>0</v>
      </c>
      <c r="AR369" s="148" t="s">
        <v>204</v>
      </c>
      <c r="AT369" s="148" t="s">
        <v>199</v>
      </c>
      <c r="AU369" s="148" t="s">
        <v>87</v>
      </c>
      <c r="AY369" s="17" t="s">
        <v>197</v>
      </c>
      <c r="BE369" s="149">
        <f>IF(N369="základní",J369,0)</f>
        <v>0</v>
      </c>
      <c r="BF369" s="149">
        <f>IF(N369="snížená",J369,0)</f>
        <v>0</v>
      </c>
      <c r="BG369" s="149">
        <f>IF(N369="zákl. přenesená",J369,0)</f>
        <v>0</v>
      </c>
      <c r="BH369" s="149">
        <f>IF(N369="sníž. přenesená",J369,0)</f>
        <v>0</v>
      </c>
      <c r="BI369" s="149">
        <f>IF(N369="nulová",J369,0)</f>
        <v>0</v>
      </c>
      <c r="BJ369" s="17" t="s">
        <v>85</v>
      </c>
      <c r="BK369" s="149">
        <f>ROUND(I369*H369,2)</f>
        <v>0</v>
      </c>
      <c r="BL369" s="17" t="s">
        <v>204</v>
      </c>
      <c r="BM369" s="148" t="s">
        <v>3409</v>
      </c>
    </row>
    <row r="370" spans="2:65" s="11" customFormat="1" ht="22.9" customHeight="1">
      <c r="B370" s="124"/>
      <c r="D370" s="125" t="s">
        <v>76</v>
      </c>
      <c r="E370" s="134" t="s">
        <v>248</v>
      </c>
      <c r="F370" s="134" t="s">
        <v>633</v>
      </c>
      <c r="I370" s="127"/>
      <c r="J370" s="135">
        <f>BK370</f>
        <v>0</v>
      </c>
      <c r="L370" s="124"/>
      <c r="M370" s="129"/>
      <c r="P370" s="130">
        <f>SUM(P371:P376)</f>
        <v>0</v>
      </c>
      <c r="R370" s="130">
        <f>SUM(R371:R376)</f>
        <v>20</v>
      </c>
      <c r="T370" s="131">
        <f>SUM(T371:T376)</f>
        <v>0</v>
      </c>
      <c r="AR370" s="125" t="s">
        <v>85</v>
      </c>
      <c r="AT370" s="132" t="s">
        <v>76</v>
      </c>
      <c r="AU370" s="132" t="s">
        <v>85</v>
      </c>
      <c r="AY370" s="125" t="s">
        <v>197</v>
      </c>
      <c r="BK370" s="133">
        <f>SUM(BK371:BK376)</f>
        <v>0</v>
      </c>
    </row>
    <row r="371" spans="2:65" s="1" customFormat="1" ht="21.75" customHeight="1">
      <c r="B371" s="136"/>
      <c r="C371" s="137" t="s">
        <v>555</v>
      </c>
      <c r="D371" s="137" t="s">
        <v>199</v>
      </c>
      <c r="E371" s="138" t="s">
        <v>2045</v>
      </c>
      <c r="F371" s="139" t="s">
        <v>2046</v>
      </c>
      <c r="G371" s="140" t="s">
        <v>222</v>
      </c>
      <c r="H371" s="141">
        <v>20</v>
      </c>
      <c r="I371" s="142"/>
      <c r="J371" s="143">
        <f>ROUND(I371*H371,2)</f>
        <v>0</v>
      </c>
      <c r="K371" s="139" t="s">
        <v>203</v>
      </c>
      <c r="L371" s="32"/>
      <c r="M371" s="144" t="s">
        <v>1</v>
      </c>
      <c r="N371" s="145" t="s">
        <v>42</v>
      </c>
      <c r="P371" s="146">
        <f>O371*H371</f>
        <v>0</v>
      </c>
      <c r="Q371" s="146">
        <v>0</v>
      </c>
      <c r="R371" s="146">
        <f>Q371*H371</f>
        <v>0</v>
      </c>
      <c r="S371" s="146">
        <v>0</v>
      </c>
      <c r="T371" s="147">
        <f>S371*H371</f>
        <v>0</v>
      </c>
      <c r="AR371" s="148" t="s">
        <v>204</v>
      </c>
      <c r="AT371" s="148" t="s">
        <v>199</v>
      </c>
      <c r="AU371" s="148" t="s">
        <v>87</v>
      </c>
      <c r="AY371" s="17" t="s">
        <v>197</v>
      </c>
      <c r="BE371" s="149">
        <f>IF(N371="základní",J371,0)</f>
        <v>0</v>
      </c>
      <c r="BF371" s="149">
        <f>IF(N371="snížená",J371,0)</f>
        <v>0</v>
      </c>
      <c r="BG371" s="149">
        <f>IF(N371="zákl. přenesená",J371,0)</f>
        <v>0</v>
      </c>
      <c r="BH371" s="149">
        <f>IF(N371="sníž. přenesená",J371,0)</f>
        <v>0</v>
      </c>
      <c r="BI371" s="149">
        <f>IF(N371="nulová",J371,0)</f>
        <v>0</v>
      </c>
      <c r="BJ371" s="17" t="s">
        <v>85</v>
      </c>
      <c r="BK371" s="149">
        <f>ROUND(I371*H371,2)</f>
        <v>0</v>
      </c>
      <c r="BL371" s="17" t="s">
        <v>204</v>
      </c>
      <c r="BM371" s="148" t="s">
        <v>3410</v>
      </c>
    </row>
    <row r="372" spans="2:65" s="12" customFormat="1">
      <c r="B372" s="150"/>
      <c r="D372" s="151" t="s">
        <v>214</v>
      </c>
      <c r="E372" s="152" t="s">
        <v>1</v>
      </c>
      <c r="F372" s="153" t="s">
        <v>3411</v>
      </c>
      <c r="H372" s="154">
        <v>20</v>
      </c>
      <c r="I372" s="155"/>
      <c r="L372" s="150"/>
      <c r="M372" s="156"/>
      <c r="T372" s="157"/>
      <c r="AT372" s="152" t="s">
        <v>214</v>
      </c>
      <c r="AU372" s="152" t="s">
        <v>87</v>
      </c>
      <c r="AV372" s="12" t="s">
        <v>87</v>
      </c>
      <c r="AW372" s="12" t="s">
        <v>32</v>
      </c>
      <c r="AX372" s="12" t="s">
        <v>77</v>
      </c>
      <c r="AY372" s="152" t="s">
        <v>197</v>
      </c>
    </row>
    <row r="373" spans="2:65" s="13" customFormat="1">
      <c r="B373" s="158"/>
      <c r="D373" s="151" t="s">
        <v>214</v>
      </c>
      <c r="E373" s="159" t="s">
        <v>1</v>
      </c>
      <c r="F373" s="160" t="s">
        <v>219</v>
      </c>
      <c r="H373" s="161">
        <v>20</v>
      </c>
      <c r="I373" s="162"/>
      <c r="L373" s="158"/>
      <c r="M373" s="163"/>
      <c r="T373" s="164"/>
      <c r="AT373" s="159" t="s">
        <v>214</v>
      </c>
      <c r="AU373" s="159" t="s">
        <v>87</v>
      </c>
      <c r="AV373" s="13" t="s">
        <v>204</v>
      </c>
      <c r="AW373" s="13" t="s">
        <v>32</v>
      </c>
      <c r="AX373" s="13" t="s">
        <v>85</v>
      </c>
      <c r="AY373" s="159" t="s">
        <v>197</v>
      </c>
    </row>
    <row r="374" spans="2:65" s="1" customFormat="1" ht="16.5" customHeight="1">
      <c r="B374" s="136"/>
      <c r="C374" s="172" t="s">
        <v>557</v>
      </c>
      <c r="D374" s="172" t="s">
        <v>321</v>
      </c>
      <c r="E374" s="173" t="s">
        <v>1377</v>
      </c>
      <c r="F374" s="174" t="s">
        <v>1378</v>
      </c>
      <c r="G374" s="175" t="s">
        <v>222</v>
      </c>
      <c r="H374" s="176">
        <v>20</v>
      </c>
      <c r="I374" s="177"/>
      <c r="J374" s="178">
        <f>ROUND(I374*H374,2)</f>
        <v>0</v>
      </c>
      <c r="K374" s="174" t="s">
        <v>203</v>
      </c>
      <c r="L374" s="179"/>
      <c r="M374" s="180" t="s">
        <v>1</v>
      </c>
      <c r="N374" s="181" t="s">
        <v>42</v>
      </c>
      <c r="P374" s="146">
        <f>O374*H374</f>
        <v>0</v>
      </c>
      <c r="Q374" s="146">
        <v>1</v>
      </c>
      <c r="R374" s="146">
        <f>Q374*H374</f>
        <v>20</v>
      </c>
      <c r="S374" s="146">
        <v>0</v>
      </c>
      <c r="T374" s="147">
        <f>S374*H374</f>
        <v>0</v>
      </c>
      <c r="AR374" s="148" t="s">
        <v>244</v>
      </c>
      <c r="AT374" s="148" t="s">
        <v>321</v>
      </c>
      <c r="AU374" s="148" t="s">
        <v>87</v>
      </c>
      <c r="AY374" s="17" t="s">
        <v>197</v>
      </c>
      <c r="BE374" s="149">
        <f>IF(N374="základní",J374,0)</f>
        <v>0</v>
      </c>
      <c r="BF374" s="149">
        <f>IF(N374="snížená",J374,0)</f>
        <v>0</v>
      </c>
      <c r="BG374" s="149">
        <f>IF(N374="zákl. přenesená",J374,0)</f>
        <v>0</v>
      </c>
      <c r="BH374" s="149">
        <f>IF(N374="sníž. přenesená",J374,0)</f>
        <v>0</v>
      </c>
      <c r="BI374" s="149">
        <f>IF(N374="nulová",J374,0)</f>
        <v>0</v>
      </c>
      <c r="BJ374" s="17" t="s">
        <v>85</v>
      </c>
      <c r="BK374" s="149">
        <f>ROUND(I374*H374,2)</f>
        <v>0</v>
      </c>
      <c r="BL374" s="17" t="s">
        <v>204</v>
      </c>
      <c r="BM374" s="148" t="s">
        <v>3412</v>
      </c>
    </row>
    <row r="375" spans="2:65" s="12" customFormat="1">
      <c r="B375" s="150"/>
      <c r="D375" s="151" t="s">
        <v>214</v>
      </c>
      <c r="E375" s="152" t="s">
        <v>1</v>
      </c>
      <c r="F375" s="153" t="s">
        <v>3411</v>
      </c>
      <c r="H375" s="154">
        <v>20</v>
      </c>
      <c r="I375" s="155"/>
      <c r="L375" s="150"/>
      <c r="M375" s="156"/>
      <c r="T375" s="157"/>
      <c r="AT375" s="152" t="s">
        <v>214</v>
      </c>
      <c r="AU375" s="152" t="s">
        <v>87</v>
      </c>
      <c r="AV375" s="12" t="s">
        <v>87</v>
      </c>
      <c r="AW375" s="12" t="s">
        <v>32</v>
      </c>
      <c r="AX375" s="12" t="s">
        <v>77</v>
      </c>
      <c r="AY375" s="152" t="s">
        <v>197</v>
      </c>
    </row>
    <row r="376" spans="2:65" s="13" customFormat="1">
      <c r="B376" s="158"/>
      <c r="D376" s="151" t="s">
        <v>214</v>
      </c>
      <c r="E376" s="159" t="s">
        <v>1</v>
      </c>
      <c r="F376" s="160" t="s">
        <v>219</v>
      </c>
      <c r="H376" s="161">
        <v>20</v>
      </c>
      <c r="I376" s="162"/>
      <c r="L376" s="158"/>
      <c r="M376" s="163"/>
      <c r="T376" s="164"/>
      <c r="AT376" s="159" t="s">
        <v>214</v>
      </c>
      <c r="AU376" s="159" t="s">
        <v>87</v>
      </c>
      <c r="AV376" s="13" t="s">
        <v>204</v>
      </c>
      <c r="AW376" s="13" t="s">
        <v>32</v>
      </c>
      <c r="AX376" s="13" t="s">
        <v>85</v>
      </c>
      <c r="AY376" s="159" t="s">
        <v>197</v>
      </c>
    </row>
    <row r="377" spans="2:65" s="11" customFormat="1" ht="22.9" customHeight="1">
      <c r="B377" s="124"/>
      <c r="D377" s="125" t="s">
        <v>76</v>
      </c>
      <c r="E377" s="134" t="s">
        <v>693</v>
      </c>
      <c r="F377" s="134" t="s">
        <v>694</v>
      </c>
      <c r="I377" s="127"/>
      <c r="J377" s="135">
        <f>BK377</f>
        <v>0</v>
      </c>
      <c r="L377" s="124"/>
      <c r="M377" s="129"/>
      <c r="P377" s="130">
        <f>P378</f>
        <v>0</v>
      </c>
      <c r="R377" s="130">
        <f>R378</f>
        <v>0</v>
      </c>
      <c r="T377" s="131">
        <f>T378</f>
        <v>0</v>
      </c>
      <c r="AR377" s="125" t="s">
        <v>85</v>
      </c>
      <c r="AT377" s="132" t="s">
        <v>76</v>
      </c>
      <c r="AU377" s="132" t="s">
        <v>85</v>
      </c>
      <c r="AY377" s="125" t="s">
        <v>197</v>
      </c>
      <c r="BK377" s="133">
        <f>BK378</f>
        <v>0</v>
      </c>
    </row>
    <row r="378" spans="2:65" s="1" customFormat="1" ht="16.5" customHeight="1">
      <c r="B378" s="136"/>
      <c r="C378" s="137" t="s">
        <v>562</v>
      </c>
      <c r="D378" s="137" t="s">
        <v>199</v>
      </c>
      <c r="E378" s="138" t="s">
        <v>1542</v>
      </c>
      <c r="F378" s="139" t="s">
        <v>1543</v>
      </c>
      <c r="G378" s="140" t="s">
        <v>293</v>
      </c>
      <c r="H378" s="141">
        <v>225.27799999999999</v>
      </c>
      <c r="I378" s="142"/>
      <c r="J378" s="143">
        <f>ROUND(I378*H378,2)</f>
        <v>0</v>
      </c>
      <c r="K378" s="139" t="s">
        <v>203</v>
      </c>
      <c r="L378" s="32"/>
      <c r="M378" s="144" t="s">
        <v>1</v>
      </c>
      <c r="N378" s="145" t="s">
        <v>42</v>
      </c>
      <c r="P378" s="146">
        <f>O378*H378</f>
        <v>0</v>
      </c>
      <c r="Q378" s="146">
        <v>0</v>
      </c>
      <c r="R378" s="146">
        <f>Q378*H378</f>
        <v>0</v>
      </c>
      <c r="S378" s="146">
        <v>0</v>
      </c>
      <c r="T378" s="147">
        <f>S378*H378</f>
        <v>0</v>
      </c>
      <c r="AR378" s="148" t="s">
        <v>204</v>
      </c>
      <c r="AT378" s="148" t="s">
        <v>199</v>
      </c>
      <c r="AU378" s="148" t="s">
        <v>87</v>
      </c>
      <c r="AY378" s="17" t="s">
        <v>197</v>
      </c>
      <c r="BE378" s="149">
        <f>IF(N378="základní",J378,0)</f>
        <v>0</v>
      </c>
      <c r="BF378" s="149">
        <f>IF(N378="snížená",J378,0)</f>
        <v>0</v>
      </c>
      <c r="BG378" s="149">
        <f>IF(N378="zákl. přenesená",J378,0)</f>
        <v>0</v>
      </c>
      <c r="BH378" s="149">
        <f>IF(N378="sníž. přenesená",J378,0)</f>
        <v>0</v>
      </c>
      <c r="BI378" s="149">
        <f>IF(N378="nulová",J378,0)</f>
        <v>0</v>
      </c>
      <c r="BJ378" s="17" t="s">
        <v>85</v>
      </c>
      <c r="BK378" s="149">
        <f>ROUND(I378*H378,2)</f>
        <v>0</v>
      </c>
      <c r="BL378" s="17" t="s">
        <v>204</v>
      </c>
      <c r="BM378" s="148" t="s">
        <v>3413</v>
      </c>
    </row>
    <row r="379" spans="2:65" s="11" customFormat="1" ht="25.9" customHeight="1">
      <c r="B379" s="124"/>
      <c r="D379" s="125" t="s">
        <v>76</v>
      </c>
      <c r="E379" s="126" t="s">
        <v>699</v>
      </c>
      <c r="F379" s="126" t="s">
        <v>700</v>
      </c>
      <c r="I379" s="127"/>
      <c r="J379" s="128">
        <f>BK379</f>
        <v>0</v>
      </c>
      <c r="L379" s="124"/>
      <c r="M379" s="129"/>
      <c r="P379" s="130">
        <f>P380+P400</f>
        <v>0</v>
      </c>
      <c r="R379" s="130">
        <f>R380+R400</f>
        <v>0.10274250000000001</v>
      </c>
      <c r="T379" s="131">
        <f>T380+T400</f>
        <v>0</v>
      </c>
      <c r="AR379" s="125" t="s">
        <v>87</v>
      </c>
      <c r="AT379" s="132" t="s">
        <v>76</v>
      </c>
      <c r="AU379" s="132" t="s">
        <v>77</v>
      </c>
      <c r="AY379" s="125" t="s">
        <v>197</v>
      </c>
      <c r="BK379" s="133">
        <f>BK380+BK400</f>
        <v>0</v>
      </c>
    </row>
    <row r="380" spans="2:65" s="11" customFormat="1" ht="22.9" customHeight="1">
      <c r="B380" s="124"/>
      <c r="D380" s="125" t="s">
        <v>76</v>
      </c>
      <c r="E380" s="134" t="s">
        <v>701</v>
      </c>
      <c r="F380" s="134" t="s">
        <v>702</v>
      </c>
      <c r="I380" s="127"/>
      <c r="J380" s="135">
        <f>BK380</f>
        <v>0</v>
      </c>
      <c r="L380" s="124"/>
      <c r="M380" s="129"/>
      <c r="P380" s="130">
        <f>P381+SUM(P382:P395)</f>
        <v>0</v>
      </c>
      <c r="R380" s="130">
        <f>R381+SUM(R382:R395)</f>
        <v>0.10274250000000001</v>
      </c>
      <c r="T380" s="131">
        <f>T381+SUM(T382:T395)</f>
        <v>0</v>
      </c>
      <c r="AR380" s="125" t="s">
        <v>87</v>
      </c>
      <c r="AT380" s="132" t="s">
        <v>76</v>
      </c>
      <c r="AU380" s="132" t="s">
        <v>85</v>
      </c>
      <c r="AY380" s="125" t="s">
        <v>197</v>
      </c>
      <c r="BK380" s="133">
        <f>BK381+SUM(BK382:BK395)</f>
        <v>0</v>
      </c>
    </row>
    <row r="381" spans="2:65" s="1" customFormat="1" ht="33" customHeight="1">
      <c r="B381" s="136"/>
      <c r="C381" s="137" t="s">
        <v>564</v>
      </c>
      <c r="D381" s="137" t="s">
        <v>199</v>
      </c>
      <c r="E381" s="138" t="s">
        <v>1389</v>
      </c>
      <c r="F381" s="139" t="s">
        <v>1390</v>
      </c>
      <c r="G381" s="140" t="s">
        <v>212</v>
      </c>
      <c r="H381" s="141">
        <v>20</v>
      </c>
      <c r="I381" s="142"/>
      <c r="J381" s="143">
        <f>ROUND(I381*H381,2)</f>
        <v>0</v>
      </c>
      <c r="K381" s="139" t="s">
        <v>203</v>
      </c>
      <c r="L381" s="32"/>
      <c r="M381" s="144" t="s">
        <v>1</v>
      </c>
      <c r="N381" s="145" t="s">
        <v>42</v>
      </c>
      <c r="P381" s="146">
        <f>O381*H381</f>
        <v>0</v>
      </c>
      <c r="Q381" s="146">
        <v>0</v>
      </c>
      <c r="R381" s="146">
        <f>Q381*H381</f>
        <v>0</v>
      </c>
      <c r="S381" s="146">
        <v>0</v>
      </c>
      <c r="T381" s="147">
        <f>S381*H381</f>
        <v>0</v>
      </c>
      <c r="AR381" s="148" t="s">
        <v>286</v>
      </c>
      <c r="AT381" s="148" t="s">
        <v>199</v>
      </c>
      <c r="AU381" s="148" t="s">
        <v>87</v>
      </c>
      <c r="AY381" s="17" t="s">
        <v>197</v>
      </c>
      <c r="BE381" s="149">
        <f>IF(N381="základní",J381,0)</f>
        <v>0</v>
      </c>
      <c r="BF381" s="149">
        <f>IF(N381="snížená",J381,0)</f>
        <v>0</v>
      </c>
      <c r="BG381" s="149">
        <f>IF(N381="zákl. přenesená",J381,0)</f>
        <v>0</v>
      </c>
      <c r="BH381" s="149">
        <f>IF(N381="sníž. přenesená",J381,0)</f>
        <v>0</v>
      </c>
      <c r="BI381" s="149">
        <f>IF(N381="nulová",J381,0)</f>
        <v>0</v>
      </c>
      <c r="BJ381" s="17" t="s">
        <v>85</v>
      </c>
      <c r="BK381" s="149">
        <f>ROUND(I381*H381,2)</f>
        <v>0</v>
      </c>
      <c r="BL381" s="17" t="s">
        <v>286</v>
      </c>
      <c r="BM381" s="148" t="s">
        <v>3414</v>
      </c>
    </row>
    <row r="382" spans="2:65" s="12" customFormat="1">
      <c r="B382" s="150"/>
      <c r="D382" s="151" t="s">
        <v>214</v>
      </c>
      <c r="E382" s="152" t="s">
        <v>1</v>
      </c>
      <c r="F382" s="153" t="s">
        <v>3415</v>
      </c>
      <c r="H382" s="154">
        <v>20</v>
      </c>
      <c r="I382" s="155"/>
      <c r="L382" s="150"/>
      <c r="M382" s="156"/>
      <c r="T382" s="157"/>
      <c r="AT382" s="152" t="s">
        <v>214</v>
      </c>
      <c r="AU382" s="152" t="s">
        <v>87</v>
      </c>
      <c r="AV382" s="12" t="s">
        <v>87</v>
      </c>
      <c r="AW382" s="12" t="s">
        <v>32</v>
      </c>
      <c r="AX382" s="12" t="s">
        <v>77</v>
      </c>
      <c r="AY382" s="152" t="s">
        <v>197</v>
      </c>
    </row>
    <row r="383" spans="2:65" s="13" customFormat="1">
      <c r="B383" s="158"/>
      <c r="D383" s="151" t="s">
        <v>214</v>
      </c>
      <c r="E383" s="159" t="s">
        <v>1</v>
      </c>
      <c r="F383" s="160" t="s">
        <v>219</v>
      </c>
      <c r="H383" s="161">
        <v>20</v>
      </c>
      <c r="I383" s="162"/>
      <c r="L383" s="158"/>
      <c r="M383" s="163"/>
      <c r="T383" s="164"/>
      <c r="AT383" s="159" t="s">
        <v>214</v>
      </c>
      <c r="AU383" s="159" t="s">
        <v>87</v>
      </c>
      <c r="AV383" s="13" t="s">
        <v>204</v>
      </c>
      <c r="AW383" s="13" t="s">
        <v>32</v>
      </c>
      <c r="AX383" s="13" t="s">
        <v>85</v>
      </c>
      <c r="AY383" s="159" t="s">
        <v>197</v>
      </c>
    </row>
    <row r="384" spans="2:65" s="1" customFormat="1" ht="33" customHeight="1">
      <c r="B384" s="136"/>
      <c r="C384" s="137" t="s">
        <v>569</v>
      </c>
      <c r="D384" s="137" t="s">
        <v>199</v>
      </c>
      <c r="E384" s="138" t="s">
        <v>1393</v>
      </c>
      <c r="F384" s="139" t="s">
        <v>1394</v>
      </c>
      <c r="G384" s="140" t="s">
        <v>212</v>
      </c>
      <c r="H384" s="141">
        <v>19.8</v>
      </c>
      <c r="I384" s="142"/>
      <c r="J384" s="143">
        <f>ROUND(I384*H384,2)</f>
        <v>0</v>
      </c>
      <c r="K384" s="139" t="s">
        <v>203</v>
      </c>
      <c r="L384" s="32"/>
      <c r="M384" s="144" t="s">
        <v>1</v>
      </c>
      <c r="N384" s="145" t="s">
        <v>42</v>
      </c>
      <c r="P384" s="146">
        <f>O384*H384</f>
        <v>0</v>
      </c>
      <c r="Q384" s="146">
        <v>0</v>
      </c>
      <c r="R384" s="146">
        <f>Q384*H384</f>
        <v>0</v>
      </c>
      <c r="S384" s="146">
        <v>0</v>
      </c>
      <c r="T384" s="147">
        <f>S384*H384</f>
        <v>0</v>
      </c>
      <c r="AR384" s="148" t="s">
        <v>286</v>
      </c>
      <c r="AT384" s="148" t="s">
        <v>199</v>
      </c>
      <c r="AU384" s="148" t="s">
        <v>87</v>
      </c>
      <c r="AY384" s="17" t="s">
        <v>197</v>
      </c>
      <c r="BE384" s="149">
        <f>IF(N384="základní",J384,0)</f>
        <v>0</v>
      </c>
      <c r="BF384" s="149">
        <f>IF(N384="snížená",J384,0)</f>
        <v>0</v>
      </c>
      <c r="BG384" s="149">
        <f>IF(N384="zákl. přenesená",J384,0)</f>
        <v>0</v>
      </c>
      <c r="BH384" s="149">
        <f>IF(N384="sníž. přenesená",J384,0)</f>
        <v>0</v>
      </c>
      <c r="BI384" s="149">
        <f>IF(N384="nulová",J384,0)</f>
        <v>0</v>
      </c>
      <c r="BJ384" s="17" t="s">
        <v>85</v>
      </c>
      <c r="BK384" s="149">
        <f>ROUND(I384*H384,2)</f>
        <v>0</v>
      </c>
      <c r="BL384" s="17" t="s">
        <v>286</v>
      </c>
      <c r="BM384" s="148" t="s">
        <v>3416</v>
      </c>
    </row>
    <row r="385" spans="2:65" s="12" customFormat="1">
      <c r="B385" s="150"/>
      <c r="D385" s="151" t="s">
        <v>214</v>
      </c>
      <c r="E385" s="152" t="s">
        <v>1</v>
      </c>
      <c r="F385" s="153" t="s">
        <v>3417</v>
      </c>
      <c r="H385" s="154">
        <v>19.8</v>
      </c>
      <c r="I385" s="155"/>
      <c r="L385" s="150"/>
      <c r="M385" s="156"/>
      <c r="T385" s="157"/>
      <c r="AT385" s="152" t="s">
        <v>214</v>
      </c>
      <c r="AU385" s="152" t="s">
        <v>87</v>
      </c>
      <c r="AV385" s="12" t="s">
        <v>87</v>
      </c>
      <c r="AW385" s="12" t="s">
        <v>32</v>
      </c>
      <c r="AX385" s="12" t="s">
        <v>77</v>
      </c>
      <c r="AY385" s="152" t="s">
        <v>197</v>
      </c>
    </row>
    <row r="386" spans="2:65" s="13" customFormat="1">
      <c r="B386" s="158"/>
      <c r="D386" s="151" t="s">
        <v>214</v>
      </c>
      <c r="E386" s="159" t="s">
        <v>1</v>
      </c>
      <c r="F386" s="160" t="s">
        <v>219</v>
      </c>
      <c r="H386" s="161">
        <v>19.8</v>
      </c>
      <c r="I386" s="162"/>
      <c r="L386" s="158"/>
      <c r="M386" s="163"/>
      <c r="T386" s="164"/>
      <c r="AT386" s="159" t="s">
        <v>214</v>
      </c>
      <c r="AU386" s="159" t="s">
        <v>87</v>
      </c>
      <c r="AV386" s="13" t="s">
        <v>204</v>
      </c>
      <c r="AW386" s="13" t="s">
        <v>3</v>
      </c>
      <c r="AX386" s="13" t="s">
        <v>85</v>
      </c>
      <c r="AY386" s="159" t="s">
        <v>197</v>
      </c>
    </row>
    <row r="387" spans="2:65" s="1" customFormat="1" ht="24.2" customHeight="1">
      <c r="B387" s="136"/>
      <c r="C387" s="172" t="s">
        <v>571</v>
      </c>
      <c r="D387" s="172" t="s">
        <v>321</v>
      </c>
      <c r="E387" s="173" t="s">
        <v>3418</v>
      </c>
      <c r="F387" s="174" t="s">
        <v>3419</v>
      </c>
      <c r="G387" s="175" t="s">
        <v>212</v>
      </c>
      <c r="H387" s="176">
        <v>43.78</v>
      </c>
      <c r="I387" s="177"/>
      <c r="J387" s="178">
        <f>ROUND(I387*H387,2)</f>
        <v>0</v>
      </c>
      <c r="K387" s="174" t="s">
        <v>203</v>
      </c>
      <c r="L387" s="179"/>
      <c r="M387" s="180" t="s">
        <v>1</v>
      </c>
      <c r="N387" s="181" t="s">
        <v>42</v>
      </c>
      <c r="P387" s="146">
        <f>O387*H387</f>
        <v>0</v>
      </c>
      <c r="Q387" s="146">
        <v>2E-3</v>
      </c>
      <c r="R387" s="146">
        <f>Q387*H387</f>
        <v>8.7559999999999999E-2</v>
      </c>
      <c r="S387" s="146">
        <v>0</v>
      </c>
      <c r="T387" s="147">
        <f>S387*H387</f>
        <v>0</v>
      </c>
      <c r="AR387" s="148" t="s">
        <v>371</v>
      </c>
      <c r="AT387" s="148" t="s">
        <v>321</v>
      </c>
      <c r="AU387" s="148" t="s">
        <v>87</v>
      </c>
      <c r="AY387" s="17" t="s">
        <v>197</v>
      </c>
      <c r="BE387" s="149">
        <f>IF(N387="základní",J387,0)</f>
        <v>0</v>
      </c>
      <c r="BF387" s="149">
        <f>IF(N387="snížená",J387,0)</f>
        <v>0</v>
      </c>
      <c r="BG387" s="149">
        <f>IF(N387="zákl. přenesená",J387,0)</f>
        <v>0</v>
      </c>
      <c r="BH387" s="149">
        <f>IF(N387="sníž. přenesená",J387,0)</f>
        <v>0</v>
      </c>
      <c r="BI387" s="149">
        <f>IF(N387="nulová",J387,0)</f>
        <v>0</v>
      </c>
      <c r="BJ387" s="17" t="s">
        <v>85</v>
      </c>
      <c r="BK387" s="149">
        <f>ROUND(I387*H387,2)</f>
        <v>0</v>
      </c>
      <c r="BL387" s="17" t="s">
        <v>286</v>
      </c>
      <c r="BM387" s="148" t="s">
        <v>3420</v>
      </c>
    </row>
    <row r="388" spans="2:65" s="12" customFormat="1">
      <c r="B388" s="150"/>
      <c r="D388" s="151" t="s">
        <v>214</v>
      </c>
      <c r="E388" s="152" t="s">
        <v>1</v>
      </c>
      <c r="F388" s="153" t="s">
        <v>3421</v>
      </c>
      <c r="H388" s="154">
        <v>43.78</v>
      </c>
      <c r="I388" s="155"/>
      <c r="L388" s="150"/>
      <c r="M388" s="156"/>
      <c r="T388" s="157"/>
      <c r="AT388" s="152" t="s">
        <v>214</v>
      </c>
      <c r="AU388" s="152" t="s">
        <v>87</v>
      </c>
      <c r="AV388" s="12" t="s">
        <v>87</v>
      </c>
      <c r="AW388" s="12" t="s">
        <v>32</v>
      </c>
      <c r="AX388" s="12" t="s">
        <v>77</v>
      </c>
      <c r="AY388" s="152" t="s">
        <v>197</v>
      </c>
    </row>
    <row r="389" spans="2:65" s="13" customFormat="1">
      <c r="B389" s="158"/>
      <c r="D389" s="151" t="s">
        <v>214</v>
      </c>
      <c r="E389" s="159" t="s">
        <v>1</v>
      </c>
      <c r="F389" s="160" t="s">
        <v>219</v>
      </c>
      <c r="H389" s="161">
        <v>43.78</v>
      </c>
      <c r="I389" s="162"/>
      <c r="L389" s="158"/>
      <c r="M389" s="163"/>
      <c r="T389" s="164"/>
      <c r="AT389" s="159" t="s">
        <v>214</v>
      </c>
      <c r="AU389" s="159" t="s">
        <v>87</v>
      </c>
      <c r="AV389" s="13" t="s">
        <v>204</v>
      </c>
      <c r="AW389" s="13" t="s">
        <v>3</v>
      </c>
      <c r="AX389" s="13" t="s">
        <v>85</v>
      </c>
      <c r="AY389" s="159" t="s">
        <v>197</v>
      </c>
    </row>
    <row r="390" spans="2:65" s="1" customFormat="1" ht="24.2" customHeight="1">
      <c r="B390" s="136"/>
      <c r="C390" s="137" t="s">
        <v>576</v>
      </c>
      <c r="D390" s="137" t="s">
        <v>199</v>
      </c>
      <c r="E390" s="138" t="s">
        <v>3422</v>
      </c>
      <c r="F390" s="139" t="s">
        <v>3423</v>
      </c>
      <c r="G390" s="140" t="s">
        <v>527</v>
      </c>
      <c r="H390" s="141">
        <v>18</v>
      </c>
      <c r="I390" s="142"/>
      <c r="J390" s="143">
        <f>ROUND(I390*H390,2)</f>
        <v>0</v>
      </c>
      <c r="K390" s="139" t="s">
        <v>203</v>
      </c>
      <c r="L390" s="32"/>
      <c r="M390" s="144" t="s">
        <v>1</v>
      </c>
      <c r="N390" s="145" t="s">
        <v>42</v>
      </c>
      <c r="P390" s="146">
        <f>O390*H390</f>
        <v>0</v>
      </c>
      <c r="Q390" s="146">
        <v>0</v>
      </c>
      <c r="R390" s="146">
        <f>Q390*H390</f>
        <v>0</v>
      </c>
      <c r="S390" s="146">
        <v>0</v>
      </c>
      <c r="T390" s="147">
        <f>S390*H390</f>
        <v>0</v>
      </c>
      <c r="AR390" s="148" t="s">
        <v>286</v>
      </c>
      <c r="AT390" s="148" t="s">
        <v>199</v>
      </c>
      <c r="AU390" s="148" t="s">
        <v>87</v>
      </c>
      <c r="AY390" s="17" t="s">
        <v>197</v>
      </c>
      <c r="BE390" s="149">
        <f>IF(N390="základní",J390,0)</f>
        <v>0</v>
      </c>
      <c r="BF390" s="149">
        <f>IF(N390="snížená",J390,0)</f>
        <v>0</v>
      </c>
      <c r="BG390" s="149">
        <f>IF(N390="zákl. přenesená",J390,0)</f>
        <v>0</v>
      </c>
      <c r="BH390" s="149">
        <f>IF(N390="sníž. přenesená",J390,0)</f>
        <v>0</v>
      </c>
      <c r="BI390" s="149">
        <f>IF(N390="nulová",J390,0)</f>
        <v>0</v>
      </c>
      <c r="BJ390" s="17" t="s">
        <v>85</v>
      </c>
      <c r="BK390" s="149">
        <f>ROUND(I390*H390,2)</f>
        <v>0</v>
      </c>
      <c r="BL390" s="17" t="s">
        <v>286</v>
      </c>
      <c r="BM390" s="148" t="s">
        <v>3424</v>
      </c>
    </row>
    <row r="391" spans="2:65" s="12" customFormat="1">
      <c r="B391" s="150"/>
      <c r="D391" s="151" t="s">
        <v>214</v>
      </c>
      <c r="E391" s="152" t="s">
        <v>1</v>
      </c>
      <c r="F391" s="153" t="s">
        <v>3425</v>
      </c>
      <c r="H391" s="154">
        <v>18</v>
      </c>
      <c r="I391" s="155"/>
      <c r="L391" s="150"/>
      <c r="M391" s="156"/>
      <c r="T391" s="157"/>
      <c r="AT391" s="152" t="s">
        <v>214</v>
      </c>
      <c r="AU391" s="152" t="s">
        <v>87</v>
      </c>
      <c r="AV391" s="12" t="s">
        <v>87</v>
      </c>
      <c r="AW391" s="12" t="s">
        <v>32</v>
      </c>
      <c r="AX391" s="12" t="s">
        <v>77</v>
      </c>
      <c r="AY391" s="152" t="s">
        <v>197</v>
      </c>
    </row>
    <row r="392" spans="2:65" s="13" customFormat="1">
      <c r="B392" s="158"/>
      <c r="D392" s="151" t="s">
        <v>214</v>
      </c>
      <c r="E392" s="159" t="s">
        <v>1</v>
      </c>
      <c r="F392" s="160" t="s">
        <v>219</v>
      </c>
      <c r="H392" s="161">
        <v>18</v>
      </c>
      <c r="I392" s="162"/>
      <c r="L392" s="158"/>
      <c r="M392" s="163"/>
      <c r="T392" s="164"/>
      <c r="AT392" s="159" t="s">
        <v>214</v>
      </c>
      <c r="AU392" s="159" t="s">
        <v>87</v>
      </c>
      <c r="AV392" s="13" t="s">
        <v>204</v>
      </c>
      <c r="AW392" s="13" t="s">
        <v>3</v>
      </c>
      <c r="AX392" s="13" t="s">
        <v>85</v>
      </c>
      <c r="AY392" s="159" t="s">
        <v>197</v>
      </c>
    </row>
    <row r="393" spans="2:65" s="1" customFormat="1" ht="24.2" customHeight="1">
      <c r="B393" s="136"/>
      <c r="C393" s="137" t="s">
        <v>580</v>
      </c>
      <c r="D393" s="137" t="s">
        <v>199</v>
      </c>
      <c r="E393" s="138" t="s">
        <v>1412</v>
      </c>
      <c r="F393" s="139" t="s">
        <v>1413</v>
      </c>
      <c r="G393" s="140" t="s">
        <v>202</v>
      </c>
      <c r="H393" s="141">
        <v>2</v>
      </c>
      <c r="I393" s="142"/>
      <c r="J393" s="143">
        <f>ROUND(I393*H393,2)</f>
        <v>0</v>
      </c>
      <c r="K393" s="139" t="s">
        <v>203</v>
      </c>
      <c r="L393" s="32"/>
      <c r="M393" s="144" t="s">
        <v>1</v>
      </c>
      <c r="N393" s="145" t="s">
        <v>42</v>
      </c>
      <c r="P393" s="146">
        <f>O393*H393</f>
        <v>0</v>
      </c>
      <c r="Q393" s="146">
        <v>2.5999999999999998E-4</v>
      </c>
      <c r="R393" s="146">
        <f>Q393*H393</f>
        <v>5.1999999999999995E-4</v>
      </c>
      <c r="S393" s="146">
        <v>0</v>
      </c>
      <c r="T393" s="147">
        <f>S393*H393</f>
        <v>0</v>
      </c>
      <c r="AR393" s="148" t="s">
        <v>286</v>
      </c>
      <c r="AT393" s="148" t="s">
        <v>199</v>
      </c>
      <c r="AU393" s="148" t="s">
        <v>87</v>
      </c>
      <c r="AY393" s="17" t="s">
        <v>197</v>
      </c>
      <c r="BE393" s="149">
        <f>IF(N393="základní",J393,0)</f>
        <v>0</v>
      </c>
      <c r="BF393" s="149">
        <f>IF(N393="snížená",J393,0)</f>
        <v>0</v>
      </c>
      <c r="BG393" s="149">
        <f>IF(N393="zákl. přenesená",J393,0)</f>
        <v>0</v>
      </c>
      <c r="BH393" s="149">
        <f>IF(N393="sníž. přenesená",J393,0)</f>
        <v>0</v>
      </c>
      <c r="BI393" s="149">
        <f>IF(N393="nulová",J393,0)</f>
        <v>0</v>
      </c>
      <c r="BJ393" s="17" t="s">
        <v>85</v>
      </c>
      <c r="BK393" s="149">
        <f>ROUND(I393*H393,2)</f>
        <v>0</v>
      </c>
      <c r="BL393" s="17" t="s">
        <v>286</v>
      </c>
      <c r="BM393" s="148" t="s">
        <v>3426</v>
      </c>
    </row>
    <row r="394" spans="2:65" s="1" customFormat="1" ht="24.2" customHeight="1">
      <c r="B394" s="136"/>
      <c r="C394" s="137" t="s">
        <v>585</v>
      </c>
      <c r="D394" s="137" t="s">
        <v>199</v>
      </c>
      <c r="E394" s="138" t="s">
        <v>724</v>
      </c>
      <c r="F394" s="139" t="s">
        <v>725</v>
      </c>
      <c r="G394" s="140" t="s">
        <v>293</v>
      </c>
      <c r="H394" s="141">
        <v>9.6000000000000002E-2</v>
      </c>
      <c r="I394" s="142"/>
      <c r="J394" s="143">
        <f>ROUND(I394*H394,2)</f>
        <v>0</v>
      </c>
      <c r="K394" s="139" t="s">
        <v>203</v>
      </c>
      <c r="L394" s="32"/>
      <c r="M394" s="144" t="s">
        <v>1</v>
      </c>
      <c r="N394" s="145" t="s">
        <v>42</v>
      </c>
      <c r="P394" s="146">
        <f>O394*H394</f>
        <v>0</v>
      </c>
      <c r="Q394" s="146">
        <v>0</v>
      </c>
      <c r="R394" s="146">
        <f>Q394*H394</f>
        <v>0</v>
      </c>
      <c r="S394" s="146">
        <v>0</v>
      </c>
      <c r="T394" s="147">
        <f>S394*H394</f>
        <v>0</v>
      </c>
      <c r="AR394" s="148" t="s">
        <v>286</v>
      </c>
      <c r="AT394" s="148" t="s">
        <v>199</v>
      </c>
      <c r="AU394" s="148" t="s">
        <v>87</v>
      </c>
      <c r="AY394" s="17" t="s">
        <v>197</v>
      </c>
      <c r="BE394" s="149">
        <f>IF(N394="základní",J394,0)</f>
        <v>0</v>
      </c>
      <c r="BF394" s="149">
        <f>IF(N394="snížená",J394,0)</f>
        <v>0</v>
      </c>
      <c r="BG394" s="149">
        <f>IF(N394="zákl. přenesená",J394,0)</f>
        <v>0</v>
      </c>
      <c r="BH394" s="149">
        <f>IF(N394="sníž. přenesená",J394,0)</f>
        <v>0</v>
      </c>
      <c r="BI394" s="149">
        <f>IF(N394="nulová",J394,0)</f>
        <v>0</v>
      </c>
      <c r="BJ394" s="17" t="s">
        <v>85</v>
      </c>
      <c r="BK394" s="149">
        <f>ROUND(I394*H394,2)</f>
        <v>0</v>
      </c>
      <c r="BL394" s="17" t="s">
        <v>286</v>
      </c>
      <c r="BM394" s="148" t="s">
        <v>3427</v>
      </c>
    </row>
    <row r="395" spans="2:65" s="11" customFormat="1" ht="20.85" customHeight="1">
      <c r="B395" s="124"/>
      <c r="D395" s="125" t="s">
        <v>76</v>
      </c>
      <c r="E395" s="134" t="s">
        <v>2398</v>
      </c>
      <c r="F395" s="134" t="s">
        <v>3428</v>
      </c>
      <c r="I395" s="127"/>
      <c r="J395" s="135">
        <f>BK395</f>
        <v>0</v>
      </c>
      <c r="L395" s="124"/>
      <c r="M395" s="129"/>
      <c r="P395" s="130">
        <f>SUM(P396:P399)</f>
        <v>0</v>
      </c>
      <c r="R395" s="130">
        <f>SUM(R396:R399)</f>
        <v>1.4662500000000002E-2</v>
      </c>
      <c r="T395" s="131">
        <f>SUM(T396:T399)</f>
        <v>0</v>
      </c>
      <c r="AR395" s="125" t="s">
        <v>85</v>
      </c>
      <c r="AT395" s="132" t="s">
        <v>76</v>
      </c>
      <c r="AU395" s="132" t="s">
        <v>87</v>
      </c>
      <c r="AY395" s="125" t="s">
        <v>197</v>
      </c>
      <c r="BK395" s="133">
        <f>SUM(BK396:BK399)</f>
        <v>0</v>
      </c>
    </row>
    <row r="396" spans="2:65" s="1" customFormat="1" ht="24.2" customHeight="1">
      <c r="B396" s="136"/>
      <c r="C396" s="172" t="s">
        <v>590</v>
      </c>
      <c r="D396" s="172" t="s">
        <v>321</v>
      </c>
      <c r="E396" s="173" t="s">
        <v>2818</v>
      </c>
      <c r="F396" s="174" t="s">
        <v>2819</v>
      </c>
      <c r="G396" s="175" t="s">
        <v>527</v>
      </c>
      <c r="H396" s="176">
        <v>86.25</v>
      </c>
      <c r="I396" s="177"/>
      <c r="J396" s="178">
        <f>ROUND(I396*H396,2)</f>
        <v>0</v>
      </c>
      <c r="K396" s="174" t="s">
        <v>203</v>
      </c>
      <c r="L396" s="179"/>
      <c r="M396" s="180" t="s">
        <v>1</v>
      </c>
      <c r="N396" s="181" t="s">
        <v>42</v>
      </c>
      <c r="P396" s="146">
        <f>O396*H396</f>
        <v>0</v>
      </c>
      <c r="Q396" s="146">
        <v>1.7000000000000001E-4</v>
      </c>
      <c r="R396" s="146">
        <f>Q396*H396</f>
        <v>1.4662500000000002E-2</v>
      </c>
      <c r="S396" s="146">
        <v>0</v>
      </c>
      <c r="T396" s="147">
        <f>S396*H396</f>
        <v>0</v>
      </c>
      <c r="AR396" s="148" t="s">
        <v>371</v>
      </c>
      <c r="AT396" s="148" t="s">
        <v>321</v>
      </c>
      <c r="AU396" s="148" t="s">
        <v>209</v>
      </c>
      <c r="AY396" s="17" t="s">
        <v>197</v>
      </c>
      <c r="BE396" s="149">
        <f>IF(N396="základní",J396,0)</f>
        <v>0</v>
      </c>
      <c r="BF396" s="149">
        <f>IF(N396="snížená",J396,0)</f>
        <v>0</v>
      </c>
      <c r="BG396" s="149">
        <f>IF(N396="zákl. přenesená",J396,0)</f>
        <v>0</v>
      </c>
      <c r="BH396" s="149">
        <f>IF(N396="sníž. přenesená",J396,0)</f>
        <v>0</v>
      </c>
      <c r="BI396" s="149">
        <f>IF(N396="nulová",J396,0)</f>
        <v>0</v>
      </c>
      <c r="BJ396" s="17" t="s">
        <v>85</v>
      </c>
      <c r="BK396" s="149">
        <f>ROUND(I396*H396,2)</f>
        <v>0</v>
      </c>
      <c r="BL396" s="17" t="s">
        <v>286</v>
      </c>
      <c r="BM396" s="148" t="s">
        <v>3429</v>
      </c>
    </row>
    <row r="397" spans="2:65" s="12" customFormat="1">
      <c r="B397" s="150"/>
      <c r="D397" s="151" t="s">
        <v>214</v>
      </c>
      <c r="F397" s="153" t="s">
        <v>3430</v>
      </c>
      <c r="H397" s="154">
        <v>86.25</v>
      </c>
      <c r="I397" s="155"/>
      <c r="L397" s="150"/>
      <c r="M397" s="156"/>
      <c r="T397" s="157"/>
      <c r="AT397" s="152" t="s">
        <v>214</v>
      </c>
      <c r="AU397" s="152" t="s">
        <v>209</v>
      </c>
      <c r="AV397" s="12" t="s">
        <v>87</v>
      </c>
      <c r="AW397" s="12" t="s">
        <v>3</v>
      </c>
      <c r="AX397" s="12" t="s">
        <v>85</v>
      </c>
      <c r="AY397" s="152" t="s">
        <v>197</v>
      </c>
    </row>
    <row r="398" spans="2:65" s="1" customFormat="1" ht="16.5" customHeight="1">
      <c r="B398" s="136"/>
      <c r="C398" s="137" t="s">
        <v>594</v>
      </c>
      <c r="D398" s="137" t="s">
        <v>199</v>
      </c>
      <c r="E398" s="138" t="s">
        <v>3431</v>
      </c>
      <c r="F398" s="139" t="s">
        <v>3432</v>
      </c>
      <c r="G398" s="140" t="s">
        <v>3433</v>
      </c>
      <c r="H398" s="141">
        <v>1</v>
      </c>
      <c r="I398" s="142"/>
      <c r="J398" s="143">
        <f>ROUND(I398*H398,2)</f>
        <v>0</v>
      </c>
      <c r="K398" s="139" t="s">
        <v>1</v>
      </c>
      <c r="L398" s="32"/>
      <c r="M398" s="144" t="s">
        <v>1</v>
      </c>
      <c r="N398" s="145" t="s">
        <v>42</v>
      </c>
      <c r="P398" s="146">
        <f>O398*H398</f>
        <v>0</v>
      </c>
      <c r="Q398" s="146">
        <v>0</v>
      </c>
      <c r="R398" s="146">
        <f>Q398*H398</f>
        <v>0</v>
      </c>
      <c r="S398" s="146">
        <v>0</v>
      </c>
      <c r="T398" s="147">
        <f>S398*H398</f>
        <v>0</v>
      </c>
      <c r="AR398" s="148" t="s">
        <v>204</v>
      </c>
      <c r="AT398" s="148" t="s">
        <v>199</v>
      </c>
      <c r="AU398" s="148" t="s">
        <v>209</v>
      </c>
      <c r="AY398" s="17" t="s">
        <v>197</v>
      </c>
      <c r="BE398" s="149">
        <f>IF(N398="základní",J398,0)</f>
        <v>0</v>
      </c>
      <c r="BF398" s="149">
        <f>IF(N398="snížená",J398,0)</f>
        <v>0</v>
      </c>
      <c r="BG398" s="149">
        <f>IF(N398="zákl. přenesená",J398,0)</f>
        <v>0</v>
      </c>
      <c r="BH398" s="149">
        <f>IF(N398="sníž. přenesená",J398,0)</f>
        <v>0</v>
      </c>
      <c r="BI398" s="149">
        <f>IF(N398="nulová",J398,0)</f>
        <v>0</v>
      </c>
      <c r="BJ398" s="17" t="s">
        <v>85</v>
      </c>
      <c r="BK398" s="149">
        <f>ROUND(I398*H398,2)</f>
        <v>0</v>
      </c>
      <c r="BL398" s="17" t="s">
        <v>204</v>
      </c>
      <c r="BM398" s="148" t="s">
        <v>3434</v>
      </c>
    </row>
    <row r="399" spans="2:65" s="1" customFormat="1" ht="24.2" customHeight="1">
      <c r="B399" s="136"/>
      <c r="C399" s="137" t="s">
        <v>600</v>
      </c>
      <c r="D399" s="137" t="s">
        <v>199</v>
      </c>
      <c r="E399" s="138" t="s">
        <v>3435</v>
      </c>
      <c r="F399" s="139" t="s">
        <v>3436</v>
      </c>
      <c r="G399" s="140" t="s">
        <v>202</v>
      </c>
      <c r="H399" s="141">
        <v>1</v>
      </c>
      <c r="I399" s="142"/>
      <c r="J399" s="143">
        <f>ROUND(I399*H399,2)</f>
        <v>0</v>
      </c>
      <c r="K399" s="139" t="s">
        <v>1</v>
      </c>
      <c r="L399" s="32"/>
      <c r="M399" s="144" t="s">
        <v>1</v>
      </c>
      <c r="N399" s="145" t="s">
        <v>42</v>
      </c>
      <c r="P399" s="146">
        <f>O399*H399</f>
        <v>0</v>
      </c>
      <c r="Q399" s="146">
        <v>0</v>
      </c>
      <c r="R399" s="146">
        <f>Q399*H399</f>
        <v>0</v>
      </c>
      <c r="S399" s="146">
        <v>0</v>
      </c>
      <c r="T399" s="147">
        <f>S399*H399</f>
        <v>0</v>
      </c>
      <c r="AR399" s="148" t="s">
        <v>204</v>
      </c>
      <c r="AT399" s="148" t="s">
        <v>199</v>
      </c>
      <c r="AU399" s="148" t="s">
        <v>209</v>
      </c>
      <c r="AY399" s="17" t="s">
        <v>197</v>
      </c>
      <c r="BE399" s="149">
        <f>IF(N399="základní",J399,0)</f>
        <v>0</v>
      </c>
      <c r="BF399" s="149">
        <f>IF(N399="snížená",J399,0)</f>
        <v>0</v>
      </c>
      <c r="BG399" s="149">
        <f>IF(N399="zákl. přenesená",J399,0)</f>
        <v>0</v>
      </c>
      <c r="BH399" s="149">
        <f>IF(N399="sníž. přenesená",J399,0)</f>
        <v>0</v>
      </c>
      <c r="BI399" s="149">
        <f>IF(N399="nulová",J399,0)</f>
        <v>0</v>
      </c>
      <c r="BJ399" s="17" t="s">
        <v>85</v>
      </c>
      <c r="BK399" s="149">
        <f>ROUND(I399*H399,2)</f>
        <v>0</v>
      </c>
      <c r="BL399" s="17" t="s">
        <v>204</v>
      </c>
      <c r="BM399" s="148" t="s">
        <v>3437</v>
      </c>
    </row>
    <row r="400" spans="2:65" s="11" customFormat="1" ht="22.9" customHeight="1">
      <c r="B400" s="124"/>
      <c r="D400" s="125" t="s">
        <v>76</v>
      </c>
      <c r="E400" s="134" t="s">
        <v>2766</v>
      </c>
      <c r="F400" s="134" t="s">
        <v>2767</v>
      </c>
      <c r="I400" s="127"/>
      <c r="J400" s="135">
        <f>BK400</f>
        <v>0</v>
      </c>
      <c r="L400" s="124"/>
      <c r="M400" s="129"/>
      <c r="P400" s="130">
        <f>SUM(P401:P402)</f>
        <v>0</v>
      </c>
      <c r="R400" s="130">
        <f>SUM(R401:R402)</f>
        <v>0</v>
      </c>
      <c r="T400" s="131">
        <f>SUM(T401:T402)</f>
        <v>0</v>
      </c>
      <c r="AR400" s="125" t="s">
        <v>87</v>
      </c>
      <c r="AT400" s="132" t="s">
        <v>76</v>
      </c>
      <c r="AU400" s="132" t="s">
        <v>85</v>
      </c>
      <c r="AY400" s="125" t="s">
        <v>197</v>
      </c>
      <c r="BK400" s="133">
        <f>SUM(BK401:BK402)</f>
        <v>0</v>
      </c>
    </row>
    <row r="401" spans="2:65" s="1" customFormat="1" ht="24.2" customHeight="1">
      <c r="B401" s="136"/>
      <c r="C401" s="137" t="s">
        <v>604</v>
      </c>
      <c r="D401" s="137" t="s">
        <v>199</v>
      </c>
      <c r="E401" s="138" t="s">
        <v>2864</v>
      </c>
      <c r="F401" s="139" t="s">
        <v>3438</v>
      </c>
      <c r="G401" s="140" t="s">
        <v>527</v>
      </c>
      <c r="H401" s="141">
        <v>75</v>
      </c>
      <c r="I401" s="142"/>
      <c r="J401" s="143">
        <f>ROUND(I401*H401,2)</f>
        <v>0</v>
      </c>
      <c r="K401" s="139" t="s">
        <v>203</v>
      </c>
      <c r="L401" s="32"/>
      <c r="M401" s="144" t="s">
        <v>1</v>
      </c>
      <c r="N401" s="145" t="s">
        <v>42</v>
      </c>
      <c r="P401" s="146">
        <f>O401*H401</f>
        <v>0</v>
      </c>
      <c r="Q401" s="146">
        <v>0</v>
      </c>
      <c r="R401" s="146">
        <f>Q401*H401</f>
        <v>0</v>
      </c>
      <c r="S401" s="146">
        <v>0</v>
      </c>
      <c r="T401" s="147">
        <f>S401*H401</f>
        <v>0</v>
      </c>
      <c r="AR401" s="148" t="s">
        <v>286</v>
      </c>
      <c r="AT401" s="148" t="s">
        <v>199</v>
      </c>
      <c r="AU401" s="148" t="s">
        <v>87</v>
      </c>
      <c r="AY401" s="17" t="s">
        <v>197</v>
      </c>
      <c r="BE401" s="149">
        <f>IF(N401="základní",J401,0)</f>
        <v>0</v>
      </c>
      <c r="BF401" s="149">
        <f>IF(N401="snížená",J401,0)</f>
        <v>0</v>
      </c>
      <c r="BG401" s="149">
        <f>IF(N401="zákl. přenesená",J401,0)</f>
        <v>0</v>
      </c>
      <c r="BH401" s="149">
        <f>IF(N401="sníž. přenesená",J401,0)</f>
        <v>0</v>
      </c>
      <c r="BI401" s="149">
        <f>IF(N401="nulová",J401,0)</f>
        <v>0</v>
      </c>
      <c r="BJ401" s="17" t="s">
        <v>85</v>
      </c>
      <c r="BK401" s="149">
        <f>ROUND(I401*H401,2)</f>
        <v>0</v>
      </c>
      <c r="BL401" s="17" t="s">
        <v>286</v>
      </c>
      <c r="BM401" s="148" t="s">
        <v>3439</v>
      </c>
    </row>
    <row r="402" spans="2:65" s="12" customFormat="1">
      <c r="B402" s="150"/>
      <c r="D402" s="151" t="s">
        <v>214</v>
      </c>
      <c r="E402" s="152" t="s">
        <v>1</v>
      </c>
      <c r="F402" s="153" t="s">
        <v>3440</v>
      </c>
      <c r="H402" s="154">
        <v>75</v>
      </c>
      <c r="I402" s="155"/>
      <c r="L402" s="150"/>
      <c r="M402" s="195"/>
      <c r="N402" s="196"/>
      <c r="O402" s="196"/>
      <c r="P402" s="196"/>
      <c r="Q402" s="196"/>
      <c r="R402" s="196"/>
      <c r="S402" s="196"/>
      <c r="T402" s="197"/>
      <c r="AT402" s="152" t="s">
        <v>214</v>
      </c>
      <c r="AU402" s="152" t="s">
        <v>87</v>
      </c>
      <c r="AV402" s="12" t="s">
        <v>87</v>
      </c>
      <c r="AW402" s="12" t="s">
        <v>32</v>
      </c>
      <c r="AX402" s="12" t="s">
        <v>85</v>
      </c>
      <c r="AY402" s="152" t="s">
        <v>197</v>
      </c>
    </row>
    <row r="403" spans="2:65" s="1" customFormat="1" ht="6.95" customHeight="1">
      <c r="B403" s="44"/>
      <c r="C403" s="45"/>
      <c r="D403" s="45"/>
      <c r="E403" s="45"/>
      <c r="F403" s="45"/>
      <c r="G403" s="45"/>
      <c r="H403" s="45"/>
      <c r="I403" s="45"/>
      <c r="J403" s="45"/>
      <c r="K403" s="45"/>
      <c r="L403" s="32"/>
    </row>
  </sheetData>
  <autoFilter ref="C127:K402" xr:uid="{00000000-0009-0000-0000-00001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63"/>
  <sheetViews>
    <sheetView showGridLines="0" workbookViewId="0">
      <selection activeCell="F159" sqref="F15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144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s="1" customFormat="1" ht="12" customHeight="1">
      <c r="B8" s="32"/>
      <c r="D8" s="27" t="s">
        <v>146</v>
      </c>
      <c r="L8" s="32"/>
    </row>
    <row r="9" spans="2:46" s="1" customFormat="1" ht="16.5" customHeight="1">
      <c r="B9" s="32"/>
      <c r="E9" s="246" t="s">
        <v>3441</v>
      </c>
      <c r="F9" s="249"/>
      <c r="G9" s="249"/>
      <c r="H9" s="24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2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150</v>
      </c>
      <c r="L23" s="32"/>
    </row>
    <row r="24" spans="2:12" s="1" customFormat="1" ht="18" customHeight="1">
      <c r="B24" s="32"/>
      <c r="E24" s="25" t="s">
        <v>151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ROUND((SUM(BE123:BE162)),  2)</f>
        <v>0</v>
      </c>
      <c r="I33" s="96">
        <v>0.21</v>
      </c>
      <c r="J33" s="86">
        <f>ROUND(((SUM(BE123:BE162))*I33),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ROUND((SUM(BF123:BF162)),  2)</f>
        <v>0</v>
      </c>
      <c r="I34" s="96">
        <v>0.12</v>
      </c>
      <c r="J34" s="86">
        <f>ROUND(((SUM(BF123:BF162))*I34),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ROUND((SUM(BG123:BG162)),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ROUND((SUM(BH123:BH162)),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ROUND((SUM(BI123:BI162)),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152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146</v>
      </c>
      <c r="L86" s="32"/>
    </row>
    <row r="87" spans="2:47" s="1" customFormat="1" ht="16.5" customHeight="1">
      <c r="B87" s="32"/>
      <c r="E87" s="246" t="str">
        <f>E9</f>
        <v>VRN - Vedlejší a ostatní rozpočtové náklady</v>
      </c>
      <c r="F87" s="249"/>
      <c r="G87" s="249"/>
      <c r="H87" s="24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k.ú. Daliměřice, Turnov</v>
      </c>
      <c r="I89" s="27" t="s">
        <v>22</v>
      </c>
      <c r="J89" s="52" t="str">
        <f>IF(J12="","",J12)</f>
        <v>7. 10. 2024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Turnov</v>
      </c>
      <c r="I91" s="27" t="s">
        <v>30</v>
      </c>
      <c r="J91" s="30" t="str">
        <f>E21</f>
        <v>Vodohospodářský rozvoj a výstavba a.s.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Jitka Heřmanová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153</v>
      </c>
      <c r="D94" s="97"/>
      <c r="E94" s="97"/>
      <c r="F94" s="97"/>
      <c r="G94" s="97"/>
      <c r="H94" s="97"/>
      <c r="I94" s="97"/>
      <c r="J94" s="106" t="s">
        <v>154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155</v>
      </c>
      <c r="J96" s="66">
        <f>J123</f>
        <v>0</v>
      </c>
      <c r="L96" s="32"/>
      <c r="AU96" s="17" t="s">
        <v>156</v>
      </c>
    </row>
    <row r="97" spans="2:12" s="8" customFormat="1" ht="24.95" customHeight="1">
      <c r="B97" s="108"/>
      <c r="D97" s="109" t="s">
        <v>3442</v>
      </c>
      <c r="E97" s="110"/>
      <c r="F97" s="110"/>
      <c r="G97" s="110"/>
      <c r="H97" s="110"/>
      <c r="I97" s="110"/>
      <c r="J97" s="111">
        <f>J124</f>
        <v>0</v>
      </c>
      <c r="L97" s="108"/>
    </row>
    <row r="98" spans="2:12" s="8" customFormat="1" ht="24.95" customHeight="1">
      <c r="B98" s="108"/>
      <c r="D98" s="109" t="s">
        <v>157</v>
      </c>
      <c r="E98" s="110"/>
      <c r="F98" s="110"/>
      <c r="G98" s="110"/>
      <c r="H98" s="110"/>
      <c r="I98" s="110"/>
      <c r="J98" s="111">
        <f>J133</f>
        <v>0</v>
      </c>
      <c r="L98" s="108"/>
    </row>
    <row r="99" spans="2:12" s="9" customFormat="1" ht="19.899999999999999" customHeight="1">
      <c r="B99" s="112"/>
      <c r="D99" s="113" t="s">
        <v>158</v>
      </c>
      <c r="E99" s="114"/>
      <c r="F99" s="114"/>
      <c r="G99" s="114"/>
      <c r="H99" s="114"/>
      <c r="I99" s="114"/>
      <c r="J99" s="115">
        <f>J134</f>
        <v>0</v>
      </c>
      <c r="L99" s="112"/>
    </row>
    <row r="100" spans="2:12" s="8" customFormat="1" ht="24.95" customHeight="1">
      <c r="B100" s="108"/>
      <c r="D100" s="109" t="s">
        <v>2764</v>
      </c>
      <c r="E100" s="110"/>
      <c r="F100" s="110"/>
      <c r="G100" s="110"/>
      <c r="H100" s="110"/>
      <c r="I100" s="110"/>
      <c r="J100" s="111">
        <f>J140</f>
        <v>0</v>
      </c>
      <c r="L100" s="108"/>
    </row>
    <row r="101" spans="2:12" s="9" customFormat="1" ht="19.899999999999999" customHeight="1">
      <c r="B101" s="112"/>
      <c r="D101" s="113" t="s">
        <v>3443</v>
      </c>
      <c r="E101" s="114"/>
      <c r="F101" s="114"/>
      <c r="G101" s="114"/>
      <c r="H101" s="114"/>
      <c r="I101" s="114"/>
      <c r="J101" s="115">
        <f>J154</f>
        <v>0</v>
      </c>
      <c r="L101" s="112"/>
    </row>
    <row r="102" spans="2:12" s="9" customFormat="1" ht="19.899999999999999" customHeight="1">
      <c r="B102" s="112"/>
      <c r="D102" s="113" t="s">
        <v>3444</v>
      </c>
      <c r="E102" s="114"/>
      <c r="F102" s="114"/>
      <c r="G102" s="114"/>
      <c r="H102" s="114"/>
      <c r="I102" s="114"/>
      <c r="J102" s="115">
        <f>J158</f>
        <v>0</v>
      </c>
      <c r="L102" s="112"/>
    </row>
    <row r="103" spans="2:12" s="9" customFormat="1" ht="19.899999999999999" customHeight="1">
      <c r="B103" s="112"/>
      <c r="D103" s="113" t="s">
        <v>3445</v>
      </c>
      <c r="E103" s="114"/>
      <c r="F103" s="114"/>
      <c r="G103" s="114"/>
      <c r="H103" s="114"/>
      <c r="I103" s="114"/>
      <c r="J103" s="115">
        <f>J160</f>
        <v>0</v>
      </c>
      <c r="L103" s="112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182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50" t="str">
        <f>E7</f>
        <v>Přírodní biotop Dolánky</v>
      </c>
      <c r="F113" s="251"/>
      <c r="G113" s="251"/>
      <c r="H113" s="251"/>
      <c r="L113" s="32"/>
    </row>
    <row r="114" spans="2:65" s="1" customFormat="1" ht="12" customHeight="1">
      <c r="B114" s="32"/>
      <c r="C114" s="27" t="s">
        <v>146</v>
      </c>
      <c r="L114" s="32"/>
    </row>
    <row r="115" spans="2:65" s="1" customFormat="1" ht="16.5" customHeight="1">
      <c r="B115" s="32"/>
      <c r="E115" s="246" t="str">
        <f>E9</f>
        <v>VRN - Vedlejší a ostatní rozpočtové náklady</v>
      </c>
      <c r="F115" s="249"/>
      <c r="G115" s="249"/>
      <c r="H115" s="249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k.ú. Daliměřice, Turnov</v>
      </c>
      <c r="I117" s="27" t="s">
        <v>22</v>
      </c>
      <c r="J117" s="52" t="str">
        <f>IF(J12="","",J12)</f>
        <v>7. 10. 2024</v>
      </c>
      <c r="L117" s="32"/>
    </row>
    <row r="118" spans="2:65" s="1" customFormat="1" ht="6.95" customHeight="1">
      <c r="B118" s="32"/>
      <c r="L118" s="32"/>
    </row>
    <row r="119" spans="2:65" s="1" customFormat="1" ht="25.7" customHeight="1">
      <c r="B119" s="32"/>
      <c r="C119" s="27" t="s">
        <v>24</v>
      </c>
      <c r="F119" s="25" t="str">
        <f>E15</f>
        <v>Město Turnov</v>
      </c>
      <c r="I119" s="27" t="s">
        <v>30</v>
      </c>
      <c r="J119" s="30" t="str">
        <f>E21</f>
        <v>Vodohospodářský rozvoj a výstavba a.s.</v>
      </c>
      <c r="L119" s="32"/>
    </row>
    <row r="120" spans="2:65" s="1" customFormat="1" ht="15.2" customHeight="1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>Jitka Heřmanová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183</v>
      </c>
      <c r="D122" s="118" t="s">
        <v>62</v>
      </c>
      <c r="E122" s="118" t="s">
        <v>58</v>
      </c>
      <c r="F122" s="118" t="s">
        <v>59</v>
      </c>
      <c r="G122" s="118" t="s">
        <v>184</v>
      </c>
      <c r="H122" s="118" t="s">
        <v>185</v>
      </c>
      <c r="I122" s="118" t="s">
        <v>186</v>
      </c>
      <c r="J122" s="118" t="s">
        <v>154</v>
      </c>
      <c r="K122" s="119" t="s">
        <v>187</v>
      </c>
      <c r="L122" s="116"/>
      <c r="M122" s="59" t="s">
        <v>1</v>
      </c>
      <c r="N122" s="60" t="s">
        <v>41</v>
      </c>
      <c r="O122" s="60" t="s">
        <v>188</v>
      </c>
      <c r="P122" s="60" t="s">
        <v>189</v>
      </c>
      <c r="Q122" s="60" t="s">
        <v>190</v>
      </c>
      <c r="R122" s="60" t="s">
        <v>191</v>
      </c>
      <c r="S122" s="60" t="s">
        <v>192</v>
      </c>
      <c r="T122" s="61" t="s">
        <v>193</v>
      </c>
    </row>
    <row r="123" spans="2:65" s="1" customFormat="1" ht="22.9" customHeight="1">
      <c r="B123" s="32"/>
      <c r="C123" s="64" t="s">
        <v>194</v>
      </c>
      <c r="J123" s="120">
        <f>BK123</f>
        <v>0</v>
      </c>
      <c r="L123" s="32"/>
      <c r="M123" s="62"/>
      <c r="N123" s="53"/>
      <c r="O123" s="53"/>
      <c r="P123" s="121">
        <f>P124+P133+P140</f>
        <v>0</v>
      </c>
      <c r="Q123" s="53"/>
      <c r="R123" s="121">
        <f>R124+R133+R140</f>
        <v>1.0185199999999999</v>
      </c>
      <c r="S123" s="53"/>
      <c r="T123" s="122">
        <f>T124+T133+T140</f>
        <v>0</v>
      </c>
      <c r="AT123" s="17" t="s">
        <v>76</v>
      </c>
      <c r="AU123" s="17" t="s">
        <v>156</v>
      </c>
      <c r="BK123" s="123">
        <f>BK124+BK133+BK140</f>
        <v>0</v>
      </c>
    </row>
    <row r="124" spans="2:65" s="11" customFormat="1" ht="25.9" customHeight="1">
      <c r="B124" s="124"/>
      <c r="D124" s="125" t="s">
        <v>76</v>
      </c>
      <c r="E124" s="126" t="s">
        <v>3446</v>
      </c>
      <c r="F124" s="126" t="s">
        <v>3447</v>
      </c>
      <c r="I124" s="127"/>
      <c r="J124" s="128">
        <f>BK124</f>
        <v>0</v>
      </c>
      <c r="L124" s="124"/>
      <c r="M124" s="129"/>
      <c r="P124" s="130">
        <f>SUM(P125:P132)</f>
        <v>0</v>
      </c>
      <c r="R124" s="130">
        <f>SUM(R125:R132)</f>
        <v>0</v>
      </c>
      <c r="T124" s="131">
        <f>SUM(T125:T132)</f>
        <v>0</v>
      </c>
      <c r="AR124" s="125" t="s">
        <v>85</v>
      </c>
      <c r="AT124" s="132" t="s">
        <v>76</v>
      </c>
      <c r="AU124" s="132" t="s">
        <v>77</v>
      </c>
      <c r="AY124" s="125" t="s">
        <v>197</v>
      </c>
      <c r="BK124" s="133">
        <f>SUM(BK125:BK132)</f>
        <v>0</v>
      </c>
    </row>
    <row r="125" spans="2:65" s="1" customFormat="1" ht="16.5" customHeight="1">
      <c r="B125" s="136"/>
      <c r="C125" s="137" t="s">
        <v>85</v>
      </c>
      <c r="D125" s="137" t="s">
        <v>199</v>
      </c>
      <c r="E125" s="138" t="s">
        <v>3448</v>
      </c>
      <c r="F125" s="139" t="s">
        <v>3449</v>
      </c>
      <c r="G125" s="140" t="s">
        <v>3450</v>
      </c>
      <c r="H125" s="141">
        <v>1</v>
      </c>
      <c r="I125" s="142"/>
      <c r="J125" s="143">
        <f>ROUND(I125*H125,2)</f>
        <v>0</v>
      </c>
      <c r="K125" s="139" t="s">
        <v>203</v>
      </c>
      <c r="L125" s="32"/>
      <c r="M125" s="144" t="s">
        <v>1</v>
      </c>
      <c r="N125" s="145" t="s">
        <v>42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204</v>
      </c>
      <c r="AT125" s="148" t="s">
        <v>199</v>
      </c>
      <c r="AU125" s="148" t="s">
        <v>85</v>
      </c>
      <c r="AY125" s="17" t="s">
        <v>197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85</v>
      </c>
      <c r="BK125" s="149">
        <f>ROUND(I125*H125,2)</f>
        <v>0</v>
      </c>
      <c r="BL125" s="17" t="s">
        <v>204</v>
      </c>
      <c r="BM125" s="148" t="s">
        <v>87</v>
      </c>
    </row>
    <row r="126" spans="2:65" s="1" customFormat="1" ht="24.2" customHeight="1">
      <c r="B126" s="136"/>
      <c r="C126" s="137" t="s">
        <v>87</v>
      </c>
      <c r="D126" s="137" t="s">
        <v>199</v>
      </c>
      <c r="E126" s="138" t="s">
        <v>3451</v>
      </c>
      <c r="F126" s="139" t="s">
        <v>3452</v>
      </c>
      <c r="G126" s="140" t="s">
        <v>3450</v>
      </c>
      <c r="H126" s="141">
        <v>1</v>
      </c>
      <c r="I126" s="142"/>
      <c r="J126" s="143">
        <f>ROUND(I126*H126,2)</f>
        <v>0</v>
      </c>
      <c r="K126" s="139" t="s">
        <v>203</v>
      </c>
      <c r="L126" s="32"/>
      <c r="M126" s="144" t="s">
        <v>1</v>
      </c>
      <c r="N126" s="145" t="s">
        <v>42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204</v>
      </c>
      <c r="AT126" s="148" t="s">
        <v>199</v>
      </c>
      <c r="AU126" s="148" t="s">
        <v>85</v>
      </c>
      <c r="AY126" s="17" t="s">
        <v>197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85</v>
      </c>
      <c r="BK126" s="149">
        <f>ROUND(I126*H126,2)</f>
        <v>0</v>
      </c>
      <c r="BL126" s="17" t="s">
        <v>204</v>
      </c>
      <c r="BM126" s="148" t="s">
        <v>204</v>
      </c>
    </row>
    <row r="127" spans="2:65" s="1" customFormat="1" ht="16.5" customHeight="1">
      <c r="B127" s="136"/>
      <c r="C127" s="137" t="s">
        <v>209</v>
      </c>
      <c r="D127" s="137" t="s">
        <v>199</v>
      </c>
      <c r="E127" s="138" t="s">
        <v>3453</v>
      </c>
      <c r="F127" s="139" t="s">
        <v>3454</v>
      </c>
      <c r="G127" s="140" t="s">
        <v>3450</v>
      </c>
      <c r="H127" s="141">
        <v>1</v>
      </c>
      <c r="I127" s="142"/>
      <c r="J127" s="143">
        <f>ROUND(I127*H127,2)</f>
        <v>0</v>
      </c>
      <c r="K127" s="139" t="s">
        <v>203</v>
      </c>
      <c r="L127" s="32"/>
      <c r="M127" s="144" t="s">
        <v>1</v>
      </c>
      <c r="N127" s="145" t="s">
        <v>42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204</v>
      </c>
      <c r="AT127" s="148" t="s">
        <v>199</v>
      </c>
      <c r="AU127" s="148" t="s">
        <v>85</v>
      </c>
      <c r="AY127" s="17" t="s">
        <v>197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85</v>
      </c>
      <c r="BK127" s="149">
        <f>ROUND(I127*H127,2)</f>
        <v>0</v>
      </c>
      <c r="BL127" s="17" t="s">
        <v>204</v>
      </c>
      <c r="BM127" s="148" t="s">
        <v>233</v>
      </c>
    </row>
    <row r="128" spans="2:65" s="12" customFormat="1" ht="33.75">
      <c r="B128" s="150"/>
      <c r="D128" s="151" t="s">
        <v>214</v>
      </c>
      <c r="E128" s="152" t="s">
        <v>1</v>
      </c>
      <c r="F128" s="153" t="s">
        <v>3504</v>
      </c>
      <c r="H128" s="154">
        <v>1</v>
      </c>
      <c r="I128" s="155"/>
      <c r="L128" s="150"/>
      <c r="M128" s="156"/>
      <c r="T128" s="157"/>
      <c r="AT128" s="152" t="s">
        <v>214</v>
      </c>
      <c r="AU128" s="152" t="s">
        <v>85</v>
      </c>
      <c r="AV128" s="12" t="s">
        <v>87</v>
      </c>
      <c r="AW128" s="12" t="s">
        <v>32</v>
      </c>
      <c r="AX128" s="12" t="s">
        <v>77</v>
      </c>
      <c r="AY128" s="152" t="s">
        <v>197</v>
      </c>
    </row>
    <row r="129" spans="2:65" s="13" customFormat="1">
      <c r="B129" s="158"/>
      <c r="D129" s="151" t="s">
        <v>214</v>
      </c>
      <c r="E129" s="159" t="s">
        <v>1</v>
      </c>
      <c r="F129" s="160" t="s">
        <v>219</v>
      </c>
      <c r="H129" s="161">
        <v>1</v>
      </c>
      <c r="I129" s="162"/>
      <c r="L129" s="158"/>
      <c r="M129" s="163"/>
      <c r="T129" s="164"/>
      <c r="AT129" s="159" t="s">
        <v>214</v>
      </c>
      <c r="AU129" s="159" t="s">
        <v>85</v>
      </c>
      <c r="AV129" s="13" t="s">
        <v>204</v>
      </c>
      <c r="AW129" s="13" t="s">
        <v>32</v>
      </c>
      <c r="AX129" s="13" t="s">
        <v>85</v>
      </c>
      <c r="AY129" s="159" t="s">
        <v>197</v>
      </c>
    </row>
    <row r="130" spans="2:65" s="1" customFormat="1" ht="16.5" customHeight="1">
      <c r="B130" s="136"/>
      <c r="C130" s="137" t="s">
        <v>204</v>
      </c>
      <c r="D130" s="137" t="s">
        <v>199</v>
      </c>
      <c r="E130" s="138" t="s">
        <v>3455</v>
      </c>
      <c r="F130" s="139" t="s">
        <v>3456</v>
      </c>
      <c r="G130" s="140" t="s">
        <v>3450</v>
      </c>
      <c r="H130" s="141">
        <v>1</v>
      </c>
      <c r="I130" s="142"/>
      <c r="J130" s="143">
        <f>ROUND(I130*H130,2)</f>
        <v>0</v>
      </c>
      <c r="K130" s="139" t="s">
        <v>203</v>
      </c>
      <c r="L130" s="32"/>
      <c r="M130" s="144" t="s">
        <v>1</v>
      </c>
      <c r="N130" s="145" t="s">
        <v>42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204</v>
      </c>
      <c r="AT130" s="148" t="s">
        <v>199</v>
      </c>
      <c r="AU130" s="148" t="s">
        <v>85</v>
      </c>
      <c r="AY130" s="17" t="s">
        <v>197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85</v>
      </c>
      <c r="BK130" s="149">
        <f>ROUND(I130*H130,2)</f>
        <v>0</v>
      </c>
      <c r="BL130" s="17" t="s">
        <v>204</v>
      </c>
      <c r="BM130" s="148" t="s">
        <v>244</v>
      </c>
    </row>
    <row r="131" spans="2:65" s="12" customFormat="1" ht="33.75">
      <c r="B131" s="150"/>
      <c r="D131" s="151" t="s">
        <v>214</v>
      </c>
      <c r="E131" s="152" t="s">
        <v>1</v>
      </c>
      <c r="F131" s="153" t="s">
        <v>3505</v>
      </c>
      <c r="H131" s="154">
        <v>1</v>
      </c>
      <c r="I131" s="155"/>
      <c r="L131" s="150"/>
      <c r="M131" s="156"/>
      <c r="T131" s="157"/>
      <c r="AT131" s="152" t="s">
        <v>214</v>
      </c>
      <c r="AU131" s="152" t="s">
        <v>85</v>
      </c>
      <c r="AV131" s="12" t="s">
        <v>87</v>
      </c>
      <c r="AW131" s="12" t="s">
        <v>32</v>
      </c>
      <c r="AX131" s="12" t="s">
        <v>77</v>
      </c>
      <c r="AY131" s="152" t="s">
        <v>197</v>
      </c>
    </row>
    <row r="132" spans="2:65" s="13" customFormat="1">
      <c r="B132" s="158"/>
      <c r="D132" s="151" t="s">
        <v>214</v>
      </c>
      <c r="E132" s="159" t="s">
        <v>1</v>
      </c>
      <c r="F132" s="160" t="s">
        <v>219</v>
      </c>
      <c r="H132" s="161">
        <v>1</v>
      </c>
      <c r="I132" s="162"/>
      <c r="L132" s="158"/>
      <c r="M132" s="163"/>
      <c r="T132" s="164"/>
      <c r="AT132" s="159" t="s">
        <v>214</v>
      </c>
      <c r="AU132" s="159" t="s">
        <v>85</v>
      </c>
      <c r="AV132" s="13" t="s">
        <v>204</v>
      </c>
      <c r="AW132" s="13" t="s">
        <v>32</v>
      </c>
      <c r="AX132" s="13" t="s">
        <v>85</v>
      </c>
      <c r="AY132" s="159" t="s">
        <v>197</v>
      </c>
    </row>
    <row r="133" spans="2:65" s="11" customFormat="1" ht="25.9" customHeight="1">
      <c r="B133" s="124"/>
      <c r="D133" s="125" t="s">
        <v>76</v>
      </c>
      <c r="E133" s="126" t="s">
        <v>195</v>
      </c>
      <c r="F133" s="126" t="s">
        <v>196</v>
      </c>
      <c r="I133" s="127"/>
      <c r="J133" s="128">
        <f>BK133</f>
        <v>0</v>
      </c>
      <c r="L133" s="124"/>
      <c r="M133" s="129"/>
      <c r="P133" s="130">
        <f>P134</f>
        <v>0</v>
      </c>
      <c r="R133" s="130">
        <f>R134</f>
        <v>1.0185199999999999</v>
      </c>
      <c r="T133" s="131">
        <f>T134</f>
        <v>0</v>
      </c>
      <c r="AR133" s="125" t="s">
        <v>85</v>
      </c>
      <c r="AT133" s="132" t="s">
        <v>76</v>
      </c>
      <c r="AU133" s="132" t="s">
        <v>77</v>
      </c>
      <c r="AY133" s="125" t="s">
        <v>197</v>
      </c>
      <c r="BK133" s="133">
        <f>BK134</f>
        <v>0</v>
      </c>
    </row>
    <row r="134" spans="2:65" s="11" customFormat="1" ht="22.9" customHeight="1">
      <c r="B134" s="124"/>
      <c r="D134" s="125" t="s">
        <v>76</v>
      </c>
      <c r="E134" s="134" t="s">
        <v>85</v>
      </c>
      <c r="F134" s="134" t="s">
        <v>198</v>
      </c>
      <c r="I134" s="127"/>
      <c r="J134" s="135">
        <f>BK134</f>
        <v>0</v>
      </c>
      <c r="L134" s="124"/>
      <c r="M134" s="129"/>
      <c r="P134" s="130">
        <f>SUM(P135:P139)</f>
        <v>0</v>
      </c>
      <c r="R134" s="130">
        <f>SUM(R135:R139)</f>
        <v>1.0185199999999999</v>
      </c>
      <c r="T134" s="131">
        <f>SUM(T135:T139)</f>
        <v>0</v>
      </c>
      <c r="AR134" s="125" t="s">
        <v>85</v>
      </c>
      <c r="AT134" s="132" t="s">
        <v>76</v>
      </c>
      <c r="AU134" s="132" t="s">
        <v>85</v>
      </c>
      <c r="AY134" s="125" t="s">
        <v>197</v>
      </c>
      <c r="BK134" s="133">
        <f>SUM(BK135:BK139)</f>
        <v>0</v>
      </c>
    </row>
    <row r="135" spans="2:65" s="1" customFormat="1" ht="24.2" customHeight="1">
      <c r="B135" s="136"/>
      <c r="C135" s="137" t="s">
        <v>225</v>
      </c>
      <c r="D135" s="137" t="s">
        <v>199</v>
      </c>
      <c r="E135" s="138" t="s">
        <v>3457</v>
      </c>
      <c r="F135" s="139" t="s">
        <v>3458</v>
      </c>
      <c r="G135" s="140" t="s">
        <v>202</v>
      </c>
      <c r="H135" s="141">
        <v>2</v>
      </c>
      <c r="I135" s="142"/>
      <c r="J135" s="143">
        <f>ROUND(I135*H135,2)</f>
        <v>0</v>
      </c>
      <c r="K135" s="139" t="s">
        <v>203</v>
      </c>
      <c r="L135" s="32"/>
      <c r="M135" s="144" t="s">
        <v>1</v>
      </c>
      <c r="N135" s="145" t="s">
        <v>42</v>
      </c>
      <c r="P135" s="146">
        <f>O135*H135</f>
        <v>0</v>
      </c>
      <c r="Q135" s="146">
        <v>1.9220000000000001E-2</v>
      </c>
      <c r="R135" s="146">
        <f>Q135*H135</f>
        <v>3.8440000000000002E-2</v>
      </c>
      <c r="S135" s="146">
        <v>0</v>
      </c>
      <c r="T135" s="147">
        <f>S135*H135</f>
        <v>0</v>
      </c>
      <c r="AR135" s="148" t="s">
        <v>204</v>
      </c>
      <c r="AT135" s="148" t="s">
        <v>199</v>
      </c>
      <c r="AU135" s="148" t="s">
        <v>87</v>
      </c>
      <c r="AY135" s="17" t="s">
        <v>197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85</v>
      </c>
      <c r="BK135" s="149">
        <f>ROUND(I135*H135,2)</f>
        <v>0</v>
      </c>
      <c r="BL135" s="17" t="s">
        <v>204</v>
      </c>
      <c r="BM135" s="148" t="s">
        <v>3459</v>
      </c>
    </row>
    <row r="136" spans="2:65" s="1" customFormat="1" ht="24.2" customHeight="1">
      <c r="B136" s="136"/>
      <c r="C136" s="137" t="s">
        <v>233</v>
      </c>
      <c r="D136" s="137" t="s">
        <v>199</v>
      </c>
      <c r="E136" s="138" t="s">
        <v>3460</v>
      </c>
      <c r="F136" s="139" t="s">
        <v>3461</v>
      </c>
      <c r="G136" s="140" t="s">
        <v>202</v>
      </c>
      <c r="H136" s="141">
        <v>11</v>
      </c>
      <c r="I136" s="142"/>
      <c r="J136" s="143">
        <f>ROUND(I136*H136,2)</f>
        <v>0</v>
      </c>
      <c r="K136" s="139" t="s">
        <v>203</v>
      </c>
      <c r="L136" s="32"/>
      <c r="M136" s="144" t="s">
        <v>1</v>
      </c>
      <c r="N136" s="145" t="s">
        <v>42</v>
      </c>
      <c r="P136" s="146">
        <f>O136*H136</f>
        <v>0</v>
      </c>
      <c r="Q136" s="146">
        <v>3.2030000000000003E-2</v>
      </c>
      <c r="R136" s="146">
        <f>Q136*H136</f>
        <v>0.35233000000000003</v>
      </c>
      <c r="S136" s="146">
        <v>0</v>
      </c>
      <c r="T136" s="147">
        <f>S136*H136</f>
        <v>0</v>
      </c>
      <c r="AR136" s="148" t="s">
        <v>204</v>
      </c>
      <c r="AT136" s="148" t="s">
        <v>199</v>
      </c>
      <c r="AU136" s="148" t="s">
        <v>87</v>
      </c>
      <c r="AY136" s="17" t="s">
        <v>197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85</v>
      </c>
      <c r="BK136" s="149">
        <f>ROUND(I136*H136,2)</f>
        <v>0</v>
      </c>
      <c r="BL136" s="17" t="s">
        <v>204</v>
      </c>
      <c r="BM136" s="148" t="s">
        <v>3462</v>
      </c>
    </row>
    <row r="137" spans="2:65" s="1" customFormat="1" ht="24.2" customHeight="1">
      <c r="B137" s="136"/>
      <c r="C137" s="137" t="s">
        <v>238</v>
      </c>
      <c r="D137" s="137" t="s">
        <v>199</v>
      </c>
      <c r="E137" s="138" t="s">
        <v>3463</v>
      </c>
      <c r="F137" s="139" t="s">
        <v>3464</v>
      </c>
      <c r="G137" s="140" t="s">
        <v>202</v>
      </c>
      <c r="H137" s="141">
        <v>7</v>
      </c>
      <c r="I137" s="142"/>
      <c r="J137" s="143">
        <f>ROUND(I137*H137,2)</f>
        <v>0</v>
      </c>
      <c r="K137" s="139" t="s">
        <v>203</v>
      </c>
      <c r="L137" s="32"/>
      <c r="M137" s="144" t="s">
        <v>1</v>
      </c>
      <c r="N137" s="145" t="s">
        <v>42</v>
      </c>
      <c r="P137" s="146">
        <f>O137*H137</f>
        <v>0</v>
      </c>
      <c r="Q137" s="146">
        <v>4.4839999999999998E-2</v>
      </c>
      <c r="R137" s="146">
        <f>Q137*H137</f>
        <v>0.31387999999999999</v>
      </c>
      <c r="S137" s="146">
        <v>0</v>
      </c>
      <c r="T137" s="147">
        <f>S137*H137</f>
        <v>0</v>
      </c>
      <c r="AR137" s="148" t="s">
        <v>204</v>
      </c>
      <c r="AT137" s="148" t="s">
        <v>199</v>
      </c>
      <c r="AU137" s="148" t="s">
        <v>87</v>
      </c>
      <c r="AY137" s="17" t="s">
        <v>197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85</v>
      </c>
      <c r="BK137" s="149">
        <f>ROUND(I137*H137,2)</f>
        <v>0</v>
      </c>
      <c r="BL137" s="17" t="s">
        <v>204</v>
      </c>
      <c r="BM137" s="148" t="s">
        <v>3465</v>
      </c>
    </row>
    <row r="138" spans="2:65" s="1" customFormat="1" ht="24.2" customHeight="1">
      <c r="B138" s="136"/>
      <c r="C138" s="137" t="s">
        <v>244</v>
      </c>
      <c r="D138" s="137" t="s">
        <v>199</v>
      </c>
      <c r="E138" s="138" t="s">
        <v>3466</v>
      </c>
      <c r="F138" s="139" t="s">
        <v>3467</v>
      </c>
      <c r="G138" s="140" t="s">
        <v>202</v>
      </c>
      <c r="H138" s="141">
        <v>3</v>
      </c>
      <c r="I138" s="142"/>
      <c r="J138" s="143">
        <f>ROUND(I138*H138,2)</f>
        <v>0</v>
      </c>
      <c r="K138" s="139" t="s">
        <v>203</v>
      </c>
      <c r="L138" s="32"/>
      <c r="M138" s="144" t="s">
        <v>1</v>
      </c>
      <c r="N138" s="145" t="s">
        <v>42</v>
      </c>
      <c r="P138" s="146">
        <f>O138*H138</f>
        <v>0</v>
      </c>
      <c r="Q138" s="146">
        <v>5.765E-2</v>
      </c>
      <c r="R138" s="146">
        <f>Q138*H138</f>
        <v>0.17294999999999999</v>
      </c>
      <c r="S138" s="146">
        <v>0</v>
      </c>
      <c r="T138" s="147">
        <f>S138*H138</f>
        <v>0</v>
      </c>
      <c r="AR138" s="148" t="s">
        <v>204</v>
      </c>
      <c r="AT138" s="148" t="s">
        <v>199</v>
      </c>
      <c r="AU138" s="148" t="s">
        <v>87</v>
      </c>
      <c r="AY138" s="17" t="s">
        <v>197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85</v>
      </c>
      <c r="BK138" s="149">
        <f>ROUND(I138*H138,2)</f>
        <v>0</v>
      </c>
      <c r="BL138" s="17" t="s">
        <v>204</v>
      </c>
      <c r="BM138" s="148" t="s">
        <v>3468</v>
      </c>
    </row>
    <row r="139" spans="2:65" s="1" customFormat="1" ht="24.2" customHeight="1">
      <c r="B139" s="136"/>
      <c r="C139" s="137" t="s">
        <v>248</v>
      </c>
      <c r="D139" s="137" t="s">
        <v>199</v>
      </c>
      <c r="E139" s="138" t="s">
        <v>3469</v>
      </c>
      <c r="F139" s="139" t="s">
        <v>3470</v>
      </c>
      <c r="G139" s="140" t="s">
        <v>202</v>
      </c>
      <c r="H139" s="141">
        <v>2</v>
      </c>
      <c r="I139" s="142"/>
      <c r="J139" s="143">
        <f>ROUND(I139*H139,2)</f>
        <v>0</v>
      </c>
      <c r="K139" s="139" t="s">
        <v>203</v>
      </c>
      <c r="L139" s="32"/>
      <c r="M139" s="144" t="s">
        <v>1</v>
      </c>
      <c r="N139" s="145" t="s">
        <v>42</v>
      </c>
      <c r="P139" s="146">
        <f>O139*H139</f>
        <v>0</v>
      </c>
      <c r="Q139" s="146">
        <v>7.0459999999999995E-2</v>
      </c>
      <c r="R139" s="146">
        <f>Q139*H139</f>
        <v>0.14091999999999999</v>
      </c>
      <c r="S139" s="146">
        <v>0</v>
      </c>
      <c r="T139" s="147">
        <f>S139*H139</f>
        <v>0</v>
      </c>
      <c r="AR139" s="148" t="s">
        <v>204</v>
      </c>
      <c r="AT139" s="148" t="s">
        <v>199</v>
      </c>
      <c r="AU139" s="148" t="s">
        <v>87</v>
      </c>
      <c r="AY139" s="17" t="s">
        <v>197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85</v>
      </c>
      <c r="BK139" s="149">
        <f>ROUND(I139*H139,2)</f>
        <v>0</v>
      </c>
      <c r="BL139" s="17" t="s">
        <v>204</v>
      </c>
      <c r="BM139" s="148" t="s">
        <v>3471</v>
      </c>
    </row>
    <row r="140" spans="2:65" s="11" customFormat="1" ht="25.9" customHeight="1">
      <c r="B140" s="124"/>
      <c r="D140" s="125" t="s">
        <v>76</v>
      </c>
      <c r="E140" s="126" t="s">
        <v>141</v>
      </c>
      <c r="F140" s="126" t="s">
        <v>3149</v>
      </c>
      <c r="I140" s="127"/>
      <c r="J140" s="128">
        <f>BK140</f>
        <v>0</v>
      </c>
      <c r="L140" s="124"/>
      <c r="M140" s="129"/>
      <c r="P140" s="130">
        <f>P141+SUM(P142:P154)+P158+P160</f>
        <v>0</v>
      </c>
      <c r="R140" s="130">
        <f>R141+SUM(R142:R154)+R158+R160</f>
        <v>0</v>
      </c>
      <c r="T140" s="131">
        <f>T141+SUM(T142:T154)+T158+T160</f>
        <v>0</v>
      </c>
      <c r="AR140" s="125" t="s">
        <v>225</v>
      </c>
      <c r="AT140" s="132" t="s">
        <v>76</v>
      </c>
      <c r="AU140" s="132" t="s">
        <v>77</v>
      </c>
      <c r="AY140" s="125" t="s">
        <v>197</v>
      </c>
      <c r="BK140" s="133">
        <f>BK141+SUM(BK142:BK154)+BK158+BK160</f>
        <v>0</v>
      </c>
    </row>
    <row r="141" spans="2:65" s="1" customFormat="1" ht="16.5" customHeight="1">
      <c r="B141" s="136"/>
      <c r="C141" s="137" t="s">
        <v>252</v>
      </c>
      <c r="D141" s="137" t="s">
        <v>199</v>
      </c>
      <c r="E141" s="138" t="s">
        <v>3472</v>
      </c>
      <c r="F141" s="139" t="s">
        <v>3473</v>
      </c>
      <c r="G141" s="140" t="s">
        <v>3450</v>
      </c>
      <c r="H141" s="141">
        <v>1</v>
      </c>
      <c r="I141" s="142"/>
      <c r="J141" s="143">
        <f>ROUND(I141*H141,2)</f>
        <v>0</v>
      </c>
      <c r="K141" s="139" t="s">
        <v>203</v>
      </c>
      <c r="L141" s="32"/>
      <c r="M141" s="144" t="s">
        <v>1</v>
      </c>
      <c r="N141" s="145" t="s">
        <v>42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204</v>
      </c>
      <c r="AT141" s="148" t="s">
        <v>199</v>
      </c>
      <c r="AU141" s="148" t="s">
        <v>85</v>
      </c>
      <c r="AY141" s="17" t="s">
        <v>197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85</v>
      </c>
      <c r="BK141" s="149">
        <f>ROUND(I141*H141,2)</f>
        <v>0</v>
      </c>
      <c r="BL141" s="17" t="s">
        <v>204</v>
      </c>
      <c r="BM141" s="148" t="s">
        <v>252</v>
      </c>
    </row>
    <row r="142" spans="2:65" s="1" customFormat="1" ht="16.5" customHeight="1">
      <c r="B142" s="136"/>
      <c r="C142" s="137" t="s">
        <v>256</v>
      </c>
      <c r="D142" s="137" t="s">
        <v>199</v>
      </c>
      <c r="E142" s="138" t="s">
        <v>3474</v>
      </c>
      <c r="F142" s="139" t="s">
        <v>3475</v>
      </c>
      <c r="G142" s="140" t="s">
        <v>3450</v>
      </c>
      <c r="H142" s="141">
        <v>1</v>
      </c>
      <c r="I142" s="142"/>
      <c r="J142" s="143">
        <f>ROUND(I142*H142,2)</f>
        <v>0</v>
      </c>
      <c r="K142" s="139" t="s">
        <v>203</v>
      </c>
      <c r="L142" s="32"/>
      <c r="M142" s="144" t="s">
        <v>1</v>
      </c>
      <c r="N142" s="145" t="s">
        <v>42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204</v>
      </c>
      <c r="AT142" s="148" t="s">
        <v>199</v>
      </c>
      <c r="AU142" s="148" t="s">
        <v>85</v>
      </c>
      <c r="AY142" s="17" t="s">
        <v>197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85</v>
      </c>
      <c r="BK142" s="149">
        <f>ROUND(I142*H142,2)</f>
        <v>0</v>
      </c>
      <c r="BL142" s="17" t="s">
        <v>204</v>
      </c>
      <c r="BM142" s="148" t="s">
        <v>8</v>
      </c>
    </row>
    <row r="143" spans="2:65" s="12" customFormat="1" ht="33.75">
      <c r="B143" s="150"/>
      <c r="D143" s="151" t="s">
        <v>214</v>
      </c>
      <c r="E143" s="152" t="s">
        <v>1</v>
      </c>
      <c r="F143" s="153" t="s">
        <v>3506</v>
      </c>
      <c r="H143" s="154">
        <v>1</v>
      </c>
      <c r="I143" s="155"/>
      <c r="L143" s="150"/>
      <c r="M143" s="156"/>
      <c r="T143" s="157"/>
      <c r="AT143" s="152" t="s">
        <v>214</v>
      </c>
      <c r="AU143" s="152" t="s">
        <v>85</v>
      </c>
      <c r="AV143" s="12" t="s">
        <v>87</v>
      </c>
      <c r="AW143" s="12" t="s">
        <v>32</v>
      </c>
      <c r="AX143" s="12" t="s">
        <v>77</v>
      </c>
      <c r="AY143" s="152" t="s">
        <v>197</v>
      </c>
    </row>
    <row r="144" spans="2:65" s="13" customFormat="1">
      <c r="B144" s="158"/>
      <c r="D144" s="151" t="s">
        <v>214</v>
      </c>
      <c r="E144" s="159" t="s">
        <v>1</v>
      </c>
      <c r="F144" s="160" t="s">
        <v>219</v>
      </c>
      <c r="H144" s="161">
        <v>1</v>
      </c>
      <c r="I144" s="162"/>
      <c r="L144" s="158"/>
      <c r="M144" s="163"/>
      <c r="T144" s="164"/>
      <c r="AT144" s="159" t="s">
        <v>214</v>
      </c>
      <c r="AU144" s="159" t="s">
        <v>85</v>
      </c>
      <c r="AV144" s="13" t="s">
        <v>204</v>
      </c>
      <c r="AW144" s="13" t="s">
        <v>32</v>
      </c>
      <c r="AX144" s="13" t="s">
        <v>85</v>
      </c>
      <c r="AY144" s="159" t="s">
        <v>197</v>
      </c>
    </row>
    <row r="145" spans="2:65" s="1" customFormat="1" ht="16.5" customHeight="1">
      <c r="B145" s="136"/>
      <c r="C145" s="137" t="s">
        <v>8</v>
      </c>
      <c r="D145" s="137" t="s">
        <v>199</v>
      </c>
      <c r="E145" s="138" t="s">
        <v>3476</v>
      </c>
      <c r="F145" s="139" t="s">
        <v>3477</v>
      </c>
      <c r="G145" s="140" t="s">
        <v>3450</v>
      </c>
      <c r="H145" s="141">
        <v>1</v>
      </c>
      <c r="I145" s="142"/>
      <c r="J145" s="143">
        <f>ROUND(I145*H145,2)</f>
        <v>0</v>
      </c>
      <c r="K145" s="139" t="s">
        <v>203</v>
      </c>
      <c r="L145" s="32"/>
      <c r="M145" s="144" t="s">
        <v>1</v>
      </c>
      <c r="N145" s="145" t="s">
        <v>42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204</v>
      </c>
      <c r="AT145" s="148" t="s">
        <v>199</v>
      </c>
      <c r="AU145" s="148" t="s">
        <v>85</v>
      </c>
      <c r="AY145" s="17" t="s">
        <v>197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85</v>
      </c>
      <c r="BK145" s="149">
        <f>ROUND(I145*H145,2)</f>
        <v>0</v>
      </c>
      <c r="BL145" s="17" t="s">
        <v>204</v>
      </c>
      <c r="BM145" s="148" t="s">
        <v>268</v>
      </c>
    </row>
    <row r="146" spans="2:65" s="1" customFormat="1" ht="16.5" customHeight="1">
      <c r="B146" s="136"/>
      <c r="C146" s="137" t="s">
        <v>264</v>
      </c>
      <c r="D146" s="137" t="s">
        <v>199</v>
      </c>
      <c r="E146" s="138" t="s">
        <v>3478</v>
      </c>
      <c r="F146" s="139" t="s">
        <v>3479</v>
      </c>
      <c r="G146" s="140" t="s">
        <v>3450</v>
      </c>
      <c r="H146" s="141">
        <v>1</v>
      </c>
      <c r="I146" s="142"/>
      <c r="J146" s="143">
        <f>ROUND(I146*H146,2)</f>
        <v>0</v>
      </c>
      <c r="K146" s="139" t="s">
        <v>203</v>
      </c>
      <c r="L146" s="32"/>
      <c r="M146" s="144" t="s">
        <v>1</v>
      </c>
      <c r="N146" s="145" t="s">
        <v>42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204</v>
      </c>
      <c r="AT146" s="148" t="s">
        <v>199</v>
      </c>
      <c r="AU146" s="148" t="s">
        <v>85</v>
      </c>
      <c r="AY146" s="17" t="s">
        <v>197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85</v>
      </c>
      <c r="BK146" s="149">
        <f>ROUND(I146*H146,2)</f>
        <v>0</v>
      </c>
      <c r="BL146" s="17" t="s">
        <v>204</v>
      </c>
      <c r="BM146" s="148" t="s">
        <v>286</v>
      </c>
    </row>
    <row r="147" spans="2:65" s="12" customFormat="1" ht="22.5">
      <c r="B147" s="150"/>
      <c r="D147" s="151" t="s">
        <v>214</v>
      </c>
      <c r="E147" s="152" t="s">
        <v>1</v>
      </c>
      <c r="F147" s="153" t="s">
        <v>3480</v>
      </c>
      <c r="H147" s="154">
        <v>1</v>
      </c>
      <c r="I147" s="155"/>
      <c r="L147" s="150"/>
      <c r="M147" s="156"/>
      <c r="T147" s="157"/>
      <c r="AT147" s="152" t="s">
        <v>214</v>
      </c>
      <c r="AU147" s="152" t="s">
        <v>85</v>
      </c>
      <c r="AV147" s="12" t="s">
        <v>87</v>
      </c>
      <c r="AW147" s="12" t="s">
        <v>32</v>
      </c>
      <c r="AX147" s="12" t="s">
        <v>77</v>
      </c>
      <c r="AY147" s="152" t="s">
        <v>197</v>
      </c>
    </row>
    <row r="148" spans="2:65" s="13" customFormat="1">
      <c r="B148" s="158"/>
      <c r="D148" s="151" t="s">
        <v>214</v>
      </c>
      <c r="E148" s="159" t="s">
        <v>1</v>
      </c>
      <c r="F148" s="160" t="s">
        <v>219</v>
      </c>
      <c r="H148" s="161">
        <v>1</v>
      </c>
      <c r="I148" s="162"/>
      <c r="L148" s="158"/>
      <c r="M148" s="163"/>
      <c r="T148" s="164"/>
      <c r="AT148" s="159" t="s">
        <v>214</v>
      </c>
      <c r="AU148" s="159" t="s">
        <v>85</v>
      </c>
      <c r="AV148" s="13" t="s">
        <v>204</v>
      </c>
      <c r="AW148" s="13" t="s">
        <v>32</v>
      </c>
      <c r="AX148" s="13" t="s">
        <v>85</v>
      </c>
      <c r="AY148" s="159" t="s">
        <v>197</v>
      </c>
    </row>
    <row r="149" spans="2:65" s="1" customFormat="1" ht="16.5" customHeight="1">
      <c r="B149" s="136"/>
      <c r="C149" s="137" t="s">
        <v>268</v>
      </c>
      <c r="D149" s="137" t="s">
        <v>199</v>
      </c>
      <c r="E149" s="138" t="s">
        <v>3481</v>
      </c>
      <c r="F149" s="139" t="s">
        <v>3482</v>
      </c>
      <c r="G149" s="140" t="s">
        <v>3450</v>
      </c>
      <c r="H149" s="141">
        <v>1</v>
      </c>
      <c r="I149" s="142"/>
      <c r="J149" s="143">
        <f>ROUND(I149*H149,2)</f>
        <v>0</v>
      </c>
      <c r="K149" s="139" t="s">
        <v>203</v>
      </c>
      <c r="L149" s="32"/>
      <c r="M149" s="144" t="s">
        <v>1</v>
      </c>
      <c r="N149" s="145" t="s">
        <v>42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204</v>
      </c>
      <c r="AT149" s="148" t="s">
        <v>199</v>
      </c>
      <c r="AU149" s="148" t="s">
        <v>85</v>
      </c>
      <c r="AY149" s="17" t="s">
        <v>197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85</v>
      </c>
      <c r="BK149" s="149">
        <f>ROUND(I149*H149,2)</f>
        <v>0</v>
      </c>
      <c r="BL149" s="17" t="s">
        <v>204</v>
      </c>
      <c r="BM149" s="148" t="s">
        <v>296</v>
      </c>
    </row>
    <row r="150" spans="2:65" s="12" customFormat="1" ht="45">
      <c r="B150" s="150"/>
      <c r="D150" s="151" t="s">
        <v>214</v>
      </c>
      <c r="E150" s="152" t="s">
        <v>1</v>
      </c>
      <c r="F150" s="153" t="s">
        <v>3507</v>
      </c>
      <c r="H150" s="154">
        <v>1</v>
      </c>
      <c r="I150" s="155"/>
      <c r="L150" s="150"/>
      <c r="M150" s="156"/>
      <c r="T150" s="157"/>
      <c r="AT150" s="152" t="s">
        <v>214</v>
      </c>
      <c r="AU150" s="152" t="s">
        <v>85</v>
      </c>
      <c r="AV150" s="12" t="s">
        <v>87</v>
      </c>
      <c r="AW150" s="12" t="s">
        <v>32</v>
      </c>
      <c r="AX150" s="12" t="s">
        <v>77</v>
      </c>
      <c r="AY150" s="152" t="s">
        <v>197</v>
      </c>
    </row>
    <row r="151" spans="2:65" s="13" customFormat="1">
      <c r="B151" s="158"/>
      <c r="D151" s="151" t="s">
        <v>214</v>
      </c>
      <c r="E151" s="159" t="s">
        <v>1</v>
      </c>
      <c r="F151" s="160" t="s">
        <v>219</v>
      </c>
      <c r="H151" s="161">
        <v>1</v>
      </c>
      <c r="I151" s="162"/>
      <c r="L151" s="158"/>
      <c r="M151" s="163"/>
      <c r="T151" s="164"/>
      <c r="AT151" s="159" t="s">
        <v>214</v>
      </c>
      <c r="AU151" s="159" t="s">
        <v>85</v>
      </c>
      <c r="AV151" s="13" t="s">
        <v>204</v>
      </c>
      <c r="AW151" s="13" t="s">
        <v>32</v>
      </c>
      <c r="AX151" s="13" t="s">
        <v>85</v>
      </c>
      <c r="AY151" s="159" t="s">
        <v>197</v>
      </c>
    </row>
    <row r="152" spans="2:65" s="1" customFormat="1" ht="16.5" customHeight="1">
      <c r="B152" s="136"/>
      <c r="C152" s="137" t="s">
        <v>281</v>
      </c>
      <c r="D152" s="137" t="s">
        <v>199</v>
      </c>
      <c r="E152" s="138" t="s">
        <v>3483</v>
      </c>
      <c r="F152" s="139" t="s">
        <v>3484</v>
      </c>
      <c r="G152" s="140" t="s">
        <v>3450</v>
      </c>
      <c r="H152" s="141">
        <v>1</v>
      </c>
      <c r="I152" s="142"/>
      <c r="J152" s="143">
        <f>ROUND(I152*H152,2)</f>
        <v>0</v>
      </c>
      <c r="K152" s="139" t="s">
        <v>203</v>
      </c>
      <c r="L152" s="32"/>
      <c r="M152" s="144" t="s">
        <v>1</v>
      </c>
      <c r="N152" s="145" t="s">
        <v>42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204</v>
      </c>
      <c r="AT152" s="148" t="s">
        <v>199</v>
      </c>
      <c r="AU152" s="148" t="s">
        <v>85</v>
      </c>
      <c r="AY152" s="17" t="s">
        <v>197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85</v>
      </c>
      <c r="BK152" s="149">
        <f>ROUND(I152*H152,2)</f>
        <v>0</v>
      </c>
      <c r="BL152" s="17" t="s">
        <v>204</v>
      </c>
      <c r="BM152" s="148" t="s">
        <v>313</v>
      </c>
    </row>
    <row r="153" spans="2:65" s="1" customFormat="1" ht="253.5">
      <c r="B153" s="136"/>
      <c r="C153" s="198"/>
      <c r="D153" s="198"/>
      <c r="E153" s="199"/>
      <c r="F153" s="205" t="s">
        <v>3508</v>
      </c>
      <c r="G153" s="201"/>
      <c r="H153" s="202"/>
      <c r="I153" s="203"/>
      <c r="J153" s="204"/>
      <c r="K153" s="200"/>
      <c r="L153" s="32"/>
      <c r="M153" s="144"/>
      <c r="N153" s="145"/>
      <c r="P153" s="146"/>
      <c r="Q153" s="146"/>
      <c r="R153" s="146"/>
      <c r="S153" s="146"/>
      <c r="T153" s="147"/>
      <c r="AR153" s="148"/>
      <c r="AT153" s="148"/>
      <c r="AU153" s="148"/>
      <c r="AY153" s="17"/>
      <c r="BE153" s="149"/>
      <c r="BF153" s="149"/>
      <c r="BG153" s="149"/>
      <c r="BH153" s="149"/>
      <c r="BI153" s="149"/>
      <c r="BJ153" s="17"/>
      <c r="BK153" s="149"/>
      <c r="BL153" s="17"/>
      <c r="BM153" s="148"/>
    </row>
    <row r="154" spans="2:65" s="11" customFormat="1" ht="22.9" customHeight="1">
      <c r="B154" s="124"/>
      <c r="D154" s="125" t="s">
        <v>76</v>
      </c>
      <c r="E154" s="134" t="s">
        <v>3485</v>
      </c>
      <c r="F154" s="134" t="s">
        <v>3486</v>
      </c>
      <c r="I154" s="127"/>
      <c r="J154" s="135">
        <f>BK154</f>
        <v>0</v>
      </c>
      <c r="L154" s="124"/>
      <c r="M154" s="129"/>
      <c r="P154" s="130">
        <f>SUM(P155:P156)</f>
        <v>0</v>
      </c>
      <c r="R154" s="130">
        <f>SUM(R155:R156)</f>
        <v>0</v>
      </c>
      <c r="T154" s="131">
        <f>SUM(T155:T156)</f>
        <v>0</v>
      </c>
      <c r="AR154" s="125" t="s">
        <v>225</v>
      </c>
      <c r="AT154" s="132" t="s">
        <v>76</v>
      </c>
      <c r="AU154" s="132" t="s">
        <v>85</v>
      </c>
      <c r="AY154" s="125" t="s">
        <v>197</v>
      </c>
      <c r="BK154" s="133">
        <f>SUM(BK155:BK156)</f>
        <v>0</v>
      </c>
    </row>
    <row r="155" spans="2:65" s="1" customFormat="1" ht="16.5" customHeight="1">
      <c r="B155" s="136"/>
      <c r="C155" s="137" t="s">
        <v>286</v>
      </c>
      <c r="D155" s="137" t="s">
        <v>199</v>
      </c>
      <c r="E155" s="138" t="s">
        <v>3487</v>
      </c>
      <c r="F155" s="139" t="s">
        <v>3488</v>
      </c>
      <c r="G155" s="140" t="s">
        <v>3450</v>
      </c>
      <c r="H155" s="141">
        <v>1</v>
      </c>
      <c r="I155" s="142"/>
      <c r="J155" s="143">
        <f>ROUND(I155*H155,2)</f>
        <v>0</v>
      </c>
      <c r="K155" s="139" t="s">
        <v>203</v>
      </c>
      <c r="L155" s="32"/>
      <c r="M155" s="144" t="s">
        <v>1</v>
      </c>
      <c r="N155" s="145" t="s">
        <v>42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3153</v>
      </c>
      <c r="AT155" s="148" t="s">
        <v>199</v>
      </c>
      <c r="AU155" s="148" t="s">
        <v>87</v>
      </c>
      <c r="AY155" s="17" t="s">
        <v>197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85</v>
      </c>
      <c r="BK155" s="149">
        <f>ROUND(I155*H155,2)</f>
        <v>0</v>
      </c>
      <c r="BL155" s="17" t="s">
        <v>3153</v>
      </c>
      <c r="BM155" s="148" t="s">
        <v>3489</v>
      </c>
    </row>
    <row r="156" spans="2:65" s="1" customFormat="1" ht="16.5" customHeight="1">
      <c r="B156" s="136"/>
      <c r="C156" s="137" t="s">
        <v>290</v>
      </c>
      <c r="D156" s="137" t="s">
        <v>199</v>
      </c>
      <c r="E156" s="138" t="s">
        <v>3490</v>
      </c>
      <c r="F156" s="139" t="s">
        <v>3491</v>
      </c>
      <c r="G156" s="140" t="s">
        <v>3450</v>
      </c>
      <c r="H156" s="141">
        <v>1</v>
      </c>
      <c r="I156" s="142"/>
      <c r="J156" s="143">
        <f>ROUND(I156*H156,2)</f>
        <v>0</v>
      </c>
      <c r="K156" s="139" t="s">
        <v>203</v>
      </c>
      <c r="L156" s="32"/>
      <c r="M156" s="144" t="s">
        <v>1</v>
      </c>
      <c r="N156" s="145" t="s">
        <v>42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3153</v>
      </c>
      <c r="AT156" s="148" t="s">
        <v>199</v>
      </c>
      <c r="AU156" s="148" t="s">
        <v>87</v>
      </c>
      <c r="AY156" s="17" t="s">
        <v>197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85</v>
      </c>
      <c r="BK156" s="149">
        <f>ROUND(I156*H156,2)</f>
        <v>0</v>
      </c>
      <c r="BL156" s="17" t="s">
        <v>3153</v>
      </c>
      <c r="BM156" s="148" t="s">
        <v>3492</v>
      </c>
    </row>
    <row r="157" spans="2:65" s="1" customFormat="1" ht="48.75">
      <c r="B157" s="136"/>
      <c r="C157" s="198"/>
      <c r="D157" s="198"/>
      <c r="E157" s="199"/>
      <c r="F157" s="205" t="s">
        <v>3509</v>
      </c>
      <c r="G157" s="201"/>
      <c r="H157" s="202"/>
      <c r="I157" s="203"/>
      <c r="J157" s="204"/>
      <c r="K157" s="200"/>
      <c r="L157" s="32"/>
      <c r="M157" s="144"/>
      <c r="N157" s="145"/>
      <c r="P157" s="146"/>
      <c r="Q157" s="146"/>
      <c r="R157" s="146"/>
      <c r="S157" s="146"/>
      <c r="T157" s="147"/>
      <c r="AR157" s="148"/>
      <c r="AT157" s="148"/>
      <c r="AU157" s="148"/>
      <c r="AY157" s="17"/>
      <c r="BE157" s="149"/>
      <c r="BF157" s="149"/>
      <c r="BG157" s="149"/>
      <c r="BH157" s="149"/>
      <c r="BI157" s="149"/>
      <c r="BJ157" s="17"/>
      <c r="BK157" s="149"/>
      <c r="BL157" s="17"/>
      <c r="BM157" s="148"/>
    </row>
    <row r="158" spans="2:65" s="11" customFormat="1" ht="22.9" customHeight="1">
      <c r="B158" s="124"/>
      <c r="D158" s="125" t="s">
        <v>76</v>
      </c>
      <c r="E158" s="134" t="s">
        <v>3493</v>
      </c>
      <c r="F158" s="134" t="s">
        <v>3494</v>
      </c>
      <c r="I158" s="127"/>
      <c r="J158" s="135">
        <f>BK158</f>
        <v>0</v>
      </c>
      <c r="L158" s="124"/>
      <c r="M158" s="129"/>
      <c r="P158" s="130">
        <f>P159</f>
        <v>0</v>
      </c>
      <c r="R158" s="130">
        <f>R159</f>
        <v>0</v>
      </c>
      <c r="T158" s="131">
        <f>T159</f>
        <v>0</v>
      </c>
      <c r="AR158" s="125" t="s">
        <v>225</v>
      </c>
      <c r="AT158" s="132" t="s">
        <v>76</v>
      </c>
      <c r="AU158" s="132" t="s">
        <v>85</v>
      </c>
      <c r="AY158" s="125" t="s">
        <v>197</v>
      </c>
      <c r="BK158" s="133">
        <f>BK159</f>
        <v>0</v>
      </c>
    </row>
    <row r="159" spans="2:65" s="1" customFormat="1" ht="16.5" customHeight="1">
      <c r="B159" s="136"/>
      <c r="C159" s="137" t="s">
        <v>296</v>
      </c>
      <c r="D159" s="137" t="s">
        <v>199</v>
      </c>
      <c r="E159" s="138" t="s">
        <v>3495</v>
      </c>
      <c r="F159" s="139" t="s">
        <v>3496</v>
      </c>
      <c r="G159" s="140" t="s">
        <v>3450</v>
      </c>
      <c r="H159" s="141">
        <v>1</v>
      </c>
      <c r="I159" s="142"/>
      <c r="J159" s="143">
        <f>ROUND(I159*H159,2)</f>
        <v>0</v>
      </c>
      <c r="K159" s="139" t="s">
        <v>203</v>
      </c>
      <c r="L159" s="32"/>
      <c r="M159" s="144" t="s">
        <v>1</v>
      </c>
      <c r="N159" s="145" t="s">
        <v>42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204</v>
      </c>
      <c r="AT159" s="148" t="s">
        <v>199</v>
      </c>
      <c r="AU159" s="148" t="s">
        <v>87</v>
      </c>
      <c r="AY159" s="17" t="s">
        <v>197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85</v>
      </c>
      <c r="BK159" s="149">
        <f>ROUND(I159*H159,2)</f>
        <v>0</v>
      </c>
      <c r="BL159" s="17" t="s">
        <v>204</v>
      </c>
      <c r="BM159" s="148" t="s">
        <v>320</v>
      </c>
    </row>
    <row r="160" spans="2:65" s="11" customFormat="1" ht="22.9" customHeight="1">
      <c r="B160" s="124"/>
      <c r="D160" s="125" t="s">
        <v>76</v>
      </c>
      <c r="E160" s="134" t="s">
        <v>3497</v>
      </c>
      <c r="F160" s="134" t="s">
        <v>3498</v>
      </c>
      <c r="I160" s="127"/>
      <c r="J160" s="135">
        <f>BK160</f>
        <v>0</v>
      </c>
      <c r="L160" s="124"/>
      <c r="M160" s="129"/>
      <c r="P160" s="130">
        <f>SUM(P161:P162)</f>
        <v>0</v>
      </c>
      <c r="R160" s="130">
        <f>SUM(R161:R162)</f>
        <v>0</v>
      </c>
      <c r="T160" s="131">
        <f>SUM(T161:T162)</f>
        <v>0</v>
      </c>
      <c r="AR160" s="125" t="s">
        <v>225</v>
      </c>
      <c r="AT160" s="132" t="s">
        <v>76</v>
      </c>
      <c r="AU160" s="132" t="s">
        <v>85</v>
      </c>
      <c r="AY160" s="125" t="s">
        <v>197</v>
      </c>
      <c r="BK160" s="133">
        <f>SUM(BK161:BK162)</f>
        <v>0</v>
      </c>
    </row>
    <row r="161" spans="2:65" s="1" customFormat="1" ht="16.5" customHeight="1">
      <c r="B161" s="136"/>
      <c r="C161" s="137" t="s">
        <v>300</v>
      </c>
      <c r="D161" s="137" t="s">
        <v>199</v>
      </c>
      <c r="E161" s="138" t="s">
        <v>3499</v>
      </c>
      <c r="F161" s="139" t="s">
        <v>3500</v>
      </c>
      <c r="G161" s="140" t="s">
        <v>3450</v>
      </c>
      <c r="H161" s="141">
        <v>1</v>
      </c>
      <c r="I161" s="142"/>
      <c r="J161" s="143">
        <f>ROUND(I161*H161,2)</f>
        <v>0</v>
      </c>
      <c r="K161" s="139" t="s">
        <v>203</v>
      </c>
      <c r="L161" s="32"/>
      <c r="M161" s="144" t="s">
        <v>1</v>
      </c>
      <c r="N161" s="145" t="s">
        <v>42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204</v>
      </c>
      <c r="AT161" s="148" t="s">
        <v>199</v>
      </c>
      <c r="AU161" s="148" t="s">
        <v>87</v>
      </c>
      <c r="AY161" s="17" t="s">
        <v>197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85</v>
      </c>
      <c r="BK161" s="149">
        <f>ROUND(I161*H161,2)</f>
        <v>0</v>
      </c>
      <c r="BL161" s="17" t="s">
        <v>204</v>
      </c>
      <c r="BM161" s="148" t="s">
        <v>331</v>
      </c>
    </row>
    <row r="162" spans="2:65" s="1" customFormat="1" ht="16.5" customHeight="1">
      <c r="B162" s="136"/>
      <c r="C162" s="137" t="s">
        <v>313</v>
      </c>
      <c r="D162" s="137" t="s">
        <v>199</v>
      </c>
      <c r="E162" s="138" t="s">
        <v>3501</v>
      </c>
      <c r="F162" s="139" t="s">
        <v>3502</v>
      </c>
      <c r="G162" s="140" t="s">
        <v>3450</v>
      </c>
      <c r="H162" s="141">
        <v>1</v>
      </c>
      <c r="I162" s="142"/>
      <c r="J162" s="143">
        <f>ROUND(I162*H162,2)</f>
        <v>0</v>
      </c>
      <c r="K162" s="139" t="s">
        <v>203</v>
      </c>
      <c r="L162" s="32"/>
      <c r="M162" s="182" t="s">
        <v>1</v>
      </c>
      <c r="N162" s="183" t="s">
        <v>42</v>
      </c>
      <c r="O162" s="184"/>
      <c r="P162" s="185">
        <f>O162*H162</f>
        <v>0</v>
      </c>
      <c r="Q162" s="185">
        <v>0</v>
      </c>
      <c r="R162" s="185">
        <f>Q162*H162</f>
        <v>0</v>
      </c>
      <c r="S162" s="185">
        <v>0</v>
      </c>
      <c r="T162" s="186">
        <f>S162*H162</f>
        <v>0</v>
      </c>
      <c r="AR162" s="148" t="s">
        <v>3153</v>
      </c>
      <c r="AT162" s="148" t="s">
        <v>199</v>
      </c>
      <c r="AU162" s="148" t="s">
        <v>87</v>
      </c>
      <c r="AY162" s="17" t="s">
        <v>197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85</v>
      </c>
      <c r="BK162" s="149">
        <f>ROUND(I162*H162,2)</f>
        <v>0</v>
      </c>
      <c r="BL162" s="17" t="s">
        <v>3153</v>
      </c>
      <c r="BM162" s="148" t="s">
        <v>3503</v>
      </c>
    </row>
    <row r="163" spans="2:65" s="1" customFormat="1" ht="6.95" customHeight="1"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32"/>
    </row>
  </sheetData>
  <autoFilter ref="C122:K162" xr:uid="{00000000-0009-0000-0000-00001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1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s="1" customFormat="1" ht="12" customHeight="1">
      <c r="B8" s="32"/>
      <c r="D8" s="27" t="s">
        <v>146</v>
      </c>
      <c r="L8" s="32"/>
    </row>
    <row r="9" spans="2:46" s="1" customFormat="1" ht="16.5" customHeight="1">
      <c r="B9" s="32"/>
      <c r="E9" s="246" t="s">
        <v>147</v>
      </c>
      <c r="F9" s="249"/>
      <c r="G9" s="249"/>
      <c r="H9" s="24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2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148</v>
      </c>
      <c r="L20" s="32"/>
    </row>
    <row r="21" spans="2:12" s="1" customFormat="1" ht="18" customHeight="1">
      <c r="B21" s="32"/>
      <c r="E21" s="25" t="s">
        <v>149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150</v>
      </c>
      <c r="L23" s="32"/>
    </row>
    <row r="24" spans="2:12" s="1" customFormat="1" ht="18" customHeight="1">
      <c r="B24" s="32"/>
      <c r="E24" s="25" t="s">
        <v>151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ROUND(J141,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ROUND((SUM(BE141:BE612)),  2)</f>
        <v>0</v>
      </c>
      <c r="I33" s="96">
        <v>0.21</v>
      </c>
      <c r="J33" s="86">
        <f>ROUND(((SUM(BE141:BE612))*I33),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ROUND((SUM(BF141:BF612)),  2)</f>
        <v>0</v>
      </c>
      <c r="I34" s="96">
        <v>0.12</v>
      </c>
      <c r="J34" s="86">
        <f>ROUND(((SUM(BF141:BF612))*I34),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ROUND((SUM(BG141:BG612)),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ROUND((SUM(BH141:BH612)),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ROUND((SUM(BI141:BI612)),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152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146</v>
      </c>
      <c r="L86" s="32"/>
    </row>
    <row r="87" spans="2:47" s="1" customFormat="1" ht="16.5" customHeight="1">
      <c r="B87" s="32"/>
      <c r="E87" s="246" t="str">
        <f>E9</f>
        <v>SO 01 - Objekt zázemí</v>
      </c>
      <c r="F87" s="249"/>
      <c r="G87" s="249"/>
      <c r="H87" s="24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k.ú. Daliměřice, Turnov</v>
      </c>
      <c r="I89" s="27" t="s">
        <v>22</v>
      </c>
      <c r="J89" s="52" t="str">
        <f>IF(J12="","",J12)</f>
        <v>7. 10. 2024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Turnov</v>
      </c>
      <c r="I91" s="27" t="s">
        <v>30</v>
      </c>
      <c r="J91" s="30" t="str">
        <f>E21</f>
        <v>Ing. Arch. Václav Hájek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Jitka Heřmanová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153</v>
      </c>
      <c r="D94" s="97"/>
      <c r="E94" s="97"/>
      <c r="F94" s="97"/>
      <c r="G94" s="97"/>
      <c r="H94" s="97"/>
      <c r="I94" s="97"/>
      <c r="J94" s="106" t="s">
        <v>154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155</v>
      </c>
      <c r="J96" s="66">
        <f>J141</f>
        <v>0</v>
      </c>
      <c r="L96" s="32"/>
      <c r="AU96" s="17" t="s">
        <v>156</v>
      </c>
    </row>
    <row r="97" spans="2:12" s="8" customFormat="1" ht="24.95" customHeight="1">
      <c r="B97" s="108"/>
      <c r="D97" s="109" t="s">
        <v>157</v>
      </c>
      <c r="E97" s="110"/>
      <c r="F97" s="110"/>
      <c r="G97" s="110"/>
      <c r="H97" s="110"/>
      <c r="I97" s="110"/>
      <c r="J97" s="111">
        <f>J142</f>
        <v>0</v>
      </c>
      <c r="L97" s="108"/>
    </row>
    <row r="98" spans="2:12" s="9" customFormat="1" ht="19.899999999999999" customHeight="1">
      <c r="B98" s="112"/>
      <c r="D98" s="113" t="s">
        <v>158</v>
      </c>
      <c r="E98" s="114"/>
      <c r="F98" s="114"/>
      <c r="G98" s="114"/>
      <c r="H98" s="114"/>
      <c r="I98" s="114"/>
      <c r="J98" s="115">
        <f>J143</f>
        <v>0</v>
      </c>
      <c r="L98" s="112"/>
    </row>
    <row r="99" spans="2:12" s="9" customFormat="1" ht="19.899999999999999" customHeight="1">
      <c r="B99" s="112"/>
      <c r="D99" s="113" t="s">
        <v>159</v>
      </c>
      <c r="E99" s="114"/>
      <c r="F99" s="114"/>
      <c r="G99" s="114"/>
      <c r="H99" s="114"/>
      <c r="I99" s="114"/>
      <c r="J99" s="115">
        <f>J229</f>
        <v>0</v>
      </c>
      <c r="L99" s="112"/>
    </row>
    <row r="100" spans="2:12" s="9" customFormat="1" ht="19.899999999999999" customHeight="1">
      <c r="B100" s="112"/>
      <c r="D100" s="113" t="s">
        <v>160</v>
      </c>
      <c r="E100" s="114"/>
      <c r="F100" s="114"/>
      <c r="G100" s="114"/>
      <c r="H100" s="114"/>
      <c r="I100" s="114"/>
      <c r="J100" s="115">
        <f>J273</f>
        <v>0</v>
      </c>
      <c r="L100" s="112"/>
    </row>
    <row r="101" spans="2:12" s="9" customFormat="1" ht="19.899999999999999" customHeight="1">
      <c r="B101" s="112"/>
      <c r="D101" s="113" t="s">
        <v>161</v>
      </c>
      <c r="E101" s="114"/>
      <c r="F101" s="114"/>
      <c r="G101" s="114"/>
      <c r="H101" s="114"/>
      <c r="I101" s="114"/>
      <c r="J101" s="115">
        <f>J302</f>
        <v>0</v>
      </c>
      <c r="L101" s="112"/>
    </row>
    <row r="102" spans="2:12" s="9" customFormat="1" ht="19.899999999999999" customHeight="1">
      <c r="B102" s="112"/>
      <c r="D102" s="113" t="s">
        <v>162</v>
      </c>
      <c r="E102" s="114"/>
      <c r="F102" s="114"/>
      <c r="G102" s="114"/>
      <c r="H102" s="114"/>
      <c r="I102" s="114"/>
      <c r="J102" s="115">
        <f>J352</f>
        <v>0</v>
      </c>
      <c r="L102" s="112"/>
    </row>
    <row r="103" spans="2:12" s="9" customFormat="1" ht="19.899999999999999" customHeight="1">
      <c r="B103" s="112"/>
      <c r="D103" s="113" t="s">
        <v>163</v>
      </c>
      <c r="E103" s="114"/>
      <c r="F103" s="114"/>
      <c r="G103" s="114"/>
      <c r="H103" s="114"/>
      <c r="I103" s="114"/>
      <c r="J103" s="115">
        <f>J373</f>
        <v>0</v>
      </c>
      <c r="L103" s="112"/>
    </row>
    <row r="104" spans="2:12" s="9" customFormat="1" ht="19.899999999999999" customHeight="1">
      <c r="B104" s="112"/>
      <c r="D104" s="113" t="s">
        <v>164</v>
      </c>
      <c r="E104" s="114"/>
      <c r="F104" s="114"/>
      <c r="G104" s="114"/>
      <c r="H104" s="114"/>
      <c r="I104" s="114"/>
      <c r="J104" s="115">
        <f>J376</f>
        <v>0</v>
      </c>
      <c r="L104" s="112"/>
    </row>
    <row r="105" spans="2:12" s="9" customFormat="1" ht="19.899999999999999" customHeight="1">
      <c r="B105" s="112"/>
      <c r="D105" s="113" t="s">
        <v>165</v>
      </c>
      <c r="E105" s="114"/>
      <c r="F105" s="114"/>
      <c r="G105" s="114"/>
      <c r="H105" s="114"/>
      <c r="I105" s="114"/>
      <c r="J105" s="115">
        <f>J391</f>
        <v>0</v>
      </c>
      <c r="L105" s="112"/>
    </row>
    <row r="106" spans="2:12" s="9" customFormat="1" ht="19.899999999999999" customHeight="1">
      <c r="B106" s="112"/>
      <c r="D106" s="113" t="s">
        <v>166</v>
      </c>
      <c r="E106" s="114"/>
      <c r="F106" s="114"/>
      <c r="G106" s="114"/>
      <c r="H106" s="114"/>
      <c r="I106" s="114"/>
      <c r="J106" s="115">
        <f>J397</f>
        <v>0</v>
      </c>
      <c r="L106" s="112"/>
    </row>
    <row r="107" spans="2:12" s="8" customFormat="1" ht="24.95" customHeight="1">
      <c r="B107" s="108"/>
      <c r="D107" s="109" t="s">
        <v>167</v>
      </c>
      <c r="E107" s="110"/>
      <c r="F107" s="110"/>
      <c r="G107" s="110"/>
      <c r="H107" s="110"/>
      <c r="I107" s="110"/>
      <c r="J107" s="111">
        <f>J399</f>
        <v>0</v>
      </c>
      <c r="L107" s="108"/>
    </row>
    <row r="108" spans="2:12" s="9" customFormat="1" ht="19.899999999999999" customHeight="1">
      <c r="B108" s="112"/>
      <c r="D108" s="113" t="s">
        <v>168</v>
      </c>
      <c r="E108" s="114"/>
      <c r="F108" s="114"/>
      <c r="G108" s="114"/>
      <c r="H108" s="114"/>
      <c r="I108" s="114"/>
      <c r="J108" s="115">
        <f>J400</f>
        <v>0</v>
      </c>
      <c r="L108" s="112"/>
    </row>
    <row r="109" spans="2:12" s="9" customFormat="1" ht="19.899999999999999" customHeight="1">
      <c r="B109" s="112"/>
      <c r="D109" s="113" t="s">
        <v>169</v>
      </c>
      <c r="E109" s="114"/>
      <c r="F109" s="114"/>
      <c r="G109" s="114"/>
      <c r="H109" s="114"/>
      <c r="I109" s="114"/>
      <c r="J109" s="115">
        <f>J410</f>
        <v>0</v>
      </c>
      <c r="L109" s="112"/>
    </row>
    <row r="110" spans="2:12" s="9" customFormat="1" ht="19.899999999999999" customHeight="1">
      <c r="B110" s="112"/>
      <c r="D110" s="113" t="s">
        <v>170</v>
      </c>
      <c r="E110" s="114"/>
      <c r="F110" s="114"/>
      <c r="G110" s="114"/>
      <c r="H110" s="114"/>
      <c r="I110" s="114"/>
      <c r="J110" s="115">
        <f>J426</f>
        <v>0</v>
      </c>
      <c r="L110" s="112"/>
    </row>
    <row r="111" spans="2:12" s="9" customFormat="1" ht="19.899999999999999" customHeight="1">
      <c r="B111" s="112"/>
      <c r="D111" s="113" t="s">
        <v>171</v>
      </c>
      <c r="E111" s="114"/>
      <c r="F111" s="114"/>
      <c r="G111" s="114"/>
      <c r="H111" s="114"/>
      <c r="I111" s="114"/>
      <c r="J111" s="115">
        <f>J438</f>
        <v>0</v>
      </c>
      <c r="L111" s="112"/>
    </row>
    <row r="112" spans="2:12" s="9" customFormat="1" ht="19.899999999999999" customHeight="1">
      <c r="B112" s="112"/>
      <c r="D112" s="113" t="s">
        <v>172</v>
      </c>
      <c r="E112" s="114"/>
      <c r="F112" s="114"/>
      <c r="G112" s="114"/>
      <c r="H112" s="114"/>
      <c r="I112" s="114"/>
      <c r="J112" s="115">
        <f>J452</f>
        <v>0</v>
      </c>
      <c r="L112" s="112"/>
    </row>
    <row r="113" spans="2:12" s="9" customFormat="1" ht="19.899999999999999" customHeight="1">
      <c r="B113" s="112"/>
      <c r="D113" s="113" t="s">
        <v>173</v>
      </c>
      <c r="E113" s="114"/>
      <c r="F113" s="114"/>
      <c r="G113" s="114"/>
      <c r="H113" s="114"/>
      <c r="I113" s="114"/>
      <c r="J113" s="115">
        <f>J473</f>
        <v>0</v>
      </c>
      <c r="L113" s="112"/>
    </row>
    <row r="114" spans="2:12" s="9" customFormat="1" ht="19.899999999999999" customHeight="1">
      <c r="B114" s="112"/>
      <c r="D114" s="113" t="s">
        <v>174</v>
      </c>
      <c r="E114" s="114"/>
      <c r="F114" s="114"/>
      <c r="G114" s="114"/>
      <c r="H114" s="114"/>
      <c r="I114" s="114"/>
      <c r="J114" s="115">
        <f>J481</f>
        <v>0</v>
      </c>
      <c r="L114" s="112"/>
    </row>
    <row r="115" spans="2:12" s="9" customFormat="1" ht="19.899999999999999" customHeight="1">
      <c r="B115" s="112"/>
      <c r="D115" s="113" t="s">
        <v>175</v>
      </c>
      <c r="E115" s="114"/>
      <c r="F115" s="114"/>
      <c r="G115" s="114"/>
      <c r="H115" s="114"/>
      <c r="I115" s="114"/>
      <c r="J115" s="115">
        <f>J510</f>
        <v>0</v>
      </c>
      <c r="L115" s="112"/>
    </row>
    <row r="116" spans="2:12" s="9" customFormat="1" ht="19.899999999999999" customHeight="1">
      <c r="B116" s="112"/>
      <c r="D116" s="113" t="s">
        <v>176</v>
      </c>
      <c r="E116" s="114"/>
      <c r="F116" s="114"/>
      <c r="G116" s="114"/>
      <c r="H116" s="114"/>
      <c r="I116" s="114"/>
      <c r="J116" s="115">
        <f>J522</f>
        <v>0</v>
      </c>
      <c r="L116" s="112"/>
    </row>
    <row r="117" spans="2:12" s="9" customFormat="1" ht="19.899999999999999" customHeight="1">
      <c r="B117" s="112"/>
      <c r="D117" s="113" t="s">
        <v>177</v>
      </c>
      <c r="E117" s="114"/>
      <c r="F117" s="114"/>
      <c r="G117" s="114"/>
      <c r="H117" s="114"/>
      <c r="I117" s="114"/>
      <c r="J117" s="115">
        <f>J528</f>
        <v>0</v>
      </c>
      <c r="L117" s="112"/>
    </row>
    <row r="118" spans="2:12" s="9" customFormat="1" ht="19.899999999999999" customHeight="1">
      <c r="B118" s="112"/>
      <c r="D118" s="113" t="s">
        <v>178</v>
      </c>
      <c r="E118" s="114"/>
      <c r="F118" s="114"/>
      <c r="G118" s="114"/>
      <c r="H118" s="114"/>
      <c r="I118" s="114"/>
      <c r="J118" s="115">
        <f>J553</f>
        <v>0</v>
      </c>
      <c r="L118" s="112"/>
    </row>
    <row r="119" spans="2:12" s="9" customFormat="1" ht="19.899999999999999" customHeight="1">
      <c r="B119" s="112"/>
      <c r="D119" s="113" t="s">
        <v>179</v>
      </c>
      <c r="E119" s="114"/>
      <c r="F119" s="114"/>
      <c r="G119" s="114"/>
      <c r="H119" s="114"/>
      <c r="I119" s="114"/>
      <c r="J119" s="115">
        <f>J574</f>
        <v>0</v>
      </c>
      <c r="L119" s="112"/>
    </row>
    <row r="120" spans="2:12" s="9" customFormat="1" ht="19.899999999999999" customHeight="1">
      <c r="B120" s="112"/>
      <c r="D120" s="113" t="s">
        <v>180</v>
      </c>
      <c r="E120" s="114"/>
      <c r="F120" s="114"/>
      <c r="G120" s="114"/>
      <c r="H120" s="114"/>
      <c r="I120" s="114"/>
      <c r="J120" s="115">
        <f>J582</f>
        <v>0</v>
      </c>
      <c r="L120" s="112"/>
    </row>
    <row r="121" spans="2:12" s="9" customFormat="1" ht="19.899999999999999" customHeight="1">
      <c r="B121" s="112"/>
      <c r="D121" s="113" t="s">
        <v>181</v>
      </c>
      <c r="E121" s="114"/>
      <c r="F121" s="114"/>
      <c r="G121" s="114"/>
      <c r="H121" s="114"/>
      <c r="I121" s="114"/>
      <c r="J121" s="115">
        <f>J597</f>
        <v>0</v>
      </c>
      <c r="L121" s="112"/>
    </row>
    <row r="122" spans="2:12" s="1" customFormat="1" ht="21.75" customHeight="1">
      <c r="B122" s="32"/>
      <c r="L122" s="32"/>
    </row>
    <row r="123" spans="2:12" s="1" customFormat="1" ht="6.95" customHeight="1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32"/>
    </row>
    <row r="127" spans="2:12" s="1" customFormat="1" ht="6.95" customHeight="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2"/>
    </row>
    <row r="128" spans="2:12" s="1" customFormat="1" ht="24.95" customHeight="1">
      <c r="B128" s="32"/>
      <c r="C128" s="21" t="s">
        <v>182</v>
      </c>
      <c r="L128" s="32"/>
    </row>
    <row r="129" spans="2:65" s="1" customFormat="1" ht="6.95" customHeight="1">
      <c r="B129" s="32"/>
      <c r="L129" s="32"/>
    </row>
    <row r="130" spans="2:65" s="1" customFormat="1" ht="12" customHeight="1">
      <c r="B130" s="32"/>
      <c r="C130" s="27" t="s">
        <v>16</v>
      </c>
      <c r="L130" s="32"/>
    </row>
    <row r="131" spans="2:65" s="1" customFormat="1" ht="16.5" customHeight="1">
      <c r="B131" s="32"/>
      <c r="E131" s="250" t="str">
        <f>E7</f>
        <v>Přírodní biotop Dolánky</v>
      </c>
      <c r="F131" s="251"/>
      <c r="G131" s="251"/>
      <c r="H131" s="251"/>
      <c r="L131" s="32"/>
    </row>
    <row r="132" spans="2:65" s="1" customFormat="1" ht="12" customHeight="1">
      <c r="B132" s="32"/>
      <c r="C132" s="27" t="s">
        <v>146</v>
      </c>
      <c r="L132" s="32"/>
    </row>
    <row r="133" spans="2:65" s="1" customFormat="1" ht="16.5" customHeight="1">
      <c r="B133" s="32"/>
      <c r="E133" s="246" t="str">
        <f>E9</f>
        <v>SO 01 - Objekt zázemí</v>
      </c>
      <c r="F133" s="249"/>
      <c r="G133" s="249"/>
      <c r="H133" s="249"/>
      <c r="L133" s="32"/>
    </row>
    <row r="134" spans="2:65" s="1" customFormat="1" ht="6.95" customHeight="1">
      <c r="B134" s="32"/>
      <c r="L134" s="32"/>
    </row>
    <row r="135" spans="2:65" s="1" customFormat="1" ht="12" customHeight="1">
      <c r="B135" s="32"/>
      <c r="C135" s="27" t="s">
        <v>20</v>
      </c>
      <c r="F135" s="25" t="str">
        <f>F12</f>
        <v>k.ú. Daliměřice, Turnov</v>
      </c>
      <c r="I135" s="27" t="s">
        <v>22</v>
      </c>
      <c r="J135" s="52" t="str">
        <f>IF(J12="","",J12)</f>
        <v>7. 10. 2024</v>
      </c>
      <c r="L135" s="32"/>
    </row>
    <row r="136" spans="2:65" s="1" customFormat="1" ht="6.95" customHeight="1">
      <c r="B136" s="32"/>
      <c r="L136" s="32"/>
    </row>
    <row r="137" spans="2:65" s="1" customFormat="1" ht="25.7" customHeight="1">
      <c r="B137" s="32"/>
      <c r="C137" s="27" t="s">
        <v>24</v>
      </c>
      <c r="F137" s="25" t="str">
        <f>E15</f>
        <v>Město Turnov</v>
      </c>
      <c r="I137" s="27" t="s">
        <v>30</v>
      </c>
      <c r="J137" s="30" t="str">
        <f>E21</f>
        <v>Ing. Arch. Václav Hájek</v>
      </c>
      <c r="L137" s="32"/>
    </row>
    <row r="138" spans="2:65" s="1" customFormat="1" ht="15.2" customHeight="1">
      <c r="B138" s="32"/>
      <c r="C138" s="27" t="s">
        <v>28</v>
      </c>
      <c r="F138" s="25" t="str">
        <f>IF(E18="","",E18)</f>
        <v>Vyplň údaj</v>
      </c>
      <c r="I138" s="27" t="s">
        <v>33</v>
      </c>
      <c r="J138" s="30" t="str">
        <f>E24</f>
        <v>Jitka Heřmanová</v>
      </c>
      <c r="L138" s="32"/>
    </row>
    <row r="139" spans="2:65" s="1" customFormat="1" ht="10.35" customHeight="1">
      <c r="B139" s="32"/>
      <c r="L139" s="32"/>
    </row>
    <row r="140" spans="2:65" s="10" customFormat="1" ht="29.25" customHeight="1">
      <c r="B140" s="116"/>
      <c r="C140" s="117" t="s">
        <v>183</v>
      </c>
      <c r="D140" s="118" t="s">
        <v>62</v>
      </c>
      <c r="E140" s="118" t="s">
        <v>58</v>
      </c>
      <c r="F140" s="118" t="s">
        <v>59</v>
      </c>
      <c r="G140" s="118" t="s">
        <v>184</v>
      </c>
      <c r="H140" s="118" t="s">
        <v>185</v>
      </c>
      <c r="I140" s="118" t="s">
        <v>186</v>
      </c>
      <c r="J140" s="118" t="s">
        <v>154</v>
      </c>
      <c r="K140" s="119" t="s">
        <v>187</v>
      </c>
      <c r="L140" s="116"/>
      <c r="M140" s="59" t="s">
        <v>1</v>
      </c>
      <c r="N140" s="60" t="s">
        <v>41</v>
      </c>
      <c r="O140" s="60" t="s">
        <v>188</v>
      </c>
      <c r="P140" s="60" t="s">
        <v>189</v>
      </c>
      <c r="Q140" s="60" t="s">
        <v>190</v>
      </c>
      <c r="R140" s="60" t="s">
        <v>191</v>
      </c>
      <c r="S140" s="60" t="s">
        <v>192</v>
      </c>
      <c r="T140" s="61" t="s">
        <v>193</v>
      </c>
    </row>
    <row r="141" spans="2:65" s="1" customFormat="1" ht="22.9" customHeight="1">
      <c r="B141" s="32"/>
      <c r="C141" s="64" t="s">
        <v>194</v>
      </c>
      <c r="J141" s="120">
        <f>BK141</f>
        <v>0</v>
      </c>
      <c r="L141" s="32"/>
      <c r="M141" s="62"/>
      <c r="N141" s="53"/>
      <c r="O141" s="53"/>
      <c r="P141" s="121">
        <f>P142+P399</f>
        <v>0</v>
      </c>
      <c r="Q141" s="53"/>
      <c r="R141" s="121">
        <f>R142+R399</f>
        <v>501.05831894000005</v>
      </c>
      <c r="S141" s="53"/>
      <c r="T141" s="122">
        <f>T142+T399</f>
        <v>32.197499999999998</v>
      </c>
      <c r="AT141" s="17" t="s">
        <v>76</v>
      </c>
      <c r="AU141" s="17" t="s">
        <v>156</v>
      </c>
      <c r="BK141" s="123">
        <f>BK142+BK399</f>
        <v>0</v>
      </c>
    </row>
    <row r="142" spans="2:65" s="11" customFormat="1" ht="25.9" customHeight="1">
      <c r="B142" s="124"/>
      <c r="D142" s="125" t="s">
        <v>76</v>
      </c>
      <c r="E142" s="126" t="s">
        <v>195</v>
      </c>
      <c r="F142" s="126" t="s">
        <v>196</v>
      </c>
      <c r="I142" s="127"/>
      <c r="J142" s="128">
        <f>BK142</f>
        <v>0</v>
      </c>
      <c r="L142" s="124"/>
      <c r="M142" s="129"/>
      <c r="P142" s="130">
        <f>P143+P229+P273+P302+P352+P373+P376+P391+P397</f>
        <v>0</v>
      </c>
      <c r="R142" s="130">
        <f>R143+R229+R273+R302+R352+R373+R376+R391+R397</f>
        <v>482.67693153000005</v>
      </c>
      <c r="T142" s="131">
        <f>T143+T229+T273+T302+T352+T373+T376+T391+T397</f>
        <v>32.197499999999998</v>
      </c>
      <c r="AR142" s="125" t="s">
        <v>85</v>
      </c>
      <c r="AT142" s="132" t="s">
        <v>76</v>
      </c>
      <c r="AU142" s="132" t="s">
        <v>77</v>
      </c>
      <c r="AY142" s="125" t="s">
        <v>197</v>
      </c>
      <c r="BK142" s="133">
        <f>BK143+BK229+BK273+BK302+BK352+BK373+BK376+BK391+BK397</f>
        <v>0</v>
      </c>
    </row>
    <row r="143" spans="2:65" s="11" customFormat="1" ht="22.9" customHeight="1">
      <c r="B143" s="124"/>
      <c r="D143" s="125" t="s">
        <v>76</v>
      </c>
      <c r="E143" s="134" t="s">
        <v>85</v>
      </c>
      <c r="F143" s="134" t="s">
        <v>198</v>
      </c>
      <c r="I143" s="127"/>
      <c r="J143" s="135">
        <f>BK143</f>
        <v>0</v>
      </c>
      <c r="L143" s="124"/>
      <c r="M143" s="129"/>
      <c r="P143" s="130">
        <f>SUM(P144:P228)</f>
        <v>0</v>
      </c>
      <c r="R143" s="130">
        <f>SUM(R144:R228)</f>
        <v>45.425606000000002</v>
      </c>
      <c r="T143" s="131">
        <f>SUM(T144:T228)</f>
        <v>0</v>
      </c>
      <c r="AR143" s="125" t="s">
        <v>85</v>
      </c>
      <c r="AT143" s="132" t="s">
        <v>76</v>
      </c>
      <c r="AU143" s="132" t="s">
        <v>85</v>
      </c>
      <c r="AY143" s="125" t="s">
        <v>197</v>
      </c>
      <c r="BK143" s="133">
        <f>SUM(BK144:BK228)</f>
        <v>0</v>
      </c>
    </row>
    <row r="144" spans="2:65" s="1" customFormat="1" ht="24.2" customHeight="1">
      <c r="B144" s="136"/>
      <c r="C144" s="137" t="s">
        <v>85</v>
      </c>
      <c r="D144" s="137" t="s">
        <v>199</v>
      </c>
      <c r="E144" s="138" t="s">
        <v>200</v>
      </c>
      <c r="F144" s="139" t="s">
        <v>201</v>
      </c>
      <c r="G144" s="140" t="s">
        <v>202</v>
      </c>
      <c r="H144" s="141">
        <v>2</v>
      </c>
      <c r="I144" s="142"/>
      <c r="J144" s="143">
        <f>ROUND(I144*H144,2)</f>
        <v>0</v>
      </c>
      <c r="K144" s="139" t="s">
        <v>203</v>
      </c>
      <c r="L144" s="32"/>
      <c r="M144" s="144" t="s">
        <v>1</v>
      </c>
      <c r="N144" s="145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204</v>
      </c>
      <c r="AT144" s="148" t="s">
        <v>199</v>
      </c>
      <c r="AU144" s="148" t="s">
        <v>87</v>
      </c>
      <c r="AY144" s="17" t="s">
        <v>197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85</v>
      </c>
      <c r="BK144" s="149">
        <f>ROUND(I144*H144,2)</f>
        <v>0</v>
      </c>
      <c r="BL144" s="17" t="s">
        <v>204</v>
      </c>
      <c r="BM144" s="148" t="s">
        <v>205</v>
      </c>
    </row>
    <row r="145" spans="2:65" s="1" customFormat="1" ht="21.75" customHeight="1">
      <c r="B145" s="136"/>
      <c r="C145" s="137" t="s">
        <v>87</v>
      </c>
      <c r="D145" s="137" t="s">
        <v>199</v>
      </c>
      <c r="E145" s="138" t="s">
        <v>206</v>
      </c>
      <c r="F145" s="139" t="s">
        <v>207</v>
      </c>
      <c r="G145" s="140" t="s">
        <v>202</v>
      </c>
      <c r="H145" s="141">
        <v>2</v>
      </c>
      <c r="I145" s="142"/>
      <c r="J145" s="143">
        <f>ROUND(I145*H145,2)</f>
        <v>0</v>
      </c>
      <c r="K145" s="139" t="s">
        <v>203</v>
      </c>
      <c r="L145" s="32"/>
      <c r="M145" s="144" t="s">
        <v>1</v>
      </c>
      <c r="N145" s="145" t="s">
        <v>42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204</v>
      </c>
      <c r="AT145" s="148" t="s">
        <v>199</v>
      </c>
      <c r="AU145" s="148" t="s">
        <v>87</v>
      </c>
      <c r="AY145" s="17" t="s">
        <v>197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85</v>
      </c>
      <c r="BK145" s="149">
        <f>ROUND(I145*H145,2)</f>
        <v>0</v>
      </c>
      <c r="BL145" s="17" t="s">
        <v>204</v>
      </c>
      <c r="BM145" s="148" t="s">
        <v>208</v>
      </c>
    </row>
    <row r="146" spans="2:65" s="1" customFormat="1" ht="24.2" customHeight="1">
      <c r="B146" s="136"/>
      <c r="C146" s="137" t="s">
        <v>209</v>
      </c>
      <c r="D146" s="137" t="s">
        <v>199</v>
      </c>
      <c r="E146" s="138" t="s">
        <v>210</v>
      </c>
      <c r="F146" s="139" t="s">
        <v>211</v>
      </c>
      <c r="G146" s="140" t="s">
        <v>212</v>
      </c>
      <c r="H146" s="141">
        <v>986.875</v>
      </c>
      <c r="I146" s="142"/>
      <c r="J146" s="143">
        <f>ROUND(I146*H146,2)</f>
        <v>0</v>
      </c>
      <c r="K146" s="139" t="s">
        <v>203</v>
      </c>
      <c r="L146" s="32"/>
      <c r="M146" s="144" t="s">
        <v>1</v>
      </c>
      <c r="N146" s="145" t="s">
        <v>42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204</v>
      </c>
      <c r="AT146" s="148" t="s">
        <v>199</v>
      </c>
      <c r="AU146" s="148" t="s">
        <v>87</v>
      </c>
      <c r="AY146" s="17" t="s">
        <v>197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85</v>
      </c>
      <c r="BK146" s="149">
        <f>ROUND(I146*H146,2)</f>
        <v>0</v>
      </c>
      <c r="BL146" s="17" t="s">
        <v>204</v>
      </c>
      <c r="BM146" s="148" t="s">
        <v>213</v>
      </c>
    </row>
    <row r="147" spans="2:65" s="12" customFormat="1">
      <c r="B147" s="150"/>
      <c r="D147" s="151" t="s">
        <v>214</v>
      </c>
      <c r="E147" s="152" t="s">
        <v>1</v>
      </c>
      <c r="F147" s="153" t="s">
        <v>215</v>
      </c>
      <c r="H147" s="154">
        <v>760</v>
      </c>
      <c r="I147" s="155"/>
      <c r="L147" s="150"/>
      <c r="M147" s="156"/>
      <c r="T147" s="157"/>
      <c r="AT147" s="152" t="s">
        <v>214</v>
      </c>
      <c r="AU147" s="152" t="s">
        <v>87</v>
      </c>
      <c r="AV147" s="12" t="s">
        <v>87</v>
      </c>
      <c r="AW147" s="12" t="s">
        <v>32</v>
      </c>
      <c r="AX147" s="12" t="s">
        <v>77</v>
      </c>
      <c r="AY147" s="152" t="s">
        <v>197</v>
      </c>
    </row>
    <row r="148" spans="2:65" s="12" customFormat="1">
      <c r="B148" s="150"/>
      <c r="D148" s="151" t="s">
        <v>214</v>
      </c>
      <c r="E148" s="152" t="s">
        <v>1</v>
      </c>
      <c r="F148" s="153" t="s">
        <v>216</v>
      </c>
      <c r="H148" s="154">
        <v>170.375</v>
      </c>
      <c r="I148" s="155"/>
      <c r="L148" s="150"/>
      <c r="M148" s="156"/>
      <c r="T148" s="157"/>
      <c r="AT148" s="152" t="s">
        <v>214</v>
      </c>
      <c r="AU148" s="152" t="s">
        <v>87</v>
      </c>
      <c r="AV148" s="12" t="s">
        <v>87</v>
      </c>
      <c r="AW148" s="12" t="s">
        <v>32</v>
      </c>
      <c r="AX148" s="12" t="s">
        <v>77</v>
      </c>
      <c r="AY148" s="152" t="s">
        <v>197</v>
      </c>
    </row>
    <row r="149" spans="2:65" s="12" customFormat="1">
      <c r="B149" s="150"/>
      <c r="D149" s="151" t="s">
        <v>214</v>
      </c>
      <c r="E149" s="152" t="s">
        <v>1</v>
      </c>
      <c r="F149" s="153" t="s">
        <v>217</v>
      </c>
      <c r="H149" s="154">
        <v>7.9</v>
      </c>
      <c r="I149" s="155"/>
      <c r="L149" s="150"/>
      <c r="M149" s="156"/>
      <c r="T149" s="157"/>
      <c r="AT149" s="152" t="s">
        <v>214</v>
      </c>
      <c r="AU149" s="152" t="s">
        <v>87</v>
      </c>
      <c r="AV149" s="12" t="s">
        <v>87</v>
      </c>
      <c r="AW149" s="12" t="s">
        <v>32</v>
      </c>
      <c r="AX149" s="12" t="s">
        <v>77</v>
      </c>
      <c r="AY149" s="152" t="s">
        <v>197</v>
      </c>
    </row>
    <row r="150" spans="2:65" s="12" customFormat="1">
      <c r="B150" s="150"/>
      <c r="D150" s="151" t="s">
        <v>214</v>
      </c>
      <c r="E150" s="152" t="s">
        <v>1</v>
      </c>
      <c r="F150" s="153" t="s">
        <v>218</v>
      </c>
      <c r="H150" s="154">
        <v>48.6</v>
      </c>
      <c r="I150" s="155"/>
      <c r="L150" s="150"/>
      <c r="M150" s="156"/>
      <c r="T150" s="157"/>
      <c r="AT150" s="152" t="s">
        <v>214</v>
      </c>
      <c r="AU150" s="152" t="s">
        <v>87</v>
      </c>
      <c r="AV150" s="12" t="s">
        <v>87</v>
      </c>
      <c r="AW150" s="12" t="s">
        <v>32</v>
      </c>
      <c r="AX150" s="12" t="s">
        <v>77</v>
      </c>
      <c r="AY150" s="152" t="s">
        <v>197</v>
      </c>
    </row>
    <row r="151" spans="2:65" s="13" customFormat="1">
      <c r="B151" s="158"/>
      <c r="D151" s="151" t="s">
        <v>214</v>
      </c>
      <c r="E151" s="159" t="s">
        <v>1</v>
      </c>
      <c r="F151" s="160" t="s">
        <v>219</v>
      </c>
      <c r="H151" s="161">
        <v>986.875</v>
      </c>
      <c r="I151" s="162"/>
      <c r="L151" s="158"/>
      <c r="M151" s="163"/>
      <c r="T151" s="164"/>
      <c r="AT151" s="159" t="s">
        <v>214</v>
      </c>
      <c r="AU151" s="159" t="s">
        <v>87</v>
      </c>
      <c r="AV151" s="13" t="s">
        <v>204</v>
      </c>
      <c r="AW151" s="13" t="s">
        <v>32</v>
      </c>
      <c r="AX151" s="13" t="s">
        <v>85</v>
      </c>
      <c r="AY151" s="159" t="s">
        <v>197</v>
      </c>
    </row>
    <row r="152" spans="2:65" s="1" customFormat="1" ht="33" customHeight="1">
      <c r="B152" s="136"/>
      <c r="C152" s="137" t="s">
        <v>204</v>
      </c>
      <c r="D152" s="137" t="s">
        <v>199</v>
      </c>
      <c r="E152" s="138" t="s">
        <v>220</v>
      </c>
      <c r="F152" s="139" t="s">
        <v>221</v>
      </c>
      <c r="G152" s="140" t="s">
        <v>222</v>
      </c>
      <c r="H152" s="141">
        <v>69.484999999999999</v>
      </c>
      <c r="I152" s="142"/>
      <c r="J152" s="143">
        <f>ROUND(I152*H152,2)</f>
        <v>0</v>
      </c>
      <c r="K152" s="139" t="s">
        <v>203</v>
      </c>
      <c r="L152" s="32"/>
      <c r="M152" s="144" t="s">
        <v>1</v>
      </c>
      <c r="N152" s="145" t="s">
        <v>42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204</v>
      </c>
      <c r="AT152" s="148" t="s">
        <v>199</v>
      </c>
      <c r="AU152" s="148" t="s">
        <v>87</v>
      </c>
      <c r="AY152" s="17" t="s">
        <v>197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85</v>
      </c>
      <c r="BK152" s="149">
        <f>ROUND(I152*H152,2)</f>
        <v>0</v>
      </c>
      <c r="BL152" s="17" t="s">
        <v>204</v>
      </c>
      <c r="BM152" s="148" t="s">
        <v>223</v>
      </c>
    </row>
    <row r="153" spans="2:65" s="12" customFormat="1">
      <c r="B153" s="150"/>
      <c r="D153" s="151" t="s">
        <v>214</v>
      </c>
      <c r="E153" s="152" t="s">
        <v>1</v>
      </c>
      <c r="F153" s="153" t="s">
        <v>224</v>
      </c>
      <c r="H153" s="154">
        <v>69.484999999999999</v>
      </c>
      <c r="I153" s="155"/>
      <c r="L153" s="150"/>
      <c r="M153" s="156"/>
      <c r="T153" s="157"/>
      <c r="AT153" s="152" t="s">
        <v>214</v>
      </c>
      <c r="AU153" s="152" t="s">
        <v>87</v>
      </c>
      <c r="AV153" s="12" t="s">
        <v>87</v>
      </c>
      <c r="AW153" s="12" t="s">
        <v>32</v>
      </c>
      <c r="AX153" s="12" t="s">
        <v>85</v>
      </c>
      <c r="AY153" s="152" t="s">
        <v>197</v>
      </c>
    </row>
    <row r="154" spans="2:65" s="1" customFormat="1" ht="33" customHeight="1">
      <c r="B154" s="136"/>
      <c r="C154" s="137" t="s">
        <v>225</v>
      </c>
      <c r="D154" s="137" t="s">
        <v>199</v>
      </c>
      <c r="E154" s="138" t="s">
        <v>226</v>
      </c>
      <c r="F154" s="139" t="s">
        <v>227</v>
      </c>
      <c r="G154" s="140" t="s">
        <v>222</v>
      </c>
      <c r="H154" s="141">
        <v>109.932</v>
      </c>
      <c r="I154" s="142"/>
      <c r="J154" s="143">
        <f>ROUND(I154*H154,2)</f>
        <v>0</v>
      </c>
      <c r="K154" s="139" t="s">
        <v>203</v>
      </c>
      <c r="L154" s="32"/>
      <c r="M154" s="144" t="s">
        <v>1</v>
      </c>
      <c r="N154" s="145" t="s">
        <v>42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204</v>
      </c>
      <c r="AT154" s="148" t="s">
        <v>199</v>
      </c>
      <c r="AU154" s="148" t="s">
        <v>87</v>
      </c>
      <c r="AY154" s="17" t="s">
        <v>197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85</v>
      </c>
      <c r="BK154" s="149">
        <f>ROUND(I154*H154,2)</f>
        <v>0</v>
      </c>
      <c r="BL154" s="17" t="s">
        <v>204</v>
      </c>
      <c r="BM154" s="148" t="s">
        <v>228</v>
      </c>
    </row>
    <row r="155" spans="2:65" s="12" customFormat="1">
      <c r="B155" s="150"/>
      <c r="D155" s="151" t="s">
        <v>214</v>
      </c>
      <c r="E155" s="152" t="s">
        <v>1</v>
      </c>
      <c r="F155" s="153" t="s">
        <v>229</v>
      </c>
      <c r="H155" s="154">
        <v>85.188000000000002</v>
      </c>
      <c r="I155" s="155"/>
      <c r="L155" s="150"/>
      <c r="M155" s="156"/>
      <c r="T155" s="157"/>
      <c r="AT155" s="152" t="s">
        <v>214</v>
      </c>
      <c r="AU155" s="152" t="s">
        <v>87</v>
      </c>
      <c r="AV155" s="12" t="s">
        <v>87</v>
      </c>
      <c r="AW155" s="12" t="s">
        <v>32</v>
      </c>
      <c r="AX155" s="12" t="s">
        <v>77</v>
      </c>
      <c r="AY155" s="152" t="s">
        <v>197</v>
      </c>
    </row>
    <row r="156" spans="2:65" s="12" customFormat="1">
      <c r="B156" s="150"/>
      <c r="D156" s="151" t="s">
        <v>214</v>
      </c>
      <c r="E156" s="152" t="s">
        <v>1</v>
      </c>
      <c r="F156" s="153" t="s">
        <v>230</v>
      </c>
      <c r="H156" s="154">
        <v>8.5139999999999993</v>
      </c>
      <c r="I156" s="155"/>
      <c r="L156" s="150"/>
      <c r="M156" s="156"/>
      <c r="T156" s="157"/>
      <c r="AT156" s="152" t="s">
        <v>214</v>
      </c>
      <c r="AU156" s="152" t="s">
        <v>87</v>
      </c>
      <c r="AV156" s="12" t="s">
        <v>87</v>
      </c>
      <c r="AW156" s="12" t="s">
        <v>32</v>
      </c>
      <c r="AX156" s="12" t="s">
        <v>77</v>
      </c>
      <c r="AY156" s="152" t="s">
        <v>197</v>
      </c>
    </row>
    <row r="157" spans="2:65" s="12" customFormat="1">
      <c r="B157" s="150"/>
      <c r="D157" s="151" t="s">
        <v>214</v>
      </c>
      <c r="E157" s="152" t="s">
        <v>1</v>
      </c>
      <c r="F157" s="153" t="s">
        <v>231</v>
      </c>
      <c r="H157" s="154">
        <v>6.75</v>
      </c>
      <c r="I157" s="155"/>
      <c r="L157" s="150"/>
      <c r="M157" s="156"/>
      <c r="T157" s="157"/>
      <c r="AT157" s="152" t="s">
        <v>214</v>
      </c>
      <c r="AU157" s="152" t="s">
        <v>87</v>
      </c>
      <c r="AV157" s="12" t="s">
        <v>87</v>
      </c>
      <c r="AW157" s="12" t="s">
        <v>32</v>
      </c>
      <c r="AX157" s="12" t="s">
        <v>77</v>
      </c>
      <c r="AY157" s="152" t="s">
        <v>197</v>
      </c>
    </row>
    <row r="158" spans="2:65" s="12" customFormat="1">
      <c r="B158" s="150"/>
      <c r="D158" s="151" t="s">
        <v>214</v>
      </c>
      <c r="E158" s="152" t="s">
        <v>1</v>
      </c>
      <c r="F158" s="153" t="s">
        <v>232</v>
      </c>
      <c r="H158" s="154">
        <v>9.48</v>
      </c>
      <c r="I158" s="155"/>
      <c r="L158" s="150"/>
      <c r="M158" s="156"/>
      <c r="T158" s="157"/>
      <c r="AT158" s="152" t="s">
        <v>214</v>
      </c>
      <c r="AU158" s="152" t="s">
        <v>87</v>
      </c>
      <c r="AV158" s="12" t="s">
        <v>87</v>
      </c>
      <c r="AW158" s="12" t="s">
        <v>32</v>
      </c>
      <c r="AX158" s="12" t="s">
        <v>77</v>
      </c>
      <c r="AY158" s="152" t="s">
        <v>197</v>
      </c>
    </row>
    <row r="159" spans="2:65" s="13" customFormat="1">
      <c r="B159" s="158"/>
      <c r="D159" s="151" t="s">
        <v>214</v>
      </c>
      <c r="E159" s="159" t="s">
        <v>1</v>
      </c>
      <c r="F159" s="160" t="s">
        <v>219</v>
      </c>
      <c r="H159" s="161">
        <v>109.932</v>
      </c>
      <c r="I159" s="162"/>
      <c r="L159" s="158"/>
      <c r="M159" s="163"/>
      <c r="T159" s="164"/>
      <c r="AT159" s="159" t="s">
        <v>214</v>
      </c>
      <c r="AU159" s="159" t="s">
        <v>87</v>
      </c>
      <c r="AV159" s="13" t="s">
        <v>204</v>
      </c>
      <c r="AW159" s="13" t="s">
        <v>32</v>
      </c>
      <c r="AX159" s="13" t="s">
        <v>85</v>
      </c>
      <c r="AY159" s="159" t="s">
        <v>197</v>
      </c>
    </row>
    <row r="160" spans="2:65" s="1" customFormat="1" ht="33" customHeight="1">
      <c r="B160" s="136"/>
      <c r="C160" s="137" t="s">
        <v>233</v>
      </c>
      <c r="D160" s="137" t="s">
        <v>199</v>
      </c>
      <c r="E160" s="138" t="s">
        <v>234</v>
      </c>
      <c r="F160" s="139" t="s">
        <v>235</v>
      </c>
      <c r="G160" s="140" t="s">
        <v>222</v>
      </c>
      <c r="H160" s="141">
        <v>5.8159999999999998</v>
      </c>
      <c r="I160" s="142"/>
      <c r="J160" s="143">
        <f>ROUND(I160*H160,2)</f>
        <v>0</v>
      </c>
      <c r="K160" s="139" t="s">
        <v>203</v>
      </c>
      <c r="L160" s="32"/>
      <c r="M160" s="144" t="s">
        <v>1</v>
      </c>
      <c r="N160" s="145" t="s">
        <v>42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204</v>
      </c>
      <c r="AT160" s="148" t="s">
        <v>199</v>
      </c>
      <c r="AU160" s="148" t="s">
        <v>87</v>
      </c>
      <c r="AY160" s="17" t="s">
        <v>197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85</v>
      </c>
      <c r="BK160" s="149">
        <f>ROUND(I160*H160,2)</f>
        <v>0</v>
      </c>
      <c r="BL160" s="17" t="s">
        <v>204</v>
      </c>
      <c r="BM160" s="148" t="s">
        <v>236</v>
      </c>
    </row>
    <row r="161" spans="2:65" s="12" customFormat="1">
      <c r="B161" s="150"/>
      <c r="D161" s="151" t="s">
        <v>214</v>
      </c>
      <c r="E161" s="152" t="s">
        <v>1</v>
      </c>
      <c r="F161" s="153" t="s">
        <v>237</v>
      </c>
      <c r="H161" s="154">
        <v>5.8159999999999998</v>
      </c>
      <c r="I161" s="155"/>
      <c r="L161" s="150"/>
      <c r="M161" s="156"/>
      <c r="T161" s="157"/>
      <c r="AT161" s="152" t="s">
        <v>214</v>
      </c>
      <c r="AU161" s="152" t="s">
        <v>87</v>
      </c>
      <c r="AV161" s="12" t="s">
        <v>87</v>
      </c>
      <c r="AW161" s="12" t="s">
        <v>32</v>
      </c>
      <c r="AX161" s="12" t="s">
        <v>85</v>
      </c>
      <c r="AY161" s="152" t="s">
        <v>197</v>
      </c>
    </row>
    <row r="162" spans="2:65" s="1" customFormat="1" ht="33" customHeight="1">
      <c r="B162" s="136"/>
      <c r="C162" s="137" t="s">
        <v>238</v>
      </c>
      <c r="D162" s="137" t="s">
        <v>199</v>
      </c>
      <c r="E162" s="138" t="s">
        <v>239</v>
      </c>
      <c r="F162" s="139" t="s">
        <v>240</v>
      </c>
      <c r="G162" s="140" t="s">
        <v>222</v>
      </c>
      <c r="H162" s="141">
        <v>58.673000000000002</v>
      </c>
      <c r="I162" s="142"/>
      <c r="J162" s="143">
        <f>ROUND(I162*H162,2)</f>
        <v>0</v>
      </c>
      <c r="K162" s="139" t="s">
        <v>203</v>
      </c>
      <c r="L162" s="32"/>
      <c r="M162" s="144" t="s">
        <v>1</v>
      </c>
      <c r="N162" s="145" t="s">
        <v>42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204</v>
      </c>
      <c r="AT162" s="148" t="s">
        <v>199</v>
      </c>
      <c r="AU162" s="148" t="s">
        <v>87</v>
      </c>
      <c r="AY162" s="17" t="s">
        <v>197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85</v>
      </c>
      <c r="BK162" s="149">
        <f>ROUND(I162*H162,2)</f>
        <v>0</v>
      </c>
      <c r="BL162" s="17" t="s">
        <v>204</v>
      </c>
      <c r="BM162" s="148" t="s">
        <v>241</v>
      </c>
    </row>
    <row r="163" spans="2:65" s="12" customFormat="1">
      <c r="B163" s="150"/>
      <c r="D163" s="151" t="s">
        <v>214</v>
      </c>
      <c r="E163" s="152" t="s">
        <v>1</v>
      </c>
      <c r="F163" s="153" t="s">
        <v>242</v>
      </c>
      <c r="H163" s="154">
        <v>10.073</v>
      </c>
      <c r="I163" s="155"/>
      <c r="L163" s="150"/>
      <c r="M163" s="156"/>
      <c r="T163" s="157"/>
      <c r="AT163" s="152" t="s">
        <v>214</v>
      </c>
      <c r="AU163" s="152" t="s">
        <v>87</v>
      </c>
      <c r="AV163" s="12" t="s">
        <v>87</v>
      </c>
      <c r="AW163" s="12" t="s">
        <v>32</v>
      </c>
      <c r="AX163" s="12" t="s">
        <v>77</v>
      </c>
      <c r="AY163" s="152" t="s">
        <v>197</v>
      </c>
    </row>
    <row r="164" spans="2:65" s="12" customFormat="1">
      <c r="B164" s="150"/>
      <c r="D164" s="151" t="s">
        <v>214</v>
      </c>
      <c r="E164" s="152" t="s">
        <v>1</v>
      </c>
      <c r="F164" s="153" t="s">
        <v>243</v>
      </c>
      <c r="H164" s="154">
        <v>48.6</v>
      </c>
      <c r="I164" s="155"/>
      <c r="L164" s="150"/>
      <c r="M164" s="156"/>
      <c r="T164" s="157"/>
      <c r="AT164" s="152" t="s">
        <v>214</v>
      </c>
      <c r="AU164" s="152" t="s">
        <v>87</v>
      </c>
      <c r="AV164" s="12" t="s">
        <v>87</v>
      </c>
      <c r="AW164" s="12" t="s">
        <v>32</v>
      </c>
      <c r="AX164" s="12" t="s">
        <v>77</v>
      </c>
      <c r="AY164" s="152" t="s">
        <v>197</v>
      </c>
    </row>
    <row r="165" spans="2:65" s="13" customFormat="1">
      <c r="B165" s="158"/>
      <c r="D165" s="151" t="s">
        <v>214</v>
      </c>
      <c r="E165" s="159" t="s">
        <v>1</v>
      </c>
      <c r="F165" s="160" t="s">
        <v>219</v>
      </c>
      <c r="H165" s="161">
        <v>58.673000000000002</v>
      </c>
      <c r="I165" s="162"/>
      <c r="L165" s="158"/>
      <c r="M165" s="163"/>
      <c r="T165" s="164"/>
      <c r="AT165" s="159" t="s">
        <v>214</v>
      </c>
      <c r="AU165" s="159" t="s">
        <v>87</v>
      </c>
      <c r="AV165" s="13" t="s">
        <v>204</v>
      </c>
      <c r="AW165" s="13" t="s">
        <v>32</v>
      </c>
      <c r="AX165" s="13" t="s">
        <v>85</v>
      </c>
      <c r="AY165" s="159" t="s">
        <v>197</v>
      </c>
    </row>
    <row r="166" spans="2:65" s="1" customFormat="1" ht="24.2" customHeight="1">
      <c r="B166" s="136"/>
      <c r="C166" s="137" t="s">
        <v>244</v>
      </c>
      <c r="D166" s="137" t="s">
        <v>199</v>
      </c>
      <c r="E166" s="138" t="s">
        <v>245</v>
      </c>
      <c r="F166" s="139" t="s">
        <v>246</v>
      </c>
      <c r="G166" s="140" t="s">
        <v>202</v>
      </c>
      <c r="H166" s="141">
        <v>2</v>
      </c>
      <c r="I166" s="142"/>
      <c r="J166" s="143">
        <f>ROUND(I166*H166,2)</f>
        <v>0</v>
      </c>
      <c r="K166" s="139" t="s">
        <v>203</v>
      </c>
      <c r="L166" s="32"/>
      <c r="M166" s="144" t="s">
        <v>1</v>
      </c>
      <c r="N166" s="145" t="s">
        <v>42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204</v>
      </c>
      <c r="AT166" s="148" t="s">
        <v>199</v>
      </c>
      <c r="AU166" s="148" t="s">
        <v>87</v>
      </c>
      <c r="AY166" s="17" t="s">
        <v>197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85</v>
      </c>
      <c r="BK166" s="149">
        <f>ROUND(I166*H166,2)</f>
        <v>0</v>
      </c>
      <c r="BL166" s="17" t="s">
        <v>204</v>
      </c>
      <c r="BM166" s="148" t="s">
        <v>247</v>
      </c>
    </row>
    <row r="167" spans="2:65" s="1" customFormat="1" ht="24.2" customHeight="1">
      <c r="B167" s="136"/>
      <c r="C167" s="137" t="s">
        <v>248</v>
      </c>
      <c r="D167" s="137" t="s">
        <v>199</v>
      </c>
      <c r="E167" s="138" t="s">
        <v>249</v>
      </c>
      <c r="F167" s="139" t="s">
        <v>250</v>
      </c>
      <c r="G167" s="140" t="s">
        <v>202</v>
      </c>
      <c r="H167" s="141">
        <v>2</v>
      </c>
      <c r="I167" s="142"/>
      <c r="J167" s="143">
        <f>ROUND(I167*H167,2)</f>
        <v>0</v>
      </c>
      <c r="K167" s="139" t="s">
        <v>203</v>
      </c>
      <c r="L167" s="32"/>
      <c r="M167" s="144" t="s">
        <v>1</v>
      </c>
      <c r="N167" s="145" t="s">
        <v>42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204</v>
      </c>
      <c r="AT167" s="148" t="s">
        <v>199</v>
      </c>
      <c r="AU167" s="148" t="s">
        <v>87</v>
      </c>
      <c r="AY167" s="17" t="s">
        <v>197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85</v>
      </c>
      <c r="BK167" s="149">
        <f>ROUND(I167*H167,2)</f>
        <v>0</v>
      </c>
      <c r="BL167" s="17" t="s">
        <v>204</v>
      </c>
      <c r="BM167" s="148" t="s">
        <v>251</v>
      </c>
    </row>
    <row r="168" spans="2:65" s="1" customFormat="1" ht="24.2" customHeight="1">
      <c r="B168" s="136"/>
      <c r="C168" s="137" t="s">
        <v>252</v>
      </c>
      <c r="D168" s="137" t="s">
        <v>199</v>
      </c>
      <c r="E168" s="138" t="s">
        <v>253</v>
      </c>
      <c r="F168" s="139" t="s">
        <v>254</v>
      </c>
      <c r="G168" s="140" t="s">
        <v>202</v>
      </c>
      <c r="H168" s="141">
        <v>2</v>
      </c>
      <c r="I168" s="142"/>
      <c r="J168" s="143">
        <f>ROUND(I168*H168,2)</f>
        <v>0</v>
      </c>
      <c r="K168" s="139" t="s">
        <v>203</v>
      </c>
      <c r="L168" s="32"/>
      <c r="M168" s="144" t="s">
        <v>1</v>
      </c>
      <c r="N168" s="145" t="s">
        <v>42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204</v>
      </c>
      <c r="AT168" s="148" t="s">
        <v>199</v>
      </c>
      <c r="AU168" s="148" t="s">
        <v>87</v>
      </c>
      <c r="AY168" s="17" t="s">
        <v>197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85</v>
      </c>
      <c r="BK168" s="149">
        <f>ROUND(I168*H168,2)</f>
        <v>0</v>
      </c>
      <c r="BL168" s="17" t="s">
        <v>204</v>
      </c>
      <c r="BM168" s="148" t="s">
        <v>255</v>
      </c>
    </row>
    <row r="169" spans="2:65" s="1" customFormat="1" ht="33" customHeight="1">
      <c r="B169" s="136"/>
      <c r="C169" s="137" t="s">
        <v>256</v>
      </c>
      <c r="D169" s="137" t="s">
        <v>199</v>
      </c>
      <c r="E169" s="138" t="s">
        <v>257</v>
      </c>
      <c r="F169" s="139" t="s">
        <v>258</v>
      </c>
      <c r="G169" s="140" t="s">
        <v>202</v>
      </c>
      <c r="H169" s="141">
        <v>46</v>
      </c>
      <c r="I169" s="142"/>
      <c r="J169" s="143">
        <f>ROUND(I169*H169,2)</f>
        <v>0</v>
      </c>
      <c r="K169" s="139" t="s">
        <v>203</v>
      </c>
      <c r="L169" s="32"/>
      <c r="M169" s="144" t="s">
        <v>1</v>
      </c>
      <c r="N169" s="145" t="s">
        <v>42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204</v>
      </c>
      <c r="AT169" s="148" t="s">
        <v>199</v>
      </c>
      <c r="AU169" s="148" t="s">
        <v>87</v>
      </c>
      <c r="AY169" s="17" t="s">
        <v>197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85</v>
      </c>
      <c r="BK169" s="149">
        <f>ROUND(I169*H169,2)</f>
        <v>0</v>
      </c>
      <c r="BL169" s="17" t="s">
        <v>204</v>
      </c>
      <c r="BM169" s="148" t="s">
        <v>259</v>
      </c>
    </row>
    <row r="170" spans="2:65" s="12" customFormat="1">
      <c r="B170" s="150"/>
      <c r="D170" s="151" t="s">
        <v>214</v>
      </c>
      <c r="F170" s="153" t="s">
        <v>260</v>
      </c>
      <c r="H170" s="154">
        <v>46</v>
      </c>
      <c r="I170" s="155"/>
      <c r="L170" s="150"/>
      <c r="M170" s="156"/>
      <c r="T170" s="157"/>
      <c r="AT170" s="152" t="s">
        <v>214</v>
      </c>
      <c r="AU170" s="152" t="s">
        <v>87</v>
      </c>
      <c r="AV170" s="12" t="s">
        <v>87</v>
      </c>
      <c r="AW170" s="12" t="s">
        <v>3</v>
      </c>
      <c r="AX170" s="12" t="s">
        <v>85</v>
      </c>
      <c r="AY170" s="152" t="s">
        <v>197</v>
      </c>
    </row>
    <row r="171" spans="2:65" s="1" customFormat="1" ht="33" customHeight="1">
      <c r="B171" s="136"/>
      <c r="C171" s="137" t="s">
        <v>8</v>
      </c>
      <c r="D171" s="137" t="s">
        <v>199</v>
      </c>
      <c r="E171" s="138" t="s">
        <v>261</v>
      </c>
      <c r="F171" s="139" t="s">
        <v>262</v>
      </c>
      <c r="G171" s="140" t="s">
        <v>202</v>
      </c>
      <c r="H171" s="141">
        <v>46</v>
      </c>
      <c r="I171" s="142"/>
      <c r="J171" s="143">
        <f>ROUND(I171*H171,2)</f>
        <v>0</v>
      </c>
      <c r="K171" s="139" t="s">
        <v>203</v>
      </c>
      <c r="L171" s="32"/>
      <c r="M171" s="144" t="s">
        <v>1</v>
      </c>
      <c r="N171" s="145" t="s">
        <v>42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204</v>
      </c>
      <c r="AT171" s="148" t="s">
        <v>199</v>
      </c>
      <c r="AU171" s="148" t="s">
        <v>87</v>
      </c>
      <c r="AY171" s="17" t="s">
        <v>197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85</v>
      </c>
      <c r="BK171" s="149">
        <f>ROUND(I171*H171,2)</f>
        <v>0</v>
      </c>
      <c r="BL171" s="17" t="s">
        <v>204</v>
      </c>
      <c r="BM171" s="148" t="s">
        <v>263</v>
      </c>
    </row>
    <row r="172" spans="2:65" s="12" customFormat="1">
      <c r="B172" s="150"/>
      <c r="D172" s="151" t="s">
        <v>214</v>
      </c>
      <c r="F172" s="153" t="s">
        <v>260</v>
      </c>
      <c r="H172" s="154">
        <v>46</v>
      </c>
      <c r="I172" s="155"/>
      <c r="L172" s="150"/>
      <c r="M172" s="156"/>
      <c r="T172" s="157"/>
      <c r="AT172" s="152" t="s">
        <v>214</v>
      </c>
      <c r="AU172" s="152" t="s">
        <v>87</v>
      </c>
      <c r="AV172" s="12" t="s">
        <v>87</v>
      </c>
      <c r="AW172" s="12" t="s">
        <v>3</v>
      </c>
      <c r="AX172" s="12" t="s">
        <v>85</v>
      </c>
      <c r="AY172" s="152" t="s">
        <v>197</v>
      </c>
    </row>
    <row r="173" spans="2:65" s="1" customFormat="1" ht="24.2" customHeight="1">
      <c r="B173" s="136"/>
      <c r="C173" s="137" t="s">
        <v>264</v>
      </c>
      <c r="D173" s="137" t="s">
        <v>199</v>
      </c>
      <c r="E173" s="138" t="s">
        <v>265</v>
      </c>
      <c r="F173" s="139" t="s">
        <v>266</v>
      </c>
      <c r="G173" s="140" t="s">
        <v>202</v>
      </c>
      <c r="H173" s="141">
        <v>46</v>
      </c>
      <c r="I173" s="142"/>
      <c r="J173" s="143">
        <f>ROUND(I173*H173,2)</f>
        <v>0</v>
      </c>
      <c r="K173" s="139" t="s">
        <v>203</v>
      </c>
      <c r="L173" s="32"/>
      <c r="M173" s="144" t="s">
        <v>1</v>
      </c>
      <c r="N173" s="145" t="s">
        <v>42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204</v>
      </c>
      <c r="AT173" s="148" t="s">
        <v>199</v>
      </c>
      <c r="AU173" s="148" t="s">
        <v>87</v>
      </c>
      <c r="AY173" s="17" t="s">
        <v>197</v>
      </c>
      <c r="BE173" s="149">
        <f>IF(N173="základní",J173,0)</f>
        <v>0</v>
      </c>
      <c r="BF173" s="149">
        <f>IF(N173="snížená",J173,0)</f>
        <v>0</v>
      </c>
      <c r="BG173" s="149">
        <f>IF(N173="zákl. přenesená",J173,0)</f>
        <v>0</v>
      </c>
      <c r="BH173" s="149">
        <f>IF(N173="sníž. přenesená",J173,0)</f>
        <v>0</v>
      </c>
      <c r="BI173" s="149">
        <f>IF(N173="nulová",J173,0)</f>
        <v>0</v>
      </c>
      <c r="BJ173" s="17" t="s">
        <v>85</v>
      </c>
      <c r="BK173" s="149">
        <f>ROUND(I173*H173,2)</f>
        <v>0</v>
      </c>
      <c r="BL173" s="17" t="s">
        <v>204</v>
      </c>
      <c r="BM173" s="148" t="s">
        <v>267</v>
      </c>
    </row>
    <row r="174" spans="2:65" s="12" customFormat="1">
      <c r="B174" s="150"/>
      <c r="D174" s="151" t="s">
        <v>214</v>
      </c>
      <c r="F174" s="153" t="s">
        <v>260</v>
      </c>
      <c r="H174" s="154">
        <v>46</v>
      </c>
      <c r="I174" s="155"/>
      <c r="L174" s="150"/>
      <c r="M174" s="156"/>
      <c r="T174" s="157"/>
      <c r="AT174" s="152" t="s">
        <v>214</v>
      </c>
      <c r="AU174" s="152" t="s">
        <v>87</v>
      </c>
      <c r="AV174" s="12" t="s">
        <v>87</v>
      </c>
      <c r="AW174" s="12" t="s">
        <v>3</v>
      </c>
      <c r="AX174" s="12" t="s">
        <v>85</v>
      </c>
      <c r="AY174" s="152" t="s">
        <v>197</v>
      </c>
    </row>
    <row r="175" spans="2:65" s="1" customFormat="1" ht="37.9" customHeight="1">
      <c r="B175" s="136"/>
      <c r="C175" s="137" t="s">
        <v>268</v>
      </c>
      <c r="D175" s="137" t="s">
        <v>199</v>
      </c>
      <c r="E175" s="138" t="s">
        <v>269</v>
      </c>
      <c r="F175" s="139" t="s">
        <v>270</v>
      </c>
      <c r="G175" s="140" t="s">
        <v>222</v>
      </c>
      <c r="H175" s="141">
        <v>231.453</v>
      </c>
      <c r="I175" s="142"/>
      <c r="J175" s="143">
        <f>ROUND(I175*H175,2)</f>
        <v>0</v>
      </c>
      <c r="K175" s="139" t="s">
        <v>203</v>
      </c>
      <c r="L175" s="32"/>
      <c r="M175" s="144" t="s">
        <v>1</v>
      </c>
      <c r="N175" s="145" t="s">
        <v>42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AR175" s="148" t="s">
        <v>204</v>
      </c>
      <c r="AT175" s="148" t="s">
        <v>199</v>
      </c>
      <c r="AU175" s="148" t="s">
        <v>87</v>
      </c>
      <c r="AY175" s="17" t="s">
        <v>197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85</v>
      </c>
      <c r="BK175" s="149">
        <f>ROUND(I175*H175,2)</f>
        <v>0</v>
      </c>
      <c r="BL175" s="17" t="s">
        <v>204</v>
      </c>
      <c r="BM175" s="148" t="s">
        <v>271</v>
      </c>
    </row>
    <row r="176" spans="2:65" s="12" customFormat="1">
      <c r="B176" s="150"/>
      <c r="D176" s="151" t="s">
        <v>214</v>
      </c>
      <c r="E176" s="152" t="s">
        <v>1</v>
      </c>
      <c r="F176" s="153" t="s">
        <v>272</v>
      </c>
      <c r="H176" s="154">
        <v>69.484999999999999</v>
      </c>
      <c r="I176" s="155"/>
      <c r="L176" s="150"/>
      <c r="M176" s="156"/>
      <c r="T176" s="157"/>
      <c r="AT176" s="152" t="s">
        <v>214</v>
      </c>
      <c r="AU176" s="152" t="s">
        <v>87</v>
      </c>
      <c r="AV176" s="12" t="s">
        <v>87</v>
      </c>
      <c r="AW176" s="12" t="s">
        <v>32</v>
      </c>
      <c r="AX176" s="12" t="s">
        <v>77</v>
      </c>
      <c r="AY176" s="152" t="s">
        <v>197</v>
      </c>
    </row>
    <row r="177" spans="2:65" s="12" customFormat="1">
      <c r="B177" s="150"/>
      <c r="D177" s="151" t="s">
        <v>214</v>
      </c>
      <c r="E177" s="152" t="s">
        <v>1</v>
      </c>
      <c r="F177" s="153" t="s">
        <v>273</v>
      </c>
      <c r="H177" s="154">
        <v>21.6</v>
      </c>
      <c r="I177" s="155"/>
      <c r="L177" s="150"/>
      <c r="M177" s="156"/>
      <c r="T177" s="157"/>
      <c r="AT177" s="152" t="s">
        <v>214</v>
      </c>
      <c r="AU177" s="152" t="s">
        <v>87</v>
      </c>
      <c r="AV177" s="12" t="s">
        <v>87</v>
      </c>
      <c r="AW177" s="12" t="s">
        <v>32</v>
      </c>
      <c r="AX177" s="12" t="s">
        <v>77</v>
      </c>
      <c r="AY177" s="152" t="s">
        <v>197</v>
      </c>
    </row>
    <row r="178" spans="2:65" s="12" customFormat="1">
      <c r="B178" s="150"/>
      <c r="D178" s="151" t="s">
        <v>214</v>
      </c>
      <c r="E178" s="152" t="s">
        <v>1</v>
      </c>
      <c r="F178" s="153" t="s">
        <v>274</v>
      </c>
      <c r="H178" s="154">
        <v>85.188000000000002</v>
      </c>
      <c r="I178" s="155"/>
      <c r="L178" s="150"/>
      <c r="M178" s="156"/>
      <c r="T178" s="157"/>
      <c r="AT178" s="152" t="s">
        <v>214</v>
      </c>
      <c r="AU178" s="152" t="s">
        <v>87</v>
      </c>
      <c r="AV178" s="12" t="s">
        <v>87</v>
      </c>
      <c r="AW178" s="12" t="s">
        <v>32</v>
      </c>
      <c r="AX178" s="12" t="s">
        <v>77</v>
      </c>
      <c r="AY178" s="152" t="s">
        <v>197</v>
      </c>
    </row>
    <row r="179" spans="2:65" s="12" customFormat="1">
      <c r="B179" s="150"/>
      <c r="D179" s="151" t="s">
        <v>214</v>
      </c>
      <c r="E179" s="152" t="s">
        <v>1</v>
      </c>
      <c r="F179" s="153" t="s">
        <v>275</v>
      </c>
      <c r="H179" s="154">
        <v>8.2769999999999992</v>
      </c>
      <c r="I179" s="155"/>
      <c r="L179" s="150"/>
      <c r="M179" s="156"/>
      <c r="T179" s="157"/>
      <c r="AT179" s="152" t="s">
        <v>214</v>
      </c>
      <c r="AU179" s="152" t="s">
        <v>87</v>
      </c>
      <c r="AV179" s="12" t="s">
        <v>87</v>
      </c>
      <c r="AW179" s="12" t="s">
        <v>32</v>
      </c>
      <c r="AX179" s="12" t="s">
        <v>77</v>
      </c>
      <c r="AY179" s="152" t="s">
        <v>197</v>
      </c>
    </row>
    <row r="180" spans="2:65" s="12" customFormat="1">
      <c r="B180" s="150"/>
      <c r="D180" s="151" t="s">
        <v>214</v>
      </c>
      <c r="E180" s="152" t="s">
        <v>1</v>
      </c>
      <c r="F180" s="153" t="s">
        <v>276</v>
      </c>
      <c r="H180" s="154">
        <v>3.8769999999999998</v>
      </c>
      <c r="I180" s="155"/>
      <c r="L180" s="150"/>
      <c r="M180" s="156"/>
      <c r="T180" s="157"/>
      <c r="AT180" s="152" t="s">
        <v>214</v>
      </c>
      <c r="AU180" s="152" t="s">
        <v>87</v>
      </c>
      <c r="AV180" s="12" t="s">
        <v>87</v>
      </c>
      <c r="AW180" s="12" t="s">
        <v>32</v>
      </c>
      <c r="AX180" s="12" t="s">
        <v>77</v>
      </c>
      <c r="AY180" s="152" t="s">
        <v>197</v>
      </c>
    </row>
    <row r="181" spans="2:65" s="12" customFormat="1">
      <c r="B181" s="150"/>
      <c r="D181" s="151" t="s">
        <v>214</v>
      </c>
      <c r="E181" s="152" t="s">
        <v>1</v>
      </c>
      <c r="F181" s="153" t="s">
        <v>277</v>
      </c>
      <c r="H181" s="154">
        <v>6.87</v>
      </c>
      <c r="I181" s="155"/>
      <c r="L181" s="150"/>
      <c r="M181" s="156"/>
      <c r="T181" s="157"/>
      <c r="AT181" s="152" t="s">
        <v>214</v>
      </c>
      <c r="AU181" s="152" t="s">
        <v>87</v>
      </c>
      <c r="AV181" s="12" t="s">
        <v>87</v>
      </c>
      <c r="AW181" s="12" t="s">
        <v>32</v>
      </c>
      <c r="AX181" s="12" t="s">
        <v>77</v>
      </c>
      <c r="AY181" s="152" t="s">
        <v>197</v>
      </c>
    </row>
    <row r="182" spans="2:65" s="12" customFormat="1">
      <c r="B182" s="150"/>
      <c r="D182" s="151" t="s">
        <v>214</v>
      </c>
      <c r="E182" s="152" t="s">
        <v>1</v>
      </c>
      <c r="F182" s="153" t="s">
        <v>278</v>
      </c>
      <c r="H182" s="154">
        <v>0.57599999999999996</v>
      </c>
      <c r="I182" s="155"/>
      <c r="L182" s="150"/>
      <c r="M182" s="156"/>
      <c r="T182" s="157"/>
      <c r="AT182" s="152" t="s">
        <v>214</v>
      </c>
      <c r="AU182" s="152" t="s">
        <v>87</v>
      </c>
      <c r="AV182" s="12" t="s">
        <v>87</v>
      </c>
      <c r="AW182" s="12" t="s">
        <v>32</v>
      </c>
      <c r="AX182" s="12" t="s">
        <v>77</v>
      </c>
      <c r="AY182" s="152" t="s">
        <v>197</v>
      </c>
    </row>
    <row r="183" spans="2:65" s="12" customFormat="1" ht="33.75">
      <c r="B183" s="150"/>
      <c r="D183" s="151" t="s">
        <v>214</v>
      </c>
      <c r="E183" s="152" t="s">
        <v>1</v>
      </c>
      <c r="F183" s="153" t="s">
        <v>279</v>
      </c>
      <c r="H183" s="154">
        <v>3.18</v>
      </c>
      <c r="I183" s="155"/>
      <c r="L183" s="150"/>
      <c r="M183" s="156"/>
      <c r="T183" s="157"/>
      <c r="AT183" s="152" t="s">
        <v>214</v>
      </c>
      <c r="AU183" s="152" t="s">
        <v>87</v>
      </c>
      <c r="AV183" s="12" t="s">
        <v>87</v>
      </c>
      <c r="AW183" s="12" t="s">
        <v>32</v>
      </c>
      <c r="AX183" s="12" t="s">
        <v>77</v>
      </c>
      <c r="AY183" s="152" t="s">
        <v>197</v>
      </c>
    </row>
    <row r="184" spans="2:65" s="12" customFormat="1">
      <c r="B184" s="150"/>
      <c r="D184" s="151" t="s">
        <v>214</v>
      </c>
      <c r="E184" s="152" t="s">
        <v>1</v>
      </c>
      <c r="F184" s="153" t="s">
        <v>280</v>
      </c>
      <c r="H184" s="154">
        <v>32.4</v>
      </c>
      <c r="I184" s="155"/>
      <c r="L184" s="150"/>
      <c r="M184" s="156"/>
      <c r="T184" s="157"/>
      <c r="AT184" s="152" t="s">
        <v>214</v>
      </c>
      <c r="AU184" s="152" t="s">
        <v>87</v>
      </c>
      <c r="AV184" s="12" t="s">
        <v>87</v>
      </c>
      <c r="AW184" s="12" t="s">
        <v>32</v>
      </c>
      <c r="AX184" s="12" t="s">
        <v>77</v>
      </c>
      <c r="AY184" s="152" t="s">
        <v>197</v>
      </c>
    </row>
    <row r="185" spans="2:65" s="13" customFormat="1">
      <c r="B185" s="158"/>
      <c r="D185" s="151" t="s">
        <v>214</v>
      </c>
      <c r="E185" s="159" t="s">
        <v>1</v>
      </c>
      <c r="F185" s="160" t="s">
        <v>219</v>
      </c>
      <c r="H185" s="161">
        <v>231.45300000000003</v>
      </c>
      <c r="I185" s="162"/>
      <c r="L185" s="158"/>
      <c r="M185" s="163"/>
      <c r="T185" s="164"/>
      <c r="AT185" s="159" t="s">
        <v>214</v>
      </c>
      <c r="AU185" s="159" t="s">
        <v>87</v>
      </c>
      <c r="AV185" s="13" t="s">
        <v>204</v>
      </c>
      <c r="AW185" s="13" t="s">
        <v>32</v>
      </c>
      <c r="AX185" s="13" t="s">
        <v>85</v>
      </c>
      <c r="AY185" s="159" t="s">
        <v>197</v>
      </c>
    </row>
    <row r="186" spans="2:65" s="1" customFormat="1" ht="37.9" customHeight="1">
      <c r="B186" s="136"/>
      <c r="C186" s="137" t="s">
        <v>281</v>
      </c>
      <c r="D186" s="137" t="s">
        <v>199</v>
      </c>
      <c r="E186" s="138" t="s">
        <v>282</v>
      </c>
      <c r="F186" s="139" t="s">
        <v>283</v>
      </c>
      <c r="G186" s="140" t="s">
        <v>222</v>
      </c>
      <c r="H186" s="141">
        <v>3240.3420000000001</v>
      </c>
      <c r="I186" s="142"/>
      <c r="J186" s="143">
        <f>ROUND(I186*H186,2)</f>
        <v>0</v>
      </c>
      <c r="K186" s="139" t="s">
        <v>203</v>
      </c>
      <c r="L186" s="32"/>
      <c r="M186" s="144" t="s">
        <v>1</v>
      </c>
      <c r="N186" s="145" t="s">
        <v>42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204</v>
      </c>
      <c r="AT186" s="148" t="s">
        <v>199</v>
      </c>
      <c r="AU186" s="148" t="s">
        <v>87</v>
      </c>
      <c r="AY186" s="17" t="s">
        <v>197</v>
      </c>
      <c r="BE186" s="149">
        <f>IF(N186="základní",J186,0)</f>
        <v>0</v>
      </c>
      <c r="BF186" s="149">
        <f>IF(N186="snížená",J186,0)</f>
        <v>0</v>
      </c>
      <c r="BG186" s="149">
        <f>IF(N186="zákl. přenesená",J186,0)</f>
        <v>0</v>
      </c>
      <c r="BH186" s="149">
        <f>IF(N186="sníž. přenesená",J186,0)</f>
        <v>0</v>
      </c>
      <c r="BI186" s="149">
        <f>IF(N186="nulová",J186,0)</f>
        <v>0</v>
      </c>
      <c r="BJ186" s="17" t="s">
        <v>85</v>
      </c>
      <c r="BK186" s="149">
        <f>ROUND(I186*H186,2)</f>
        <v>0</v>
      </c>
      <c r="BL186" s="17" t="s">
        <v>204</v>
      </c>
      <c r="BM186" s="148" t="s">
        <v>284</v>
      </c>
    </row>
    <row r="187" spans="2:65" s="12" customFormat="1">
      <c r="B187" s="150"/>
      <c r="D187" s="151" t="s">
        <v>214</v>
      </c>
      <c r="F187" s="153" t="s">
        <v>285</v>
      </c>
      <c r="H187" s="154">
        <v>3240.3420000000001</v>
      </c>
      <c r="I187" s="155"/>
      <c r="L187" s="150"/>
      <c r="M187" s="156"/>
      <c r="T187" s="157"/>
      <c r="AT187" s="152" t="s">
        <v>214</v>
      </c>
      <c r="AU187" s="152" t="s">
        <v>87</v>
      </c>
      <c r="AV187" s="12" t="s">
        <v>87</v>
      </c>
      <c r="AW187" s="12" t="s">
        <v>3</v>
      </c>
      <c r="AX187" s="12" t="s">
        <v>85</v>
      </c>
      <c r="AY187" s="152" t="s">
        <v>197</v>
      </c>
    </row>
    <row r="188" spans="2:65" s="1" customFormat="1" ht="24.2" customHeight="1">
      <c r="B188" s="136"/>
      <c r="C188" s="137" t="s">
        <v>286</v>
      </c>
      <c r="D188" s="137" t="s">
        <v>199</v>
      </c>
      <c r="E188" s="138" t="s">
        <v>287</v>
      </c>
      <c r="F188" s="139" t="s">
        <v>288</v>
      </c>
      <c r="G188" s="140" t="s">
        <v>222</v>
      </c>
      <c r="H188" s="141">
        <v>231.453</v>
      </c>
      <c r="I188" s="142"/>
      <c r="J188" s="143">
        <f>ROUND(I188*H188,2)</f>
        <v>0</v>
      </c>
      <c r="K188" s="139" t="s">
        <v>203</v>
      </c>
      <c r="L188" s="32"/>
      <c r="M188" s="144" t="s">
        <v>1</v>
      </c>
      <c r="N188" s="145" t="s">
        <v>42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204</v>
      </c>
      <c r="AT188" s="148" t="s">
        <v>199</v>
      </c>
      <c r="AU188" s="148" t="s">
        <v>87</v>
      </c>
      <c r="AY188" s="17" t="s">
        <v>197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85</v>
      </c>
      <c r="BK188" s="149">
        <f>ROUND(I188*H188,2)</f>
        <v>0</v>
      </c>
      <c r="BL188" s="17" t="s">
        <v>204</v>
      </c>
      <c r="BM188" s="148" t="s">
        <v>289</v>
      </c>
    </row>
    <row r="189" spans="2:65" s="1" customFormat="1" ht="33" customHeight="1">
      <c r="B189" s="136"/>
      <c r="C189" s="137" t="s">
        <v>290</v>
      </c>
      <c r="D189" s="137" t="s">
        <v>199</v>
      </c>
      <c r="E189" s="138" t="s">
        <v>291</v>
      </c>
      <c r="F189" s="139" t="s">
        <v>292</v>
      </c>
      <c r="G189" s="140" t="s">
        <v>293</v>
      </c>
      <c r="H189" s="141">
        <v>416.61500000000001</v>
      </c>
      <c r="I189" s="142"/>
      <c r="J189" s="143">
        <f>ROUND(I189*H189,2)</f>
        <v>0</v>
      </c>
      <c r="K189" s="139" t="s">
        <v>203</v>
      </c>
      <c r="L189" s="32"/>
      <c r="M189" s="144" t="s">
        <v>1</v>
      </c>
      <c r="N189" s="145" t="s">
        <v>42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204</v>
      </c>
      <c r="AT189" s="148" t="s">
        <v>199</v>
      </c>
      <c r="AU189" s="148" t="s">
        <v>87</v>
      </c>
      <c r="AY189" s="17" t="s">
        <v>197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85</v>
      </c>
      <c r="BK189" s="149">
        <f>ROUND(I189*H189,2)</f>
        <v>0</v>
      </c>
      <c r="BL189" s="17" t="s">
        <v>204</v>
      </c>
      <c r="BM189" s="148" t="s">
        <v>294</v>
      </c>
    </row>
    <row r="190" spans="2:65" s="12" customFormat="1">
      <c r="B190" s="150"/>
      <c r="D190" s="151" t="s">
        <v>214</v>
      </c>
      <c r="F190" s="153" t="s">
        <v>295</v>
      </c>
      <c r="H190" s="154">
        <v>416.61500000000001</v>
      </c>
      <c r="I190" s="155"/>
      <c r="L190" s="150"/>
      <c r="M190" s="156"/>
      <c r="T190" s="157"/>
      <c r="AT190" s="152" t="s">
        <v>214</v>
      </c>
      <c r="AU190" s="152" t="s">
        <v>87</v>
      </c>
      <c r="AV190" s="12" t="s">
        <v>87</v>
      </c>
      <c r="AW190" s="12" t="s">
        <v>3</v>
      </c>
      <c r="AX190" s="12" t="s">
        <v>85</v>
      </c>
      <c r="AY190" s="152" t="s">
        <v>197</v>
      </c>
    </row>
    <row r="191" spans="2:65" s="1" customFormat="1" ht="16.5" customHeight="1">
      <c r="B191" s="136"/>
      <c r="C191" s="137" t="s">
        <v>296</v>
      </c>
      <c r="D191" s="137" t="s">
        <v>199</v>
      </c>
      <c r="E191" s="138" t="s">
        <v>297</v>
      </c>
      <c r="F191" s="139" t="s">
        <v>298</v>
      </c>
      <c r="G191" s="140" t="s">
        <v>222</v>
      </c>
      <c r="H191" s="141">
        <v>231.453</v>
      </c>
      <c r="I191" s="142"/>
      <c r="J191" s="143">
        <f>ROUND(I191*H191,2)</f>
        <v>0</v>
      </c>
      <c r="K191" s="139" t="s">
        <v>203</v>
      </c>
      <c r="L191" s="32"/>
      <c r="M191" s="144" t="s">
        <v>1</v>
      </c>
      <c r="N191" s="145" t="s">
        <v>42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204</v>
      </c>
      <c r="AT191" s="148" t="s">
        <v>199</v>
      </c>
      <c r="AU191" s="148" t="s">
        <v>87</v>
      </c>
      <c r="AY191" s="17" t="s">
        <v>197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85</v>
      </c>
      <c r="BK191" s="149">
        <f>ROUND(I191*H191,2)</f>
        <v>0</v>
      </c>
      <c r="BL191" s="17" t="s">
        <v>204</v>
      </c>
      <c r="BM191" s="148" t="s">
        <v>299</v>
      </c>
    </row>
    <row r="192" spans="2:65" s="1" customFormat="1" ht="24.2" customHeight="1">
      <c r="B192" s="136"/>
      <c r="C192" s="137" t="s">
        <v>300</v>
      </c>
      <c r="D192" s="137" t="s">
        <v>199</v>
      </c>
      <c r="E192" s="138" t="s">
        <v>301</v>
      </c>
      <c r="F192" s="139" t="s">
        <v>302</v>
      </c>
      <c r="G192" s="140" t="s">
        <v>222</v>
      </c>
      <c r="H192" s="141">
        <v>34.593000000000004</v>
      </c>
      <c r="I192" s="142"/>
      <c r="J192" s="143">
        <f>ROUND(I192*H192,2)</f>
        <v>0</v>
      </c>
      <c r="K192" s="139" t="s">
        <v>203</v>
      </c>
      <c r="L192" s="32"/>
      <c r="M192" s="144" t="s">
        <v>1</v>
      </c>
      <c r="N192" s="145" t="s">
        <v>42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204</v>
      </c>
      <c r="AT192" s="148" t="s">
        <v>199</v>
      </c>
      <c r="AU192" s="148" t="s">
        <v>87</v>
      </c>
      <c r="AY192" s="17" t="s">
        <v>197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85</v>
      </c>
      <c r="BK192" s="149">
        <f>ROUND(I192*H192,2)</f>
        <v>0</v>
      </c>
      <c r="BL192" s="17" t="s">
        <v>204</v>
      </c>
      <c r="BM192" s="148" t="s">
        <v>303</v>
      </c>
    </row>
    <row r="193" spans="2:51" s="12" customFormat="1">
      <c r="B193" s="150"/>
      <c r="D193" s="151" t="s">
        <v>214</v>
      </c>
      <c r="E193" s="152" t="s">
        <v>1</v>
      </c>
      <c r="F193" s="153" t="s">
        <v>229</v>
      </c>
      <c r="H193" s="154">
        <v>85.188000000000002</v>
      </c>
      <c r="I193" s="155"/>
      <c r="L193" s="150"/>
      <c r="M193" s="156"/>
      <c r="T193" s="157"/>
      <c r="AT193" s="152" t="s">
        <v>214</v>
      </c>
      <c r="AU193" s="152" t="s">
        <v>87</v>
      </c>
      <c r="AV193" s="12" t="s">
        <v>87</v>
      </c>
      <c r="AW193" s="12" t="s">
        <v>32</v>
      </c>
      <c r="AX193" s="12" t="s">
        <v>77</v>
      </c>
      <c r="AY193" s="152" t="s">
        <v>197</v>
      </c>
    </row>
    <row r="194" spans="2:51" s="12" customFormat="1">
      <c r="B194" s="150"/>
      <c r="D194" s="151" t="s">
        <v>214</v>
      </c>
      <c r="E194" s="152" t="s">
        <v>1</v>
      </c>
      <c r="F194" s="153" t="s">
        <v>230</v>
      </c>
      <c r="H194" s="154">
        <v>8.5139999999999993</v>
      </c>
      <c r="I194" s="155"/>
      <c r="L194" s="150"/>
      <c r="M194" s="156"/>
      <c r="T194" s="157"/>
      <c r="AT194" s="152" t="s">
        <v>214</v>
      </c>
      <c r="AU194" s="152" t="s">
        <v>87</v>
      </c>
      <c r="AV194" s="12" t="s">
        <v>87</v>
      </c>
      <c r="AW194" s="12" t="s">
        <v>32</v>
      </c>
      <c r="AX194" s="12" t="s">
        <v>77</v>
      </c>
      <c r="AY194" s="152" t="s">
        <v>197</v>
      </c>
    </row>
    <row r="195" spans="2:51" s="12" customFormat="1">
      <c r="B195" s="150"/>
      <c r="D195" s="151" t="s">
        <v>214</v>
      </c>
      <c r="E195" s="152" t="s">
        <v>1</v>
      </c>
      <c r="F195" s="153" t="s">
        <v>231</v>
      </c>
      <c r="H195" s="154">
        <v>6.75</v>
      </c>
      <c r="I195" s="155"/>
      <c r="L195" s="150"/>
      <c r="M195" s="156"/>
      <c r="T195" s="157"/>
      <c r="AT195" s="152" t="s">
        <v>214</v>
      </c>
      <c r="AU195" s="152" t="s">
        <v>87</v>
      </c>
      <c r="AV195" s="12" t="s">
        <v>87</v>
      </c>
      <c r="AW195" s="12" t="s">
        <v>32</v>
      </c>
      <c r="AX195" s="12" t="s">
        <v>77</v>
      </c>
      <c r="AY195" s="152" t="s">
        <v>197</v>
      </c>
    </row>
    <row r="196" spans="2:51" s="12" customFormat="1">
      <c r="B196" s="150"/>
      <c r="D196" s="151" t="s">
        <v>214</v>
      </c>
      <c r="E196" s="152" t="s">
        <v>1</v>
      </c>
      <c r="F196" s="153" t="s">
        <v>232</v>
      </c>
      <c r="H196" s="154">
        <v>9.48</v>
      </c>
      <c r="I196" s="155"/>
      <c r="L196" s="150"/>
      <c r="M196" s="156"/>
      <c r="T196" s="157"/>
      <c r="AT196" s="152" t="s">
        <v>214</v>
      </c>
      <c r="AU196" s="152" t="s">
        <v>87</v>
      </c>
      <c r="AV196" s="12" t="s">
        <v>87</v>
      </c>
      <c r="AW196" s="12" t="s">
        <v>32</v>
      </c>
      <c r="AX196" s="12" t="s">
        <v>77</v>
      </c>
      <c r="AY196" s="152" t="s">
        <v>197</v>
      </c>
    </row>
    <row r="197" spans="2:51" s="12" customFormat="1">
      <c r="B197" s="150"/>
      <c r="D197" s="151" t="s">
        <v>214</v>
      </c>
      <c r="E197" s="152" t="s">
        <v>1</v>
      </c>
      <c r="F197" s="153" t="s">
        <v>237</v>
      </c>
      <c r="H197" s="154">
        <v>5.8159999999999998</v>
      </c>
      <c r="I197" s="155"/>
      <c r="L197" s="150"/>
      <c r="M197" s="156"/>
      <c r="T197" s="157"/>
      <c r="AT197" s="152" t="s">
        <v>214</v>
      </c>
      <c r="AU197" s="152" t="s">
        <v>87</v>
      </c>
      <c r="AV197" s="12" t="s">
        <v>87</v>
      </c>
      <c r="AW197" s="12" t="s">
        <v>32</v>
      </c>
      <c r="AX197" s="12" t="s">
        <v>77</v>
      </c>
      <c r="AY197" s="152" t="s">
        <v>197</v>
      </c>
    </row>
    <row r="198" spans="2:51" s="12" customFormat="1">
      <c r="B198" s="150"/>
      <c r="D198" s="151" t="s">
        <v>214</v>
      </c>
      <c r="E198" s="152" t="s">
        <v>1</v>
      </c>
      <c r="F198" s="153" t="s">
        <v>242</v>
      </c>
      <c r="H198" s="154">
        <v>10.073</v>
      </c>
      <c r="I198" s="155"/>
      <c r="L198" s="150"/>
      <c r="M198" s="156"/>
      <c r="T198" s="157"/>
      <c r="AT198" s="152" t="s">
        <v>214</v>
      </c>
      <c r="AU198" s="152" t="s">
        <v>87</v>
      </c>
      <c r="AV198" s="12" t="s">
        <v>87</v>
      </c>
      <c r="AW198" s="12" t="s">
        <v>32</v>
      </c>
      <c r="AX198" s="12" t="s">
        <v>77</v>
      </c>
      <c r="AY198" s="152" t="s">
        <v>197</v>
      </c>
    </row>
    <row r="199" spans="2:51" s="12" customFormat="1">
      <c r="B199" s="150"/>
      <c r="D199" s="151" t="s">
        <v>214</v>
      </c>
      <c r="E199" s="152" t="s">
        <v>1</v>
      </c>
      <c r="F199" s="153" t="s">
        <v>243</v>
      </c>
      <c r="H199" s="154">
        <v>48.6</v>
      </c>
      <c r="I199" s="155"/>
      <c r="L199" s="150"/>
      <c r="M199" s="156"/>
      <c r="T199" s="157"/>
      <c r="AT199" s="152" t="s">
        <v>214</v>
      </c>
      <c r="AU199" s="152" t="s">
        <v>87</v>
      </c>
      <c r="AV199" s="12" t="s">
        <v>87</v>
      </c>
      <c r="AW199" s="12" t="s">
        <v>32</v>
      </c>
      <c r="AX199" s="12" t="s">
        <v>77</v>
      </c>
      <c r="AY199" s="152" t="s">
        <v>197</v>
      </c>
    </row>
    <row r="200" spans="2:51" s="14" customFormat="1">
      <c r="B200" s="165"/>
      <c r="D200" s="151" t="s">
        <v>214</v>
      </c>
      <c r="E200" s="166" t="s">
        <v>1</v>
      </c>
      <c r="F200" s="167" t="s">
        <v>304</v>
      </c>
      <c r="H200" s="168">
        <v>174.42099999999999</v>
      </c>
      <c r="I200" s="169"/>
      <c r="L200" s="165"/>
      <c r="M200" s="170"/>
      <c r="T200" s="171"/>
      <c r="AT200" s="166" t="s">
        <v>214</v>
      </c>
      <c r="AU200" s="166" t="s">
        <v>87</v>
      </c>
      <c r="AV200" s="14" t="s">
        <v>209</v>
      </c>
      <c r="AW200" s="14" t="s">
        <v>32</v>
      </c>
      <c r="AX200" s="14" t="s">
        <v>77</v>
      </c>
      <c r="AY200" s="166" t="s">
        <v>197</v>
      </c>
    </row>
    <row r="201" spans="2:51" s="12" customFormat="1">
      <c r="B201" s="150"/>
      <c r="D201" s="151" t="s">
        <v>214</v>
      </c>
      <c r="E201" s="152" t="s">
        <v>1</v>
      </c>
      <c r="F201" s="153" t="s">
        <v>305</v>
      </c>
      <c r="H201" s="154">
        <v>-85.188000000000002</v>
      </c>
      <c r="I201" s="155"/>
      <c r="L201" s="150"/>
      <c r="M201" s="156"/>
      <c r="T201" s="157"/>
      <c r="AT201" s="152" t="s">
        <v>214</v>
      </c>
      <c r="AU201" s="152" t="s">
        <v>87</v>
      </c>
      <c r="AV201" s="12" t="s">
        <v>87</v>
      </c>
      <c r="AW201" s="12" t="s">
        <v>32</v>
      </c>
      <c r="AX201" s="12" t="s">
        <v>77</v>
      </c>
      <c r="AY201" s="152" t="s">
        <v>197</v>
      </c>
    </row>
    <row r="202" spans="2:51" s="12" customFormat="1" ht="22.5">
      <c r="B202" s="150"/>
      <c r="D202" s="151" t="s">
        <v>214</v>
      </c>
      <c r="E202" s="152" t="s">
        <v>1</v>
      </c>
      <c r="F202" s="153" t="s">
        <v>306</v>
      </c>
      <c r="H202" s="154">
        <v>-8.2769999999999992</v>
      </c>
      <c r="I202" s="155"/>
      <c r="L202" s="150"/>
      <c r="M202" s="156"/>
      <c r="T202" s="157"/>
      <c r="AT202" s="152" t="s">
        <v>214</v>
      </c>
      <c r="AU202" s="152" t="s">
        <v>87</v>
      </c>
      <c r="AV202" s="12" t="s">
        <v>87</v>
      </c>
      <c r="AW202" s="12" t="s">
        <v>32</v>
      </c>
      <c r="AX202" s="12" t="s">
        <v>77</v>
      </c>
      <c r="AY202" s="152" t="s">
        <v>197</v>
      </c>
    </row>
    <row r="203" spans="2:51" s="12" customFormat="1" ht="22.5">
      <c r="B203" s="150"/>
      <c r="D203" s="151" t="s">
        <v>214</v>
      </c>
      <c r="E203" s="152" t="s">
        <v>1</v>
      </c>
      <c r="F203" s="153" t="s">
        <v>307</v>
      </c>
      <c r="H203" s="154">
        <v>-3.8769999999999998</v>
      </c>
      <c r="I203" s="155"/>
      <c r="L203" s="150"/>
      <c r="M203" s="156"/>
      <c r="T203" s="157"/>
      <c r="AT203" s="152" t="s">
        <v>214</v>
      </c>
      <c r="AU203" s="152" t="s">
        <v>87</v>
      </c>
      <c r="AV203" s="12" t="s">
        <v>87</v>
      </c>
      <c r="AW203" s="12" t="s">
        <v>32</v>
      </c>
      <c r="AX203" s="12" t="s">
        <v>77</v>
      </c>
      <c r="AY203" s="152" t="s">
        <v>197</v>
      </c>
    </row>
    <row r="204" spans="2:51" s="12" customFormat="1" ht="22.5">
      <c r="B204" s="150"/>
      <c r="D204" s="151" t="s">
        <v>214</v>
      </c>
      <c r="E204" s="152" t="s">
        <v>1</v>
      </c>
      <c r="F204" s="153" t="s">
        <v>308</v>
      </c>
      <c r="H204" s="154">
        <v>-6.33</v>
      </c>
      <c r="I204" s="155"/>
      <c r="L204" s="150"/>
      <c r="M204" s="156"/>
      <c r="T204" s="157"/>
      <c r="AT204" s="152" t="s">
        <v>214</v>
      </c>
      <c r="AU204" s="152" t="s">
        <v>87</v>
      </c>
      <c r="AV204" s="12" t="s">
        <v>87</v>
      </c>
      <c r="AW204" s="12" t="s">
        <v>32</v>
      </c>
      <c r="AX204" s="12" t="s">
        <v>77</v>
      </c>
      <c r="AY204" s="152" t="s">
        <v>197</v>
      </c>
    </row>
    <row r="205" spans="2:51" s="12" customFormat="1">
      <c r="B205" s="150"/>
      <c r="D205" s="151" t="s">
        <v>214</v>
      </c>
      <c r="E205" s="152" t="s">
        <v>1</v>
      </c>
      <c r="F205" s="153" t="s">
        <v>309</v>
      </c>
      <c r="H205" s="154">
        <v>-0.57599999999999996</v>
      </c>
      <c r="I205" s="155"/>
      <c r="L205" s="150"/>
      <c r="M205" s="156"/>
      <c r="T205" s="157"/>
      <c r="AT205" s="152" t="s">
        <v>214</v>
      </c>
      <c r="AU205" s="152" t="s">
        <v>87</v>
      </c>
      <c r="AV205" s="12" t="s">
        <v>87</v>
      </c>
      <c r="AW205" s="12" t="s">
        <v>32</v>
      </c>
      <c r="AX205" s="12" t="s">
        <v>77</v>
      </c>
      <c r="AY205" s="152" t="s">
        <v>197</v>
      </c>
    </row>
    <row r="206" spans="2:51" s="12" customFormat="1" ht="33.75">
      <c r="B206" s="150"/>
      <c r="D206" s="151" t="s">
        <v>214</v>
      </c>
      <c r="E206" s="152" t="s">
        <v>1</v>
      </c>
      <c r="F206" s="153" t="s">
        <v>310</v>
      </c>
      <c r="H206" s="154">
        <v>-3.18</v>
      </c>
      <c r="I206" s="155"/>
      <c r="L206" s="150"/>
      <c r="M206" s="156"/>
      <c r="T206" s="157"/>
      <c r="AT206" s="152" t="s">
        <v>214</v>
      </c>
      <c r="AU206" s="152" t="s">
        <v>87</v>
      </c>
      <c r="AV206" s="12" t="s">
        <v>87</v>
      </c>
      <c r="AW206" s="12" t="s">
        <v>32</v>
      </c>
      <c r="AX206" s="12" t="s">
        <v>77</v>
      </c>
      <c r="AY206" s="152" t="s">
        <v>197</v>
      </c>
    </row>
    <row r="207" spans="2:51" s="12" customFormat="1" ht="22.5">
      <c r="B207" s="150"/>
      <c r="D207" s="151" t="s">
        <v>214</v>
      </c>
      <c r="E207" s="152" t="s">
        <v>1</v>
      </c>
      <c r="F207" s="153" t="s">
        <v>311</v>
      </c>
      <c r="H207" s="154">
        <v>-32.4</v>
      </c>
      <c r="I207" s="155"/>
      <c r="L207" s="150"/>
      <c r="M207" s="156"/>
      <c r="T207" s="157"/>
      <c r="AT207" s="152" t="s">
        <v>214</v>
      </c>
      <c r="AU207" s="152" t="s">
        <v>87</v>
      </c>
      <c r="AV207" s="12" t="s">
        <v>87</v>
      </c>
      <c r="AW207" s="12" t="s">
        <v>32</v>
      </c>
      <c r="AX207" s="12" t="s">
        <v>77</v>
      </c>
      <c r="AY207" s="152" t="s">
        <v>197</v>
      </c>
    </row>
    <row r="208" spans="2:51" s="14" customFormat="1">
      <c r="B208" s="165"/>
      <c r="D208" s="151" t="s">
        <v>214</v>
      </c>
      <c r="E208" s="166" t="s">
        <v>1</v>
      </c>
      <c r="F208" s="167" t="s">
        <v>312</v>
      </c>
      <c r="H208" s="168">
        <v>-139.828</v>
      </c>
      <c r="I208" s="169"/>
      <c r="L208" s="165"/>
      <c r="M208" s="170"/>
      <c r="T208" s="171"/>
      <c r="AT208" s="166" t="s">
        <v>214</v>
      </c>
      <c r="AU208" s="166" t="s">
        <v>87</v>
      </c>
      <c r="AV208" s="14" t="s">
        <v>209</v>
      </c>
      <c r="AW208" s="14" t="s">
        <v>32</v>
      </c>
      <c r="AX208" s="14" t="s">
        <v>77</v>
      </c>
      <c r="AY208" s="166" t="s">
        <v>197</v>
      </c>
    </row>
    <row r="209" spans="2:65" s="13" customFormat="1">
      <c r="B209" s="158"/>
      <c r="D209" s="151" t="s">
        <v>214</v>
      </c>
      <c r="E209" s="159" t="s">
        <v>1</v>
      </c>
      <c r="F209" s="160" t="s">
        <v>219</v>
      </c>
      <c r="H209" s="161">
        <v>34.592999999999996</v>
      </c>
      <c r="I209" s="162"/>
      <c r="L209" s="158"/>
      <c r="M209" s="163"/>
      <c r="T209" s="164"/>
      <c r="AT209" s="159" t="s">
        <v>214</v>
      </c>
      <c r="AU209" s="159" t="s">
        <v>87</v>
      </c>
      <c r="AV209" s="13" t="s">
        <v>204</v>
      </c>
      <c r="AW209" s="13" t="s">
        <v>32</v>
      </c>
      <c r="AX209" s="13" t="s">
        <v>85</v>
      </c>
      <c r="AY209" s="159" t="s">
        <v>197</v>
      </c>
    </row>
    <row r="210" spans="2:65" s="1" customFormat="1" ht="33" customHeight="1">
      <c r="B210" s="136"/>
      <c r="C210" s="137" t="s">
        <v>313</v>
      </c>
      <c r="D210" s="137" t="s">
        <v>199</v>
      </c>
      <c r="E210" s="138" t="s">
        <v>314</v>
      </c>
      <c r="F210" s="139" t="s">
        <v>315</v>
      </c>
      <c r="G210" s="140" t="s">
        <v>212</v>
      </c>
      <c r="H210" s="141">
        <v>986.875</v>
      </c>
      <c r="I210" s="142"/>
      <c r="J210" s="143">
        <f>ROUND(I210*H210,2)</f>
        <v>0</v>
      </c>
      <c r="K210" s="139" t="s">
        <v>203</v>
      </c>
      <c r="L210" s="32"/>
      <c r="M210" s="144" t="s">
        <v>1</v>
      </c>
      <c r="N210" s="145" t="s">
        <v>42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48" t="s">
        <v>204</v>
      </c>
      <c r="AT210" s="148" t="s">
        <v>199</v>
      </c>
      <c r="AU210" s="148" t="s">
        <v>87</v>
      </c>
      <c r="AY210" s="17" t="s">
        <v>197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85</v>
      </c>
      <c r="BK210" s="149">
        <f>ROUND(I210*H210,2)</f>
        <v>0</v>
      </c>
      <c r="BL210" s="17" t="s">
        <v>204</v>
      </c>
      <c r="BM210" s="148" t="s">
        <v>316</v>
      </c>
    </row>
    <row r="211" spans="2:65" s="1" customFormat="1" ht="24.2" customHeight="1">
      <c r="B211" s="136"/>
      <c r="C211" s="137" t="s">
        <v>7</v>
      </c>
      <c r="D211" s="137" t="s">
        <v>199</v>
      </c>
      <c r="E211" s="138" t="s">
        <v>317</v>
      </c>
      <c r="F211" s="139" t="s">
        <v>318</v>
      </c>
      <c r="G211" s="140" t="s">
        <v>212</v>
      </c>
      <c r="H211" s="141">
        <v>986.875</v>
      </c>
      <c r="I211" s="142"/>
      <c r="J211" s="143">
        <f>ROUND(I211*H211,2)</f>
        <v>0</v>
      </c>
      <c r="K211" s="139" t="s">
        <v>203</v>
      </c>
      <c r="L211" s="32"/>
      <c r="M211" s="144" t="s">
        <v>1</v>
      </c>
      <c r="N211" s="145" t="s">
        <v>42</v>
      </c>
      <c r="P211" s="146">
        <f>O211*H211</f>
        <v>0</v>
      </c>
      <c r="Q211" s="146">
        <v>0</v>
      </c>
      <c r="R211" s="146">
        <f>Q211*H211</f>
        <v>0</v>
      </c>
      <c r="S211" s="146">
        <v>0</v>
      </c>
      <c r="T211" s="147">
        <f>S211*H211</f>
        <v>0</v>
      </c>
      <c r="AR211" s="148" t="s">
        <v>204</v>
      </c>
      <c r="AT211" s="148" t="s">
        <v>199</v>
      </c>
      <c r="AU211" s="148" t="s">
        <v>87</v>
      </c>
      <c r="AY211" s="17" t="s">
        <v>197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85</v>
      </c>
      <c r="BK211" s="149">
        <f>ROUND(I211*H211,2)</f>
        <v>0</v>
      </c>
      <c r="BL211" s="17" t="s">
        <v>204</v>
      </c>
      <c r="BM211" s="148" t="s">
        <v>319</v>
      </c>
    </row>
    <row r="212" spans="2:65" s="1" customFormat="1" ht="16.5" customHeight="1">
      <c r="B212" s="136"/>
      <c r="C212" s="172" t="s">
        <v>320</v>
      </c>
      <c r="D212" s="172" t="s">
        <v>321</v>
      </c>
      <c r="E212" s="173" t="s">
        <v>322</v>
      </c>
      <c r="F212" s="174" t="s">
        <v>323</v>
      </c>
      <c r="G212" s="175" t="s">
        <v>324</v>
      </c>
      <c r="H212" s="176">
        <v>29.606000000000002</v>
      </c>
      <c r="I212" s="177"/>
      <c r="J212" s="178">
        <f>ROUND(I212*H212,2)</f>
        <v>0</v>
      </c>
      <c r="K212" s="174" t="s">
        <v>203</v>
      </c>
      <c r="L212" s="179"/>
      <c r="M212" s="180" t="s">
        <v>1</v>
      </c>
      <c r="N212" s="181" t="s">
        <v>42</v>
      </c>
      <c r="P212" s="146">
        <f>O212*H212</f>
        <v>0</v>
      </c>
      <c r="Q212" s="146">
        <v>1E-3</v>
      </c>
      <c r="R212" s="146">
        <f>Q212*H212</f>
        <v>2.9606000000000004E-2</v>
      </c>
      <c r="S212" s="146">
        <v>0</v>
      </c>
      <c r="T212" s="147">
        <f>S212*H212</f>
        <v>0</v>
      </c>
      <c r="AR212" s="148" t="s">
        <v>244</v>
      </c>
      <c r="AT212" s="148" t="s">
        <v>321</v>
      </c>
      <c r="AU212" s="148" t="s">
        <v>87</v>
      </c>
      <c r="AY212" s="17" t="s">
        <v>197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7" t="s">
        <v>85</v>
      </c>
      <c r="BK212" s="149">
        <f>ROUND(I212*H212,2)</f>
        <v>0</v>
      </c>
      <c r="BL212" s="17" t="s">
        <v>204</v>
      </c>
      <c r="BM212" s="148" t="s">
        <v>325</v>
      </c>
    </row>
    <row r="213" spans="2:65" s="12" customFormat="1">
      <c r="B213" s="150"/>
      <c r="D213" s="151" t="s">
        <v>214</v>
      </c>
      <c r="F213" s="153" t="s">
        <v>326</v>
      </c>
      <c r="H213" s="154">
        <v>29.606000000000002</v>
      </c>
      <c r="I213" s="155"/>
      <c r="L213" s="150"/>
      <c r="M213" s="156"/>
      <c r="T213" s="157"/>
      <c r="AT213" s="152" t="s">
        <v>214</v>
      </c>
      <c r="AU213" s="152" t="s">
        <v>87</v>
      </c>
      <c r="AV213" s="12" t="s">
        <v>87</v>
      </c>
      <c r="AW213" s="12" t="s">
        <v>3</v>
      </c>
      <c r="AX213" s="12" t="s">
        <v>85</v>
      </c>
      <c r="AY213" s="152" t="s">
        <v>197</v>
      </c>
    </row>
    <row r="214" spans="2:65" s="1" customFormat="1" ht="24.2" customHeight="1">
      <c r="B214" s="136"/>
      <c r="C214" s="137" t="s">
        <v>327</v>
      </c>
      <c r="D214" s="137" t="s">
        <v>199</v>
      </c>
      <c r="E214" s="138" t="s">
        <v>328</v>
      </c>
      <c r="F214" s="139" t="s">
        <v>329</v>
      </c>
      <c r="G214" s="140" t="s">
        <v>212</v>
      </c>
      <c r="H214" s="141">
        <v>986.875</v>
      </c>
      <c r="I214" s="142"/>
      <c r="J214" s="143">
        <f>ROUND(I214*H214,2)</f>
        <v>0</v>
      </c>
      <c r="K214" s="139" t="s">
        <v>203</v>
      </c>
      <c r="L214" s="32"/>
      <c r="M214" s="144" t="s">
        <v>1</v>
      </c>
      <c r="N214" s="145" t="s">
        <v>42</v>
      </c>
      <c r="P214" s="146">
        <f>O214*H214</f>
        <v>0</v>
      </c>
      <c r="Q214" s="146">
        <v>0</v>
      </c>
      <c r="R214" s="146">
        <f>Q214*H214</f>
        <v>0</v>
      </c>
      <c r="S214" s="146">
        <v>0</v>
      </c>
      <c r="T214" s="147">
        <f>S214*H214</f>
        <v>0</v>
      </c>
      <c r="AR214" s="148" t="s">
        <v>204</v>
      </c>
      <c r="AT214" s="148" t="s">
        <v>199</v>
      </c>
      <c r="AU214" s="148" t="s">
        <v>87</v>
      </c>
      <c r="AY214" s="17" t="s">
        <v>197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85</v>
      </c>
      <c r="BK214" s="149">
        <f>ROUND(I214*H214,2)</f>
        <v>0</v>
      </c>
      <c r="BL214" s="17" t="s">
        <v>204</v>
      </c>
      <c r="BM214" s="148" t="s">
        <v>330</v>
      </c>
    </row>
    <row r="215" spans="2:65" s="1" customFormat="1" ht="24.2" customHeight="1">
      <c r="B215" s="136"/>
      <c r="C215" s="137" t="s">
        <v>331</v>
      </c>
      <c r="D215" s="137" t="s">
        <v>199</v>
      </c>
      <c r="E215" s="138" t="s">
        <v>332</v>
      </c>
      <c r="F215" s="139" t="s">
        <v>333</v>
      </c>
      <c r="G215" s="140" t="s">
        <v>212</v>
      </c>
      <c r="H215" s="141">
        <v>766.84500000000003</v>
      </c>
      <c r="I215" s="142"/>
      <c r="J215" s="143">
        <f>ROUND(I215*H215,2)</f>
        <v>0</v>
      </c>
      <c r="K215" s="139" t="s">
        <v>203</v>
      </c>
      <c r="L215" s="32"/>
      <c r="M215" s="144" t="s">
        <v>1</v>
      </c>
      <c r="N215" s="145" t="s">
        <v>42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204</v>
      </c>
      <c r="AT215" s="148" t="s">
        <v>199</v>
      </c>
      <c r="AU215" s="148" t="s">
        <v>87</v>
      </c>
      <c r="AY215" s="17" t="s">
        <v>197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85</v>
      </c>
      <c r="BK215" s="149">
        <f>ROUND(I215*H215,2)</f>
        <v>0</v>
      </c>
      <c r="BL215" s="17" t="s">
        <v>204</v>
      </c>
      <c r="BM215" s="148" t="s">
        <v>334</v>
      </c>
    </row>
    <row r="216" spans="2:65" s="12" customFormat="1">
      <c r="B216" s="150"/>
      <c r="D216" s="151" t="s">
        <v>214</v>
      </c>
      <c r="E216" s="152" t="s">
        <v>1</v>
      </c>
      <c r="F216" s="153" t="s">
        <v>335</v>
      </c>
      <c r="H216" s="154">
        <v>766.84500000000003</v>
      </c>
      <c r="I216" s="155"/>
      <c r="L216" s="150"/>
      <c r="M216" s="156"/>
      <c r="T216" s="157"/>
      <c r="AT216" s="152" t="s">
        <v>214</v>
      </c>
      <c r="AU216" s="152" t="s">
        <v>87</v>
      </c>
      <c r="AV216" s="12" t="s">
        <v>87</v>
      </c>
      <c r="AW216" s="12" t="s">
        <v>32</v>
      </c>
      <c r="AX216" s="12" t="s">
        <v>85</v>
      </c>
      <c r="AY216" s="152" t="s">
        <v>197</v>
      </c>
    </row>
    <row r="217" spans="2:65" s="1" customFormat="1" ht="33" customHeight="1">
      <c r="B217" s="136"/>
      <c r="C217" s="137" t="s">
        <v>336</v>
      </c>
      <c r="D217" s="137" t="s">
        <v>199</v>
      </c>
      <c r="E217" s="138" t="s">
        <v>337</v>
      </c>
      <c r="F217" s="139" t="s">
        <v>338</v>
      </c>
      <c r="G217" s="140" t="s">
        <v>212</v>
      </c>
      <c r="H217" s="141">
        <v>72</v>
      </c>
      <c r="I217" s="142"/>
      <c r="J217" s="143">
        <f>ROUND(I217*H217,2)</f>
        <v>0</v>
      </c>
      <c r="K217" s="139" t="s">
        <v>203</v>
      </c>
      <c r="L217" s="32"/>
      <c r="M217" s="144" t="s">
        <v>1</v>
      </c>
      <c r="N217" s="145" t="s">
        <v>42</v>
      </c>
      <c r="P217" s="146">
        <f>O217*H217</f>
        <v>0</v>
      </c>
      <c r="Q217" s="146">
        <v>0</v>
      </c>
      <c r="R217" s="146">
        <f>Q217*H217</f>
        <v>0</v>
      </c>
      <c r="S217" s="146">
        <v>0</v>
      </c>
      <c r="T217" s="147">
        <f>S217*H217</f>
        <v>0</v>
      </c>
      <c r="AR217" s="148" t="s">
        <v>204</v>
      </c>
      <c r="AT217" s="148" t="s">
        <v>199</v>
      </c>
      <c r="AU217" s="148" t="s">
        <v>87</v>
      </c>
      <c r="AY217" s="17" t="s">
        <v>197</v>
      </c>
      <c r="BE217" s="149">
        <f>IF(N217="základní",J217,0)</f>
        <v>0</v>
      </c>
      <c r="BF217" s="149">
        <f>IF(N217="snížená",J217,0)</f>
        <v>0</v>
      </c>
      <c r="BG217" s="149">
        <f>IF(N217="zákl. přenesená",J217,0)</f>
        <v>0</v>
      </c>
      <c r="BH217" s="149">
        <f>IF(N217="sníž. přenesená",J217,0)</f>
        <v>0</v>
      </c>
      <c r="BI217" s="149">
        <f>IF(N217="nulová",J217,0)</f>
        <v>0</v>
      </c>
      <c r="BJ217" s="17" t="s">
        <v>85</v>
      </c>
      <c r="BK217" s="149">
        <f>ROUND(I217*H217,2)</f>
        <v>0</v>
      </c>
      <c r="BL217" s="17" t="s">
        <v>204</v>
      </c>
      <c r="BM217" s="148" t="s">
        <v>339</v>
      </c>
    </row>
    <row r="218" spans="2:65" s="1" customFormat="1" ht="16.5" customHeight="1">
      <c r="B218" s="136"/>
      <c r="C218" s="172" t="s">
        <v>340</v>
      </c>
      <c r="D218" s="172" t="s">
        <v>321</v>
      </c>
      <c r="E218" s="173" t="s">
        <v>341</v>
      </c>
      <c r="F218" s="174" t="s">
        <v>342</v>
      </c>
      <c r="G218" s="175" t="s">
        <v>212</v>
      </c>
      <c r="H218" s="176">
        <v>79.2</v>
      </c>
      <c r="I218" s="177"/>
      <c r="J218" s="178">
        <f>ROUND(I218*H218,2)</f>
        <v>0</v>
      </c>
      <c r="K218" s="174" t="s">
        <v>203</v>
      </c>
      <c r="L218" s="179"/>
      <c r="M218" s="180" t="s">
        <v>1</v>
      </c>
      <c r="N218" s="181" t="s">
        <v>42</v>
      </c>
      <c r="P218" s="146">
        <f>O218*H218</f>
        <v>0</v>
      </c>
      <c r="Q218" s="146">
        <v>2.5000000000000001E-2</v>
      </c>
      <c r="R218" s="146">
        <f>Q218*H218</f>
        <v>1.9800000000000002</v>
      </c>
      <c r="S218" s="146">
        <v>0</v>
      </c>
      <c r="T218" s="147">
        <f>S218*H218</f>
        <v>0</v>
      </c>
      <c r="AR218" s="148" t="s">
        <v>244</v>
      </c>
      <c r="AT218" s="148" t="s">
        <v>321</v>
      </c>
      <c r="AU218" s="148" t="s">
        <v>87</v>
      </c>
      <c r="AY218" s="17" t="s">
        <v>197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7" t="s">
        <v>85</v>
      </c>
      <c r="BK218" s="149">
        <f>ROUND(I218*H218,2)</f>
        <v>0</v>
      </c>
      <c r="BL218" s="17" t="s">
        <v>204</v>
      </c>
      <c r="BM218" s="148" t="s">
        <v>343</v>
      </c>
    </row>
    <row r="219" spans="2:65" s="12" customFormat="1">
      <c r="B219" s="150"/>
      <c r="D219" s="151" t="s">
        <v>214</v>
      </c>
      <c r="F219" s="153" t="s">
        <v>344</v>
      </c>
      <c r="H219" s="154">
        <v>79.2</v>
      </c>
      <c r="I219" s="155"/>
      <c r="L219" s="150"/>
      <c r="M219" s="156"/>
      <c r="T219" s="157"/>
      <c r="AT219" s="152" t="s">
        <v>214</v>
      </c>
      <c r="AU219" s="152" t="s">
        <v>87</v>
      </c>
      <c r="AV219" s="12" t="s">
        <v>87</v>
      </c>
      <c r="AW219" s="12" t="s">
        <v>3</v>
      </c>
      <c r="AX219" s="12" t="s">
        <v>85</v>
      </c>
      <c r="AY219" s="152" t="s">
        <v>197</v>
      </c>
    </row>
    <row r="220" spans="2:65" s="1" customFormat="1" ht="16.5" customHeight="1">
      <c r="B220" s="136"/>
      <c r="C220" s="172" t="s">
        <v>345</v>
      </c>
      <c r="D220" s="172" t="s">
        <v>321</v>
      </c>
      <c r="E220" s="173" t="s">
        <v>346</v>
      </c>
      <c r="F220" s="174" t="s">
        <v>347</v>
      </c>
      <c r="G220" s="175" t="s">
        <v>222</v>
      </c>
      <c r="H220" s="176">
        <v>21.6</v>
      </c>
      <c r="I220" s="177"/>
      <c r="J220" s="178">
        <f>ROUND(I220*H220,2)</f>
        <v>0</v>
      </c>
      <c r="K220" s="174" t="s">
        <v>203</v>
      </c>
      <c r="L220" s="179"/>
      <c r="M220" s="180" t="s">
        <v>1</v>
      </c>
      <c r="N220" s="181" t="s">
        <v>42</v>
      </c>
      <c r="P220" s="146">
        <f>O220*H220</f>
        <v>0</v>
      </c>
      <c r="Q220" s="146">
        <v>0.21</v>
      </c>
      <c r="R220" s="146">
        <f>Q220*H220</f>
        <v>4.5360000000000005</v>
      </c>
      <c r="S220" s="146">
        <v>0</v>
      </c>
      <c r="T220" s="147">
        <f>S220*H220</f>
        <v>0</v>
      </c>
      <c r="AR220" s="148" t="s">
        <v>244</v>
      </c>
      <c r="AT220" s="148" t="s">
        <v>321</v>
      </c>
      <c r="AU220" s="148" t="s">
        <v>87</v>
      </c>
      <c r="AY220" s="17" t="s">
        <v>197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85</v>
      </c>
      <c r="BK220" s="149">
        <f>ROUND(I220*H220,2)</f>
        <v>0</v>
      </c>
      <c r="BL220" s="17" t="s">
        <v>204</v>
      </c>
      <c r="BM220" s="148" t="s">
        <v>348</v>
      </c>
    </row>
    <row r="221" spans="2:65" s="12" customFormat="1">
      <c r="B221" s="150"/>
      <c r="D221" s="151" t="s">
        <v>214</v>
      </c>
      <c r="E221" s="152" t="s">
        <v>1</v>
      </c>
      <c r="F221" s="153" t="s">
        <v>349</v>
      </c>
      <c r="H221" s="154">
        <v>21.6</v>
      </c>
      <c r="I221" s="155"/>
      <c r="L221" s="150"/>
      <c r="M221" s="156"/>
      <c r="T221" s="157"/>
      <c r="AT221" s="152" t="s">
        <v>214</v>
      </c>
      <c r="AU221" s="152" t="s">
        <v>87</v>
      </c>
      <c r="AV221" s="12" t="s">
        <v>87</v>
      </c>
      <c r="AW221" s="12" t="s">
        <v>32</v>
      </c>
      <c r="AX221" s="12" t="s">
        <v>85</v>
      </c>
      <c r="AY221" s="152" t="s">
        <v>197</v>
      </c>
    </row>
    <row r="222" spans="2:65" s="1" customFormat="1" ht="16.5" customHeight="1">
      <c r="B222" s="136"/>
      <c r="C222" s="172" t="s">
        <v>350</v>
      </c>
      <c r="D222" s="172" t="s">
        <v>321</v>
      </c>
      <c r="E222" s="173" t="s">
        <v>351</v>
      </c>
      <c r="F222" s="174" t="s">
        <v>352</v>
      </c>
      <c r="G222" s="175" t="s">
        <v>293</v>
      </c>
      <c r="H222" s="176">
        <v>38.880000000000003</v>
      </c>
      <c r="I222" s="177"/>
      <c r="J222" s="178">
        <f>ROUND(I222*H222,2)</f>
        <v>0</v>
      </c>
      <c r="K222" s="174" t="s">
        <v>203</v>
      </c>
      <c r="L222" s="179"/>
      <c r="M222" s="180" t="s">
        <v>1</v>
      </c>
      <c r="N222" s="181" t="s">
        <v>42</v>
      </c>
      <c r="P222" s="146">
        <f>O222*H222</f>
        <v>0</v>
      </c>
      <c r="Q222" s="146">
        <v>1</v>
      </c>
      <c r="R222" s="146">
        <f>Q222*H222</f>
        <v>38.880000000000003</v>
      </c>
      <c r="S222" s="146">
        <v>0</v>
      </c>
      <c r="T222" s="147">
        <f>S222*H222</f>
        <v>0</v>
      </c>
      <c r="AR222" s="148" t="s">
        <v>244</v>
      </c>
      <c r="AT222" s="148" t="s">
        <v>321</v>
      </c>
      <c r="AU222" s="148" t="s">
        <v>87</v>
      </c>
      <c r="AY222" s="17" t="s">
        <v>197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7" t="s">
        <v>85</v>
      </c>
      <c r="BK222" s="149">
        <f>ROUND(I222*H222,2)</f>
        <v>0</v>
      </c>
      <c r="BL222" s="17" t="s">
        <v>204</v>
      </c>
      <c r="BM222" s="148" t="s">
        <v>353</v>
      </c>
    </row>
    <row r="223" spans="2:65" s="12" customFormat="1">
      <c r="B223" s="150"/>
      <c r="D223" s="151" t="s">
        <v>214</v>
      </c>
      <c r="E223" s="152" t="s">
        <v>1</v>
      </c>
      <c r="F223" s="153" t="s">
        <v>349</v>
      </c>
      <c r="H223" s="154">
        <v>21.6</v>
      </c>
      <c r="I223" s="155"/>
      <c r="L223" s="150"/>
      <c r="M223" s="156"/>
      <c r="T223" s="157"/>
      <c r="AT223" s="152" t="s">
        <v>214</v>
      </c>
      <c r="AU223" s="152" t="s">
        <v>87</v>
      </c>
      <c r="AV223" s="12" t="s">
        <v>87</v>
      </c>
      <c r="AW223" s="12" t="s">
        <v>32</v>
      </c>
      <c r="AX223" s="12" t="s">
        <v>85</v>
      </c>
      <c r="AY223" s="152" t="s">
        <v>197</v>
      </c>
    </row>
    <row r="224" spans="2:65" s="12" customFormat="1">
      <c r="B224" s="150"/>
      <c r="D224" s="151" t="s">
        <v>214</v>
      </c>
      <c r="F224" s="153" t="s">
        <v>354</v>
      </c>
      <c r="H224" s="154">
        <v>38.880000000000003</v>
      </c>
      <c r="I224" s="155"/>
      <c r="L224" s="150"/>
      <c r="M224" s="156"/>
      <c r="T224" s="157"/>
      <c r="AT224" s="152" t="s">
        <v>214</v>
      </c>
      <c r="AU224" s="152" t="s">
        <v>87</v>
      </c>
      <c r="AV224" s="12" t="s">
        <v>87</v>
      </c>
      <c r="AW224" s="12" t="s">
        <v>3</v>
      </c>
      <c r="AX224" s="12" t="s">
        <v>85</v>
      </c>
      <c r="AY224" s="152" t="s">
        <v>197</v>
      </c>
    </row>
    <row r="225" spans="2:65" s="1" customFormat="1" ht="21.75" customHeight="1">
      <c r="B225" s="136"/>
      <c r="C225" s="137" t="s">
        <v>355</v>
      </c>
      <c r="D225" s="137" t="s">
        <v>199</v>
      </c>
      <c r="E225" s="138" t="s">
        <v>356</v>
      </c>
      <c r="F225" s="139" t="s">
        <v>357</v>
      </c>
      <c r="G225" s="140" t="s">
        <v>212</v>
      </c>
      <c r="H225" s="141">
        <v>1058.875</v>
      </c>
      <c r="I225" s="142"/>
      <c r="J225" s="143">
        <f>ROUND(I225*H225,2)</f>
        <v>0</v>
      </c>
      <c r="K225" s="139" t="s">
        <v>203</v>
      </c>
      <c r="L225" s="32"/>
      <c r="M225" s="144" t="s">
        <v>1</v>
      </c>
      <c r="N225" s="145" t="s">
        <v>42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204</v>
      </c>
      <c r="AT225" s="148" t="s">
        <v>199</v>
      </c>
      <c r="AU225" s="148" t="s">
        <v>87</v>
      </c>
      <c r="AY225" s="17" t="s">
        <v>197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85</v>
      </c>
      <c r="BK225" s="149">
        <f>ROUND(I225*H225,2)</f>
        <v>0</v>
      </c>
      <c r="BL225" s="17" t="s">
        <v>204</v>
      </c>
      <c r="BM225" s="148" t="s">
        <v>358</v>
      </c>
    </row>
    <row r="226" spans="2:65" s="12" customFormat="1">
      <c r="B226" s="150"/>
      <c r="D226" s="151" t="s">
        <v>214</v>
      </c>
      <c r="E226" s="152" t="s">
        <v>1</v>
      </c>
      <c r="F226" s="153" t="s">
        <v>359</v>
      </c>
      <c r="H226" s="154">
        <v>1058.875</v>
      </c>
      <c r="I226" s="155"/>
      <c r="L226" s="150"/>
      <c r="M226" s="156"/>
      <c r="T226" s="157"/>
      <c r="AT226" s="152" t="s">
        <v>214</v>
      </c>
      <c r="AU226" s="152" t="s">
        <v>87</v>
      </c>
      <c r="AV226" s="12" t="s">
        <v>87</v>
      </c>
      <c r="AW226" s="12" t="s">
        <v>32</v>
      </c>
      <c r="AX226" s="12" t="s">
        <v>85</v>
      </c>
      <c r="AY226" s="152" t="s">
        <v>197</v>
      </c>
    </row>
    <row r="227" spans="2:65" s="1" customFormat="1" ht="16.5" customHeight="1">
      <c r="B227" s="136"/>
      <c r="C227" s="137" t="s">
        <v>360</v>
      </c>
      <c r="D227" s="137" t="s">
        <v>199</v>
      </c>
      <c r="E227" s="138" t="s">
        <v>361</v>
      </c>
      <c r="F227" s="139" t="s">
        <v>362</v>
      </c>
      <c r="G227" s="140" t="s">
        <v>222</v>
      </c>
      <c r="H227" s="141">
        <v>15.882999999999999</v>
      </c>
      <c r="I227" s="142"/>
      <c r="J227" s="143">
        <f>ROUND(I227*H227,2)</f>
        <v>0</v>
      </c>
      <c r="K227" s="139" t="s">
        <v>203</v>
      </c>
      <c r="L227" s="32"/>
      <c r="M227" s="144" t="s">
        <v>1</v>
      </c>
      <c r="N227" s="145" t="s">
        <v>42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204</v>
      </c>
      <c r="AT227" s="148" t="s">
        <v>199</v>
      </c>
      <c r="AU227" s="148" t="s">
        <v>87</v>
      </c>
      <c r="AY227" s="17" t="s">
        <v>197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85</v>
      </c>
      <c r="BK227" s="149">
        <f>ROUND(I227*H227,2)</f>
        <v>0</v>
      </c>
      <c r="BL227" s="17" t="s">
        <v>204</v>
      </c>
      <c r="BM227" s="148" t="s">
        <v>363</v>
      </c>
    </row>
    <row r="228" spans="2:65" s="12" customFormat="1">
      <c r="B228" s="150"/>
      <c r="D228" s="151" t="s">
        <v>214</v>
      </c>
      <c r="F228" s="153" t="s">
        <v>364</v>
      </c>
      <c r="H228" s="154">
        <v>15.882999999999999</v>
      </c>
      <c r="I228" s="155"/>
      <c r="L228" s="150"/>
      <c r="M228" s="156"/>
      <c r="T228" s="157"/>
      <c r="AT228" s="152" t="s">
        <v>214</v>
      </c>
      <c r="AU228" s="152" t="s">
        <v>87</v>
      </c>
      <c r="AV228" s="12" t="s">
        <v>87</v>
      </c>
      <c r="AW228" s="12" t="s">
        <v>3</v>
      </c>
      <c r="AX228" s="12" t="s">
        <v>85</v>
      </c>
      <c r="AY228" s="152" t="s">
        <v>197</v>
      </c>
    </row>
    <row r="229" spans="2:65" s="11" customFormat="1" ht="22.9" customHeight="1">
      <c r="B229" s="124"/>
      <c r="D229" s="125" t="s">
        <v>76</v>
      </c>
      <c r="E229" s="134" t="s">
        <v>87</v>
      </c>
      <c r="F229" s="134" t="s">
        <v>365</v>
      </c>
      <c r="I229" s="127"/>
      <c r="J229" s="135">
        <f>BK229</f>
        <v>0</v>
      </c>
      <c r="L229" s="124"/>
      <c r="M229" s="129"/>
      <c r="P229" s="130">
        <f>SUM(P230:P272)</f>
        <v>0</v>
      </c>
      <c r="R229" s="130">
        <f>SUM(R230:R272)</f>
        <v>210.01751488000002</v>
      </c>
      <c r="T229" s="131">
        <f>SUM(T230:T272)</f>
        <v>0</v>
      </c>
      <c r="AR229" s="125" t="s">
        <v>85</v>
      </c>
      <c r="AT229" s="132" t="s">
        <v>76</v>
      </c>
      <c r="AU229" s="132" t="s">
        <v>85</v>
      </c>
      <c r="AY229" s="125" t="s">
        <v>197</v>
      </c>
      <c r="BK229" s="133">
        <f>SUM(BK230:BK272)</f>
        <v>0</v>
      </c>
    </row>
    <row r="230" spans="2:65" s="1" customFormat="1" ht="24.2" customHeight="1">
      <c r="B230" s="136"/>
      <c r="C230" s="137" t="s">
        <v>366</v>
      </c>
      <c r="D230" s="137" t="s">
        <v>199</v>
      </c>
      <c r="E230" s="138" t="s">
        <v>367</v>
      </c>
      <c r="F230" s="139" t="s">
        <v>368</v>
      </c>
      <c r="G230" s="140" t="s">
        <v>202</v>
      </c>
      <c r="H230" s="141">
        <v>12</v>
      </c>
      <c r="I230" s="142"/>
      <c r="J230" s="143">
        <f>ROUND(I230*H230,2)</f>
        <v>0</v>
      </c>
      <c r="K230" s="139" t="s">
        <v>203</v>
      </c>
      <c r="L230" s="32"/>
      <c r="M230" s="144" t="s">
        <v>1</v>
      </c>
      <c r="N230" s="145" t="s">
        <v>42</v>
      </c>
      <c r="P230" s="146">
        <f>O230*H230</f>
        <v>0</v>
      </c>
      <c r="Q230" s="146">
        <v>3.3E-3</v>
      </c>
      <c r="R230" s="146">
        <f>Q230*H230</f>
        <v>3.9599999999999996E-2</v>
      </c>
      <c r="S230" s="146">
        <v>0</v>
      </c>
      <c r="T230" s="147">
        <f>S230*H230</f>
        <v>0</v>
      </c>
      <c r="AR230" s="148" t="s">
        <v>204</v>
      </c>
      <c r="AT230" s="148" t="s">
        <v>199</v>
      </c>
      <c r="AU230" s="148" t="s">
        <v>87</v>
      </c>
      <c r="AY230" s="17" t="s">
        <v>197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85</v>
      </c>
      <c r="BK230" s="149">
        <f>ROUND(I230*H230,2)</f>
        <v>0</v>
      </c>
      <c r="BL230" s="17" t="s">
        <v>204</v>
      </c>
      <c r="BM230" s="148" t="s">
        <v>369</v>
      </c>
    </row>
    <row r="231" spans="2:65" s="12" customFormat="1">
      <c r="B231" s="150"/>
      <c r="D231" s="151" t="s">
        <v>214</v>
      </c>
      <c r="E231" s="152" t="s">
        <v>1</v>
      </c>
      <c r="F231" s="153" t="s">
        <v>370</v>
      </c>
      <c r="H231" s="154">
        <v>12</v>
      </c>
      <c r="I231" s="155"/>
      <c r="L231" s="150"/>
      <c r="M231" s="156"/>
      <c r="T231" s="157"/>
      <c r="AT231" s="152" t="s">
        <v>214</v>
      </c>
      <c r="AU231" s="152" t="s">
        <v>87</v>
      </c>
      <c r="AV231" s="12" t="s">
        <v>87</v>
      </c>
      <c r="AW231" s="12" t="s">
        <v>32</v>
      </c>
      <c r="AX231" s="12" t="s">
        <v>85</v>
      </c>
      <c r="AY231" s="152" t="s">
        <v>197</v>
      </c>
    </row>
    <row r="232" spans="2:65" s="1" customFormat="1" ht="24.2" customHeight="1">
      <c r="B232" s="136"/>
      <c r="C232" s="137" t="s">
        <v>371</v>
      </c>
      <c r="D232" s="137" t="s">
        <v>199</v>
      </c>
      <c r="E232" s="138" t="s">
        <v>372</v>
      </c>
      <c r="F232" s="139" t="s">
        <v>373</v>
      </c>
      <c r="G232" s="140" t="s">
        <v>222</v>
      </c>
      <c r="H232" s="141">
        <v>25.556000000000001</v>
      </c>
      <c r="I232" s="142"/>
      <c r="J232" s="143">
        <f>ROUND(I232*H232,2)</f>
        <v>0</v>
      </c>
      <c r="K232" s="139" t="s">
        <v>203</v>
      </c>
      <c r="L232" s="32"/>
      <c r="M232" s="144" t="s">
        <v>1</v>
      </c>
      <c r="N232" s="145" t="s">
        <v>42</v>
      </c>
      <c r="P232" s="146">
        <f>O232*H232</f>
        <v>0</v>
      </c>
      <c r="Q232" s="146">
        <v>2.16</v>
      </c>
      <c r="R232" s="146">
        <f>Q232*H232</f>
        <v>55.200960000000009</v>
      </c>
      <c r="S232" s="146">
        <v>0</v>
      </c>
      <c r="T232" s="147">
        <f>S232*H232</f>
        <v>0</v>
      </c>
      <c r="AR232" s="148" t="s">
        <v>204</v>
      </c>
      <c r="AT232" s="148" t="s">
        <v>199</v>
      </c>
      <c r="AU232" s="148" t="s">
        <v>87</v>
      </c>
      <c r="AY232" s="17" t="s">
        <v>197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7" t="s">
        <v>85</v>
      </c>
      <c r="BK232" s="149">
        <f>ROUND(I232*H232,2)</f>
        <v>0</v>
      </c>
      <c r="BL232" s="17" t="s">
        <v>204</v>
      </c>
      <c r="BM232" s="148" t="s">
        <v>374</v>
      </c>
    </row>
    <row r="233" spans="2:65" s="12" customFormat="1">
      <c r="B233" s="150"/>
      <c r="D233" s="151" t="s">
        <v>214</v>
      </c>
      <c r="E233" s="152" t="s">
        <v>1</v>
      </c>
      <c r="F233" s="153" t="s">
        <v>375</v>
      </c>
      <c r="H233" s="154">
        <v>25.556000000000001</v>
      </c>
      <c r="I233" s="155"/>
      <c r="L233" s="150"/>
      <c r="M233" s="156"/>
      <c r="T233" s="157"/>
      <c r="AT233" s="152" t="s">
        <v>214</v>
      </c>
      <c r="AU233" s="152" t="s">
        <v>87</v>
      </c>
      <c r="AV233" s="12" t="s">
        <v>87</v>
      </c>
      <c r="AW233" s="12" t="s">
        <v>32</v>
      </c>
      <c r="AX233" s="12" t="s">
        <v>85</v>
      </c>
      <c r="AY233" s="152" t="s">
        <v>197</v>
      </c>
    </row>
    <row r="234" spans="2:65" s="1" customFormat="1" ht="24.2" customHeight="1">
      <c r="B234" s="136"/>
      <c r="C234" s="137" t="s">
        <v>376</v>
      </c>
      <c r="D234" s="137" t="s">
        <v>199</v>
      </c>
      <c r="E234" s="138" t="s">
        <v>377</v>
      </c>
      <c r="F234" s="139" t="s">
        <v>378</v>
      </c>
      <c r="G234" s="140" t="s">
        <v>222</v>
      </c>
      <c r="H234" s="141">
        <v>21.696999999999999</v>
      </c>
      <c r="I234" s="142"/>
      <c r="J234" s="143">
        <f>ROUND(I234*H234,2)</f>
        <v>0</v>
      </c>
      <c r="K234" s="139" t="s">
        <v>203</v>
      </c>
      <c r="L234" s="32"/>
      <c r="M234" s="144" t="s">
        <v>1</v>
      </c>
      <c r="N234" s="145" t="s">
        <v>42</v>
      </c>
      <c r="P234" s="146">
        <f>O234*H234</f>
        <v>0</v>
      </c>
      <c r="Q234" s="146">
        <v>2.16</v>
      </c>
      <c r="R234" s="146">
        <f>Q234*H234</f>
        <v>46.865520000000004</v>
      </c>
      <c r="S234" s="146">
        <v>0</v>
      </c>
      <c r="T234" s="147">
        <f>S234*H234</f>
        <v>0</v>
      </c>
      <c r="AR234" s="148" t="s">
        <v>204</v>
      </c>
      <c r="AT234" s="148" t="s">
        <v>199</v>
      </c>
      <c r="AU234" s="148" t="s">
        <v>87</v>
      </c>
      <c r="AY234" s="17" t="s">
        <v>197</v>
      </c>
      <c r="BE234" s="149">
        <f>IF(N234="základní",J234,0)</f>
        <v>0</v>
      </c>
      <c r="BF234" s="149">
        <f>IF(N234="snížená",J234,0)</f>
        <v>0</v>
      </c>
      <c r="BG234" s="149">
        <f>IF(N234="zákl. přenesená",J234,0)</f>
        <v>0</v>
      </c>
      <c r="BH234" s="149">
        <f>IF(N234="sníž. přenesená",J234,0)</f>
        <v>0</v>
      </c>
      <c r="BI234" s="149">
        <f>IF(N234="nulová",J234,0)</f>
        <v>0</v>
      </c>
      <c r="BJ234" s="17" t="s">
        <v>85</v>
      </c>
      <c r="BK234" s="149">
        <f>ROUND(I234*H234,2)</f>
        <v>0</v>
      </c>
      <c r="BL234" s="17" t="s">
        <v>204</v>
      </c>
      <c r="BM234" s="148" t="s">
        <v>379</v>
      </c>
    </row>
    <row r="235" spans="2:65" s="12" customFormat="1">
      <c r="B235" s="150"/>
      <c r="D235" s="151" t="s">
        <v>214</v>
      </c>
      <c r="E235" s="152" t="s">
        <v>1</v>
      </c>
      <c r="F235" s="153" t="s">
        <v>380</v>
      </c>
      <c r="H235" s="154">
        <v>17.838000000000001</v>
      </c>
      <c r="I235" s="155"/>
      <c r="L235" s="150"/>
      <c r="M235" s="156"/>
      <c r="T235" s="157"/>
      <c r="AT235" s="152" t="s">
        <v>214</v>
      </c>
      <c r="AU235" s="152" t="s">
        <v>87</v>
      </c>
      <c r="AV235" s="12" t="s">
        <v>87</v>
      </c>
      <c r="AW235" s="12" t="s">
        <v>32</v>
      </c>
      <c r="AX235" s="12" t="s">
        <v>77</v>
      </c>
      <c r="AY235" s="152" t="s">
        <v>197</v>
      </c>
    </row>
    <row r="236" spans="2:65" s="12" customFormat="1">
      <c r="B236" s="150"/>
      <c r="D236" s="151" t="s">
        <v>214</v>
      </c>
      <c r="E236" s="152" t="s">
        <v>1</v>
      </c>
      <c r="F236" s="153" t="s">
        <v>381</v>
      </c>
      <c r="H236" s="154">
        <v>3.859</v>
      </c>
      <c r="I236" s="155"/>
      <c r="L236" s="150"/>
      <c r="M236" s="156"/>
      <c r="T236" s="157"/>
      <c r="AT236" s="152" t="s">
        <v>214</v>
      </c>
      <c r="AU236" s="152" t="s">
        <v>87</v>
      </c>
      <c r="AV236" s="12" t="s">
        <v>87</v>
      </c>
      <c r="AW236" s="12" t="s">
        <v>32</v>
      </c>
      <c r="AX236" s="12" t="s">
        <v>77</v>
      </c>
      <c r="AY236" s="152" t="s">
        <v>197</v>
      </c>
    </row>
    <row r="237" spans="2:65" s="13" customFormat="1">
      <c r="B237" s="158"/>
      <c r="D237" s="151" t="s">
        <v>214</v>
      </c>
      <c r="E237" s="159" t="s">
        <v>1</v>
      </c>
      <c r="F237" s="160" t="s">
        <v>219</v>
      </c>
      <c r="H237" s="161">
        <v>21.697000000000003</v>
      </c>
      <c r="I237" s="162"/>
      <c r="L237" s="158"/>
      <c r="M237" s="163"/>
      <c r="T237" s="164"/>
      <c r="AT237" s="159" t="s">
        <v>214</v>
      </c>
      <c r="AU237" s="159" t="s">
        <v>87</v>
      </c>
      <c r="AV237" s="13" t="s">
        <v>204</v>
      </c>
      <c r="AW237" s="13" t="s">
        <v>32</v>
      </c>
      <c r="AX237" s="13" t="s">
        <v>85</v>
      </c>
      <c r="AY237" s="159" t="s">
        <v>197</v>
      </c>
    </row>
    <row r="238" spans="2:65" s="1" customFormat="1" ht="24.2" customHeight="1">
      <c r="B238" s="136"/>
      <c r="C238" s="137" t="s">
        <v>382</v>
      </c>
      <c r="D238" s="137" t="s">
        <v>199</v>
      </c>
      <c r="E238" s="138" t="s">
        <v>383</v>
      </c>
      <c r="F238" s="139" t="s">
        <v>384</v>
      </c>
      <c r="G238" s="140" t="s">
        <v>222</v>
      </c>
      <c r="H238" s="141">
        <v>17.038</v>
      </c>
      <c r="I238" s="142"/>
      <c r="J238" s="143">
        <f>ROUND(I238*H238,2)</f>
        <v>0</v>
      </c>
      <c r="K238" s="139" t="s">
        <v>203</v>
      </c>
      <c r="L238" s="32"/>
      <c r="M238" s="144" t="s">
        <v>1</v>
      </c>
      <c r="N238" s="145" t="s">
        <v>42</v>
      </c>
      <c r="P238" s="146">
        <f>O238*H238</f>
        <v>0</v>
      </c>
      <c r="Q238" s="146">
        <v>2.16</v>
      </c>
      <c r="R238" s="146">
        <f>Q238*H238</f>
        <v>36.802080000000004</v>
      </c>
      <c r="S238" s="146">
        <v>0</v>
      </c>
      <c r="T238" s="147">
        <f>S238*H238</f>
        <v>0</v>
      </c>
      <c r="AR238" s="148" t="s">
        <v>204</v>
      </c>
      <c r="AT238" s="148" t="s">
        <v>199</v>
      </c>
      <c r="AU238" s="148" t="s">
        <v>87</v>
      </c>
      <c r="AY238" s="17" t="s">
        <v>197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7" t="s">
        <v>85</v>
      </c>
      <c r="BK238" s="149">
        <f>ROUND(I238*H238,2)</f>
        <v>0</v>
      </c>
      <c r="BL238" s="17" t="s">
        <v>204</v>
      </c>
      <c r="BM238" s="148" t="s">
        <v>385</v>
      </c>
    </row>
    <row r="239" spans="2:65" s="12" customFormat="1">
      <c r="B239" s="150"/>
      <c r="D239" s="151" t="s">
        <v>214</v>
      </c>
      <c r="E239" s="152" t="s">
        <v>1</v>
      </c>
      <c r="F239" s="153" t="s">
        <v>386</v>
      </c>
      <c r="H239" s="154">
        <v>17.038</v>
      </c>
      <c r="I239" s="155"/>
      <c r="L239" s="150"/>
      <c r="M239" s="156"/>
      <c r="T239" s="157"/>
      <c r="AT239" s="152" t="s">
        <v>214</v>
      </c>
      <c r="AU239" s="152" t="s">
        <v>87</v>
      </c>
      <c r="AV239" s="12" t="s">
        <v>87</v>
      </c>
      <c r="AW239" s="12" t="s">
        <v>32</v>
      </c>
      <c r="AX239" s="12" t="s">
        <v>85</v>
      </c>
      <c r="AY239" s="152" t="s">
        <v>197</v>
      </c>
    </row>
    <row r="240" spans="2:65" s="1" customFormat="1" ht="24.2" customHeight="1">
      <c r="B240" s="136"/>
      <c r="C240" s="137" t="s">
        <v>387</v>
      </c>
      <c r="D240" s="137" t="s">
        <v>199</v>
      </c>
      <c r="E240" s="138" t="s">
        <v>388</v>
      </c>
      <c r="F240" s="139" t="s">
        <v>389</v>
      </c>
      <c r="G240" s="140" t="s">
        <v>222</v>
      </c>
      <c r="H240" s="141">
        <v>7.718</v>
      </c>
      <c r="I240" s="142"/>
      <c r="J240" s="143">
        <f>ROUND(I240*H240,2)</f>
        <v>0</v>
      </c>
      <c r="K240" s="139" t="s">
        <v>203</v>
      </c>
      <c r="L240" s="32"/>
      <c r="M240" s="144" t="s">
        <v>1</v>
      </c>
      <c r="N240" s="145" t="s">
        <v>42</v>
      </c>
      <c r="P240" s="146">
        <f>O240*H240</f>
        <v>0</v>
      </c>
      <c r="Q240" s="146">
        <v>2.5018699999999998</v>
      </c>
      <c r="R240" s="146">
        <f>Q240*H240</f>
        <v>19.309432659999999</v>
      </c>
      <c r="S240" s="146">
        <v>0</v>
      </c>
      <c r="T240" s="147">
        <f>S240*H240</f>
        <v>0</v>
      </c>
      <c r="AR240" s="148" t="s">
        <v>204</v>
      </c>
      <c r="AT240" s="148" t="s">
        <v>199</v>
      </c>
      <c r="AU240" s="148" t="s">
        <v>87</v>
      </c>
      <c r="AY240" s="17" t="s">
        <v>197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7" t="s">
        <v>85</v>
      </c>
      <c r="BK240" s="149">
        <f>ROUND(I240*H240,2)</f>
        <v>0</v>
      </c>
      <c r="BL240" s="17" t="s">
        <v>204</v>
      </c>
      <c r="BM240" s="148" t="s">
        <v>390</v>
      </c>
    </row>
    <row r="241" spans="2:65" s="12" customFormat="1">
      <c r="B241" s="150"/>
      <c r="D241" s="151" t="s">
        <v>214</v>
      </c>
      <c r="E241" s="152" t="s">
        <v>1</v>
      </c>
      <c r="F241" s="153" t="s">
        <v>391</v>
      </c>
      <c r="H241" s="154">
        <v>7.718</v>
      </c>
      <c r="I241" s="155"/>
      <c r="L241" s="150"/>
      <c r="M241" s="156"/>
      <c r="T241" s="157"/>
      <c r="AT241" s="152" t="s">
        <v>214</v>
      </c>
      <c r="AU241" s="152" t="s">
        <v>87</v>
      </c>
      <c r="AV241" s="12" t="s">
        <v>87</v>
      </c>
      <c r="AW241" s="12" t="s">
        <v>32</v>
      </c>
      <c r="AX241" s="12" t="s">
        <v>85</v>
      </c>
      <c r="AY241" s="152" t="s">
        <v>197</v>
      </c>
    </row>
    <row r="242" spans="2:65" s="1" customFormat="1" ht="16.5" customHeight="1">
      <c r="B242" s="136"/>
      <c r="C242" s="137" t="s">
        <v>392</v>
      </c>
      <c r="D242" s="137" t="s">
        <v>199</v>
      </c>
      <c r="E242" s="138" t="s">
        <v>393</v>
      </c>
      <c r="F242" s="139" t="s">
        <v>394</v>
      </c>
      <c r="G242" s="140" t="s">
        <v>212</v>
      </c>
      <c r="H242" s="141">
        <v>4.6710000000000003</v>
      </c>
      <c r="I242" s="142"/>
      <c r="J242" s="143">
        <f>ROUND(I242*H242,2)</f>
        <v>0</v>
      </c>
      <c r="K242" s="139" t="s">
        <v>203</v>
      </c>
      <c r="L242" s="32"/>
      <c r="M242" s="144" t="s">
        <v>1</v>
      </c>
      <c r="N242" s="145" t="s">
        <v>42</v>
      </c>
      <c r="P242" s="146">
        <f>O242*H242</f>
        <v>0</v>
      </c>
      <c r="Q242" s="146">
        <v>2.9399999999999999E-3</v>
      </c>
      <c r="R242" s="146">
        <f>Q242*H242</f>
        <v>1.373274E-2</v>
      </c>
      <c r="S242" s="146">
        <v>0</v>
      </c>
      <c r="T242" s="147">
        <f>S242*H242</f>
        <v>0</v>
      </c>
      <c r="AR242" s="148" t="s">
        <v>204</v>
      </c>
      <c r="AT242" s="148" t="s">
        <v>199</v>
      </c>
      <c r="AU242" s="148" t="s">
        <v>87</v>
      </c>
      <c r="AY242" s="17" t="s">
        <v>197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85</v>
      </c>
      <c r="BK242" s="149">
        <f>ROUND(I242*H242,2)</f>
        <v>0</v>
      </c>
      <c r="BL242" s="17" t="s">
        <v>204</v>
      </c>
      <c r="BM242" s="148" t="s">
        <v>395</v>
      </c>
    </row>
    <row r="243" spans="2:65" s="12" customFormat="1">
      <c r="B243" s="150"/>
      <c r="D243" s="151" t="s">
        <v>214</v>
      </c>
      <c r="E243" s="152" t="s">
        <v>1</v>
      </c>
      <c r="F243" s="153" t="s">
        <v>396</v>
      </c>
      <c r="H243" s="154">
        <v>4.6710000000000003</v>
      </c>
      <c r="I243" s="155"/>
      <c r="L243" s="150"/>
      <c r="M243" s="156"/>
      <c r="T243" s="157"/>
      <c r="AT243" s="152" t="s">
        <v>214</v>
      </c>
      <c r="AU243" s="152" t="s">
        <v>87</v>
      </c>
      <c r="AV243" s="12" t="s">
        <v>87</v>
      </c>
      <c r="AW243" s="12" t="s">
        <v>32</v>
      </c>
      <c r="AX243" s="12" t="s">
        <v>85</v>
      </c>
      <c r="AY243" s="152" t="s">
        <v>197</v>
      </c>
    </row>
    <row r="244" spans="2:65" s="1" customFormat="1" ht="16.5" customHeight="1">
      <c r="B244" s="136"/>
      <c r="C244" s="137" t="s">
        <v>397</v>
      </c>
      <c r="D244" s="137" t="s">
        <v>199</v>
      </c>
      <c r="E244" s="138" t="s">
        <v>398</v>
      </c>
      <c r="F244" s="139" t="s">
        <v>399</v>
      </c>
      <c r="G244" s="140" t="s">
        <v>212</v>
      </c>
      <c r="H244" s="141">
        <v>4.6710000000000003</v>
      </c>
      <c r="I244" s="142"/>
      <c r="J244" s="143">
        <f>ROUND(I244*H244,2)</f>
        <v>0</v>
      </c>
      <c r="K244" s="139" t="s">
        <v>203</v>
      </c>
      <c r="L244" s="32"/>
      <c r="M244" s="144" t="s">
        <v>1</v>
      </c>
      <c r="N244" s="145" t="s">
        <v>42</v>
      </c>
      <c r="P244" s="146">
        <f>O244*H244</f>
        <v>0</v>
      </c>
      <c r="Q244" s="146">
        <v>0</v>
      </c>
      <c r="R244" s="146">
        <f>Q244*H244</f>
        <v>0</v>
      </c>
      <c r="S244" s="146">
        <v>0</v>
      </c>
      <c r="T244" s="147">
        <f>S244*H244</f>
        <v>0</v>
      </c>
      <c r="AR244" s="148" t="s">
        <v>204</v>
      </c>
      <c r="AT244" s="148" t="s">
        <v>199</v>
      </c>
      <c r="AU244" s="148" t="s">
        <v>87</v>
      </c>
      <c r="AY244" s="17" t="s">
        <v>197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7" t="s">
        <v>85</v>
      </c>
      <c r="BK244" s="149">
        <f>ROUND(I244*H244,2)</f>
        <v>0</v>
      </c>
      <c r="BL244" s="17" t="s">
        <v>204</v>
      </c>
      <c r="BM244" s="148" t="s">
        <v>400</v>
      </c>
    </row>
    <row r="245" spans="2:65" s="1" customFormat="1" ht="16.5" customHeight="1">
      <c r="B245" s="136"/>
      <c r="C245" s="137" t="s">
        <v>401</v>
      </c>
      <c r="D245" s="137" t="s">
        <v>199</v>
      </c>
      <c r="E245" s="138" t="s">
        <v>402</v>
      </c>
      <c r="F245" s="139" t="s">
        <v>403</v>
      </c>
      <c r="G245" s="140" t="s">
        <v>293</v>
      </c>
      <c r="H245" s="141">
        <v>0.58499999999999996</v>
      </c>
      <c r="I245" s="142"/>
      <c r="J245" s="143">
        <f>ROUND(I245*H245,2)</f>
        <v>0</v>
      </c>
      <c r="K245" s="139" t="s">
        <v>203</v>
      </c>
      <c r="L245" s="32"/>
      <c r="M245" s="144" t="s">
        <v>1</v>
      </c>
      <c r="N245" s="145" t="s">
        <v>42</v>
      </c>
      <c r="P245" s="146">
        <f>O245*H245</f>
        <v>0</v>
      </c>
      <c r="Q245" s="146">
        <v>1.06277</v>
      </c>
      <c r="R245" s="146">
        <f>Q245*H245</f>
        <v>0.62172044999999998</v>
      </c>
      <c r="S245" s="146">
        <v>0</v>
      </c>
      <c r="T245" s="147">
        <f>S245*H245</f>
        <v>0</v>
      </c>
      <c r="AR245" s="148" t="s">
        <v>204</v>
      </c>
      <c r="AT245" s="148" t="s">
        <v>199</v>
      </c>
      <c r="AU245" s="148" t="s">
        <v>87</v>
      </c>
      <c r="AY245" s="17" t="s">
        <v>197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85</v>
      </c>
      <c r="BK245" s="149">
        <f>ROUND(I245*H245,2)</f>
        <v>0</v>
      </c>
      <c r="BL245" s="17" t="s">
        <v>204</v>
      </c>
      <c r="BM245" s="148" t="s">
        <v>404</v>
      </c>
    </row>
    <row r="246" spans="2:65" s="12" customFormat="1">
      <c r="B246" s="150"/>
      <c r="D246" s="151" t="s">
        <v>214</v>
      </c>
      <c r="E246" s="152" t="s">
        <v>1</v>
      </c>
      <c r="F246" s="153" t="s">
        <v>405</v>
      </c>
      <c r="H246" s="154">
        <v>0.55700000000000005</v>
      </c>
      <c r="I246" s="155"/>
      <c r="L246" s="150"/>
      <c r="M246" s="156"/>
      <c r="T246" s="157"/>
      <c r="AT246" s="152" t="s">
        <v>214</v>
      </c>
      <c r="AU246" s="152" t="s">
        <v>87</v>
      </c>
      <c r="AV246" s="12" t="s">
        <v>87</v>
      </c>
      <c r="AW246" s="12" t="s">
        <v>32</v>
      </c>
      <c r="AX246" s="12" t="s">
        <v>85</v>
      </c>
      <c r="AY246" s="152" t="s">
        <v>197</v>
      </c>
    </row>
    <row r="247" spans="2:65" s="12" customFormat="1">
      <c r="B247" s="150"/>
      <c r="D247" s="151" t="s">
        <v>214</v>
      </c>
      <c r="F247" s="153" t="s">
        <v>406</v>
      </c>
      <c r="H247" s="154">
        <v>0.58499999999999996</v>
      </c>
      <c r="I247" s="155"/>
      <c r="L247" s="150"/>
      <c r="M247" s="156"/>
      <c r="T247" s="157"/>
      <c r="AT247" s="152" t="s">
        <v>214</v>
      </c>
      <c r="AU247" s="152" t="s">
        <v>87</v>
      </c>
      <c r="AV247" s="12" t="s">
        <v>87</v>
      </c>
      <c r="AW247" s="12" t="s">
        <v>3</v>
      </c>
      <c r="AX247" s="12" t="s">
        <v>85</v>
      </c>
      <c r="AY247" s="152" t="s">
        <v>197</v>
      </c>
    </row>
    <row r="248" spans="2:65" s="1" customFormat="1" ht="24.2" customHeight="1">
      <c r="B248" s="136"/>
      <c r="C248" s="137" t="s">
        <v>407</v>
      </c>
      <c r="D248" s="137" t="s">
        <v>199</v>
      </c>
      <c r="E248" s="138" t="s">
        <v>408</v>
      </c>
      <c r="F248" s="139" t="s">
        <v>409</v>
      </c>
      <c r="G248" s="140" t="s">
        <v>222</v>
      </c>
      <c r="H248" s="141">
        <v>12.154</v>
      </c>
      <c r="I248" s="142"/>
      <c r="J248" s="143">
        <f>ROUND(I248*H248,2)</f>
        <v>0</v>
      </c>
      <c r="K248" s="139" t="s">
        <v>203</v>
      </c>
      <c r="L248" s="32"/>
      <c r="M248" s="144" t="s">
        <v>1</v>
      </c>
      <c r="N248" s="145" t="s">
        <v>42</v>
      </c>
      <c r="P248" s="146">
        <f>O248*H248</f>
        <v>0</v>
      </c>
      <c r="Q248" s="146">
        <v>2.5018699999999998</v>
      </c>
      <c r="R248" s="146">
        <f>Q248*H248</f>
        <v>30.407727979999997</v>
      </c>
      <c r="S248" s="146">
        <v>0</v>
      </c>
      <c r="T248" s="147">
        <f>S248*H248</f>
        <v>0</v>
      </c>
      <c r="AR248" s="148" t="s">
        <v>204</v>
      </c>
      <c r="AT248" s="148" t="s">
        <v>199</v>
      </c>
      <c r="AU248" s="148" t="s">
        <v>87</v>
      </c>
      <c r="AY248" s="17" t="s">
        <v>197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7" t="s">
        <v>85</v>
      </c>
      <c r="BK248" s="149">
        <f>ROUND(I248*H248,2)</f>
        <v>0</v>
      </c>
      <c r="BL248" s="17" t="s">
        <v>204</v>
      </c>
      <c r="BM248" s="148" t="s">
        <v>410</v>
      </c>
    </row>
    <row r="249" spans="2:65" s="12" customFormat="1">
      <c r="B249" s="150"/>
      <c r="D249" s="151" t="s">
        <v>214</v>
      </c>
      <c r="E249" s="152" t="s">
        <v>1</v>
      </c>
      <c r="F249" s="153" t="s">
        <v>411</v>
      </c>
      <c r="H249" s="154">
        <v>8.2769999999999992</v>
      </c>
      <c r="I249" s="155"/>
      <c r="L249" s="150"/>
      <c r="M249" s="156"/>
      <c r="T249" s="157"/>
      <c r="AT249" s="152" t="s">
        <v>214</v>
      </c>
      <c r="AU249" s="152" t="s">
        <v>87</v>
      </c>
      <c r="AV249" s="12" t="s">
        <v>87</v>
      </c>
      <c r="AW249" s="12" t="s">
        <v>32</v>
      </c>
      <c r="AX249" s="12" t="s">
        <v>77</v>
      </c>
      <c r="AY249" s="152" t="s">
        <v>197</v>
      </c>
    </row>
    <row r="250" spans="2:65" s="12" customFormat="1">
      <c r="B250" s="150"/>
      <c r="D250" s="151" t="s">
        <v>214</v>
      </c>
      <c r="E250" s="152" t="s">
        <v>1</v>
      </c>
      <c r="F250" s="153" t="s">
        <v>412</v>
      </c>
      <c r="H250" s="154">
        <v>3.8769999999999998</v>
      </c>
      <c r="I250" s="155"/>
      <c r="L250" s="150"/>
      <c r="M250" s="156"/>
      <c r="T250" s="157"/>
      <c r="AT250" s="152" t="s">
        <v>214</v>
      </c>
      <c r="AU250" s="152" t="s">
        <v>87</v>
      </c>
      <c r="AV250" s="12" t="s">
        <v>87</v>
      </c>
      <c r="AW250" s="12" t="s">
        <v>32</v>
      </c>
      <c r="AX250" s="12" t="s">
        <v>77</v>
      </c>
      <c r="AY250" s="152" t="s">
        <v>197</v>
      </c>
    </row>
    <row r="251" spans="2:65" s="13" customFormat="1">
      <c r="B251" s="158"/>
      <c r="D251" s="151" t="s">
        <v>214</v>
      </c>
      <c r="E251" s="159" t="s">
        <v>1</v>
      </c>
      <c r="F251" s="160" t="s">
        <v>219</v>
      </c>
      <c r="H251" s="161">
        <v>12.154</v>
      </c>
      <c r="I251" s="162"/>
      <c r="L251" s="158"/>
      <c r="M251" s="163"/>
      <c r="T251" s="164"/>
      <c r="AT251" s="159" t="s">
        <v>214</v>
      </c>
      <c r="AU251" s="159" t="s">
        <v>87</v>
      </c>
      <c r="AV251" s="13" t="s">
        <v>204</v>
      </c>
      <c r="AW251" s="13" t="s">
        <v>32</v>
      </c>
      <c r="AX251" s="13" t="s">
        <v>85</v>
      </c>
      <c r="AY251" s="159" t="s">
        <v>197</v>
      </c>
    </row>
    <row r="252" spans="2:65" s="1" customFormat="1" ht="16.5" customHeight="1">
      <c r="B252" s="136"/>
      <c r="C252" s="137" t="s">
        <v>413</v>
      </c>
      <c r="D252" s="137" t="s">
        <v>199</v>
      </c>
      <c r="E252" s="138" t="s">
        <v>414</v>
      </c>
      <c r="F252" s="139" t="s">
        <v>415</v>
      </c>
      <c r="G252" s="140" t="s">
        <v>212</v>
      </c>
      <c r="H252" s="141">
        <v>58.406999999999996</v>
      </c>
      <c r="I252" s="142"/>
      <c r="J252" s="143">
        <f>ROUND(I252*H252,2)</f>
        <v>0</v>
      </c>
      <c r="K252" s="139" t="s">
        <v>203</v>
      </c>
      <c r="L252" s="32"/>
      <c r="M252" s="144" t="s">
        <v>1</v>
      </c>
      <c r="N252" s="145" t="s">
        <v>42</v>
      </c>
      <c r="P252" s="146">
        <f>O252*H252</f>
        <v>0</v>
      </c>
      <c r="Q252" s="146">
        <v>2.6900000000000001E-3</v>
      </c>
      <c r="R252" s="146">
        <f>Q252*H252</f>
        <v>0.15711483000000001</v>
      </c>
      <c r="S252" s="146">
        <v>0</v>
      </c>
      <c r="T252" s="147">
        <f>S252*H252</f>
        <v>0</v>
      </c>
      <c r="AR252" s="148" t="s">
        <v>204</v>
      </c>
      <c r="AT252" s="148" t="s">
        <v>199</v>
      </c>
      <c r="AU252" s="148" t="s">
        <v>87</v>
      </c>
      <c r="AY252" s="17" t="s">
        <v>197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7" t="s">
        <v>85</v>
      </c>
      <c r="BK252" s="149">
        <f>ROUND(I252*H252,2)</f>
        <v>0</v>
      </c>
      <c r="BL252" s="17" t="s">
        <v>204</v>
      </c>
      <c r="BM252" s="148" t="s">
        <v>416</v>
      </c>
    </row>
    <row r="253" spans="2:65" s="12" customFormat="1">
      <c r="B253" s="150"/>
      <c r="D253" s="151" t="s">
        <v>214</v>
      </c>
      <c r="E253" s="152" t="s">
        <v>1</v>
      </c>
      <c r="F253" s="153" t="s">
        <v>417</v>
      </c>
      <c r="H253" s="154">
        <v>18.555</v>
      </c>
      <c r="I253" s="155"/>
      <c r="L253" s="150"/>
      <c r="M253" s="156"/>
      <c r="T253" s="157"/>
      <c r="AT253" s="152" t="s">
        <v>214</v>
      </c>
      <c r="AU253" s="152" t="s">
        <v>87</v>
      </c>
      <c r="AV253" s="12" t="s">
        <v>87</v>
      </c>
      <c r="AW253" s="12" t="s">
        <v>32</v>
      </c>
      <c r="AX253" s="12" t="s">
        <v>77</v>
      </c>
      <c r="AY253" s="152" t="s">
        <v>197</v>
      </c>
    </row>
    <row r="254" spans="2:65" s="12" customFormat="1">
      <c r="B254" s="150"/>
      <c r="D254" s="151" t="s">
        <v>214</v>
      </c>
      <c r="E254" s="152" t="s">
        <v>1</v>
      </c>
      <c r="F254" s="153" t="s">
        <v>418</v>
      </c>
      <c r="H254" s="154">
        <v>39.851999999999997</v>
      </c>
      <c r="I254" s="155"/>
      <c r="L254" s="150"/>
      <c r="M254" s="156"/>
      <c r="T254" s="157"/>
      <c r="AT254" s="152" t="s">
        <v>214</v>
      </c>
      <c r="AU254" s="152" t="s">
        <v>87</v>
      </c>
      <c r="AV254" s="12" t="s">
        <v>87</v>
      </c>
      <c r="AW254" s="12" t="s">
        <v>32</v>
      </c>
      <c r="AX254" s="12" t="s">
        <v>77</v>
      </c>
      <c r="AY254" s="152" t="s">
        <v>197</v>
      </c>
    </row>
    <row r="255" spans="2:65" s="13" customFormat="1">
      <c r="B255" s="158"/>
      <c r="D255" s="151" t="s">
        <v>214</v>
      </c>
      <c r="E255" s="159" t="s">
        <v>1</v>
      </c>
      <c r="F255" s="160" t="s">
        <v>219</v>
      </c>
      <c r="H255" s="161">
        <v>58.406999999999996</v>
      </c>
      <c r="I255" s="162"/>
      <c r="L255" s="158"/>
      <c r="M255" s="163"/>
      <c r="T255" s="164"/>
      <c r="AT255" s="159" t="s">
        <v>214</v>
      </c>
      <c r="AU255" s="159" t="s">
        <v>87</v>
      </c>
      <c r="AV255" s="13" t="s">
        <v>204</v>
      </c>
      <c r="AW255" s="13" t="s">
        <v>32</v>
      </c>
      <c r="AX255" s="13" t="s">
        <v>85</v>
      </c>
      <c r="AY255" s="159" t="s">
        <v>197</v>
      </c>
    </row>
    <row r="256" spans="2:65" s="1" customFormat="1" ht="16.5" customHeight="1">
      <c r="B256" s="136"/>
      <c r="C256" s="137" t="s">
        <v>419</v>
      </c>
      <c r="D256" s="137" t="s">
        <v>199</v>
      </c>
      <c r="E256" s="138" t="s">
        <v>420</v>
      </c>
      <c r="F256" s="139" t="s">
        <v>421</v>
      </c>
      <c r="G256" s="140" t="s">
        <v>212</v>
      </c>
      <c r="H256" s="141">
        <v>58.406999999999996</v>
      </c>
      <c r="I256" s="142"/>
      <c r="J256" s="143">
        <f>ROUND(I256*H256,2)</f>
        <v>0</v>
      </c>
      <c r="K256" s="139" t="s">
        <v>203</v>
      </c>
      <c r="L256" s="32"/>
      <c r="M256" s="144" t="s">
        <v>1</v>
      </c>
      <c r="N256" s="145" t="s">
        <v>42</v>
      </c>
      <c r="P256" s="146">
        <f>O256*H256</f>
        <v>0</v>
      </c>
      <c r="Q256" s="146">
        <v>0</v>
      </c>
      <c r="R256" s="146">
        <f>Q256*H256</f>
        <v>0</v>
      </c>
      <c r="S256" s="146">
        <v>0</v>
      </c>
      <c r="T256" s="147">
        <f>S256*H256</f>
        <v>0</v>
      </c>
      <c r="AR256" s="148" t="s">
        <v>204</v>
      </c>
      <c r="AT256" s="148" t="s">
        <v>199</v>
      </c>
      <c r="AU256" s="148" t="s">
        <v>87</v>
      </c>
      <c r="AY256" s="17" t="s">
        <v>197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7" t="s">
        <v>85</v>
      </c>
      <c r="BK256" s="149">
        <f>ROUND(I256*H256,2)</f>
        <v>0</v>
      </c>
      <c r="BL256" s="17" t="s">
        <v>204</v>
      </c>
      <c r="BM256" s="148" t="s">
        <v>422</v>
      </c>
    </row>
    <row r="257" spans="2:65" s="1" customFormat="1" ht="21.75" customHeight="1">
      <c r="B257" s="136"/>
      <c r="C257" s="137" t="s">
        <v>423</v>
      </c>
      <c r="D257" s="137" t="s">
        <v>199</v>
      </c>
      <c r="E257" s="138" t="s">
        <v>424</v>
      </c>
      <c r="F257" s="139" t="s">
        <v>425</v>
      </c>
      <c r="G257" s="140" t="s">
        <v>293</v>
      </c>
      <c r="H257" s="141">
        <v>0.83</v>
      </c>
      <c r="I257" s="142"/>
      <c r="J257" s="143">
        <f>ROUND(I257*H257,2)</f>
        <v>0</v>
      </c>
      <c r="K257" s="139" t="s">
        <v>203</v>
      </c>
      <c r="L257" s="32"/>
      <c r="M257" s="144" t="s">
        <v>1</v>
      </c>
      <c r="N257" s="145" t="s">
        <v>42</v>
      </c>
      <c r="P257" s="146">
        <f>O257*H257</f>
        <v>0</v>
      </c>
      <c r="Q257" s="146">
        <v>1.0606199999999999</v>
      </c>
      <c r="R257" s="146">
        <f>Q257*H257</f>
        <v>0.88031459999999984</v>
      </c>
      <c r="S257" s="146">
        <v>0</v>
      </c>
      <c r="T257" s="147">
        <f>S257*H257</f>
        <v>0</v>
      </c>
      <c r="AR257" s="148" t="s">
        <v>204</v>
      </c>
      <c r="AT257" s="148" t="s">
        <v>199</v>
      </c>
      <c r="AU257" s="148" t="s">
        <v>87</v>
      </c>
      <c r="AY257" s="17" t="s">
        <v>197</v>
      </c>
      <c r="BE257" s="149">
        <f>IF(N257="základní",J257,0)</f>
        <v>0</v>
      </c>
      <c r="BF257" s="149">
        <f>IF(N257="snížená",J257,0)</f>
        <v>0</v>
      </c>
      <c r="BG257" s="149">
        <f>IF(N257="zákl. přenesená",J257,0)</f>
        <v>0</v>
      </c>
      <c r="BH257" s="149">
        <f>IF(N257="sníž. přenesená",J257,0)</f>
        <v>0</v>
      </c>
      <c r="BI257" s="149">
        <f>IF(N257="nulová",J257,0)</f>
        <v>0</v>
      </c>
      <c r="BJ257" s="17" t="s">
        <v>85</v>
      </c>
      <c r="BK257" s="149">
        <f>ROUND(I257*H257,2)</f>
        <v>0</v>
      </c>
      <c r="BL257" s="17" t="s">
        <v>204</v>
      </c>
      <c r="BM257" s="148" t="s">
        <v>426</v>
      </c>
    </row>
    <row r="258" spans="2:65" s="12" customFormat="1">
      <c r="B258" s="150"/>
      <c r="D258" s="151" t="s">
        <v>214</v>
      </c>
      <c r="E258" s="152" t="s">
        <v>1</v>
      </c>
      <c r="F258" s="153" t="s">
        <v>427</v>
      </c>
      <c r="H258" s="154">
        <v>0.81399999999999995</v>
      </c>
      <c r="I258" s="155"/>
      <c r="L258" s="150"/>
      <c r="M258" s="156"/>
      <c r="T258" s="157"/>
      <c r="AT258" s="152" t="s">
        <v>214</v>
      </c>
      <c r="AU258" s="152" t="s">
        <v>87</v>
      </c>
      <c r="AV258" s="12" t="s">
        <v>87</v>
      </c>
      <c r="AW258" s="12" t="s">
        <v>32</v>
      </c>
      <c r="AX258" s="12" t="s">
        <v>85</v>
      </c>
      <c r="AY258" s="152" t="s">
        <v>197</v>
      </c>
    </row>
    <row r="259" spans="2:65" s="12" customFormat="1">
      <c r="B259" s="150"/>
      <c r="D259" s="151" t="s">
        <v>214</v>
      </c>
      <c r="F259" s="153" t="s">
        <v>428</v>
      </c>
      <c r="H259" s="154">
        <v>0.83</v>
      </c>
      <c r="I259" s="155"/>
      <c r="L259" s="150"/>
      <c r="M259" s="156"/>
      <c r="T259" s="157"/>
      <c r="AT259" s="152" t="s">
        <v>214</v>
      </c>
      <c r="AU259" s="152" t="s">
        <v>87</v>
      </c>
      <c r="AV259" s="12" t="s">
        <v>87</v>
      </c>
      <c r="AW259" s="12" t="s">
        <v>3</v>
      </c>
      <c r="AX259" s="12" t="s">
        <v>85</v>
      </c>
      <c r="AY259" s="152" t="s">
        <v>197</v>
      </c>
    </row>
    <row r="260" spans="2:65" s="1" customFormat="1" ht="16.5" customHeight="1">
      <c r="B260" s="136"/>
      <c r="C260" s="137" t="s">
        <v>429</v>
      </c>
      <c r="D260" s="137" t="s">
        <v>199</v>
      </c>
      <c r="E260" s="138" t="s">
        <v>430</v>
      </c>
      <c r="F260" s="139" t="s">
        <v>431</v>
      </c>
      <c r="G260" s="140" t="s">
        <v>222</v>
      </c>
      <c r="H260" s="141">
        <v>6.87</v>
      </c>
      <c r="I260" s="142"/>
      <c r="J260" s="143">
        <f>ROUND(I260*H260,2)</f>
        <v>0</v>
      </c>
      <c r="K260" s="139" t="s">
        <v>203</v>
      </c>
      <c r="L260" s="32"/>
      <c r="M260" s="144" t="s">
        <v>1</v>
      </c>
      <c r="N260" s="145" t="s">
        <v>42</v>
      </c>
      <c r="P260" s="146">
        <f>O260*H260</f>
        <v>0</v>
      </c>
      <c r="Q260" s="146">
        <v>2.5018699999999998</v>
      </c>
      <c r="R260" s="146">
        <f>Q260*H260</f>
        <v>17.1878469</v>
      </c>
      <c r="S260" s="146">
        <v>0</v>
      </c>
      <c r="T260" s="147">
        <f>S260*H260</f>
        <v>0</v>
      </c>
      <c r="AR260" s="148" t="s">
        <v>204</v>
      </c>
      <c r="AT260" s="148" t="s">
        <v>199</v>
      </c>
      <c r="AU260" s="148" t="s">
        <v>87</v>
      </c>
      <c r="AY260" s="17" t="s">
        <v>197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7" t="s">
        <v>85</v>
      </c>
      <c r="BK260" s="149">
        <f>ROUND(I260*H260,2)</f>
        <v>0</v>
      </c>
      <c r="BL260" s="17" t="s">
        <v>204</v>
      </c>
      <c r="BM260" s="148" t="s">
        <v>432</v>
      </c>
    </row>
    <row r="261" spans="2:65" s="12" customFormat="1">
      <c r="B261" s="150"/>
      <c r="D261" s="151" t="s">
        <v>214</v>
      </c>
      <c r="E261" s="152" t="s">
        <v>1</v>
      </c>
      <c r="F261" s="153" t="s">
        <v>433</v>
      </c>
      <c r="H261" s="154">
        <v>6.87</v>
      </c>
      <c r="I261" s="155"/>
      <c r="L261" s="150"/>
      <c r="M261" s="156"/>
      <c r="T261" s="157"/>
      <c r="AT261" s="152" t="s">
        <v>214</v>
      </c>
      <c r="AU261" s="152" t="s">
        <v>87</v>
      </c>
      <c r="AV261" s="12" t="s">
        <v>87</v>
      </c>
      <c r="AW261" s="12" t="s">
        <v>32</v>
      </c>
      <c r="AX261" s="12" t="s">
        <v>85</v>
      </c>
      <c r="AY261" s="152" t="s">
        <v>197</v>
      </c>
    </row>
    <row r="262" spans="2:65" s="1" customFormat="1" ht="24.2" customHeight="1">
      <c r="B262" s="136"/>
      <c r="C262" s="137" t="s">
        <v>434</v>
      </c>
      <c r="D262" s="137" t="s">
        <v>199</v>
      </c>
      <c r="E262" s="138" t="s">
        <v>435</v>
      </c>
      <c r="F262" s="139" t="s">
        <v>436</v>
      </c>
      <c r="G262" s="140" t="s">
        <v>222</v>
      </c>
      <c r="H262" s="141">
        <v>0.57599999999999996</v>
      </c>
      <c r="I262" s="142"/>
      <c r="J262" s="143">
        <f>ROUND(I262*H262,2)</f>
        <v>0</v>
      </c>
      <c r="K262" s="139" t="s">
        <v>203</v>
      </c>
      <c r="L262" s="32"/>
      <c r="M262" s="144" t="s">
        <v>1</v>
      </c>
      <c r="N262" s="145" t="s">
        <v>42</v>
      </c>
      <c r="P262" s="146">
        <f>O262*H262</f>
        <v>0</v>
      </c>
      <c r="Q262" s="146">
        <v>2.5018699999999998</v>
      </c>
      <c r="R262" s="146">
        <f>Q262*H262</f>
        <v>1.4410771199999999</v>
      </c>
      <c r="S262" s="146">
        <v>0</v>
      </c>
      <c r="T262" s="147">
        <f>S262*H262</f>
        <v>0</v>
      </c>
      <c r="AR262" s="148" t="s">
        <v>204</v>
      </c>
      <c r="AT262" s="148" t="s">
        <v>199</v>
      </c>
      <c r="AU262" s="148" t="s">
        <v>87</v>
      </c>
      <c r="AY262" s="17" t="s">
        <v>197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7" t="s">
        <v>85</v>
      </c>
      <c r="BK262" s="149">
        <f>ROUND(I262*H262,2)</f>
        <v>0</v>
      </c>
      <c r="BL262" s="17" t="s">
        <v>204</v>
      </c>
      <c r="BM262" s="148" t="s">
        <v>437</v>
      </c>
    </row>
    <row r="263" spans="2:65" s="12" customFormat="1">
      <c r="B263" s="150"/>
      <c r="D263" s="151" t="s">
        <v>214</v>
      </c>
      <c r="E263" s="152" t="s">
        <v>1</v>
      </c>
      <c r="F263" s="153" t="s">
        <v>438</v>
      </c>
      <c r="H263" s="154">
        <v>0.57599999999999996</v>
      </c>
      <c r="I263" s="155"/>
      <c r="L263" s="150"/>
      <c r="M263" s="156"/>
      <c r="T263" s="157"/>
      <c r="AT263" s="152" t="s">
        <v>214</v>
      </c>
      <c r="AU263" s="152" t="s">
        <v>87</v>
      </c>
      <c r="AV263" s="12" t="s">
        <v>87</v>
      </c>
      <c r="AW263" s="12" t="s">
        <v>32</v>
      </c>
      <c r="AX263" s="12" t="s">
        <v>85</v>
      </c>
      <c r="AY263" s="152" t="s">
        <v>197</v>
      </c>
    </row>
    <row r="264" spans="2:65" s="1" customFormat="1" ht="16.5" customHeight="1">
      <c r="B264" s="136"/>
      <c r="C264" s="137" t="s">
        <v>439</v>
      </c>
      <c r="D264" s="137" t="s">
        <v>199</v>
      </c>
      <c r="E264" s="138" t="s">
        <v>440</v>
      </c>
      <c r="F264" s="139" t="s">
        <v>441</v>
      </c>
      <c r="G264" s="140" t="s">
        <v>212</v>
      </c>
      <c r="H264" s="141">
        <v>36.450000000000003</v>
      </c>
      <c r="I264" s="142"/>
      <c r="J264" s="143">
        <f>ROUND(I264*H264,2)</f>
        <v>0</v>
      </c>
      <c r="K264" s="139" t="s">
        <v>203</v>
      </c>
      <c r="L264" s="32"/>
      <c r="M264" s="144" t="s">
        <v>1</v>
      </c>
      <c r="N264" s="145" t="s">
        <v>42</v>
      </c>
      <c r="P264" s="146">
        <f>O264*H264</f>
        <v>0</v>
      </c>
      <c r="Q264" s="146">
        <v>2.64E-3</v>
      </c>
      <c r="R264" s="146">
        <f>Q264*H264</f>
        <v>9.6228000000000008E-2</v>
      </c>
      <c r="S264" s="146">
        <v>0</v>
      </c>
      <c r="T264" s="147">
        <f>S264*H264</f>
        <v>0</v>
      </c>
      <c r="AR264" s="148" t="s">
        <v>204</v>
      </c>
      <c r="AT264" s="148" t="s">
        <v>199</v>
      </c>
      <c r="AU264" s="148" t="s">
        <v>87</v>
      </c>
      <c r="AY264" s="17" t="s">
        <v>197</v>
      </c>
      <c r="BE264" s="149">
        <f>IF(N264="základní",J264,0)</f>
        <v>0</v>
      </c>
      <c r="BF264" s="149">
        <f>IF(N264="snížená",J264,0)</f>
        <v>0</v>
      </c>
      <c r="BG264" s="149">
        <f>IF(N264="zákl. přenesená",J264,0)</f>
        <v>0</v>
      </c>
      <c r="BH264" s="149">
        <f>IF(N264="sníž. přenesená",J264,0)</f>
        <v>0</v>
      </c>
      <c r="BI264" s="149">
        <f>IF(N264="nulová",J264,0)</f>
        <v>0</v>
      </c>
      <c r="BJ264" s="17" t="s">
        <v>85</v>
      </c>
      <c r="BK264" s="149">
        <f>ROUND(I264*H264,2)</f>
        <v>0</v>
      </c>
      <c r="BL264" s="17" t="s">
        <v>204</v>
      </c>
      <c r="BM264" s="148" t="s">
        <v>442</v>
      </c>
    </row>
    <row r="265" spans="2:65" s="12" customFormat="1">
      <c r="B265" s="150"/>
      <c r="D265" s="151" t="s">
        <v>214</v>
      </c>
      <c r="E265" s="152" t="s">
        <v>1</v>
      </c>
      <c r="F265" s="153" t="s">
        <v>443</v>
      </c>
      <c r="H265" s="154">
        <v>30.69</v>
      </c>
      <c r="I265" s="155"/>
      <c r="L265" s="150"/>
      <c r="M265" s="156"/>
      <c r="T265" s="157"/>
      <c r="AT265" s="152" t="s">
        <v>214</v>
      </c>
      <c r="AU265" s="152" t="s">
        <v>87</v>
      </c>
      <c r="AV265" s="12" t="s">
        <v>87</v>
      </c>
      <c r="AW265" s="12" t="s">
        <v>32</v>
      </c>
      <c r="AX265" s="12" t="s">
        <v>77</v>
      </c>
      <c r="AY265" s="152" t="s">
        <v>197</v>
      </c>
    </row>
    <row r="266" spans="2:65" s="12" customFormat="1">
      <c r="B266" s="150"/>
      <c r="D266" s="151" t="s">
        <v>214</v>
      </c>
      <c r="E266" s="152" t="s">
        <v>1</v>
      </c>
      <c r="F266" s="153" t="s">
        <v>444</v>
      </c>
      <c r="H266" s="154">
        <v>5.76</v>
      </c>
      <c r="I266" s="155"/>
      <c r="L266" s="150"/>
      <c r="M266" s="156"/>
      <c r="T266" s="157"/>
      <c r="AT266" s="152" t="s">
        <v>214</v>
      </c>
      <c r="AU266" s="152" t="s">
        <v>87</v>
      </c>
      <c r="AV266" s="12" t="s">
        <v>87</v>
      </c>
      <c r="AW266" s="12" t="s">
        <v>32</v>
      </c>
      <c r="AX266" s="12" t="s">
        <v>77</v>
      </c>
      <c r="AY266" s="152" t="s">
        <v>197</v>
      </c>
    </row>
    <row r="267" spans="2:65" s="13" customFormat="1">
      <c r="B267" s="158"/>
      <c r="D267" s="151" t="s">
        <v>214</v>
      </c>
      <c r="E267" s="159" t="s">
        <v>1</v>
      </c>
      <c r="F267" s="160" t="s">
        <v>219</v>
      </c>
      <c r="H267" s="161">
        <v>36.450000000000003</v>
      </c>
      <c r="I267" s="162"/>
      <c r="L267" s="158"/>
      <c r="M267" s="163"/>
      <c r="T267" s="164"/>
      <c r="AT267" s="159" t="s">
        <v>214</v>
      </c>
      <c r="AU267" s="159" t="s">
        <v>87</v>
      </c>
      <c r="AV267" s="13" t="s">
        <v>204</v>
      </c>
      <c r="AW267" s="13" t="s">
        <v>32</v>
      </c>
      <c r="AX267" s="13" t="s">
        <v>85</v>
      </c>
      <c r="AY267" s="159" t="s">
        <v>197</v>
      </c>
    </row>
    <row r="268" spans="2:65" s="1" customFormat="1" ht="16.5" customHeight="1">
      <c r="B268" s="136"/>
      <c r="C268" s="137" t="s">
        <v>445</v>
      </c>
      <c r="D268" s="137" t="s">
        <v>199</v>
      </c>
      <c r="E268" s="138" t="s">
        <v>446</v>
      </c>
      <c r="F268" s="139" t="s">
        <v>447</v>
      </c>
      <c r="G268" s="140" t="s">
        <v>212</v>
      </c>
      <c r="H268" s="141">
        <v>36.450000000000003</v>
      </c>
      <c r="I268" s="142"/>
      <c r="J268" s="143">
        <f>ROUND(I268*H268,2)</f>
        <v>0</v>
      </c>
      <c r="K268" s="139" t="s">
        <v>203</v>
      </c>
      <c r="L268" s="32"/>
      <c r="M268" s="144" t="s">
        <v>1</v>
      </c>
      <c r="N268" s="145" t="s">
        <v>42</v>
      </c>
      <c r="P268" s="146">
        <f>O268*H268</f>
        <v>0</v>
      </c>
      <c r="Q268" s="146">
        <v>0</v>
      </c>
      <c r="R268" s="146">
        <f>Q268*H268</f>
        <v>0</v>
      </c>
      <c r="S268" s="146">
        <v>0</v>
      </c>
      <c r="T268" s="147">
        <f>S268*H268</f>
        <v>0</v>
      </c>
      <c r="AR268" s="148" t="s">
        <v>204</v>
      </c>
      <c r="AT268" s="148" t="s">
        <v>199</v>
      </c>
      <c r="AU268" s="148" t="s">
        <v>87</v>
      </c>
      <c r="AY268" s="17" t="s">
        <v>197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7" t="s">
        <v>85</v>
      </c>
      <c r="BK268" s="149">
        <f>ROUND(I268*H268,2)</f>
        <v>0</v>
      </c>
      <c r="BL268" s="17" t="s">
        <v>204</v>
      </c>
      <c r="BM268" s="148" t="s">
        <v>448</v>
      </c>
    </row>
    <row r="269" spans="2:65" s="1" customFormat="1" ht="33" customHeight="1">
      <c r="B269" s="136"/>
      <c r="C269" s="137" t="s">
        <v>449</v>
      </c>
      <c r="D269" s="137" t="s">
        <v>199</v>
      </c>
      <c r="E269" s="138" t="s">
        <v>450</v>
      </c>
      <c r="F269" s="139" t="s">
        <v>451</v>
      </c>
      <c r="G269" s="140" t="s">
        <v>212</v>
      </c>
      <c r="H269" s="141">
        <v>1.6</v>
      </c>
      <c r="I269" s="142"/>
      <c r="J269" s="143">
        <f>ROUND(I269*H269,2)</f>
        <v>0</v>
      </c>
      <c r="K269" s="139" t="s">
        <v>203</v>
      </c>
      <c r="L269" s="32"/>
      <c r="M269" s="144" t="s">
        <v>1</v>
      </c>
      <c r="N269" s="145" t="s">
        <v>42</v>
      </c>
      <c r="P269" s="146">
        <f>O269*H269</f>
        <v>0</v>
      </c>
      <c r="Q269" s="146">
        <v>0.61207999999999996</v>
      </c>
      <c r="R269" s="146">
        <f>Q269*H269</f>
        <v>0.97932799999999998</v>
      </c>
      <c r="S269" s="146">
        <v>0</v>
      </c>
      <c r="T269" s="147">
        <f>S269*H269</f>
        <v>0</v>
      </c>
      <c r="AR269" s="148" t="s">
        <v>204</v>
      </c>
      <c r="AT269" s="148" t="s">
        <v>199</v>
      </c>
      <c r="AU269" s="148" t="s">
        <v>87</v>
      </c>
      <c r="AY269" s="17" t="s">
        <v>197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7" t="s">
        <v>85</v>
      </c>
      <c r="BK269" s="149">
        <f>ROUND(I269*H269,2)</f>
        <v>0</v>
      </c>
      <c r="BL269" s="17" t="s">
        <v>204</v>
      </c>
      <c r="BM269" s="148" t="s">
        <v>452</v>
      </c>
    </row>
    <row r="270" spans="2:65" s="12" customFormat="1">
      <c r="B270" s="150"/>
      <c r="D270" s="151" t="s">
        <v>214</v>
      </c>
      <c r="E270" s="152" t="s">
        <v>1</v>
      </c>
      <c r="F270" s="153" t="s">
        <v>453</v>
      </c>
      <c r="H270" s="154">
        <v>1.6</v>
      </c>
      <c r="I270" s="155"/>
      <c r="L270" s="150"/>
      <c r="M270" s="156"/>
      <c r="T270" s="157"/>
      <c r="AT270" s="152" t="s">
        <v>214</v>
      </c>
      <c r="AU270" s="152" t="s">
        <v>87</v>
      </c>
      <c r="AV270" s="12" t="s">
        <v>87</v>
      </c>
      <c r="AW270" s="12" t="s">
        <v>32</v>
      </c>
      <c r="AX270" s="12" t="s">
        <v>85</v>
      </c>
      <c r="AY270" s="152" t="s">
        <v>197</v>
      </c>
    </row>
    <row r="271" spans="2:65" s="1" customFormat="1" ht="24.2" customHeight="1">
      <c r="B271" s="136"/>
      <c r="C271" s="137" t="s">
        <v>454</v>
      </c>
      <c r="D271" s="137" t="s">
        <v>199</v>
      </c>
      <c r="E271" s="138" t="s">
        <v>455</v>
      </c>
      <c r="F271" s="139" t="s">
        <v>456</v>
      </c>
      <c r="G271" s="140" t="s">
        <v>293</v>
      </c>
      <c r="H271" s="141">
        <v>1.4E-2</v>
      </c>
      <c r="I271" s="142"/>
      <c r="J271" s="143">
        <f>ROUND(I271*H271,2)</f>
        <v>0</v>
      </c>
      <c r="K271" s="139" t="s">
        <v>203</v>
      </c>
      <c r="L271" s="32"/>
      <c r="M271" s="144" t="s">
        <v>1</v>
      </c>
      <c r="N271" s="145" t="s">
        <v>42</v>
      </c>
      <c r="P271" s="146">
        <f>O271*H271</f>
        <v>0</v>
      </c>
      <c r="Q271" s="146">
        <v>1.0593999999999999</v>
      </c>
      <c r="R271" s="146">
        <f>Q271*H271</f>
        <v>1.4831599999999999E-2</v>
      </c>
      <c r="S271" s="146">
        <v>0</v>
      </c>
      <c r="T271" s="147">
        <f>S271*H271</f>
        <v>0</v>
      </c>
      <c r="AR271" s="148" t="s">
        <v>204</v>
      </c>
      <c r="AT271" s="148" t="s">
        <v>199</v>
      </c>
      <c r="AU271" s="148" t="s">
        <v>87</v>
      </c>
      <c r="AY271" s="17" t="s">
        <v>197</v>
      </c>
      <c r="BE271" s="149">
        <f>IF(N271="základní",J271,0)</f>
        <v>0</v>
      </c>
      <c r="BF271" s="149">
        <f>IF(N271="snížená",J271,0)</f>
        <v>0</v>
      </c>
      <c r="BG271" s="149">
        <f>IF(N271="zákl. přenesená",J271,0)</f>
        <v>0</v>
      </c>
      <c r="BH271" s="149">
        <f>IF(N271="sníž. přenesená",J271,0)</f>
        <v>0</v>
      </c>
      <c r="BI271" s="149">
        <f>IF(N271="nulová",J271,0)</f>
        <v>0</v>
      </c>
      <c r="BJ271" s="17" t="s">
        <v>85</v>
      </c>
      <c r="BK271" s="149">
        <f>ROUND(I271*H271,2)</f>
        <v>0</v>
      </c>
      <c r="BL271" s="17" t="s">
        <v>204</v>
      </c>
      <c r="BM271" s="148" t="s">
        <v>457</v>
      </c>
    </row>
    <row r="272" spans="2:65" s="12" customFormat="1">
      <c r="B272" s="150"/>
      <c r="D272" s="151" t="s">
        <v>214</v>
      </c>
      <c r="E272" s="152" t="s">
        <v>1</v>
      </c>
      <c r="F272" s="153" t="s">
        <v>458</v>
      </c>
      <c r="H272" s="154">
        <v>1.4E-2</v>
      </c>
      <c r="I272" s="155"/>
      <c r="L272" s="150"/>
      <c r="M272" s="156"/>
      <c r="T272" s="157"/>
      <c r="AT272" s="152" t="s">
        <v>214</v>
      </c>
      <c r="AU272" s="152" t="s">
        <v>87</v>
      </c>
      <c r="AV272" s="12" t="s">
        <v>87</v>
      </c>
      <c r="AW272" s="12" t="s">
        <v>32</v>
      </c>
      <c r="AX272" s="12" t="s">
        <v>85</v>
      </c>
      <c r="AY272" s="152" t="s">
        <v>197</v>
      </c>
    </row>
    <row r="273" spans="2:65" s="11" customFormat="1" ht="22.9" customHeight="1">
      <c r="B273" s="124"/>
      <c r="D273" s="125" t="s">
        <v>76</v>
      </c>
      <c r="E273" s="134" t="s">
        <v>209</v>
      </c>
      <c r="F273" s="134" t="s">
        <v>459</v>
      </c>
      <c r="I273" s="127"/>
      <c r="J273" s="135">
        <f>BK273</f>
        <v>0</v>
      </c>
      <c r="L273" s="124"/>
      <c r="M273" s="129"/>
      <c r="P273" s="130">
        <f>SUM(P274:P301)</f>
        <v>0</v>
      </c>
      <c r="R273" s="130">
        <f>SUM(R274:R301)</f>
        <v>31.988866959999999</v>
      </c>
      <c r="T273" s="131">
        <f>SUM(T274:T301)</f>
        <v>0</v>
      </c>
      <c r="AR273" s="125" t="s">
        <v>85</v>
      </c>
      <c r="AT273" s="132" t="s">
        <v>76</v>
      </c>
      <c r="AU273" s="132" t="s">
        <v>85</v>
      </c>
      <c r="AY273" s="125" t="s">
        <v>197</v>
      </c>
      <c r="BK273" s="133">
        <f>SUM(BK274:BK301)</f>
        <v>0</v>
      </c>
    </row>
    <row r="274" spans="2:65" s="1" customFormat="1" ht="21.75" customHeight="1">
      <c r="B274" s="136"/>
      <c r="C274" s="137" t="s">
        <v>460</v>
      </c>
      <c r="D274" s="137" t="s">
        <v>199</v>
      </c>
      <c r="E274" s="138" t="s">
        <v>461</v>
      </c>
      <c r="F274" s="139" t="s">
        <v>462</v>
      </c>
      <c r="G274" s="140" t="s">
        <v>293</v>
      </c>
      <c r="H274" s="141">
        <v>2.2090000000000001</v>
      </c>
      <c r="I274" s="142"/>
      <c r="J274" s="143">
        <f>ROUND(I274*H274,2)</f>
        <v>0</v>
      </c>
      <c r="K274" s="139" t="s">
        <v>203</v>
      </c>
      <c r="L274" s="32"/>
      <c r="M274" s="144" t="s">
        <v>1</v>
      </c>
      <c r="N274" s="145" t="s">
        <v>42</v>
      </c>
      <c r="P274" s="146">
        <f>O274*H274</f>
        <v>0</v>
      </c>
      <c r="Q274" s="146">
        <v>0</v>
      </c>
      <c r="R274" s="146">
        <f>Q274*H274</f>
        <v>0</v>
      </c>
      <c r="S274" s="146">
        <v>0</v>
      </c>
      <c r="T274" s="147">
        <f>S274*H274</f>
        <v>0</v>
      </c>
      <c r="AR274" s="148" t="s">
        <v>204</v>
      </c>
      <c r="AT274" s="148" t="s">
        <v>199</v>
      </c>
      <c r="AU274" s="148" t="s">
        <v>87</v>
      </c>
      <c r="AY274" s="17" t="s">
        <v>197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85</v>
      </c>
      <c r="BK274" s="149">
        <f>ROUND(I274*H274,2)</f>
        <v>0</v>
      </c>
      <c r="BL274" s="17" t="s">
        <v>204</v>
      </c>
      <c r="BM274" s="148" t="s">
        <v>463</v>
      </c>
    </row>
    <row r="275" spans="2:65" s="12" customFormat="1">
      <c r="B275" s="150"/>
      <c r="D275" s="151" t="s">
        <v>214</v>
      </c>
      <c r="E275" s="152" t="s">
        <v>1</v>
      </c>
      <c r="F275" s="153" t="s">
        <v>464</v>
      </c>
      <c r="H275" s="154">
        <v>1.6180000000000001</v>
      </c>
      <c r="I275" s="155"/>
      <c r="L275" s="150"/>
      <c r="M275" s="156"/>
      <c r="T275" s="157"/>
      <c r="AT275" s="152" t="s">
        <v>214</v>
      </c>
      <c r="AU275" s="152" t="s">
        <v>87</v>
      </c>
      <c r="AV275" s="12" t="s">
        <v>87</v>
      </c>
      <c r="AW275" s="12" t="s">
        <v>32</v>
      </c>
      <c r="AX275" s="12" t="s">
        <v>77</v>
      </c>
      <c r="AY275" s="152" t="s">
        <v>197</v>
      </c>
    </row>
    <row r="276" spans="2:65" s="12" customFormat="1">
      <c r="B276" s="150"/>
      <c r="D276" s="151" t="s">
        <v>214</v>
      </c>
      <c r="E276" s="152" t="s">
        <v>1</v>
      </c>
      <c r="F276" s="153" t="s">
        <v>465</v>
      </c>
      <c r="H276" s="154">
        <v>0.13400000000000001</v>
      </c>
      <c r="I276" s="155"/>
      <c r="L276" s="150"/>
      <c r="M276" s="156"/>
      <c r="T276" s="157"/>
      <c r="AT276" s="152" t="s">
        <v>214</v>
      </c>
      <c r="AU276" s="152" t="s">
        <v>87</v>
      </c>
      <c r="AV276" s="12" t="s">
        <v>87</v>
      </c>
      <c r="AW276" s="12" t="s">
        <v>32</v>
      </c>
      <c r="AX276" s="12" t="s">
        <v>77</v>
      </c>
      <c r="AY276" s="152" t="s">
        <v>197</v>
      </c>
    </row>
    <row r="277" spans="2:65" s="12" customFormat="1">
      <c r="B277" s="150"/>
      <c r="D277" s="151" t="s">
        <v>214</v>
      </c>
      <c r="E277" s="152" t="s">
        <v>1</v>
      </c>
      <c r="F277" s="153" t="s">
        <v>466</v>
      </c>
      <c r="H277" s="154">
        <v>1E-3</v>
      </c>
      <c r="I277" s="155"/>
      <c r="L277" s="150"/>
      <c r="M277" s="156"/>
      <c r="T277" s="157"/>
      <c r="AT277" s="152" t="s">
        <v>214</v>
      </c>
      <c r="AU277" s="152" t="s">
        <v>87</v>
      </c>
      <c r="AV277" s="12" t="s">
        <v>87</v>
      </c>
      <c r="AW277" s="12" t="s">
        <v>32</v>
      </c>
      <c r="AX277" s="12" t="s">
        <v>77</v>
      </c>
      <c r="AY277" s="152" t="s">
        <v>197</v>
      </c>
    </row>
    <row r="278" spans="2:65" s="12" customFormat="1">
      <c r="B278" s="150"/>
      <c r="D278" s="151" t="s">
        <v>214</v>
      </c>
      <c r="E278" s="152" t="s">
        <v>1</v>
      </c>
      <c r="F278" s="153" t="s">
        <v>467</v>
      </c>
      <c r="H278" s="154">
        <v>0.16400000000000001</v>
      </c>
      <c r="I278" s="155"/>
      <c r="L278" s="150"/>
      <c r="M278" s="156"/>
      <c r="T278" s="157"/>
      <c r="AT278" s="152" t="s">
        <v>214</v>
      </c>
      <c r="AU278" s="152" t="s">
        <v>87</v>
      </c>
      <c r="AV278" s="12" t="s">
        <v>87</v>
      </c>
      <c r="AW278" s="12" t="s">
        <v>32</v>
      </c>
      <c r="AX278" s="12" t="s">
        <v>77</v>
      </c>
      <c r="AY278" s="152" t="s">
        <v>197</v>
      </c>
    </row>
    <row r="279" spans="2:65" s="12" customFormat="1">
      <c r="B279" s="150"/>
      <c r="D279" s="151" t="s">
        <v>214</v>
      </c>
      <c r="E279" s="152" t="s">
        <v>1</v>
      </c>
      <c r="F279" s="153" t="s">
        <v>468</v>
      </c>
      <c r="H279" s="154">
        <v>2.8000000000000001E-2</v>
      </c>
      <c r="I279" s="155"/>
      <c r="L279" s="150"/>
      <c r="M279" s="156"/>
      <c r="T279" s="157"/>
      <c r="AT279" s="152" t="s">
        <v>214</v>
      </c>
      <c r="AU279" s="152" t="s">
        <v>87</v>
      </c>
      <c r="AV279" s="12" t="s">
        <v>87</v>
      </c>
      <c r="AW279" s="12" t="s">
        <v>32</v>
      </c>
      <c r="AX279" s="12" t="s">
        <v>77</v>
      </c>
      <c r="AY279" s="152" t="s">
        <v>197</v>
      </c>
    </row>
    <row r="280" spans="2:65" s="12" customFormat="1">
      <c r="B280" s="150"/>
      <c r="D280" s="151" t="s">
        <v>214</v>
      </c>
      <c r="E280" s="152" t="s">
        <v>1</v>
      </c>
      <c r="F280" s="153" t="s">
        <v>469</v>
      </c>
      <c r="H280" s="154">
        <v>1.7999999999999999E-2</v>
      </c>
      <c r="I280" s="155"/>
      <c r="L280" s="150"/>
      <c r="M280" s="156"/>
      <c r="T280" s="157"/>
      <c r="AT280" s="152" t="s">
        <v>214</v>
      </c>
      <c r="AU280" s="152" t="s">
        <v>87</v>
      </c>
      <c r="AV280" s="12" t="s">
        <v>87</v>
      </c>
      <c r="AW280" s="12" t="s">
        <v>32</v>
      </c>
      <c r="AX280" s="12" t="s">
        <v>77</v>
      </c>
      <c r="AY280" s="152" t="s">
        <v>197</v>
      </c>
    </row>
    <row r="281" spans="2:65" s="12" customFormat="1">
      <c r="B281" s="150"/>
      <c r="D281" s="151" t="s">
        <v>214</v>
      </c>
      <c r="E281" s="152" t="s">
        <v>1</v>
      </c>
      <c r="F281" s="153" t="s">
        <v>470</v>
      </c>
      <c r="H281" s="154">
        <v>5.0000000000000001E-3</v>
      </c>
      <c r="I281" s="155"/>
      <c r="L281" s="150"/>
      <c r="M281" s="156"/>
      <c r="T281" s="157"/>
      <c r="AT281" s="152" t="s">
        <v>214</v>
      </c>
      <c r="AU281" s="152" t="s">
        <v>87</v>
      </c>
      <c r="AV281" s="12" t="s">
        <v>87</v>
      </c>
      <c r="AW281" s="12" t="s">
        <v>32</v>
      </c>
      <c r="AX281" s="12" t="s">
        <v>77</v>
      </c>
      <c r="AY281" s="152" t="s">
        <v>197</v>
      </c>
    </row>
    <row r="282" spans="2:65" s="12" customFormat="1">
      <c r="B282" s="150"/>
      <c r="D282" s="151" t="s">
        <v>214</v>
      </c>
      <c r="E282" s="152" t="s">
        <v>1</v>
      </c>
      <c r="F282" s="153" t="s">
        <v>471</v>
      </c>
      <c r="H282" s="154">
        <v>0.24099999999999999</v>
      </c>
      <c r="I282" s="155"/>
      <c r="L282" s="150"/>
      <c r="M282" s="156"/>
      <c r="T282" s="157"/>
      <c r="AT282" s="152" t="s">
        <v>214</v>
      </c>
      <c r="AU282" s="152" t="s">
        <v>87</v>
      </c>
      <c r="AV282" s="12" t="s">
        <v>87</v>
      </c>
      <c r="AW282" s="12" t="s">
        <v>32</v>
      </c>
      <c r="AX282" s="12" t="s">
        <v>77</v>
      </c>
      <c r="AY282" s="152" t="s">
        <v>197</v>
      </c>
    </row>
    <row r="283" spans="2:65" s="13" customFormat="1">
      <c r="B283" s="158"/>
      <c r="D283" s="151" t="s">
        <v>214</v>
      </c>
      <c r="E283" s="159" t="s">
        <v>1</v>
      </c>
      <c r="F283" s="160" t="s">
        <v>219</v>
      </c>
      <c r="H283" s="161">
        <v>2.2090000000000001</v>
      </c>
      <c r="I283" s="162"/>
      <c r="L283" s="158"/>
      <c r="M283" s="163"/>
      <c r="T283" s="164"/>
      <c r="AT283" s="159" t="s">
        <v>214</v>
      </c>
      <c r="AU283" s="159" t="s">
        <v>87</v>
      </c>
      <c r="AV283" s="13" t="s">
        <v>204</v>
      </c>
      <c r="AW283" s="13" t="s">
        <v>32</v>
      </c>
      <c r="AX283" s="13" t="s">
        <v>85</v>
      </c>
      <c r="AY283" s="159" t="s">
        <v>197</v>
      </c>
    </row>
    <row r="284" spans="2:65" s="1" customFormat="1" ht="21.75" customHeight="1">
      <c r="B284" s="136"/>
      <c r="C284" s="172" t="s">
        <v>472</v>
      </c>
      <c r="D284" s="172" t="s">
        <v>321</v>
      </c>
      <c r="E284" s="173" t="s">
        <v>473</v>
      </c>
      <c r="F284" s="174" t="s">
        <v>474</v>
      </c>
      <c r="G284" s="175" t="s">
        <v>293</v>
      </c>
      <c r="H284" s="176">
        <v>1.6180000000000001</v>
      </c>
      <c r="I284" s="177"/>
      <c r="J284" s="178">
        <f>ROUND(I284*H284,2)</f>
        <v>0</v>
      </c>
      <c r="K284" s="174" t="s">
        <v>203</v>
      </c>
      <c r="L284" s="179"/>
      <c r="M284" s="180" t="s">
        <v>1</v>
      </c>
      <c r="N284" s="181" t="s">
        <v>42</v>
      </c>
      <c r="P284" s="146">
        <f>O284*H284</f>
        <v>0</v>
      </c>
      <c r="Q284" s="146">
        <v>1</v>
      </c>
      <c r="R284" s="146">
        <f>Q284*H284</f>
        <v>1.6180000000000001</v>
      </c>
      <c r="S284" s="146">
        <v>0</v>
      </c>
      <c r="T284" s="147">
        <f>S284*H284</f>
        <v>0</v>
      </c>
      <c r="AR284" s="148" t="s">
        <v>244</v>
      </c>
      <c r="AT284" s="148" t="s">
        <v>321</v>
      </c>
      <c r="AU284" s="148" t="s">
        <v>87</v>
      </c>
      <c r="AY284" s="17" t="s">
        <v>197</v>
      </c>
      <c r="BE284" s="149">
        <f>IF(N284="základní",J284,0)</f>
        <v>0</v>
      </c>
      <c r="BF284" s="149">
        <f>IF(N284="snížená",J284,0)</f>
        <v>0</v>
      </c>
      <c r="BG284" s="149">
        <f>IF(N284="zákl. přenesená",J284,0)</f>
        <v>0</v>
      </c>
      <c r="BH284" s="149">
        <f>IF(N284="sníž. přenesená",J284,0)</f>
        <v>0</v>
      </c>
      <c r="BI284" s="149">
        <f>IF(N284="nulová",J284,0)</f>
        <v>0</v>
      </c>
      <c r="BJ284" s="17" t="s">
        <v>85</v>
      </c>
      <c r="BK284" s="149">
        <f>ROUND(I284*H284,2)</f>
        <v>0</v>
      </c>
      <c r="BL284" s="17" t="s">
        <v>204</v>
      </c>
      <c r="BM284" s="148" t="s">
        <v>475</v>
      </c>
    </row>
    <row r="285" spans="2:65" s="12" customFormat="1">
      <c r="B285" s="150"/>
      <c r="D285" s="151" t="s">
        <v>214</v>
      </c>
      <c r="E285" s="152" t="s">
        <v>1</v>
      </c>
      <c r="F285" s="153" t="s">
        <v>464</v>
      </c>
      <c r="H285" s="154">
        <v>1.6180000000000001</v>
      </c>
      <c r="I285" s="155"/>
      <c r="L285" s="150"/>
      <c r="M285" s="156"/>
      <c r="T285" s="157"/>
      <c r="AT285" s="152" t="s">
        <v>214</v>
      </c>
      <c r="AU285" s="152" t="s">
        <v>87</v>
      </c>
      <c r="AV285" s="12" t="s">
        <v>87</v>
      </c>
      <c r="AW285" s="12" t="s">
        <v>32</v>
      </c>
      <c r="AX285" s="12" t="s">
        <v>85</v>
      </c>
      <c r="AY285" s="152" t="s">
        <v>197</v>
      </c>
    </row>
    <row r="286" spans="2:65" s="1" customFormat="1" ht="24.2" customHeight="1">
      <c r="B286" s="136"/>
      <c r="C286" s="172" t="s">
        <v>476</v>
      </c>
      <c r="D286" s="172" t="s">
        <v>321</v>
      </c>
      <c r="E286" s="173" t="s">
        <v>477</v>
      </c>
      <c r="F286" s="174" t="s">
        <v>478</v>
      </c>
      <c r="G286" s="175" t="s">
        <v>293</v>
      </c>
      <c r="H286" s="176">
        <v>0.13400000000000001</v>
      </c>
      <c r="I286" s="177"/>
      <c r="J286" s="178">
        <f>ROUND(I286*H286,2)</f>
        <v>0</v>
      </c>
      <c r="K286" s="174" t="s">
        <v>203</v>
      </c>
      <c r="L286" s="179"/>
      <c r="M286" s="180" t="s">
        <v>1</v>
      </c>
      <c r="N286" s="181" t="s">
        <v>42</v>
      </c>
      <c r="P286" s="146">
        <f>O286*H286</f>
        <v>0</v>
      </c>
      <c r="Q286" s="146">
        <v>1</v>
      </c>
      <c r="R286" s="146">
        <f>Q286*H286</f>
        <v>0.13400000000000001</v>
      </c>
      <c r="S286" s="146">
        <v>0</v>
      </c>
      <c r="T286" s="147">
        <f>S286*H286</f>
        <v>0</v>
      </c>
      <c r="AR286" s="148" t="s">
        <v>244</v>
      </c>
      <c r="AT286" s="148" t="s">
        <v>321</v>
      </c>
      <c r="AU286" s="148" t="s">
        <v>87</v>
      </c>
      <c r="AY286" s="17" t="s">
        <v>197</v>
      </c>
      <c r="BE286" s="149">
        <f>IF(N286="základní",J286,0)</f>
        <v>0</v>
      </c>
      <c r="BF286" s="149">
        <f>IF(N286="snížená",J286,0)</f>
        <v>0</v>
      </c>
      <c r="BG286" s="149">
        <f>IF(N286="zákl. přenesená",J286,0)</f>
        <v>0</v>
      </c>
      <c r="BH286" s="149">
        <f>IF(N286="sníž. přenesená",J286,0)</f>
        <v>0</v>
      </c>
      <c r="BI286" s="149">
        <f>IF(N286="nulová",J286,0)</f>
        <v>0</v>
      </c>
      <c r="BJ286" s="17" t="s">
        <v>85</v>
      </c>
      <c r="BK286" s="149">
        <f>ROUND(I286*H286,2)</f>
        <v>0</v>
      </c>
      <c r="BL286" s="17" t="s">
        <v>204</v>
      </c>
      <c r="BM286" s="148" t="s">
        <v>479</v>
      </c>
    </row>
    <row r="287" spans="2:65" s="12" customFormat="1">
      <c r="B287" s="150"/>
      <c r="D287" s="151" t="s">
        <v>214</v>
      </c>
      <c r="E287" s="152" t="s">
        <v>1</v>
      </c>
      <c r="F287" s="153" t="s">
        <v>465</v>
      </c>
      <c r="H287" s="154">
        <v>0.13400000000000001</v>
      </c>
      <c r="I287" s="155"/>
      <c r="L287" s="150"/>
      <c r="M287" s="156"/>
      <c r="T287" s="157"/>
      <c r="AT287" s="152" t="s">
        <v>214</v>
      </c>
      <c r="AU287" s="152" t="s">
        <v>87</v>
      </c>
      <c r="AV287" s="12" t="s">
        <v>87</v>
      </c>
      <c r="AW287" s="12" t="s">
        <v>32</v>
      </c>
      <c r="AX287" s="12" t="s">
        <v>85</v>
      </c>
      <c r="AY287" s="152" t="s">
        <v>197</v>
      </c>
    </row>
    <row r="288" spans="2:65" s="1" customFormat="1" ht="21.75" customHeight="1">
      <c r="B288" s="136"/>
      <c r="C288" s="172" t="s">
        <v>480</v>
      </c>
      <c r="D288" s="172" t="s">
        <v>321</v>
      </c>
      <c r="E288" s="173" t="s">
        <v>481</v>
      </c>
      <c r="F288" s="174" t="s">
        <v>482</v>
      </c>
      <c r="G288" s="175" t="s">
        <v>293</v>
      </c>
      <c r="H288" s="176">
        <v>1E-3</v>
      </c>
      <c r="I288" s="177"/>
      <c r="J288" s="178">
        <f>ROUND(I288*H288,2)</f>
        <v>0</v>
      </c>
      <c r="K288" s="174" t="s">
        <v>203</v>
      </c>
      <c r="L288" s="179"/>
      <c r="M288" s="180" t="s">
        <v>1</v>
      </c>
      <c r="N288" s="181" t="s">
        <v>42</v>
      </c>
      <c r="P288" s="146">
        <f>O288*H288</f>
        <v>0</v>
      </c>
      <c r="Q288" s="146">
        <v>1</v>
      </c>
      <c r="R288" s="146">
        <f>Q288*H288</f>
        <v>1E-3</v>
      </c>
      <c r="S288" s="146">
        <v>0</v>
      </c>
      <c r="T288" s="147">
        <f>S288*H288</f>
        <v>0</v>
      </c>
      <c r="AR288" s="148" t="s">
        <v>244</v>
      </c>
      <c r="AT288" s="148" t="s">
        <v>321</v>
      </c>
      <c r="AU288" s="148" t="s">
        <v>87</v>
      </c>
      <c r="AY288" s="17" t="s">
        <v>197</v>
      </c>
      <c r="BE288" s="149">
        <f>IF(N288="základní",J288,0)</f>
        <v>0</v>
      </c>
      <c r="BF288" s="149">
        <f>IF(N288="snížená",J288,0)</f>
        <v>0</v>
      </c>
      <c r="BG288" s="149">
        <f>IF(N288="zákl. přenesená",J288,0)</f>
        <v>0</v>
      </c>
      <c r="BH288" s="149">
        <f>IF(N288="sníž. přenesená",J288,0)</f>
        <v>0</v>
      </c>
      <c r="BI288" s="149">
        <f>IF(N288="nulová",J288,0)</f>
        <v>0</v>
      </c>
      <c r="BJ288" s="17" t="s">
        <v>85</v>
      </c>
      <c r="BK288" s="149">
        <f>ROUND(I288*H288,2)</f>
        <v>0</v>
      </c>
      <c r="BL288" s="17" t="s">
        <v>204</v>
      </c>
      <c r="BM288" s="148" t="s">
        <v>483</v>
      </c>
    </row>
    <row r="289" spans="2:65" s="12" customFormat="1">
      <c r="B289" s="150"/>
      <c r="D289" s="151" t="s">
        <v>214</v>
      </c>
      <c r="E289" s="152" t="s">
        <v>1</v>
      </c>
      <c r="F289" s="153" t="s">
        <v>466</v>
      </c>
      <c r="H289" s="154">
        <v>1E-3</v>
      </c>
      <c r="I289" s="155"/>
      <c r="L289" s="150"/>
      <c r="M289" s="156"/>
      <c r="T289" s="157"/>
      <c r="AT289" s="152" t="s">
        <v>214</v>
      </c>
      <c r="AU289" s="152" t="s">
        <v>87</v>
      </c>
      <c r="AV289" s="12" t="s">
        <v>87</v>
      </c>
      <c r="AW289" s="12" t="s">
        <v>32</v>
      </c>
      <c r="AX289" s="12" t="s">
        <v>85</v>
      </c>
      <c r="AY289" s="152" t="s">
        <v>197</v>
      </c>
    </row>
    <row r="290" spans="2:65" s="1" customFormat="1" ht="21.75" customHeight="1">
      <c r="B290" s="136"/>
      <c r="C290" s="172" t="s">
        <v>484</v>
      </c>
      <c r="D290" s="172" t="s">
        <v>321</v>
      </c>
      <c r="E290" s="173" t="s">
        <v>485</v>
      </c>
      <c r="F290" s="174" t="s">
        <v>486</v>
      </c>
      <c r="G290" s="175" t="s">
        <v>293</v>
      </c>
      <c r="H290" s="176">
        <v>0.192</v>
      </c>
      <c r="I290" s="177"/>
      <c r="J290" s="178">
        <f>ROUND(I290*H290,2)</f>
        <v>0</v>
      </c>
      <c r="K290" s="174" t="s">
        <v>203</v>
      </c>
      <c r="L290" s="179"/>
      <c r="M290" s="180" t="s">
        <v>1</v>
      </c>
      <c r="N290" s="181" t="s">
        <v>42</v>
      </c>
      <c r="P290" s="146">
        <f>O290*H290</f>
        <v>0</v>
      </c>
      <c r="Q290" s="146">
        <v>1</v>
      </c>
      <c r="R290" s="146">
        <f>Q290*H290</f>
        <v>0.192</v>
      </c>
      <c r="S290" s="146">
        <v>0</v>
      </c>
      <c r="T290" s="147">
        <f>S290*H290</f>
        <v>0</v>
      </c>
      <c r="AR290" s="148" t="s">
        <v>244</v>
      </c>
      <c r="AT290" s="148" t="s">
        <v>321</v>
      </c>
      <c r="AU290" s="148" t="s">
        <v>87</v>
      </c>
      <c r="AY290" s="17" t="s">
        <v>197</v>
      </c>
      <c r="BE290" s="149">
        <f>IF(N290="základní",J290,0)</f>
        <v>0</v>
      </c>
      <c r="BF290" s="149">
        <f>IF(N290="snížená",J290,0)</f>
        <v>0</v>
      </c>
      <c r="BG290" s="149">
        <f>IF(N290="zákl. přenesená",J290,0)</f>
        <v>0</v>
      </c>
      <c r="BH290" s="149">
        <f>IF(N290="sníž. přenesená",J290,0)</f>
        <v>0</v>
      </c>
      <c r="BI290" s="149">
        <f>IF(N290="nulová",J290,0)</f>
        <v>0</v>
      </c>
      <c r="BJ290" s="17" t="s">
        <v>85</v>
      </c>
      <c r="BK290" s="149">
        <f>ROUND(I290*H290,2)</f>
        <v>0</v>
      </c>
      <c r="BL290" s="17" t="s">
        <v>204</v>
      </c>
      <c r="BM290" s="148" t="s">
        <v>487</v>
      </c>
    </row>
    <row r="291" spans="2:65" s="12" customFormat="1">
      <c r="B291" s="150"/>
      <c r="D291" s="151" t="s">
        <v>214</v>
      </c>
      <c r="E291" s="152" t="s">
        <v>1</v>
      </c>
      <c r="F291" s="153" t="s">
        <v>467</v>
      </c>
      <c r="H291" s="154">
        <v>0.16400000000000001</v>
      </c>
      <c r="I291" s="155"/>
      <c r="L291" s="150"/>
      <c r="M291" s="156"/>
      <c r="T291" s="157"/>
      <c r="AT291" s="152" t="s">
        <v>214</v>
      </c>
      <c r="AU291" s="152" t="s">
        <v>87</v>
      </c>
      <c r="AV291" s="12" t="s">
        <v>87</v>
      </c>
      <c r="AW291" s="12" t="s">
        <v>32</v>
      </c>
      <c r="AX291" s="12" t="s">
        <v>77</v>
      </c>
      <c r="AY291" s="152" t="s">
        <v>197</v>
      </c>
    </row>
    <row r="292" spans="2:65" s="12" customFormat="1">
      <c r="B292" s="150"/>
      <c r="D292" s="151" t="s">
        <v>214</v>
      </c>
      <c r="E292" s="152" t="s">
        <v>1</v>
      </c>
      <c r="F292" s="153" t="s">
        <v>468</v>
      </c>
      <c r="H292" s="154">
        <v>2.8000000000000001E-2</v>
      </c>
      <c r="I292" s="155"/>
      <c r="L292" s="150"/>
      <c r="M292" s="156"/>
      <c r="T292" s="157"/>
      <c r="AT292" s="152" t="s">
        <v>214</v>
      </c>
      <c r="AU292" s="152" t="s">
        <v>87</v>
      </c>
      <c r="AV292" s="12" t="s">
        <v>87</v>
      </c>
      <c r="AW292" s="12" t="s">
        <v>32</v>
      </c>
      <c r="AX292" s="12" t="s">
        <v>77</v>
      </c>
      <c r="AY292" s="152" t="s">
        <v>197</v>
      </c>
    </row>
    <row r="293" spans="2:65" s="13" customFormat="1">
      <c r="B293" s="158"/>
      <c r="D293" s="151" t="s">
        <v>214</v>
      </c>
      <c r="E293" s="159" t="s">
        <v>1</v>
      </c>
      <c r="F293" s="160" t="s">
        <v>219</v>
      </c>
      <c r="H293" s="161">
        <v>0.192</v>
      </c>
      <c r="I293" s="162"/>
      <c r="L293" s="158"/>
      <c r="M293" s="163"/>
      <c r="T293" s="164"/>
      <c r="AT293" s="159" t="s">
        <v>214</v>
      </c>
      <c r="AU293" s="159" t="s">
        <v>87</v>
      </c>
      <c r="AV293" s="13" t="s">
        <v>204</v>
      </c>
      <c r="AW293" s="13" t="s">
        <v>32</v>
      </c>
      <c r="AX293" s="13" t="s">
        <v>85</v>
      </c>
      <c r="AY293" s="159" t="s">
        <v>197</v>
      </c>
    </row>
    <row r="294" spans="2:65" s="1" customFormat="1" ht="21.75" customHeight="1">
      <c r="B294" s="136"/>
      <c r="C294" s="172" t="s">
        <v>488</v>
      </c>
      <c r="D294" s="172" t="s">
        <v>321</v>
      </c>
      <c r="E294" s="173" t="s">
        <v>489</v>
      </c>
      <c r="F294" s="174" t="s">
        <v>490</v>
      </c>
      <c r="G294" s="175" t="s">
        <v>293</v>
      </c>
      <c r="H294" s="176">
        <v>2.3E-2</v>
      </c>
      <c r="I294" s="177"/>
      <c r="J294" s="178">
        <f>ROUND(I294*H294,2)</f>
        <v>0</v>
      </c>
      <c r="K294" s="174" t="s">
        <v>203</v>
      </c>
      <c r="L294" s="179"/>
      <c r="M294" s="180" t="s">
        <v>1</v>
      </c>
      <c r="N294" s="181" t="s">
        <v>42</v>
      </c>
      <c r="P294" s="146">
        <f>O294*H294</f>
        <v>0</v>
      </c>
      <c r="Q294" s="146">
        <v>1</v>
      </c>
      <c r="R294" s="146">
        <f>Q294*H294</f>
        <v>2.3E-2</v>
      </c>
      <c r="S294" s="146">
        <v>0</v>
      </c>
      <c r="T294" s="147">
        <f>S294*H294</f>
        <v>0</v>
      </c>
      <c r="AR294" s="148" t="s">
        <v>244</v>
      </c>
      <c r="AT294" s="148" t="s">
        <v>321</v>
      </c>
      <c r="AU294" s="148" t="s">
        <v>87</v>
      </c>
      <c r="AY294" s="17" t="s">
        <v>197</v>
      </c>
      <c r="BE294" s="149">
        <f>IF(N294="základní",J294,0)</f>
        <v>0</v>
      </c>
      <c r="BF294" s="149">
        <f>IF(N294="snížená",J294,0)</f>
        <v>0</v>
      </c>
      <c r="BG294" s="149">
        <f>IF(N294="zákl. přenesená",J294,0)</f>
        <v>0</v>
      </c>
      <c r="BH294" s="149">
        <f>IF(N294="sníž. přenesená",J294,0)</f>
        <v>0</v>
      </c>
      <c r="BI294" s="149">
        <f>IF(N294="nulová",J294,0)</f>
        <v>0</v>
      </c>
      <c r="BJ294" s="17" t="s">
        <v>85</v>
      </c>
      <c r="BK294" s="149">
        <f>ROUND(I294*H294,2)</f>
        <v>0</v>
      </c>
      <c r="BL294" s="17" t="s">
        <v>204</v>
      </c>
      <c r="BM294" s="148" t="s">
        <v>491</v>
      </c>
    </row>
    <row r="295" spans="2:65" s="12" customFormat="1">
      <c r="B295" s="150"/>
      <c r="D295" s="151" t="s">
        <v>214</v>
      </c>
      <c r="E295" s="152" t="s">
        <v>1</v>
      </c>
      <c r="F295" s="153" t="s">
        <v>469</v>
      </c>
      <c r="H295" s="154">
        <v>1.7999999999999999E-2</v>
      </c>
      <c r="I295" s="155"/>
      <c r="L295" s="150"/>
      <c r="M295" s="156"/>
      <c r="T295" s="157"/>
      <c r="AT295" s="152" t="s">
        <v>214</v>
      </c>
      <c r="AU295" s="152" t="s">
        <v>87</v>
      </c>
      <c r="AV295" s="12" t="s">
        <v>87</v>
      </c>
      <c r="AW295" s="12" t="s">
        <v>32</v>
      </c>
      <c r="AX295" s="12" t="s">
        <v>77</v>
      </c>
      <c r="AY295" s="152" t="s">
        <v>197</v>
      </c>
    </row>
    <row r="296" spans="2:65" s="12" customFormat="1">
      <c r="B296" s="150"/>
      <c r="D296" s="151" t="s">
        <v>214</v>
      </c>
      <c r="E296" s="152" t="s">
        <v>1</v>
      </c>
      <c r="F296" s="153" t="s">
        <v>470</v>
      </c>
      <c r="H296" s="154">
        <v>5.0000000000000001E-3</v>
      </c>
      <c r="I296" s="155"/>
      <c r="L296" s="150"/>
      <c r="M296" s="156"/>
      <c r="T296" s="157"/>
      <c r="AT296" s="152" t="s">
        <v>214</v>
      </c>
      <c r="AU296" s="152" t="s">
        <v>87</v>
      </c>
      <c r="AV296" s="12" t="s">
        <v>87</v>
      </c>
      <c r="AW296" s="12" t="s">
        <v>32</v>
      </c>
      <c r="AX296" s="12" t="s">
        <v>77</v>
      </c>
      <c r="AY296" s="152" t="s">
        <v>197</v>
      </c>
    </row>
    <row r="297" spans="2:65" s="13" customFormat="1">
      <c r="B297" s="158"/>
      <c r="D297" s="151" t="s">
        <v>214</v>
      </c>
      <c r="E297" s="159" t="s">
        <v>1</v>
      </c>
      <c r="F297" s="160" t="s">
        <v>219</v>
      </c>
      <c r="H297" s="161">
        <v>2.3E-2</v>
      </c>
      <c r="I297" s="162"/>
      <c r="L297" s="158"/>
      <c r="M297" s="163"/>
      <c r="T297" s="164"/>
      <c r="AT297" s="159" t="s">
        <v>214</v>
      </c>
      <c r="AU297" s="159" t="s">
        <v>87</v>
      </c>
      <c r="AV297" s="13" t="s">
        <v>204</v>
      </c>
      <c r="AW297" s="13" t="s">
        <v>32</v>
      </c>
      <c r="AX297" s="13" t="s">
        <v>85</v>
      </c>
      <c r="AY297" s="159" t="s">
        <v>197</v>
      </c>
    </row>
    <row r="298" spans="2:65" s="1" customFormat="1" ht="21.75" customHeight="1">
      <c r="B298" s="136"/>
      <c r="C298" s="172" t="s">
        <v>492</v>
      </c>
      <c r="D298" s="172" t="s">
        <v>321</v>
      </c>
      <c r="E298" s="173" t="s">
        <v>493</v>
      </c>
      <c r="F298" s="174" t="s">
        <v>494</v>
      </c>
      <c r="G298" s="175" t="s">
        <v>293</v>
      </c>
      <c r="H298" s="176">
        <v>0.24099999999999999</v>
      </c>
      <c r="I298" s="177"/>
      <c r="J298" s="178">
        <f>ROUND(I298*H298,2)</f>
        <v>0</v>
      </c>
      <c r="K298" s="174" t="s">
        <v>203</v>
      </c>
      <c r="L298" s="179"/>
      <c r="M298" s="180" t="s">
        <v>1</v>
      </c>
      <c r="N298" s="181" t="s">
        <v>42</v>
      </c>
      <c r="P298" s="146">
        <f>O298*H298</f>
        <v>0</v>
      </c>
      <c r="Q298" s="146">
        <v>1</v>
      </c>
      <c r="R298" s="146">
        <f>Q298*H298</f>
        <v>0.24099999999999999</v>
      </c>
      <c r="S298" s="146">
        <v>0</v>
      </c>
      <c r="T298" s="147">
        <f>S298*H298</f>
        <v>0</v>
      </c>
      <c r="AR298" s="148" t="s">
        <v>244</v>
      </c>
      <c r="AT298" s="148" t="s">
        <v>321</v>
      </c>
      <c r="AU298" s="148" t="s">
        <v>87</v>
      </c>
      <c r="AY298" s="17" t="s">
        <v>197</v>
      </c>
      <c r="BE298" s="149">
        <f>IF(N298="základní",J298,0)</f>
        <v>0</v>
      </c>
      <c r="BF298" s="149">
        <f>IF(N298="snížená",J298,0)</f>
        <v>0</v>
      </c>
      <c r="BG298" s="149">
        <f>IF(N298="zákl. přenesená",J298,0)</f>
        <v>0</v>
      </c>
      <c r="BH298" s="149">
        <f>IF(N298="sníž. přenesená",J298,0)</f>
        <v>0</v>
      </c>
      <c r="BI298" s="149">
        <f>IF(N298="nulová",J298,0)</f>
        <v>0</v>
      </c>
      <c r="BJ298" s="17" t="s">
        <v>85</v>
      </c>
      <c r="BK298" s="149">
        <f>ROUND(I298*H298,2)</f>
        <v>0</v>
      </c>
      <c r="BL298" s="17" t="s">
        <v>204</v>
      </c>
      <c r="BM298" s="148" t="s">
        <v>495</v>
      </c>
    </row>
    <row r="299" spans="2:65" s="12" customFormat="1">
      <c r="B299" s="150"/>
      <c r="D299" s="151" t="s">
        <v>214</v>
      </c>
      <c r="E299" s="152" t="s">
        <v>1</v>
      </c>
      <c r="F299" s="153" t="s">
        <v>471</v>
      </c>
      <c r="H299" s="154">
        <v>0.24099999999999999</v>
      </c>
      <c r="I299" s="155"/>
      <c r="L299" s="150"/>
      <c r="M299" s="156"/>
      <c r="T299" s="157"/>
      <c r="AT299" s="152" t="s">
        <v>214</v>
      </c>
      <c r="AU299" s="152" t="s">
        <v>87</v>
      </c>
      <c r="AV299" s="12" t="s">
        <v>87</v>
      </c>
      <c r="AW299" s="12" t="s">
        <v>32</v>
      </c>
      <c r="AX299" s="12" t="s">
        <v>85</v>
      </c>
      <c r="AY299" s="152" t="s">
        <v>197</v>
      </c>
    </row>
    <row r="300" spans="2:65" s="1" customFormat="1" ht="33" customHeight="1">
      <c r="B300" s="136"/>
      <c r="C300" s="137" t="s">
        <v>496</v>
      </c>
      <c r="D300" s="137" t="s">
        <v>199</v>
      </c>
      <c r="E300" s="138" t="s">
        <v>497</v>
      </c>
      <c r="F300" s="139" t="s">
        <v>498</v>
      </c>
      <c r="G300" s="140" t="s">
        <v>222</v>
      </c>
      <c r="H300" s="141">
        <v>10.263999999999999</v>
      </c>
      <c r="I300" s="142"/>
      <c r="J300" s="143">
        <f>ROUND(I300*H300,2)</f>
        <v>0</v>
      </c>
      <c r="K300" s="139" t="s">
        <v>203</v>
      </c>
      <c r="L300" s="32"/>
      <c r="M300" s="144" t="s">
        <v>1</v>
      </c>
      <c r="N300" s="145" t="s">
        <v>42</v>
      </c>
      <c r="P300" s="146">
        <f>O300*H300</f>
        <v>0</v>
      </c>
      <c r="Q300" s="146">
        <v>2.9013900000000001</v>
      </c>
      <c r="R300" s="146">
        <f>Q300*H300</f>
        <v>29.77986696</v>
      </c>
      <c r="S300" s="146">
        <v>0</v>
      </c>
      <c r="T300" s="147">
        <f>S300*H300</f>
        <v>0</v>
      </c>
      <c r="AR300" s="148" t="s">
        <v>204</v>
      </c>
      <c r="AT300" s="148" t="s">
        <v>199</v>
      </c>
      <c r="AU300" s="148" t="s">
        <v>87</v>
      </c>
      <c r="AY300" s="17" t="s">
        <v>197</v>
      </c>
      <c r="BE300" s="149">
        <f>IF(N300="základní",J300,0)</f>
        <v>0</v>
      </c>
      <c r="BF300" s="149">
        <f>IF(N300="snížená",J300,0)</f>
        <v>0</v>
      </c>
      <c r="BG300" s="149">
        <f>IF(N300="zákl. přenesená",J300,0)</f>
        <v>0</v>
      </c>
      <c r="BH300" s="149">
        <f>IF(N300="sníž. přenesená",J300,0)</f>
        <v>0</v>
      </c>
      <c r="BI300" s="149">
        <f>IF(N300="nulová",J300,0)</f>
        <v>0</v>
      </c>
      <c r="BJ300" s="17" t="s">
        <v>85</v>
      </c>
      <c r="BK300" s="149">
        <f>ROUND(I300*H300,2)</f>
        <v>0</v>
      </c>
      <c r="BL300" s="17" t="s">
        <v>204</v>
      </c>
      <c r="BM300" s="148" t="s">
        <v>499</v>
      </c>
    </row>
    <row r="301" spans="2:65" s="12" customFormat="1">
      <c r="B301" s="150"/>
      <c r="D301" s="151" t="s">
        <v>214</v>
      </c>
      <c r="E301" s="152" t="s">
        <v>1</v>
      </c>
      <c r="F301" s="153" t="s">
        <v>500</v>
      </c>
      <c r="H301" s="154">
        <v>10.263999999999999</v>
      </c>
      <c r="I301" s="155"/>
      <c r="L301" s="150"/>
      <c r="M301" s="156"/>
      <c r="T301" s="157"/>
      <c r="AT301" s="152" t="s">
        <v>214</v>
      </c>
      <c r="AU301" s="152" t="s">
        <v>87</v>
      </c>
      <c r="AV301" s="12" t="s">
        <v>87</v>
      </c>
      <c r="AW301" s="12" t="s">
        <v>32</v>
      </c>
      <c r="AX301" s="12" t="s">
        <v>85</v>
      </c>
      <c r="AY301" s="152" t="s">
        <v>197</v>
      </c>
    </row>
    <row r="302" spans="2:65" s="11" customFormat="1" ht="22.9" customHeight="1">
      <c r="B302" s="124"/>
      <c r="D302" s="125" t="s">
        <v>76</v>
      </c>
      <c r="E302" s="134" t="s">
        <v>204</v>
      </c>
      <c r="F302" s="134" t="s">
        <v>501</v>
      </c>
      <c r="I302" s="127"/>
      <c r="J302" s="135">
        <f>BK302</f>
        <v>0</v>
      </c>
      <c r="L302" s="124"/>
      <c r="M302" s="129"/>
      <c r="P302" s="130">
        <f>SUM(P303:P351)</f>
        <v>0</v>
      </c>
      <c r="R302" s="130">
        <f>SUM(R303:R351)</f>
        <v>73.987817180000022</v>
      </c>
      <c r="T302" s="131">
        <f>SUM(T303:T351)</f>
        <v>0</v>
      </c>
      <c r="AR302" s="125" t="s">
        <v>85</v>
      </c>
      <c r="AT302" s="132" t="s">
        <v>76</v>
      </c>
      <c r="AU302" s="132" t="s">
        <v>85</v>
      </c>
      <c r="AY302" s="125" t="s">
        <v>197</v>
      </c>
      <c r="BK302" s="133">
        <f>SUM(BK303:BK351)</f>
        <v>0</v>
      </c>
    </row>
    <row r="303" spans="2:65" s="1" customFormat="1" ht="21.75" customHeight="1">
      <c r="B303" s="136"/>
      <c r="C303" s="137" t="s">
        <v>502</v>
      </c>
      <c r="D303" s="137" t="s">
        <v>199</v>
      </c>
      <c r="E303" s="138" t="s">
        <v>503</v>
      </c>
      <c r="F303" s="139" t="s">
        <v>504</v>
      </c>
      <c r="G303" s="140" t="s">
        <v>222</v>
      </c>
      <c r="H303" s="141">
        <v>21.68</v>
      </c>
      <c r="I303" s="142"/>
      <c r="J303" s="143">
        <f>ROUND(I303*H303,2)</f>
        <v>0</v>
      </c>
      <c r="K303" s="139" t="s">
        <v>203</v>
      </c>
      <c r="L303" s="32"/>
      <c r="M303" s="144" t="s">
        <v>1</v>
      </c>
      <c r="N303" s="145" t="s">
        <v>42</v>
      </c>
      <c r="P303" s="146">
        <f>O303*H303</f>
        <v>0</v>
      </c>
      <c r="Q303" s="146">
        <v>2.5019499999999999</v>
      </c>
      <c r="R303" s="146">
        <f>Q303*H303</f>
        <v>54.242275999999997</v>
      </c>
      <c r="S303" s="146">
        <v>0</v>
      </c>
      <c r="T303" s="147">
        <f>S303*H303</f>
        <v>0</v>
      </c>
      <c r="AR303" s="148" t="s">
        <v>204</v>
      </c>
      <c r="AT303" s="148" t="s">
        <v>199</v>
      </c>
      <c r="AU303" s="148" t="s">
        <v>87</v>
      </c>
      <c r="AY303" s="17" t="s">
        <v>197</v>
      </c>
      <c r="BE303" s="149">
        <f>IF(N303="základní",J303,0)</f>
        <v>0</v>
      </c>
      <c r="BF303" s="149">
        <f>IF(N303="snížená",J303,0)</f>
        <v>0</v>
      </c>
      <c r="BG303" s="149">
        <f>IF(N303="zákl. přenesená",J303,0)</f>
        <v>0</v>
      </c>
      <c r="BH303" s="149">
        <f>IF(N303="sníž. přenesená",J303,0)</f>
        <v>0</v>
      </c>
      <c r="BI303" s="149">
        <f>IF(N303="nulová",J303,0)</f>
        <v>0</v>
      </c>
      <c r="BJ303" s="17" t="s">
        <v>85</v>
      </c>
      <c r="BK303" s="149">
        <f>ROUND(I303*H303,2)</f>
        <v>0</v>
      </c>
      <c r="BL303" s="17" t="s">
        <v>204</v>
      </c>
      <c r="BM303" s="148" t="s">
        <v>505</v>
      </c>
    </row>
    <row r="304" spans="2:65" s="12" customFormat="1">
      <c r="B304" s="150"/>
      <c r="D304" s="151" t="s">
        <v>214</v>
      </c>
      <c r="E304" s="152" t="s">
        <v>1</v>
      </c>
      <c r="F304" s="153" t="s">
        <v>506</v>
      </c>
      <c r="H304" s="154">
        <v>2.78</v>
      </c>
      <c r="I304" s="155"/>
      <c r="L304" s="150"/>
      <c r="M304" s="156"/>
      <c r="T304" s="157"/>
      <c r="AT304" s="152" t="s">
        <v>214</v>
      </c>
      <c r="AU304" s="152" t="s">
        <v>87</v>
      </c>
      <c r="AV304" s="12" t="s">
        <v>87</v>
      </c>
      <c r="AW304" s="12" t="s">
        <v>32</v>
      </c>
      <c r="AX304" s="12" t="s">
        <v>77</v>
      </c>
      <c r="AY304" s="152" t="s">
        <v>197</v>
      </c>
    </row>
    <row r="305" spans="2:65" s="12" customFormat="1">
      <c r="B305" s="150"/>
      <c r="D305" s="151" t="s">
        <v>214</v>
      </c>
      <c r="E305" s="152" t="s">
        <v>1</v>
      </c>
      <c r="F305" s="153" t="s">
        <v>507</v>
      </c>
      <c r="H305" s="154">
        <v>18.899999999999999</v>
      </c>
      <c r="I305" s="155"/>
      <c r="L305" s="150"/>
      <c r="M305" s="156"/>
      <c r="T305" s="157"/>
      <c r="AT305" s="152" t="s">
        <v>214</v>
      </c>
      <c r="AU305" s="152" t="s">
        <v>87</v>
      </c>
      <c r="AV305" s="12" t="s">
        <v>87</v>
      </c>
      <c r="AW305" s="12" t="s">
        <v>32</v>
      </c>
      <c r="AX305" s="12" t="s">
        <v>77</v>
      </c>
      <c r="AY305" s="152" t="s">
        <v>197</v>
      </c>
    </row>
    <row r="306" spans="2:65" s="13" customFormat="1">
      <c r="B306" s="158"/>
      <c r="D306" s="151" t="s">
        <v>214</v>
      </c>
      <c r="E306" s="159" t="s">
        <v>1</v>
      </c>
      <c r="F306" s="160" t="s">
        <v>219</v>
      </c>
      <c r="H306" s="161">
        <v>21.68</v>
      </c>
      <c r="I306" s="162"/>
      <c r="L306" s="158"/>
      <c r="M306" s="163"/>
      <c r="T306" s="164"/>
      <c r="AT306" s="159" t="s">
        <v>214</v>
      </c>
      <c r="AU306" s="159" t="s">
        <v>87</v>
      </c>
      <c r="AV306" s="13" t="s">
        <v>204</v>
      </c>
      <c r="AW306" s="13" t="s">
        <v>32</v>
      </c>
      <c r="AX306" s="13" t="s">
        <v>85</v>
      </c>
      <c r="AY306" s="159" t="s">
        <v>197</v>
      </c>
    </row>
    <row r="307" spans="2:65" s="1" customFormat="1" ht="24.2" customHeight="1">
      <c r="B307" s="136"/>
      <c r="C307" s="137" t="s">
        <v>508</v>
      </c>
      <c r="D307" s="137" t="s">
        <v>199</v>
      </c>
      <c r="E307" s="138" t="s">
        <v>509</v>
      </c>
      <c r="F307" s="139" t="s">
        <v>510</v>
      </c>
      <c r="G307" s="140" t="s">
        <v>293</v>
      </c>
      <c r="H307" s="141">
        <v>1.2490000000000001</v>
      </c>
      <c r="I307" s="142"/>
      <c r="J307" s="143">
        <f>ROUND(I307*H307,2)</f>
        <v>0</v>
      </c>
      <c r="K307" s="139" t="s">
        <v>203</v>
      </c>
      <c r="L307" s="32"/>
      <c r="M307" s="144" t="s">
        <v>1</v>
      </c>
      <c r="N307" s="145" t="s">
        <v>42</v>
      </c>
      <c r="P307" s="146">
        <f>O307*H307</f>
        <v>0</v>
      </c>
      <c r="Q307" s="146">
        <v>1.06277</v>
      </c>
      <c r="R307" s="146">
        <f>Q307*H307</f>
        <v>1.32739973</v>
      </c>
      <c r="S307" s="146">
        <v>0</v>
      </c>
      <c r="T307" s="147">
        <f>S307*H307</f>
        <v>0</v>
      </c>
      <c r="AR307" s="148" t="s">
        <v>204</v>
      </c>
      <c r="AT307" s="148" t="s">
        <v>199</v>
      </c>
      <c r="AU307" s="148" t="s">
        <v>87</v>
      </c>
      <c r="AY307" s="17" t="s">
        <v>197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85</v>
      </c>
      <c r="BK307" s="149">
        <f>ROUND(I307*H307,2)</f>
        <v>0</v>
      </c>
      <c r="BL307" s="17" t="s">
        <v>204</v>
      </c>
      <c r="BM307" s="148" t="s">
        <v>511</v>
      </c>
    </row>
    <row r="308" spans="2:65" s="12" customFormat="1">
      <c r="B308" s="150"/>
      <c r="D308" s="151" t="s">
        <v>214</v>
      </c>
      <c r="E308" s="152" t="s">
        <v>1</v>
      </c>
      <c r="F308" s="153" t="s">
        <v>512</v>
      </c>
      <c r="H308" s="154">
        <v>0.20899999999999999</v>
      </c>
      <c r="I308" s="155"/>
      <c r="L308" s="150"/>
      <c r="M308" s="156"/>
      <c r="T308" s="157"/>
      <c r="AT308" s="152" t="s">
        <v>214</v>
      </c>
      <c r="AU308" s="152" t="s">
        <v>87</v>
      </c>
      <c r="AV308" s="12" t="s">
        <v>87</v>
      </c>
      <c r="AW308" s="12" t="s">
        <v>32</v>
      </c>
      <c r="AX308" s="12" t="s">
        <v>77</v>
      </c>
      <c r="AY308" s="152" t="s">
        <v>197</v>
      </c>
    </row>
    <row r="309" spans="2:65" s="12" customFormat="1">
      <c r="B309" s="150"/>
      <c r="D309" s="151" t="s">
        <v>214</v>
      </c>
      <c r="E309" s="152" t="s">
        <v>1</v>
      </c>
      <c r="F309" s="153" t="s">
        <v>513</v>
      </c>
      <c r="H309" s="154">
        <v>1.04</v>
      </c>
      <c r="I309" s="155"/>
      <c r="L309" s="150"/>
      <c r="M309" s="156"/>
      <c r="T309" s="157"/>
      <c r="AT309" s="152" t="s">
        <v>214</v>
      </c>
      <c r="AU309" s="152" t="s">
        <v>87</v>
      </c>
      <c r="AV309" s="12" t="s">
        <v>87</v>
      </c>
      <c r="AW309" s="12" t="s">
        <v>32</v>
      </c>
      <c r="AX309" s="12" t="s">
        <v>77</v>
      </c>
      <c r="AY309" s="152" t="s">
        <v>197</v>
      </c>
    </row>
    <row r="310" spans="2:65" s="13" customFormat="1">
      <c r="B310" s="158"/>
      <c r="D310" s="151" t="s">
        <v>214</v>
      </c>
      <c r="E310" s="159" t="s">
        <v>1</v>
      </c>
      <c r="F310" s="160" t="s">
        <v>219</v>
      </c>
      <c r="H310" s="161">
        <v>1.2490000000000001</v>
      </c>
      <c r="I310" s="162"/>
      <c r="L310" s="158"/>
      <c r="M310" s="163"/>
      <c r="T310" s="164"/>
      <c r="AT310" s="159" t="s">
        <v>214</v>
      </c>
      <c r="AU310" s="159" t="s">
        <v>87</v>
      </c>
      <c r="AV310" s="13" t="s">
        <v>204</v>
      </c>
      <c r="AW310" s="13" t="s">
        <v>32</v>
      </c>
      <c r="AX310" s="13" t="s">
        <v>85</v>
      </c>
      <c r="AY310" s="159" t="s">
        <v>197</v>
      </c>
    </row>
    <row r="311" spans="2:65" s="1" customFormat="1" ht="24.2" customHeight="1">
      <c r="B311" s="136"/>
      <c r="C311" s="137" t="s">
        <v>514</v>
      </c>
      <c r="D311" s="137" t="s">
        <v>199</v>
      </c>
      <c r="E311" s="138" t="s">
        <v>515</v>
      </c>
      <c r="F311" s="139" t="s">
        <v>516</v>
      </c>
      <c r="G311" s="140" t="s">
        <v>212</v>
      </c>
      <c r="H311" s="141">
        <v>79.56</v>
      </c>
      <c r="I311" s="142"/>
      <c r="J311" s="143">
        <f>ROUND(I311*H311,2)</f>
        <v>0</v>
      </c>
      <c r="K311" s="139" t="s">
        <v>203</v>
      </c>
      <c r="L311" s="32"/>
      <c r="M311" s="144" t="s">
        <v>1</v>
      </c>
      <c r="N311" s="145" t="s">
        <v>42</v>
      </c>
      <c r="P311" s="146">
        <f>O311*H311</f>
        <v>0</v>
      </c>
      <c r="Q311" s="146">
        <v>1.2959999999999999E-2</v>
      </c>
      <c r="R311" s="146">
        <f>Q311*H311</f>
        <v>1.0310976000000001</v>
      </c>
      <c r="S311" s="146">
        <v>0</v>
      </c>
      <c r="T311" s="147">
        <f>S311*H311</f>
        <v>0</v>
      </c>
      <c r="AR311" s="148" t="s">
        <v>204</v>
      </c>
      <c r="AT311" s="148" t="s">
        <v>199</v>
      </c>
      <c r="AU311" s="148" t="s">
        <v>87</v>
      </c>
      <c r="AY311" s="17" t="s">
        <v>197</v>
      </c>
      <c r="BE311" s="149">
        <f>IF(N311="základní",J311,0)</f>
        <v>0</v>
      </c>
      <c r="BF311" s="149">
        <f>IF(N311="snížená",J311,0)</f>
        <v>0</v>
      </c>
      <c r="BG311" s="149">
        <f>IF(N311="zákl. přenesená",J311,0)</f>
        <v>0</v>
      </c>
      <c r="BH311" s="149">
        <f>IF(N311="sníž. přenesená",J311,0)</f>
        <v>0</v>
      </c>
      <c r="BI311" s="149">
        <f>IF(N311="nulová",J311,0)</f>
        <v>0</v>
      </c>
      <c r="BJ311" s="17" t="s">
        <v>85</v>
      </c>
      <c r="BK311" s="149">
        <f>ROUND(I311*H311,2)</f>
        <v>0</v>
      </c>
      <c r="BL311" s="17" t="s">
        <v>204</v>
      </c>
      <c r="BM311" s="148" t="s">
        <v>517</v>
      </c>
    </row>
    <row r="312" spans="2:65" s="12" customFormat="1" ht="22.5">
      <c r="B312" s="150"/>
      <c r="D312" s="151" t="s">
        <v>214</v>
      </c>
      <c r="E312" s="152" t="s">
        <v>1</v>
      </c>
      <c r="F312" s="153" t="s">
        <v>518</v>
      </c>
      <c r="H312" s="154">
        <v>23.46</v>
      </c>
      <c r="I312" s="155"/>
      <c r="L312" s="150"/>
      <c r="M312" s="156"/>
      <c r="T312" s="157"/>
      <c r="AT312" s="152" t="s">
        <v>214</v>
      </c>
      <c r="AU312" s="152" t="s">
        <v>87</v>
      </c>
      <c r="AV312" s="12" t="s">
        <v>87</v>
      </c>
      <c r="AW312" s="12" t="s">
        <v>32</v>
      </c>
      <c r="AX312" s="12" t="s">
        <v>77</v>
      </c>
      <c r="AY312" s="152" t="s">
        <v>197</v>
      </c>
    </row>
    <row r="313" spans="2:65" s="12" customFormat="1">
      <c r="B313" s="150"/>
      <c r="D313" s="151" t="s">
        <v>214</v>
      </c>
      <c r="E313" s="152" t="s">
        <v>1</v>
      </c>
      <c r="F313" s="153" t="s">
        <v>519</v>
      </c>
      <c r="H313" s="154">
        <v>56.1</v>
      </c>
      <c r="I313" s="155"/>
      <c r="L313" s="150"/>
      <c r="M313" s="156"/>
      <c r="T313" s="157"/>
      <c r="AT313" s="152" t="s">
        <v>214</v>
      </c>
      <c r="AU313" s="152" t="s">
        <v>87</v>
      </c>
      <c r="AV313" s="12" t="s">
        <v>87</v>
      </c>
      <c r="AW313" s="12" t="s">
        <v>32</v>
      </c>
      <c r="AX313" s="12" t="s">
        <v>77</v>
      </c>
      <c r="AY313" s="152" t="s">
        <v>197</v>
      </c>
    </row>
    <row r="314" spans="2:65" s="13" customFormat="1">
      <c r="B314" s="158"/>
      <c r="D314" s="151" t="s">
        <v>214</v>
      </c>
      <c r="E314" s="159" t="s">
        <v>1</v>
      </c>
      <c r="F314" s="160" t="s">
        <v>219</v>
      </c>
      <c r="H314" s="161">
        <v>79.56</v>
      </c>
      <c r="I314" s="162"/>
      <c r="L314" s="158"/>
      <c r="M314" s="163"/>
      <c r="T314" s="164"/>
      <c r="AT314" s="159" t="s">
        <v>214</v>
      </c>
      <c r="AU314" s="159" t="s">
        <v>87</v>
      </c>
      <c r="AV314" s="13" t="s">
        <v>204</v>
      </c>
      <c r="AW314" s="13" t="s">
        <v>32</v>
      </c>
      <c r="AX314" s="13" t="s">
        <v>85</v>
      </c>
      <c r="AY314" s="159" t="s">
        <v>197</v>
      </c>
    </row>
    <row r="315" spans="2:65" s="1" customFormat="1" ht="24.2" customHeight="1">
      <c r="B315" s="136"/>
      <c r="C315" s="137" t="s">
        <v>520</v>
      </c>
      <c r="D315" s="137" t="s">
        <v>199</v>
      </c>
      <c r="E315" s="138" t="s">
        <v>521</v>
      </c>
      <c r="F315" s="139" t="s">
        <v>522</v>
      </c>
      <c r="G315" s="140" t="s">
        <v>212</v>
      </c>
      <c r="H315" s="141">
        <v>79.56</v>
      </c>
      <c r="I315" s="142"/>
      <c r="J315" s="143">
        <f>ROUND(I315*H315,2)</f>
        <v>0</v>
      </c>
      <c r="K315" s="139" t="s">
        <v>203</v>
      </c>
      <c r="L315" s="32"/>
      <c r="M315" s="144" t="s">
        <v>1</v>
      </c>
      <c r="N315" s="145" t="s">
        <v>42</v>
      </c>
      <c r="P315" s="146">
        <f>O315*H315</f>
        <v>0</v>
      </c>
      <c r="Q315" s="146">
        <v>0</v>
      </c>
      <c r="R315" s="146">
        <f>Q315*H315</f>
        <v>0</v>
      </c>
      <c r="S315" s="146">
        <v>0</v>
      </c>
      <c r="T315" s="147">
        <f>S315*H315</f>
        <v>0</v>
      </c>
      <c r="AR315" s="148" t="s">
        <v>204</v>
      </c>
      <c r="AT315" s="148" t="s">
        <v>199</v>
      </c>
      <c r="AU315" s="148" t="s">
        <v>87</v>
      </c>
      <c r="AY315" s="17" t="s">
        <v>197</v>
      </c>
      <c r="BE315" s="149">
        <f>IF(N315="základní",J315,0)</f>
        <v>0</v>
      </c>
      <c r="BF315" s="149">
        <f>IF(N315="snížená",J315,0)</f>
        <v>0</v>
      </c>
      <c r="BG315" s="149">
        <f>IF(N315="zákl. přenesená",J315,0)</f>
        <v>0</v>
      </c>
      <c r="BH315" s="149">
        <f>IF(N315="sníž. přenesená",J315,0)</f>
        <v>0</v>
      </c>
      <c r="BI315" s="149">
        <f>IF(N315="nulová",J315,0)</f>
        <v>0</v>
      </c>
      <c r="BJ315" s="17" t="s">
        <v>85</v>
      </c>
      <c r="BK315" s="149">
        <f>ROUND(I315*H315,2)</f>
        <v>0</v>
      </c>
      <c r="BL315" s="17" t="s">
        <v>204</v>
      </c>
      <c r="BM315" s="148" t="s">
        <v>523</v>
      </c>
    </row>
    <row r="316" spans="2:65" s="1" customFormat="1" ht="24.2" customHeight="1">
      <c r="B316" s="136"/>
      <c r="C316" s="137" t="s">
        <v>524</v>
      </c>
      <c r="D316" s="137" t="s">
        <v>199</v>
      </c>
      <c r="E316" s="138" t="s">
        <v>525</v>
      </c>
      <c r="F316" s="139" t="s">
        <v>526</v>
      </c>
      <c r="G316" s="140" t="s">
        <v>527</v>
      </c>
      <c r="H316" s="141">
        <v>74.489000000000004</v>
      </c>
      <c r="I316" s="142"/>
      <c r="J316" s="143">
        <f>ROUND(I316*H316,2)</f>
        <v>0</v>
      </c>
      <c r="K316" s="139" t="s">
        <v>203</v>
      </c>
      <c r="L316" s="32"/>
      <c r="M316" s="144" t="s">
        <v>1</v>
      </c>
      <c r="N316" s="145" t="s">
        <v>42</v>
      </c>
      <c r="P316" s="146">
        <f>O316*H316</f>
        <v>0</v>
      </c>
      <c r="Q316" s="146">
        <v>3.465E-2</v>
      </c>
      <c r="R316" s="146">
        <f>Q316*H316</f>
        <v>2.5810438500000004</v>
      </c>
      <c r="S316" s="146">
        <v>0</v>
      </c>
      <c r="T316" s="147">
        <f>S316*H316</f>
        <v>0</v>
      </c>
      <c r="AR316" s="148" t="s">
        <v>204</v>
      </c>
      <c r="AT316" s="148" t="s">
        <v>199</v>
      </c>
      <c r="AU316" s="148" t="s">
        <v>87</v>
      </c>
      <c r="AY316" s="17" t="s">
        <v>197</v>
      </c>
      <c r="BE316" s="149">
        <f>IF(N316="základní",J316,0)</f>
        <v>0</v>
      </c>
      <c r="BF316" s="149">
        <f>IF(N316="snížená",J316,0)</f>
        <v>0</v>
      </c>
      <c r="BG316" s="149">
        <f>IF(N316="zákl. přenesená",J316,0)</f>
        <v>0</v>
      </c>
      <c r="BH316" s="149">
        <f>IF(N316="sníž. přenesená",J316,0)</f>
        <v>0</v>
      </c>
      <c r="BI316" s="149">
        <f>IF(N316="nulová",J316,0)</f>
        <v>0</v>
      </c>
      <c r="BJ316" s="17" t="s">
        <v>85</v>
      </c>
      <c r="BK316" s="149">
        <f>ROUND(I316*H316,2)</f>
        <v>0</v>
      </c>
      <c r="BL316" s="17" t="s">
        <v>204</v>
      </c>
      <c r="BM316" s="148" t="s">
        <v>528</v>
      </c>
    </row>
    <row r="317" spans="2:65" s="12" customFormat="1">
      <c r="B317" s="150"/>
      <c r="D317" s="151" t="s">
        <v>214</v>
      </c>
      <c r="E317" s="152" t="s">
        <v>1</v>
      </c>
      <c r="F317" s="153" t="s">
        <v>529</v>
      </c>
      <c r="H317" s="154">
        <v>20.489000000000001</v>
      </c>
      <c r="I317" s="155"/>
      <c r="L317" s="150"/>
      <c r="M317" s="156"/>
      <c r="T317" s="157"/>
      <c r="AT317" s="152" t="s">
        <v>214</v>
      </c>
      <c r="AU317" s="152" t="s">
        <v>87</v>
      </c>
      <c r="AV317" s="12" t="s">
        <v>87</v>
      </c>
      <c r="AW317" s="12" t="s">
        <v>32</v>
      </c>
      <c r="AX317" s="12" t="s">
        <v>77</v>
      </c>
      <c r="AY317" s="152" t="s">
        <v>197</v>
      </c>
    </row>
    <row r="318" spans="2:65" s="12" customFormat="1">
      <c r="B318" s="150"/>
      <c r="D318" s="151" t="s">
        <v>214</v>
      </c>
      <c r="E318" s="152" t="s">
        <v>1</v>
      </c>
      <c r="F318" s="153" t="s">
        <v>530</v>
      </c>
      <c r="H318" s="154">
        <v>54</v>
      </c>
      <c r="I318" s="155"/>
      <c r="L318" s="150"/>
      <c r="M318" s="156"/>
      <c r="T318" s="157"/>
      <c r="AT318" s="152" t="s">
        <v>214</v>
      </c>
      <c r="AU318" s="152" t="s">
        <v>87</v>
      </c>
      <c r="AV318" s="12" t="s">
        <v>87</v>
      </c>
      <c r="AW318" s="12" t="s">
        <v>32</v>
      </c>
      <c r="AX318" s="12" t="s">
        <v>77</v>
      </c>
      <c r="AY318" s="152" t="s">
        <v>197</v>
      </c>
    </row>
    <row r="319" spans="2:65" s="13" customFormat="1">
      <c r="B319" s="158"/>
      <c r="D319" s="151" t="s">
        <v>214</v>
      </c>
      <c r="E319" s="159" t="s">
        <v>1</v>
      </c>
      <c r="F319" s="160" t="s">
        <v>219</v>
      </c>
      <c r="H319" s="161">
        <v>74.489000000000004</v>
      </c>
      <c r="I319" s="162"/>
      <c r="L319" s="158"/>
      <c r="M319" s="163"/>
      <c r="T319" s="164"/>
      <c r="AT319" s="159" t="s">
        <v>214</v>
      </c>
      <c r="AU319" s="159" t="s">
        <v>87</v>
      </c>
      <c r="AV319" s="13" t="s">
        <v>204</v>
      </c>
      <c r="AW319" s="13" t="s">
        <v>32</v>
      </c>
      <c r="AX319" s="13" t="s">
        <v>85</v>
      </c>
      <c r="AY319" s="159" t="s">
        <v>197</v>
      </c>
    </row>
    <row r="320" spans="2:65" s="1" customFormat="1" ht="24.2" customHeight="1">
      <c r="B320" s="136"/>
      <c r="C320" s="172" t="s">
        <v>531</v>
      </c>
      <c r="D320" s="172" t="s">
        <v>321</v>
      </c>
      <c r="E320" s="173" t="s">
        <v>532</v>
      </c>
      <c r="F320" s="174" t="s">
        <v>533</v>
      </c>
      <c r="G320" s="175" t="s">
        <v>202</v>
      </c>
      <c r="H320" s="176">
        <v>21</v>
      </c>
      <c r="I320" s="177"/>
      <c r="J320" s="178">
        <f>ROUND(I320*H320,2)</f>
        <v>0</v>
      </c>
      <c r="K320" s="174" t="s">
        <v>203</v>
      </c>
      <c r="L320" s="179"/>
      <c r="M320" s="180" t="s">
        <v>1</v>
      </c>
      <c r="N320" s="181" t="s">
        <v>42</v>
      </c>
      <c r="P320" s="146">
        <f>O320*H320</f>
        <v>0</v>
      </c>
      <c r="Q320" s="146">
        <v>0.13800000000000001</v>
      </c>
      <c r="R320" s="146">
        <f>Q320*H320</f>
        <v>2.8980000000000001</v>
      </c>
      <c r="S320" s="146">
        <v>0</v>
      </c>
      <c r="T320" s="147">
        <f>S320*H320</f>
        <v>0</v>
      </c>
      <c r="AR320" s="148" t="s">
        <v>244</v>
      </c>
      <c r="AT320" s="148" t="s">
        <v>321</v>
      </c>
      <c r="AU320" s="148" t="s">
        <v>87</v>
      </c>
      <c r="AY320" s="17" t="s">
        <v>197</v>
      </c>
      <c r="BE320" s="149">
        <f>IF(N320="základní",J320,0)</f>
        <v>0</v>
      </c>
      <c r="BF320" s="149">
        <f>IF(N320="snížená",J320,0)</f>
        <v>0</v>
      </c>
      <c r="BG320" s="149">
        <f>IF(N320="zákl. přenesená",J320,0)</f>
        <v>0</v>
      </c>
      <c r="BH320" s="149">
        <f>IF(N320="sníž. přenesená",J320,0)</f>
        <v>0</v>
      </c>
      <c r="BI320" s="149">
        <f>IF(N320="nulová",J320,0)</f>
        <v>0</v>
      </c>
      <c r="BJ320" s="17" t="s">
        <v>85</v>
      </c>
      <c r="BK320" s="149">
        <f>ROUND(I320*H320,2)</f>
        <v>0</v>
      </c>
      <c r="BL320" s="17" t="s">
        <v>204</v>
      </c>
      <c r="BM320" s="148" t="s">
        <v>534</v>
      </c>
    </row>
    <row r="321" spans="2:65" s="1" customFormat="1" ht="21.75" customHeight="1">
      <c r="B321" s="136"/>
      <c r="C321" s="172" t="s">
        <v>535</v>
      </c>
      <c r="D321" s="172" t="s">
        <v>321</v>
      </c>
      <c r="E321" s="173" t="s">
        <v>536</v>
      </c>
      <c r="F321" s="174" t="s">
        <v>537</v>
      </c>
      <c r="G321" s="175" t="s">
        <v>202</v>
      </c>
      <c r="H321" s="176">
        <v>54</v>
      </c>
      <c r="I321" s="177"/>
      <c r="J321" s="178">
        <f>ROUND(I321*H321,2)</f>
        <v>0</v>
      </c>
      <c r="K321" s="174" t="s">
        <v>1</v>
      </c>
      <c r="L321" s="179"/>
      <c r="M321" s="180" t="s">
        <v>1</v>
      </c>
      <c r="N321" s="181" t="s">
        <v>42</v>
      </c>
      <c r="P321" s="146">
        <f>O321*H321</f>
        <v>0</v>
      </c>
      <c r="Q321" s="146">
        <v>0.13800000000000001</v>
      </c>
      <c r="R321" s="146">
        <f>Q321*H321</f>
        <v>7.4520000000000008</v>
      </c>
      <c r="S321" s="146">
        <v>0</v>
      </c>
      <c r="T321" s="147">
        <f>S321*H321</f>
        <v>0</v>
      </c>
      <c r="AR321" s="148" t="s">
        <v>244</v>
      </c>
      <c r="AT321" s="148" t="s">
        <v>321</v>
      </c>
      <c r="AU321" s="148" t="s">
        <v>87</v>
      </c>
      <c r="AY321" s="17" t="s">
        <v>197</v>
      </c>
      <c r="BE321" s="149">
        <f>IF(N321="základní",J321,0)</f>
        <v>0</v>
      </c>
      <c r="BF321" s="149">
        <f>IF(N321="snížená",J321,0)</f>
        <v>0</v>
      </c>
      <c r="BG321" s="149">
        <f>IF(N321="zákl. přenesená",J321,0)</f>
        <v>0</v>
      </c>
      <c r="BH321" s="149">
        <f>IF(N321="sníž. přenesená",J321,0)</f>
        <v>0</v>
      </c>
      <c r="BI321" s="149">
        <f>IF(N321="nulová",J321,0)</f>
        <v>0</v>
      </c>
      <c r="BJ321" s="17" t="s">
        <v>85</v>
      </c>
      <c r="BK321" s="149">
        <f>ROUND(I321*H321,2)</f>
        <v>0</v>
      </c>
      <c r="BL321" s="17" t="s">
        <v>204</v>
      </c>
      <c r="BM321" s="148" t="s">
        <v>538</v>
      </c>
    </row>
    <row r="322" spans="2:65" s="1" customFormat="1" ht="24.2" customHeight="1">
      <c r="B322" s="136"/>
      <c r="C322" s="137" t="s">
        <v>539</v>
      </c>
      <c r="D322" s="137" t="s">
        <v>199</v>
      </c>
      <c r="E322" s="138" t="s">
        <v>540</v>
      </c>
      <c r="F322" s="139" t="s">
        <v>541</v>
      </c>
      <c r="G322" s="140" t="s">
        <v>293</v>
      </c>
      <c r="H322" s="141">
        <v>0.318</v>
      </c>
      <c r="I322" s="142"/>
      <c r="J322" s="143">
        <f>ROUND(I322*H322,2)</f>
        <v>0</v>
      </c>
      <c r="K322" s="139" t="s">
        <v>203</v>
      </c>
      <c r="L322" s="32"/>
      <c r="M322" s="144" t="s">
        <v>1</v>
      </c>
      <c r="N322" s="145" t="s">
        <v>42</v>
      </c>
      <c r="P322" s="146">
        <f>O322*H322</f>
        <v>0</v>
      </c>
      <c r="Q322" s="146">
        <v>0</v>
      </c>
      <c r="R322" s="146">
        <f>Q322*H322</f>
        <v>0</v>
      </c>
      <c r="S322" s="146">
        <v>0</v>
      </c>
      <c r="T322" s="147">
        <f>S322*H322</f>
        <v>0</v>
      </c>
      <c r="AR322" s="148" t="s">
        <v>204</v>
      </c>
      <c r="AT322" s="148" t="s">
        <v>199</v>
      </c>
      <c r="AU322" s="148" t="s">
        <v>87</v>
      </c>
      <c r="AY322" s="17" t="s">
        <v>197</v>
      </c>
      <c r="BE322" s="149">
        <f>IF(N322="základní",J322,0)</f>
        <v>0</v>
      </c>
      <c r="BF322" s="149">
        <f>IF(N322="snížená",J322,0)</f>
        <v>0</v>
      </c>
      <c r="BG322" s="149">
        <f>IF(N322="zákl. přenesená",J322,0)</f>
        <v>0</v>
      </c>
      <c r="BH322" s="149">
        <f>IF(N322="sníž. přenesená",J322,0)</f>
        <v>0</v>
      </c>
      <c r="BI322" s="149">
        <f>IF(N322="nulová",J322,0)</f>
        <v>0</v>
      </c>
      <c r="BJ322" s="17" t="s">
        <v>85</v>
      </c>
      <c r="BK322" s="149">
        <f>ROUND(I322*H322,2)</f>
        <v>0</v>
      </c>
      <c r="BL322" s="17" t="s">
        <v>204</v>
      </c>
      <c r="BM322" s="148" t="s">
        <v>542</v>
      </c>
    </row>
    <row r="323" spans="2:65" s="12" customFormat="1">
      <c r="B323" s="150"/>
      <c r="D323" s="151" t="s">
        <v>214</v>
      </c>
      <c r="E323" s="152" t="s">
        <v>1</v>
      </c>
      <c r="F323" s="153" t="s">
        <v>543</v>
      </c>
      <c r="H323" s="154">
        <v>2.8000000000000001E-2</v>
      </c>
      <c r="I323" s="155"/>
      <c r="L323" s="150"/>
      <c r="M323" s="156"/>
      <c r="T323" s="157"/>
      <c r="AT323" s="152" t="s">
        <v>214</v>
      </c>
      <c r="AU323" s="152" t="s">
        <v>87</v>
      </c>
      <c r="AV323" s="12" t="s">
        <v>87</v>
      </c>
      <c r="AW323" s="12" t="s">
        <v>32</v>
      </c>
      <c r="AX323" s="12" t="s">
        <v>77</v>
      </c>
      <c r="AY323" s="152" t="s">
        <v>197</v>
      </c>
    </row>
    <row r="324" spans="2:65" s="12" customFormat="1" ht="22.5">
      <c r="B324" s="150"/>
      <c r="D324" s="151" t="s">
        <v>214</v>
      </c>
      <c r="E324" s="152" t="s">
        <v>1</v>
      </c>
      <c r="F324" s="153" t="s">
        <v>544</v>
      </c>
      <c r="H324" s="154">
        <v>0.114</v>
      </c>
      <c r="I324" s="155"/>
      <c r="L324" s="150"/>
      <c r="M324" s="156"/>
      <c r="T324" s="157"/>
      <c r="AT324" s="152" t="s">
        <v>214</v>
      </c>
      <c r="AU324" s="152" t="s">
        <v>87</v>
      </c>
      <c r="AV324" s="12" t="s">
        <v>87</v>
      </c>
      <c r="AW324" s="12" t="s">
        <v>32</v>
      </c>
      <c r="AX324" s="12" t="s">
        <v>77</v>
      </c>
      <c r="AY324" s="152" t="s">
        <v>197</v>
      </c>
    </row>
    <row r="325" spans="2:65" s="12" customFormat="1">
      <c r="B325" s="150"/>
      <c r="D325" s="151" t="s">
        <v>214</v>
      </c>
      <c r="E325" s="152" t="s">
        <v>1</v>
      </c>
      <c r="F325" s="153" t="s">
        <v>545</v>
      </c>
      <c r="H325" s="154">
        <v>1E-3</v>
      </c>
      <c r="I325" s="155"/>
      <c r="L325" s="150"/>
      <c r="M325" s="156"/>
      <c r="T325" s="157"/>
      <c r="AT325" s="152" t="s">
        <v>214</v>
      </c>
      <c r="AU325" s="152" t="s">
        <v>87</v>
      </c>
      <c r="AV325" s="12" t="s">
        <v>87</v>
      </c>
      <c r="AW325" s="12" t="s">
        <v>32</v>
      </c>
      <c r="AX325" s="12" t="s">
        <v>77</v>
      </c>
      <c r="AY325" s="152" t="s">
        <v>197</v>
      </c>
    </row>
    <row r="326" spans="2:65" s="12" customFormat="1">
      <c r="B326" s="150"/>
      <c r="D326" s="151" t="s">
        <v>214</v>
      </c>
      <c r="E326" s="152" t="s">
        <v>1</v>
      </c>
      <c r="F326" s="153" t="s">
        <v>546</v>
      </c>
      <c r="H326" s="154">
        <v>0.17499999999999999</v>
      </c>
      <c r="I326" s="155"/>
      <c r="L326" s="150"/>
      <c r="M326" s="156"/>
      <c r="T326" s="157"/>
      <c r="AT326" s="152" t="s">
        <v>214</v>
      </c>
      <c r="AU326" s="152" t="s">
        <v>87</v>
      </c>
      <c r="AV326" s="12" t="s">
        <v>87</v>
      </c>
      <c r="AW326" s="12" t="s">
        <v>32</v>
      </c>
      <c r="AX326" s="12" t="s">
        <v>77</v>
      </c>
      <c r="AY326" s="152" t="s">
        <v>197</v>
      </c>
    </row>
    <row r="327" spans="2:65" s="13" customFormat="1">
      <c r="B327" s="158"/>
      <c r="D327" s="151" t="s">
        <v>214</v>
      </c>
      <c r="E327" s="159" t="s">
        <v>1</v>
      </c>
      <c r="F327" s="160" t="s">
        <v>219</v>
      </c>
      <c r="H327" s="161">
        <v>0.318</v>
      </c>
      <c r="I327" s="162"/>
      <c r="L327" s="158"/>
      <c r="M327" s="163"/>
      <c r="T327" s="164"/>
      <c r="AT327" s="159" t="s">
        <v>214</v>
      </c>
      <c r="AU327" s="159" t="s">
        <v>87</v>
      </c>
      <c r="AV327" s="13" t="s">
        <v>204</v>
      </c>
      <c r="AW327" s="13" t="s">
        <v>32</v>
      </c>
      <c r="AX327" s="13" t="s">
        <v>85</v>
      </c>
      <c r="AY327" s="159" t="s">
        <v>197</v>
      </c>
    </row>
    <row r="328" spans="2:65" s="1" customFormat="1" ht="21.75" customHeight="1">
      <c r="B328" s="136"/>
      <c r="C328" s="172" t="s">
        <v>547</v>
      </c>
      <c r="D328" s="172" t="s">
        <v>321</v>
      </c>
      <c r="E328" s="173" t="s">
        <v>548</v>
      </c>
      <c r="F328" s="174" t="s">
        <v>549</v>
      </c>
      <c r="G328" s="175" t="s">
        <v>293</v>
      </c>
      <c r="H328" s="176">
        <v>2.8000000000000001E-2</v>
      </c>
      <c r="I328" s="177"/>
      <c r="J328" s="178">
        <f>ROUND(I328*H328,2)</f>
        <v>0</v>
      </c>
      <c r="K328" s="174" t="s">
        <v>203</v>
      </c>
      <c r="L328" s="179"/>
      <c r="M328" s="180" t="s">
        <v>1</v>
      </c>
      <c r="N328" s="181" t="s">
        <v>42</v>
      </c>
      <c r="P328" s="146">
        <f>O328*H328</f>
        <v>0</v>
      </c>
      <c r="Q328" s="146">
        <v>1</v>
      </c>
      <c r="R328" s="146">
        <f>Q328*H328</f>
        <v>2.8000000000000001E-2</v>
      </c>
      <c r="S328" s="146">
        <v>0</v>
      </c>
      <c r="T328" s="147">
        <f>S328*H328</f>
        <v>0</v>
      </c>
      <c r="AR328" s="148" t="s">
        <v>244</v>
      </c>
      <c r="AT328" s="148" t="s">
        <v>321</v>
      </c>
      <c r="AU328" s="148" t="s">
        <v>87</v>
      </c>
      <c r="AY328" s="17" t="s">
        <v>197</v>
      </c>
      <c r="BE328" s="149">
        <f>IF(N328="základní",J328,0)</f>
        <v>0</v>
      </c>
      <c r="BF328" s="149">
        <f>IF(N328="snížená",J328,0)</f>
        <v>0</v>
      </c>
      <c r="BG328" s="149">
        <f>IF(N328="zákl. přenesená",J328,0)</f>
        <v>0</v>
      </c>
      <c r="BH328" s="149">
        <f>IF(N328="sníž. přenesená",J328,0)</f>
        <v>0</v>
      </c>
      <c r="BI328" s="149">
        <f>IF(N328="nulová",J328,0)</f>
        <v>0</v>
      </c>
      <c r="BJ328" s="17" t="s">
        <v>85</v>
      </c>
      <c r="BK328" s="149">
        <f>ROUND(I328*H328,2)</f>
        <v>0</v>
      </c>
      <c r="BL328" s="17" t="s">
        <v>204</v>
      </c>
      <c r="BM328" s="148" t="s">
        <v>550</v>
      </c>
    </row>
    <row r="329" spans="2:65" s="12" customFormat="1">
      <c r="B329" s="150"/>
      <c r="D329" s="151" t="s">
        <v>214</v>
      </c>
      <c r="E329" s="152" t="s">
        <v>1</v>
      </c>
      <c r="F329" s="153" t="s">
        <v>543</v>
      </c>
      <c r="H329" s="154">
        <v>2.8000000000000001E-2</v>
      </c>
      <c r="I329" s="155"/>
      <c r="L329" s="150"/>
      <c r="M329" s="156"/>
      <c r="T329" s="157"/>
      <c r="AT329" s="152" t="s">
        <v>214</v>
      </c>
      <c r="AU329" s="152" t="s">
        <v>87</v>
      </c>
      <c r="AV329" s="12" t="s">
        <v>87</v>
      </c>
      <c r="AW329" s="12" t="s">
        <v>32</v>
      </c>
      <c r="AX329" s="12" t="s">
        <v>85</v>
      </c>
      <c r="AY329" s="152" t="s">
        <v>197</v>
      </c>
    </row>
    <row r="330" spans="2:65" s="1" customFormat="1" ht="21.75" customHeight="1">
      <c r="B330" s="136"/>
      <c r="C330" s="172" t="s">
        <v>551</v>
      </c>
      <c r="D330" s="172" t="s">
        <v>321</v>
      </c>
      <c r="E330" s="173" t="s">
        <v>552</v>
      </c>
      <c r="F330" s="174" t="s">
        <v>553</v>
      </c>
      <c r="G330" s="175" t="s">
        <v>293</v>
      </c>
      <c r="H330" s="176">
        <v>0.115</v>
      </c>
      <c r="I330" s="177"/>
      <c r="J330" s="178">
        <f>ROUND(I330*H330,2)</f>
        <v>0</v>
      </c>
      <c r="K330" s="174" t="s">
        <v>203</v>
      </c>
      <c r="L330" s="179"/>
      <c r="M330" s="180" t="s">
        <v>1</v>
      </c>
      <c r="N330" s="181" t="s">
        <v>42</v>
      </c>
      <c r="P330" s="146">
        <f>O330*H330</f>
        <v>0</v>
      </c>
      <c r="Q330" s="146">
        <v>1</v>
      </c>
      <c r="R330" s="146">
        <f>Q330*H330</f>
        <v>0.115</v>
      </c>
      <c r="S330" s="146">
        <v>0</v>
      </c>
      <c r="T330" s="147">
        <f>S330*H330</f>
        <v>0</v>
      </c>
      <c r="AR330" s="148" t="s">
        <v>244</v>
      </c>
      <c r="AT330" s="148" t="s">
        <v>321</v>
      </c>
      <c r="AU330" s="148" t="s">
        <v>87</v>
      </c>
      <c r="AY330" s="17" t="s">
        <v>197</v>
      </c>
      <c r="BE330" s="149">
        <f>IF(N330="základní",J330,0)</f>
        <v>0</v>
      </c>
      <c r="BF330" s="149">
        <f>IF(N330="snížená",J330,0)</f>
        <v>0</v>
      </c>
      <c r="BG330" s="149">
        <f>IF(N330="zákl. přenesená",J330,0)</f>
        <v>0</v>
      </c>
      <c r="BH330" s="149">
        <f>IF(N330="sníž. přenesená",J330,0)</f>
        <v>0</v>
      </c>
      <c r="BI330" s="149">
        <f>IF(N330="nulová",J330,0)</f>
        <v>0</v>
      </c>
      <c r="BJ330" s="17" t="s">
        <v>85</v>
      </c>
      <c r="BK330" s="149">
        <f>ROUND(I330*H330,2)</f>
        <v>0</v>
      </c>
      <c r="BL330" s="17" t="s">
        <v>204</v>
      </c>
      <c r="BM330" s="148" t="s">
        <v>554</v>
      </c>
    </row>
    <row r="331" spans="2:65" s="12" customFormat="1" ht="22.5">
      <c r="B331" s="150"/>
      <c r="D331" s="151" t="s">
        <v>214</v>
      </c>
      <c r="E331" s="152" t="s">
        <v>1</v>
      </c>
      <c r="F331" s="153" t="s">
        <v>544</v>
      </c>
      <c r="H331" s="154">
        <v>0.114</v>
      </c>
      <c r="I331" s="155"/>
      <c r="L331" s="150"/>
      <c r="M331" s="156"/>
      <c r="T331" s="157"/>
      <c r="AT331" s="152" t="s">
        <v>214</v>
      </c>
      <c r="AU331" s="152" t="s">
        <v>87</v>
      </c>
      <c r="AV331" s="12" t="s">
        <v>87</v>
      </c>
      <c r="AW331" s="12" t="s">
        <v>32</v>
      </c>
      <c r="AX331" s="12" t="s">
        <v>77</v>
      </c>
      <c r="AY331" s="152" t="s">
        <v>197</v>
      </c>
    </row>
    <row r="332" spans="2:65" s="12" customFormat="1">
      <c r="B332" s="150"/>
      <c r="D332" s="151" t="s">
        <v>214</v>
      </c>
      <c r="E332" s="152" t="s">
        <v>1</v>
      </c>
      <c r="F332" s="153" t="s">
        <v>545</v>
      </c>
      <c r="H332" s="154">
        <v>1E-3</v>
      </c>
      <c r="I332" s="155"/>
      <c r="L332" s="150"/>
      <c r="M332" s="156"/>
      <c r="T332" s="157"/>
      <c r="AT332" s="152" t="s">
        <v>214</v>
      </c>
      <c r="AU332" s="152" t="s">
        <v>87</v>
      </c>
      <c r="AV332" s="12" t="s">
        <v>87</v>
      </c>
      <c r="AW332" s="12" t="s">
        <v>32</v>
      </c>
      <c r="AX332" s="12" t="s">
        <v>77</v>
      </c>
      <c r="AY332" s="152" t="s">
        <v>197</v>
      </c>
    </row>
    <row r="333" spans="2:65" s="13" customFormat="1">
      <c r="B333" s="158"/>
      <c r="D333" s="151" t="s">
        <v>214</v>
      </c>
      <c r="E333" s="159" t="s">
        <v>1</v>
      </c>
      <c r="F333" s="160" t="s">
        <v>219</v>
      </c>
      <c r="H333" s="161">
        <v>0.115</v>
      </c>
      <c r="I333" s="162"/>
      <c r="L333" s="158"/>
      <c r="M333" s="163"/>
      <c r="T333" s="164"/>
      <c r="AT333" s="159" t="s">
        <v>214</v>
      </c>
      <c r="AU333" s="159" t="s">
        <v>87</v>
      </c>
      <c r="AV333" s="13" t="s">
        <v>204</v>
      </c>
      <c r="AW333" s="13" t="s">
        <v>32</v>
      </c>
      <c r="AX333" s="13" t="s">
        <v>85</v>
      </c>
      <c r="AY333" s="159" t="s">
        <v>197</v>
      </c>
    </row>
    <row r="334" spans="2:65" s="1" customFormat="1" ht="21.75" customHeight="1">
      <c r="B334" s="136"/>
      <c r="C334" s="172" t="s">
        <v>555</v>
      </c>
      <c r="D334" s="172" t="s">
        <v>321</v>
      </c>
      <c r="E334" s="173" t="s">
        <v>485</v>
      </c>
      <c r="F334" s="174" t="s">
        <v>486</v>
      </c>
      <c r="G334" s="175" t="s">
        <v>293</v>
      </c>
      <c r="H334" s="176">
        <v>0.17499999999999999</v>
      </c>
      <c r="I334" s="177"/>
      <c r="J334" s="178">
        <f>ROUND(I334*H334,2)</f>
        <v>0</v>
      </c>
      <c r="K334" s="174" t="s">
        <v>203</v>
      </c>
      <c r="L334" s="179"/>
      <c r="M334" s="180" t="s">
        <v>1</v>
      </c>
      <c r="N334" s="181" t="s">
        <v>42</v>
      </c>
      <c r="P334" s="146">
        <f>O334*H334</f>
        <v>0</v>
      </c>
      <c r="Q334" s="146">
        <v>1</v>
      </c>
      <c r="R334" s="146">
        <f>Q334*H334</f>
        <v>0.17499999999999999</v>
      </c>
      <c r="S334" s="146">
        <v>0</v>
      </c>
      <c r="T334" s="147">
        <f>S334*H334</f>
        <v>0</v>
      </c>
      <c r="AR334" s="148" t="s">
        <v>244</v>
      </c>
      <c r="AT334" s="148" t="s">
        <v>321</v>
      </c>
      <c r="AU334" s="148" t="s">
        <v>87</v>
      </c>
      <c r="AY334" s="17" t="s">
        <v>197</v>
      </c>
      <c r="BE334" s="149">
        <f>IF(N334="základní",J334,0)</f>
        <v>0</v>
      </c>
      <c r="BF334" s="149">
        <f>IF(N334="snížená",J334,0)</f>
        <v>0</v>
      </c>
      <c r="BG334" s="149">
        <f>IF(N334="zákl. přenesená",J334,0)</f>
        <v>0</v>
      </c>
      <c r="BH334" s="149">
        <f>IF(N334="sníž. přenesená",J334,0)</f>
        <v>0</v>
      </c>
      <c r="BI334" s="149">
        <f>IF(N334="nulová",J334,0)</f>
        <v>0</v>
      </c>
      <c r="BJ334" s="17" t="s">
        <v>85</v>
      </c>
      <c r="BK334" s="149">
        <f>ROUND(I334*H334,2)</f>
        <v>0</v>
      </c>
      <c r="BL334" s="17" t="s">
        <v>204</v>
      </c>
      <c r="BM334" s="148" t="s">
        <v>556</v>
      </c>
    </row>
    <row r="335" spans="2:65" s="12" customFormat="1">
      <c r="B335" s="150"/>
      <c r="D335" s="151" t="s">
        <v>214</v>
      </c>
      <c r="E335" s="152" t="s">
        <v>1</v>
      </c>
      <c r="F335" s="153" t="s">
        <v>546</v>
      </c>
      <c r="H335" s="154">
        <v>0.17499999999999999</v>
      </c>
      <c r="I335" s="155"/>
      <c r="L335" s="150"/>
      <c r="M335" s="156"/>
      <c r="T335" s="157"/>
      <c r="AT335" s="152" t="s">
        <v>214</v>
      </c>
      <c r="AU335" s="152" t="s">
        <v>87</v>
      </c>
      <c r="AV335" s="12" t="s">
        <v>87</v>
      </c>
      <c r="AW335" s="12" t="s">
        <v>32</v>
      </c>
      <c r="AX335" s="12" t="s">
        <v>85</v>
      </c>
      <c r="AY335" s="152" t="s">
        <v>197</v>
      </c>
    </row>
    <row r="336" spans="2:65" s="1" customFormat="1" ht="33" customHeight="1">
      <c r="B336" s="136"/>
      <c r="C336" s="137" t="s">
        <v>557</v>
      </c>
      <c r="D336" s="137" t="s">
        <v>199</v>
      </c>
      <c r="E336" s="138" t="s">
        <v>558</v>
      </c>
      <c r="F336" s="139" t="s">
        <v>559</v>
      </c>
      <c r="G336" s="140" t="s">
        <v>293</v>
      </c>
      <c r="H336" s="141">
        <v>8.6999999999999994E-2</v>
      </c>
      <c r="I336" s="142"/>
      <c r="J336" s="143">
        <f>ROUND(I336*H336,2)</f>
        <v>0</v>
      </c>
      <c r="K336" s="139" t="s">
        <v>203</v>
      </c>
      <c r="L336" s="32"/>
      <c r="M336" s="144" t="s">
        <v>1</v>
      </c>
      <c r="N336" s="145" t="s">
        <v>42</v>
      </c>
      <c r="P336" s="146">
        <f>O336*H336</f>
        <v>0</v>
      </c>
      <c r="Q336" s="146">
        <v>0</v>
      </c>
      <c r="R336" s="146">
        <f>Q336*H336</f>
        <v>0</v>
      </c>
      <c r="S336" s="146">
        <v>0</v>
      </c>
      <c r="T336" s="147">
        <f>S336*H336</f>
        <v>0</v>
      </c>
      <c r="AR336" s="148" t="s">
        <v>204</v>
      </c>
      <c r="AT336" s="148" t="s">
        <v>199</v>
      </c>
      <c r="AU336" s="148" t="s">
        <v>87</v>
      </c>
      <c r="AY336" s="17" t="s">
        <v>197</v>
      </c>
      <c r="BE336" s="149">
        <f>IF(N336="základní",J336,0)</f>
        <v>0</v>
      </c>
      <c r="BF336" s="149">
        <f>IF(N336="snížená",J336,0)</f>
        <v>0</v>
      </c>
      <c r="BG336" s="149">
        <f>IF(N336="zákl. přenesená",J336,0)</f>
        <v>0</v>
      </c>
      <c r="BH336" s="149">
        <f>IF(N336="sníž. přenesená",J336,0)</f>
        <v>0</v>
      </c>
      <c r="BI336" s="149">
        <f>IF(N336="nulová",J336,0)</f>
        <v>0</v>
      </c>
      <c r="BJ336" s="17" t="s">
        <v>85</v>
      </c>
      <c r="BK336" s="149">
        <f>ROUND(I336*H336,2)</f>
        <v>0</v>
      </c>
      <c r="BL336" s="17" t="s">
        <v>204</v>
      </c>
      <c r="BM336" s="148" t="s">
        <v>560</v>
      </c>
    </row>
    <row r="337" spans="2:65" s="12" customFormat="1">
      <c r="B337" s="150"/>
      <c r="D337" s="151" t="s">
        <v>214</v>
      </c>
      <c r="E337" s="152" t="s">
        <v>1</v>
      </c>
      <c r="F337" s="153" t="s">
        <v>561</v>
      </c>
      <c r="H337" s="154">
        <v>8.6999999999999994E-2</v>
      </c>
      <c r="I337" s="155"/>
      <c r="L337" s="150"/>
      <c r="M337" s="156"/>
      <c r="T337" s="157"/>
      <c r="AT337" s="152" t="s">
        <v>214</v>
      </c>
      <c r="AU337" s="152" t="s">
        <v>87</v>
      </c>
      <c r="AV337" s="12" t="s">
        <v>87</v>
      </c>
      <c r="AW337" s="12" t="s">
        <v>32</v>
      </c>
      <c r="AX337" s="12" t="s">
        <v>85</v>
      </c>
      <c r="AY337" s="152" t="s">
        <v>197</v>
      </c>
    </row>
    <row r="338" spans="2:65" s="1" customFormat="1" ht="21.75" customHeight="1">
      <c r="B338" s="136"/>
      <c r="C338" s="172" t="s">
        <v>562</v>
      </c>
      <c r="D338" s="172" t="s">
        <v>321</v>
      </c>
      <c r="E338" s="173" t="s">
        <v>548</v>
      </c>
      <c r="F338" s="174" t="s">
        <v>549</v>
      </c>
      <c r="G338" s="175" t="s">
        <v>293</v>
      </c>
      <c r="H338" s="176">
        <v>8.6999999999999994E-2</v>
      </c>
      <c r="I338" s="177"/>
      <c r="J338" s="178">
        <f>ROUND(I338*H338,2)</f>
        <v>0</v>
      </c>
      <c r="K338" s="174" t="s">
        <v>203</v>
      </c>
      <c r="L338" s="179"/>
      <c r="M338" s="180" t="s">
        <v>1</v>
      </c>
      <c r="N338" s="181" t="s">
        <v>42</v>
      </c>
      <c r="P338" s="146">
        <f>O338*H338</f>
        <v>0</v>
      </c>
      <c r="Q338" s="146">
        <v>1</v>
      </c>
      <c r="R338" s="146">
        <f>Q338*H338</f>
        <v>8.6999999999999994E-2</v>
      </c>
      <c r="S338" s="146">
        <v>0</v>
      </c>
      <c r="T338" s="147">
        <f>S338*H338</f>
        <v>0</v>
      </c>
      <c r="AR338" s="148" t="s">
        <v>244</v>
      </c>
      <c r="AT338" s="148" t="s">
        <v>321</v>
      </c>
      <c r="AU338" s="148" t="s">
        <v>87</v>
      </c>
      <c r="AY338" s="17" t="s">
        <v>197</v>
      </c>
      <c r="BE338" s="149">
        <f>IF(N338="základní",J338,0)</f>
        <v>0</v>
      </c>
      <c r="BF338" s="149">
        <f>IF(N338="snížená",J338,0)</f>
        <v>0</v>
      </c>
      <c r="BG338" s="149">
        <f>IF(N338="zákl. přenesená",J338,0)</f>
        <v>0</v>
      </c>
      <c r="BH338" s="149">
        <f>IF(N338="sníž. přenesená",J338,0)</f>
        <v>0</v>
      </c>
      <c r="BI338" s="149">
        <f>IF(N338="nulová",J338,0)</f>
        <v>0</v>
      </c>
      <c r="BJ338" s="17" t="s">
        <v>85</v>
      </c>
      <c r="BK338" s="149">
        <f>ROUND(I338*H338,2)</f>
        <v>0</v>
      </c>
      <c r="BL338" s="17" t="s">
        <v>204</v>
      </c>
      <c r="BM338" s="148" t="s">
        <v>563</v>
      </c>
    </row>
    <row r="339" spans="2:65" s="12" customFormat="1">
      <c r="B339" s="150"/>
      <c r="D339" s="151" t="s">
        <v>214</v>
      </c>
      <c r="E339" s="152" t="s">
        <v>1</v>
      </c>
      <c r="F339" s="153" t="s">
        <v>561</v>
      </c>
      <c r="H339" s="154">
        <v>8.6999999999999994E-2</v>
      </c>
      <c r="I339" s="155"/>
      <c r="L339" s="150"/>
      <c r="M339" s="156"/>
      <c r="T339" s="157"/>
      <c r="AT339" s="152" t="s">
        <v>214</v>
      </c>
      <c r="AU339" s="152" t="s">
        <v>87</v>
      </c>
      <c r="AV339" s="12" t="s">
        <v>87</v>
      </c>
      <c r="AW339" s="12" t="s">
        <v>32</v>
      </c>
      <c r="AX339" s="12" t="s">
        <v>85</v>
      </c>
      <c r="AY339" s="152" t="s">
        <v>197</v>
      </c>
    </row>
    <row r="340" spans="2:65" s="1" customFormat="1" ht="33" customHeight="1">
      <c r="B340" s="136"/>
      <c r="C340" s="137" t="s">
        <v>564</v>
      </c>
      <c r="D340" s="137" t="s">
        <v>199</v>
      </c>
      <c r="E340" s="138" t="s">
        <v>565</v>
      </c>
      <c r="F340" s="139" t="s">
        <v>566</v>
      </c>
      <c r="G340" s="140" t="s">
        <v>293</v>
      </c>
      <c r="H340" s="141">
        <v>1.992</v>
      </c>
      <c r="I340" s="142"/>
      <c r="J340" s="143">
        <f>ROUND(I340*H340,2)</f>
        <v>0</v>
      </c>
      <c r="K340" s="139" t="s">
        <v>203</v>
      </c>
      <c r="L340" s="32"/>
      <c r="M340" s="144" t="s">
        <v>1</v>
      </c>
      <c r="N340" s="145" t="s">
        <v>42</v>
      </c>
      <c r="P340" s="146">
        <f>O340*H340</f>
        <v>0</v>
      </c>
      <c r="Q340" s="146">
        <v>0</v>
      </c>
      <c r="R340" s="146">
        <f>Q340*H340</f>
        <v>0</v>
      </c>
      <c r="S340" s="146">
        <v>0</v>
      </c>
      <c r="T340" s="147">
        <f>S340*H340</f>
        <v>0</v>
      </c>
      <c r="AR340" s="148" t="s">
        <v>204</v>
      </c>
      <c r="AT340" s="148" t="s">
        <v>199</v>
      </c>
      <c r="AU340" s="148" t="s">
        <v>87</v>
      </c>
      <c r="AY340" s="17" t="s">
        <v>197</v>
      </c>
      <c r="BE340" s="149">
        <f>IF(N340="základní",J340,0)</f>
        <v>0</v>
      </c>
      <c r="BF340" s="149">
        <f>IF(N340="snížená",J340,0)</f>
        <v>0</v>
      </c>
      <c r="BG340" s="149">
        <f>IF(N340="zákl. přenesená",J340,0)</f>
        <v>0</v>
      </c>
      <c r="BH340" s="149">
        <f>IF(N340="sníž. přenesená",J340,0)</f>
        <v>0</v>
      </c>
      <c r="BI340" s="149">
        <f>IF(N340="nulová",J340,0)</f>
        <v>0</v>
      </c>
      <c r="BJ340" s="17" t="s">
        <v>85</v>
      </c>
      <c r="BK340" s="149">
        <f>ROUND(I340*H340,2)</f>
        <v>0</v>
      </c>
      <c r="BL340" s="17" t="s">
        <v>204</v>
      </c>
      <c r="BM340" s="148" t="s">
        <v>567</v>
      </c>
    </row>
    <row r="341" spans="2:65" s="12" customFormat="1">
      <c r="B341" s="150"/>
      <c r="D341" s="151" t="s">
        <v>214</v>
      </c>
      <c r="E341" s="152" t="s">
        <v>1</v>
      </c>
      <c r="F341" s="153" t="s">
        <v>568</v>
      </c>
      <c r="H341" s="154">
        <v>1.992</v>
      </c>
      <c r="I341" s="155"/>
      <c r="L341" s="150"/>
      <c r="M341" s="156"/>
      <c r="T341" s="157"/>
      <c r="AT341" s="152" t="s">
        <v>214</v>
      </c>
      <c r="AU341" s="152" t="s">
        <v>87</v>
      </c>
      <c r="AV341" s="12" t="s">
        <v>87</v>
      </c>
      <c r="AW341" s="12" t="s">
        <v>32</v>
      </c>
      <c r="AX341" s="12" t="s">
        <v>85</v>
      </c>
      <c r="AY341" s="152" t="s">
        <v>197</v>
      </c>
    </row>
    <row r="342" spans="2:65" s="1" customFormat="1" ht="21.75" customHeight="1">
      <c r="B342" s="136"/>
      <c r="C342" s="172" t="s">
        <v>569</v>
      </c>
      <c r="D342" s="172" t="s">
        <v>321</v>
      </c>
      <c r="E342" s="173" t="s">
        <v>548</v>
      </c>
      <c r="F342" s="174" t="s">
        <v>549</v>
      </c>
      <c r="G342" s="175" t="s">
        <v>293</v>
      </c>
      <c r="H342" s="176">
        <v>1.992</v>
      </c>
      <c r="I342" s="177"/>
      <c r="J342" s="178">
        <f>ROUND(I342*H342,2)</f>
        <v>0</v>
      </c>
      <c r="K342" s="174" t="s">
        <v>203</v>
      </c>
      <c r="L342" s="179"/>
      <c r="M342" s="180" t="s">
        <v>1</v>
      </c>
      <c r="N342" s="181" t="s">
        <v>42</v>
      </c>
      <c r="P342" s="146">
        <f>O342*H342</f>
        <v>0</v>
      </c>
      <c r="Q342" s="146">
        <v>1</v>
      </c>
      <c r="R342" s="146">
        <f>Q342*H342</f>
        <v>1.992</v>
      </c>
      <c r="S342" s="146">
        <v>0</v>
      </c>
      <c r="T342" s="147">
        <f>S342*H342</f>
        <v>0</v>
      </c>
      <c r="AR342" s="148" t="s">
        <v>244</v>
      </c>
      <c r="AT342" s="148" t="s">
        <v>321</v>
      </c>
      <c r="AU342" s="148" t="s">
        <v>87</v>
      </c>
      <c r="AY342" s="17" t="s">
        <v>197</v>
      </c>
      <c r="BE342" s="149">
        <f>IF(N342="základní",J342,0)</f>
        <v>0</v>
      </c>
      <c r="BF342" s="149">
        <f>IF(N342="snížená",J342,0)</f>
        <v>0</v>
      </c>
      <c r="BG342" s="149">
        <f>IF(N342="zákl. přenesená",J342,0)</f>
        <v>0</v>
      </c>
      <c r="BH342" s="149">
        <f>IF(N342="sníž. přenesená",J342,0)</f>
        <v>0</v>
      </c>
      <c r="BI342" s="149">
        <f>IF(N342="nulová",J342,0)</f>
        <v>0</v>
      </c>
      <c r="BJ342" s="17" t="s">
        <v>85</v>
      </c>
      <c r="BK342" s="149">
        <f>ROUND(I342*H342,2)</f>
        <v>0</v>
      </c>
      <c r="BL342" s="17" t="s">
        <v>204</v>
      </c>
      <c r="BM342" s="148" t="s">
        <v>570</v>
      </c>
    </row>
    <row r="343" spans="2:65" s="12" customFormat="1">
      <c r="B343" s="150"/>
      <c r="D343" s="151" t="s">
        <v>214</v>
      </c>
      <c r="E343" s="152" t="s">
        <v>1</v>
      </c>
      <c r="F343" s="153" t="s">
        <v>568</v>
      </c>
      <c r="H343" s="154">
        <v>1.992</v>
      </c>
      <c r="I343" s="155"/>
      <c r="L343" s="150"/>
      <c r="M343" s="156"/>
      <c r="T343" s="157"/>
      <c r="AT343" s="152" t="s">
        <v>214</v>
      </c>
      <c r="AU343" s="152" t="s">
        <v>87</v>
      </c>
      <c r="AV343" s="12" t="s">
        <v>87</v>
      </c>
      <c r="AW343" s="12" t="s">
        <v>32</v>
      </c>
      <c r="AX343" s="12" t="s">
        <v>85</v>
      </c>
      <c r="AY343" s="152" t="s">
        <v>197</v>
      </c>
    </row>
    <row r="344" spans="2:65" s="1" customFormat="1" ht="33" customHeight="1">
      <c r="B344" s="136"/>
      <c r="C344" s="137" t="s">
        <v>571</v>
      </c>
      <c r="D344" s="137" t="s">
        <v>199</v>
      </c>
      <c r="E344" s="138" t="s">
        <v>572</v>
      </c>
      <c r="F344" s="139" t="s">
        <v>573</v>
      </c>
      <c r="G344" s="140" t="s">
        <v>293</v>
      </c>
      <c r="H344" s="141">
        <v>0.88500000000000001</v>
      </c>
      <c r="I344" s="142"/>
      <c r="J344" s="143">
        <f>ROUND(I344*H344,2)</f>
        <v>0</v>
      </c>
      <c r="K344" s="139" t="s">
        <v>203</v>
      </c>
      <c r="L344" s="32"/>
      <c r="M344" s="144" t="s">
        <v>1</v>
      </c>
      <c r="N344" s="145" t="s">
        <v>42</v>
      </c>
      <c r="P344" s="146">
        <f>O344*H344</f>
        <v>0</v>
      </c>
      <c r="Q344" s="146">
        <v>0</v>
      </c>
      <c r="R344" s="146">
        <f>Q344*H344</f>
        <v>0</v>
      </c>
      <c r="S344" s="146">
        <v>0</v>
      </c>
      <c r="T344" s="147">
        <f>S344*H344</f>
        <v>0</v>
      </c>
      <c r="AR344" s="148" t="s">
        <v>204</v>
      </c>
      <c r="AT344" s="148" t="s">
        <v>199</v>
      </c>
      <c r="AU344" s="148" t="s">
        <v>87</v>
      </c>
      <c r="AY344" s="17" t="s">
        <v>197</v>
      </c>
      <c r="BE344" s="149">
        <f>IF(N344="základní",J344,0)</f>
        <v>0</v>
      </c>
      <c r="BF344" s="149">
        <f>IF(N344="snížená",J344,0)</f>
        <v>0</v>
      </c>
      <c r="BG344" s="149">
        <f>IF(N344="zákl. přenesená",J344,0)</f>
        <v>0</v>
      </c>
      <c r="BH344" s="149">
        <f>IF(N344="sníž. přenesená",J344,0)</f>
        <v>0</v>
      </c>
      <c r="BI344" s="149">
        <f>IF(N344="nulová",J344,0)</f>
        <v>0</v>
      </c>
      <c r="BJ344" s="17" t="s">
        <v>85</v>
      </c>
      <c r="BK344" s="149">
        <f>ROUND(I344*H344,2)</f>
        <v>0</v>
      </c>
      <c r="BL344" s="17" t="s">
        <v>204</v>
      </c>
      <c r="BM344" s="148" t="s">
        <v>574</v>
      </c>
    </row>
    <row r="345" spans="2:65" s="12" customFormat="1">
      <c r="B345" s="150"/>
      <c r="D345" s="151" t="s">
        <v>214</v>
      </c>
      <c r="E345" s="152" t="s">
        <v>1</v>
      </c>
      <c r="F345" s="153" t="s">
        <v>575</v>
      </c>
      <c r="H345" s="154">
        <v>0.88500000000000001</v>
      </c>
      <c r="I345" s="155"/>
      <c r="L345" s="150"/>
      <c r="M345" s="156"/>
      <c r="T345" s="157"/>
      <c r="AT345" s="152" t="s">
        <v>214</v>
      </c>
      <c r="AU345" s="152" t="s">
        <v>87</v>
      </c>
      <c r="AV345" s="12" t="s">
        <v>87</v>
      </c>
      <c r="AW345" s="12" t="s">
        <v>32</v>
      </c>
      <c r="AX345" s="12" t="s">
        <v>85</v>
      </c>
      <c r="AY345" s="152" t="s">
        <v>197</v>
      </c>
    </row>
    <row r="346" spans="2:65" s="1" customFormat="1" ht="21.75" customHeight="1">
      <c r="B346" s="136"/>
      <c r="C346" s="172" t="s">
        <v>576</v>
      </c>
      <c r="D346" s="172" t="s">
        <v>321</v>
      </c>
      <c r="E346" s="173" t="s">
        <v>577</v>
      </c>
      <c r="F346" s="174" t="s">
        <v>578</v>
      </c>
      <c r="G346" s="175" t="s">
        <v>293</v>
      </c>
      <c r="H346" s="176">
        <v>0.88500000000000001</v>
      </c>
      <c r="I346" s="177"/>
      <c r="J346" s="178">
        <f>ROUND(I346*H346,2)</f>
        <v>0</v>
      </c>
      <c r="K346" s="174" t="s">
        <v>203</v>
      </c>
      <c r="L346" s="179"/>
      <c r="M346" s="180" t="s">
        <v>1</v>
      </c>
      <c r="N346" s="181" t="s">
        <v>42</v>
      </c>
      <c r="P346" s="146">
        <f>O346*H346</f>
        <v>0</v>
      </c>
      <c r="Q346" s="146">
        <v>1</v>
      </c>
      <c r="R346" s="146">
        <f>Q346*H346</f>
        <v>0.88500000000000001</v>
      </c>
      <c r="S346" s="146">
        <v>0</v>
      </c>
      <c r="T346" s="147">
        <f>S346*H346</f>
        <v>0</v>
      </c>
      <c r="AR346" s="148" t="s">
        <v>244</v>
      </c>
      <c r="AT346" s="148" t="s">
        <v>321</v>
      </c>
      <c r="AU346" s="148" t="s">
        <v>87</v>
      </c>
      <c r="AY346" s="17" t="s">
        <v>197</v>
      </c>
      <c r="BE346" s="149">
        <f>IF(N346="základní",J346,0)</f>
        <v>0</v>
      </c>
      <c r="BF346" s="149">
        <f>IF(N346="snížená",J346,0)</f>
        <v>0</v>
      </c>
      <c r="BG346" s="149">
        <f>IF(N346="zákl. přenesená",J346,0)</f>
        <v>0</v>
      </c>
      <c r="BH346" s="149">
        <f>IF(N346="sníž. přenesená",J346,0)</f>
        <v>0</v>
      </c>
      <c r="BI346" s="149">
        <f>IF(N346="nulová",J346,0)</f>
        <v>0</v>
      </c>
      <c r="BJ346" s="17" t="s">
        <v>85</v>
      </c>
      <c r="BK346" s="149">
        <f>ROUND(I346*H346,2)</f>
        <v>0</v>
      </c>
      <c r="BL346" s="17" t="s">
        <v>204</v>
      </c>
      <c r="BM346" s="148" t="s">
        <v>579</v>
      </c>
    </row>
    <row r="347" spans="2:65" s="12" customFormat="1">
      <c r="B347" s="150"/>
      <c r="D347" s="151" t="s">
        <v>214</v>
      </c>
      <c r="E347" s="152" t="s">
        <v>1</v>
      </c>
      <c r="F347" s="153" t="s">
        <v>575</v>
      </c>
      <c r="H347" s="154">
        <v>0.88500000000000001</v>
      </c>
      <c r="I347" s="155"/>
      <c r="L347" s="150"/>
      <c r="M347" s="156"/>
      <c r="T347" s="157"/>
      <c r="AT347" s="152" t="s">
        <v>214</v>
      </c>
      <c r="AU347" s="152" t="s">
        <v>87</v>
      </c>
      <c r="AV347" s="12" t="s">
        <v>87</v>
      </c>
      <c r="AW347" s="12" t="s">
        <v>32</v>
      </c>
      <c r="AX347" s="12" t="s">
        <v>85</v>
      </c>
      <c r="AY347" s="152" t="s">
        <v>197</v>
      </c>
    </row>
    <row r="348" spans="2:65" s="1" customFormat="1" ht="33" customHeight="1">
      <c r="B348" s="136"/>
      <c r="C348" s="137" t="s">
        <v>580</v>
      </c>
      <c r="D348" s="137" t="s">
        <v>199</v>
      </c>
      <c r="E348" s="138" t="s">
        <v>581</v>
      </c>
      <c r="F348" s="139" t="s">
        <v>582</v>
      </c>
      <c r="G348" s="140" t="s">
        <v>293</v>
      </c>
      <c r="H348" s="141">
        <v>1.1739999999999999</v>
      </c>
      <c r="I348" s="142"/>
      <c r="J348" s="143">
        <f>ROUND(I348*H348,2)</f>
        <v>0</v>
      </c>
      <c r="K348" s="139" t="s">
        <v>203</v>
      </c>
      <c r="L348" s="32"/>
      <c r="M348" s="144" t="s">
        <v>1</v>
      </c>
      <c r="N348" s="145" t="s">
        <v>42</v>
      </c>
      <c r="P348" s="146">
        <f>O348*H348</f>
        <v>0</v>
      </c>
      <c r="Q348" s="146">
        <v>0</v>
      </c>
      <c r="R348" s="146">
        <f>Q348*H348</f>
        <v>0</v>
      </c>
      <c r="S348" s="146">
        <v>0</v>
      </c>
      <c r="T348" s="147">
        <f>S348*H348</f>
        <v>0</v>
      </c>
      <c r="AR348" s="148" t="s">
        <v>204</v>
      </c>
      <c r="AT348" s="148" t="s">
        <v>199</v>
      </c>
      <c r="AU348" s="148" t="s">
        <v>87</v>
      </c>
      <c r="AY348" s="17" t="s">
        <v>197</v>
      </c>
      <c r="BE348" s="149">
        <f>IF(N348="základní",J348,0)</f>
        <v>0</v>
      </c>
      <c r="BF348" s="149">
        <f>IF(N348="snížená",J348,0)</f>
        <v>0</v>
      </c>
      <c r="BG348" s="149">
        <f>IF(N348="zákl. přenesená",J348,0)</f>
        <v>0</v>
      </c>
      <c r="BH348" s="149">
        <f>IF(N348="sníž. přenesená",J348,0)</f>
        <v>0</v>
      </c>
      <c r="BI348" s="149">
        <f>IF(N348="nulová",J348,0)</f>
        <v>0</v>
      </c>
      <c r="BJ348" s="17" t="s">
        <v>85</v>
      </c>
      <c r="BK348" s="149">
        <f>ROUND(I348*H348,2)</f>
        <v>0</v>
      </c>
      <c r="BL348" s="17" t="s">
        <v>204</v>
      </c>
      <c r="BM348" s="148" t="s">
        <v>583</v>
      </c>
    </row>
    <row r="349" spans="2:65" s="12" customFormat="1">
      <c r="B349" s="150"/>
      <c r="D349" s="151" t="s">
        <v>214</v>
      </c>
      <c r="E349" s="152" t="s">
        <v>1</v>
      </c>
      <c r="F349" s="153" t="s">
        <v>584</v>
      </c>
      <c r="H349" s="154">
        <v>1.1739999999999999</v>
      </c>
      <c r="I349" s="155"/>
      <c r="L349" s="150"/>
      <c r="M349" s="156"/>
      <c r="T349" s="157"/>
      <c r="AT349" s="152" t="s">
        <v>214</v>
      </c>
      <c r="AU349" s="152" t="s">
        <v>87</v>
      </c>
      <c r="AV349" s="12" t="s">
        <v>87</v>
      </c>
      <c r="AW349" s="12" t="s">
        <v>32</v>
      </c>
      <c r="AX349" s="12" t="s">
        <v>85</v>
      </c>
      <c r="AY349" s="152" t="s">
        <v>197</v>
      </c>
    </row>
    <row r="350" spans="2:65" s="1" customFormat="1" ht="21.75" customHeight="1">
      <c r="B350" s="136"/>
      <c r="C350" s="172" t="s">
        <v>585</v>
      </c>
      <c r="D350" s="172" t="s">
        <v>321</v>
      </c>
      <c r="E350" s="173" t="s">
        <v>586</v>
      </c>
      <c r="F350" s="174" t="s">
        <v>587</v>
      </c>
      <c r="G350" s="175" t="s">
        <v>293</v>
      </c>
      <c r="H350" s="176">
        <v>1.1739999999999999</v>
      </c>
      <c r="I350" s="177"/>
      <c r="J350" s="178">
        <f>ROUND(I350*H350,2)</f>
        <v>0</v>
      </c>
      <c r="K350" s="174" t="s">
        <v>203</v>
      </c>
      <c r="L350" s="179"/>
      <c r="M350" s="180" t="s">
        <v>1</v>
      </c>
      <c r="N350" s="181" t="s">
        <v>42</v>
      </c>
      <c r="P350" s="146">
        <f>O350*H350</f>
        <v>0</v>
      </c>
      <c r="Q350" s="146">
        <v>1</v>
      </c>
      <c r="R350" s="146">
        <f>Q350*H350</f>
        <v>1.1739999999999999</v>
      </c>
      <c r="S350" s="146">
        <v>0</v>
      </c>
      <c r="T350" s="147">
        <f>S350*H350</f>
        <v>0</v>
      </c>
      <c r="AR350" s="148" t="s">
        <v>244</v>
      </c>
      <c r="AT350" s="148" t="s">
        <v>321</v>
      </c>
      <c r="AU350" s="148" t="s">
        <v>87</v>
      </c>
      <c r="AY350" s="17" t="s">
        <v>197</v>
      </c>
      <c r="BE350" s="149">
        <f>IF(N350="základní",J350,0)</f>
        <v>0</v>
      </c>
      <c r="BF350" s="149">
        <f>IF(N350="snížená",J350,0)</f>
        <v>0</v>
      </c>
      <c r="BG350" s="149">
        <f>IF(N350="zákl. přenesená",J350,0)</f>
        <v>0</v>
      </c>
      <c r="BH350" s="149">
        <f>IF(N350="sníž. přenesená",J350,0)</f>
        <v>0</v>
      </c>
      <c r="BI350" s="149">
        <f>IF(N350="nulová",J350,0)</f>
        <v>0</v>
      </c>
      <c r="BJ350" s="17" t="s">
        <v>85</v>
      </c>
      <c r="BK350" s="149">
        <f>ROUND(I350*H350,2)</f>
        <v>0</v>
      </c>
      <c r="BL350" s="17" t="s">
        <v>204</v>
      </c>
      <c r="BM350" s="148" t="s">
        <v>588</v>
      </c>
    </row>
    <row r="351" spans="2:65" s="12" customFormat="1">
      <c r="B351" s="150"/>
      <c r="D351" s="151" t="s">
        <v>214</v>
      </c>
      <c r="E351" s="152" t="s">
        <v>1</v>
      </c>
      <c r="F351" s="153" t="s">
        <v>584</v>
      </c>
      <c r="H351" s="154">
        <v>1.1739999999999999</v>
      </c>
      <c r="I351" s="155"/>
      <c r="L351" s="150"/>
      <c r="M351" s="156"/>
      <c r="T351" s="157"/>
      <c r="AT351" s="152" t="s">
        <v>214</v>
      </c>
      <c r="AU351" s="152" t="s">
        <v>87</v>
      </c>
      <c r="AV351" s="12" t="s">
        <v>87</v>
      </c>
      <c r="AW351" s="12" t="s">
        <v>32</v>
      </c>
      <c r="AX351" s="12" t="s">
        <v>85</v>
      </c>
      <c r="AY351" s="152" t="s">
        <v>197</v>
      </c>
    </row>
    <row r="352" spans="2:65" s="11" customFormat="1" ht="22.9" customHeight="1">
      <c r="B352" s="124"/>
      <c r="D352" s="125" t="s">
        <v>76</v>
      </c>
      <c r="E352" s="134" t="s">
        <v>225</v>
      </c>
      <c r="F352" s="134" t="s">
        <v>589</v>
      </c>
      <c r="I352" s="127"/>
      <c r="J352" s="135">
        <f>BK352</f>
        <v>0</v>
      </c>
      <c r="L352" s="124"/>
      <c r="M352" s="129"/>
      <c r="P352" s="130">
        <f>SUM(P353:P372)</f>
        <v>0</v>
      </c>
      <c r="R352" s="130">
        <f>SUM(R353:R372)</f>
        <v>94.685704999999999</v>
      </c>
      <c r="T352" s="131">
        <f>SUM(T353:T372)</f>
        <v>0</v>
      </c>
      <c r="AR352" s="125" t="s">
        <v>85</v>
      </c>
      <c r="AT352" s="132" t="s">
        <v>76</v>
      </c>
      <c r="AU352" s="132" t="s">
        <v>85</v>
      </c>
      <c r="AY352" s="125" t="s">
        <v>197</v>
      </c>
      <c r="BK352" s="133">
        <f>SUM(BK353:BK372)</f>
        <v>0</v>
      </c>
    </row>
    <row r="353" spans="2:65" s="1" customFormat="1" ht="24.2" customHeight="1">
      <c r="B353" s="136"/>
      <c r="C353" s="137" t="s">
        <v>590</v>
      </c>
      <c r="D353" s="137" t="s">
        <v>199</v>
      </c>
      <c r="E353" s="138" t="s">
        <v>591</v>
      </c>
      <c r="F353" s="139" t="s">
        <v>592</v>
      </c>
      <c r="G353" s="140" t="s">
        <v>212</v>
      </c>
      <c r="H353" s="141">
        <v>416</v>
      </c>
      <c r="I353" s="142"/>
      <c r="J353" s="143">
        <f>ROUND(I353*H353,2)</f>
        <v>0</v>
      </c>
      <c r="K353" s="139" t="s">
        <v>203</v>
      </c>
      <c r="L353" s="32"/>
      <c r="M353" s="144" t="s">
        <v>1</v>
      </c>
      <c r="N353" s="145" t="s">
        <v>42</v>
      </c>
      <c r="P353" s="146">
        <f>O353*H353</f>
        <v>0</v>
      </c>
      <c r="Q353" s="146">
        <v>0</v>
      </c>
      <c r="R353" s="146">
        <f>Q353*H353</f>
        <v>0</v>
      </c>
      <c r="S353" s="146">
        <v>0</v>
      </c>
      <c r="T353" s="147">
        <f>S353*H353</f>
        <v>0</v>
      </c>
      <c r="AR353" s="148" t="s">
        <v>204</v>
      </c>
      <c r="AT353" s="148" t="s">
        <v>199</v>
      </c>
      <c r="AU353" s="148" t="s">
        <v>87</v>
      </c>
      <c r="AY353" s="17" t="s">
        <v>197</v>
      </c>
      <c r="BE353" s="149">
        <f>IF(N353="základní",J353,0)</f>
        <v>0</v>
      </c>
      <c r="BF353" s="149">
        <f>IF(N353="snížená",J353,0)</f>
        <v>0</v>
      </c>
      <c r="BG353" s="149">
        <f>IF(N353="zákl. přenesená",J353,0)</f>
        <v>0</v>
      </c>
      <c r="BH353" s="149">
        <f>IF(N353="sníž. přenesená",J353,0)</f>
        <v>0</v>
      </c>
      <c r="BI353" s="149">
        <f>IF(N353="nulová",J353,0)</f>
        <v>0</v>
      </c>
      <c r="BJ353" s="17" t="s">
        <v>85</v>
      </c>
      <c r="BK353" s="149">
        <f>ROUND(I353*H353,2)</f>
        <v>0</v>
      </c>
      <c r="BL353" s="17" t="s">
        <v>204</v>
      </c>
      <c r="BM353" s="148" t="s">
        <v>593</v>
      </c>
    </row>
    <row r="354" spans="2:65" s="1" customFormat="1" ht="24.2" customHeight="1">
      <c r="B354" s="136"/>
      <c r="C354" s="137" t="s">
        <v>594</v>
      </c>
      <c r="D354" s="137" t="s">
        <v>199</v>
      </c>
      <c r="E354" s="138" t="s">
        <v>595</v>
      </c>
      <c r="F354" s="139" t="s">
        <v>596</v>
      </c>
      <c r="G354" s="140" t="s">
        <v>212</v>
      </c>
      <c r="H354" s="141">
        <v>278.84500000000003</v>
      </c>
      <c r="I354" s="142"/>
      <c r="J354" s="143">
        <f>ROUND(I354*H354,2)</f>
        <v>0</v>
      </c>
      <c r="K354" s="139" t="s">
        <v>203</v>
      </c>
      <c r="L354" s="32"/>
      <c r="M354" s="144" t="s">
        <v>1</v>
      </c>
      <c r="N354" s="145" t="s">
        <v>42</v>
      </c>
      <c r="P354" s="146">
        <f>O354*H354</f>
        <v>0</v>
      </c>
      <c r="Q354" s="146">
        <v>0</v>
      </c>
      <c r="R354" s="146">
        <f>Q354*H354</f>
        <v>0</v>
      </c>
      <c r="S354" s="146">
        <v>0</v>
      </c>
      <c r="T354" s="147">
        <f>S354*H354</f>
        <v>0</v>
      </c>
      <c r="AR354" s="148" t="s">
        <v>204</v>
      </c>
      <c r="AT354" s="148" t="s">
        <v>199</v>
      </c>
      <c r="AU354" s="148" t="s">
        <v>87</v>
      </c>
      <c r="AY354" s="17" t="s">
        <v>197</v>
      </c>
      <c r="BE354" s="149">
        <f>IF(N354="základní",J354,0)</f>
        <v>0</v>
      </c>
      <c r="BF354" s="149">
        <f>IF(N354="snížená",J354,0)</f>
        <v>0</v>
      </c>
      <c r="BG354" s="149">
        <f>IF(N354="zákl. přenesená",J354,0)</f>
        <v>0</v>
      </c>
      <c r="BH354" s="149">
        <f>IF(N354="sníž. přenesená",J354,0)</f>
        <v>0</v>
      </c>
      <c r="BI354" s="149">
        <f>IF(N354="nulová",J354,0)</f>
        <v>0</v>
      </c>
      <c r="BJ354" s="17" t="s">
        <v>85</v>
      </c>
      <c r="BK354" s="149">
        <f>ROUND(I354*H354,2)</f>
        <v>0</v>
      </c>
      <c r="BL354" s="17" t="s">
        <v>204</v>
      </c>
      <c r="BM354" s="148" t="s">
        <v>597</v>
      </c>
    </row>
    <row r="355" spans="2:65" s="12" customFormat="1">
      <c r="B355" s="150"/>
      <c r="D355" s="151" t="s">
        <v>214</v>
      </c>
      <c r="E355" s="152" t="s">
        <v>1</v>
      </c>
      <c r="F355" s="153" t="s">
        <v>598</v>
      </c>
      <c r="H355" s="154">
        <v>6.8449999999999998</v>
      </c>
      <c r="I355" s="155"/>
      <c r="L355" s="150"/>
      <c r="M355" s="156"/>
      <c r="T355" s="157"/>
      <c r="AT355" s="152" t="s">
        <v>214</v>
      </c>
      <c r="AU355" s="152" t="s">
        <v>87</v>
      </c>
      <c r="AV355" s="12" t="s">
        <v>87</v>
      </c>
      <c r="AW355" s="12" t="s">
        <v>32</v>
      </c>
      <c r="AX355" s="12" t="s">
        <v>77</v>
      </c>
      <c r="AY355" s="152" t="s">
        <v>197</v>
      </c>
    </row>
    <row r="356" spans="2:65" s="12" customFormat="1">
      <c r="B356" s="150"/>
      <c r="D356" s="151" t="s">
        <v>214</v>
      </c>
      <c r="E356" s="152" t="s">
        <v>1</v>
      </c>
      <c r="F356" s="153" t="s">
        <v>599</v>
      </c>
      <c r="H356" s="154">
        <v>272</v>
      </c>
      <c r="I356" s="155"/>
      <c r="L356" s="150"/>
      <c r="M356" s="156"/>
      <c r="T356" s="157"/>
      <c r="AT356" s="152" t="s">
        <v>214</v>
      </c>
      <c r="AU356" s="152" t="s">
        <v>87</v>
      </c>
      <c r="AV356" s="12" t="s">
        <v>87</v>
      </c>
      <c r="AW356" s="12" t="s">
        <v>32</v>
      </c>
      <c r="AX356" s="12" t="s">
        <v>77</v>
      </c>
      <c r="AY356" s="152" t="s">
        <v>197</v>
      </c>
    </row>
    <row r="357" spans="2:65" s="13" customFormat="1">
      <c r="B357" s="158"/>
      <c r="D357" s="151" t="s">
        <v>214</v>
      </c>
      <c r="E357" s="159" t="s">
        <v>1</v>
      </c>
      <c r="F357" s="160" t="s">
        <v>219</v>
      </c>
      <c r="H357" s="161">
        <v>278.84500000000003</v>
      </c>
      <c r="I357" s="162"/>
      <c r="L357" s="158"/>
      <c r="M357" s="163"/>
      <c r="T357" s="164"/>
      <c r="AT357" s="159" t="s">
        <v>214</v>
      </c>
      <c r="AU357" s="159" t="s">
        <v>87</v>
      </c>
      <c r="AV357" s="13" t="s">
        <v>204</v>
      </c>
      <c r="AW357" s="13" t="s">
        <v>32</v>
      </c>
      <c r="AX357" s="13" t="s">
        <v>85</v>
      </c>
      <c r="AY357" s="159" t="s">
        <v>197</v>
      </c>
    </row>
    <row r="358" spans="2:65" s="1" customFormat="1" ht="24.2" customHeight="1">
      <c r="B358" s="136"/>
      <c r="C358" s="137" t="s">
        <v>600</v>
      </c>
      <c r="D358" s="137" t="s">
        <v>199</v>
      </c>
      <c r="E358" s="138" t="s">
        <v>601</v>
      </c>
      <c r="F358" s="139" t="s">
        <v>602</v>
      </c>
      <c r="G358" s="140" t="s">
        <v>212</v>
      </c>
      <c r="H358" s="141">
        <v>416</v>
      </c>
      <c r="I358" s="142"/>
      <c r="J358" s="143">
        <f>ROUND(I358*H358,2)</f>
        <v>0</v>
      </c>
      <c r="K358" s="139" t="s">
        <v>203</v>
      </c>
      <c r="L358" s="32"/>
      <c r="M358" s="144" t="s">
        <v>1</v>
      </c>
      <c r="N358" s="145" t="s">
        <v>42</v>
      </c>
      <c r="P358" s="146">
        <f>O358*H358</f>
        <v>0</v>
      </c>
      <c r="Q358" s="146">
        <v>0</v>
      </c>
      <c r="R358" s="146">
        <f>Q358*H358</f>
        <v>0</v>
      </c>
      <c r="S358" s="146">
        <v>0</v>
      </c>
      <c r="T358" s="147">
        <f>S358*H358</f>
        <v>0</v>
      </c>
      <c r="AR358" s="148" t="s">
        <v>204</v>
      </c>
      <c r="AT358" s="148" t="s">
        <v>199</v>
      </c>
      <c r="AU358" s="148" t="s">
        <v>87</v>
      </c>
      <c r="AY358" s="17" t="s">
        <v>197</v>
      </c>
      <c r="BE358" s="149">
        <f>IF(N358="základní",J358,0)</f>
        <v>0</v>
      </c>
      <c r="BF358" s="149">
        <f>IF(N358="snížená",J358,0)</f>
        <v>0</v>
      </c>
      <c r="BG358" s="149">
        <f>IF(N358="zákl. přenesená",J358,0)</f>
        <v>0</v>
      </c>
      <c r="BH358" s="149">
        <f>IF(N358="sníž. přenesená",J358,0)</f>
        <v>0</v>
      </c>
      <c r="BI358" s="149">
        <f>IF(N358="nulová",J358,0)</f>
        <v>0</v>
      </c>
      <c r="BJ358" s="17" t="s">
        <v>85</v>
      </c>
      <c r="BK358" s="149">
        <f>ROUND(I358*H358,2)</f>
        <v>0</v>
      </c>
      <c r="BL358" s="17" t="s">
        <v>204</v>
      </c>
      <c r="BM358" s="148" t="s">
        <v>603</v>
      </c>
    </row>
    <row r="359" spans="2:65" s="1" customFormat="1" ht="21.75" customHeight="1">
      <c r="B359" s="136"/>
      <c r="C359" s="137" t="s">
        <v>604</v>
      </c>
      <c r="D359" s="137" t="s">
        <v>199</v>
      </c>
      <c r="E359" s="138" t="s">
        <v>605</v>
      </c>
      <c r="F359" s="139" t="s">
        <v>606</v>
      </c>
      <c r="G359" s="140" t="s">
        <v>212</v>
      </c>
      <c r="H359" s="141">
        <v>416</v>
      </c>
      <c r="I359" s="142"/>
      <c r="J359" s="143">
        <f>ROUND(I359*H359,2)</f>
        <v>0</v>
      </c>
      <c r="K359" s="139" t="s">
        <v>203</v>
      </c>
      <c r="L359" s="32"/>
      <c r="M359" s="144" t="s">
        <v>1</v>
      </c>
      <c r="N359" s="145" t="s">
        <v>42</v>
      </c>
      <c r="P359" s="146">
        <f>O359*H359</f>
        <v>0</v>
      </c>
      <c r="Q359" s="146">
        <v>0</v>
      </c>
      <c r="R359" s="146">
        <f>Q359*H359</f>
        <v>0</v>
      </c>
      <c r="S359" s="146">
        <v>0</v>
      </c>
      <c r="T359" s="147">
        <f>S359*H359</f>
        <v>0</v>
      </c>
      <c r="AR359" s="148" t="s">
        <v>204</v>
      </c>
      <c r="AT359" s="148" t="s">
        <v>199</v>
      </c>
      <c r="AU359" s="148" t="s">
        <v>87</v>
      </c>
      <c r="AY359" s="17" t="s">
        <v>197</v>
      </c>
      <c r="BE359" s="149">
        <f>IF(N359="základní",J359,0)</f>
        <v>0</v>
      </c>
      <c r="BF359" s="149">
        <f>IF(N359="snížená",J359,0)</f>
        <v>0</v>
      </c>
      <c r="BG359" s="149">
        <f>IF(N359="zákl. přenesená",J359,0)</f>
        <v>0</v>
      </c>
      <c r="BH359" s="149">
        <f>IF(N359="sníž. přenesená",J359,0)</f>
        <v>0</v>
      </c>
      <c r="BI359" s="149">
        <f>IF(N359="nulová",J359,0)</f>
        <v>0</v>
      </c>
      <c r="BJ359" s="17" t="s">
        <v>85</v>
      </c>
      <c r="BK359" s="149">
        <f>ROUND(I359*H359,2)</f>
        <v>0</v>
      </c>
      <c r="BL359" s="17" t="s">
        <v>204</v>
      </c>
      <c r="BM359" s="148" t="s">
        <v>607</v>
      </c>
    </row>
    <row r="360" spans="2:65" s="1" customFormat="1" ht="33" customHeight="1">
      <c r="B360" s="136"/>
      <c r="C360" s="137" t="s">
        <v>608</v>
      </c>
      <c r="D360" s="137" t="s">
        <v>199</v>
      </c>
      <c r="E360" s="138" t="s">
        <v>609</v>
      </c>
      <c r="F360" s="139" t="s">
        <v>610</v>
      </c>
      <c r="G360" s="140" t="s">
        <v>212</v>
      </c>
      <c r="H360" s="141">
        <v>278.84500000000003</v>
      </c>
      <c r="I360" s="142"/>
      <c r="J360" s="143">
        <f>ROUND(I360*H360,2)</f>
        <v>0</v>
      </c>
      <c r="K360" s="139" t="s">
        <v>203</v>
      </c>
      <c r="L360" s="32"/>
      <c r="M360" s="144" t="s">
        <v>1</v>
      </c>
      <c r="N360" s="145" t="s">
        <v>42</v>
      </c>
      <c r="P360" s="146">
        <f>O360*H360</f>
        <v>0</v>
      </c>
      <c r="Q360" s="146">
        <v>0.10100000000000001</v>
      </c>
      <c r="R360" s="146">
        <f>Q360*H360</f>
        <v>28.163345000000003</v>
      </c>
      <c r="S360" s="146">
        <v>0</v>
      </c>
      <c r="T360" s="147">
        <f>S360*H360</f>
        <v>0</v>
      </c>
      <c r="AR360" s="148" t="s">
        <v>204</v>
      </c>
      <c r="AT360" s="148" t="s">
        <v>199</v>
      </c>
      <c r="AU360" s="148" t="s">
        <v>87</v>
      </c>
      <c r="AY360" s="17" t="s">
        <v>197</v>
      </c>
      <c r="BE360" s="149">
        <f>IF(N360="základní",J360,0)</f>
        <v>0</v>
      </c>
      <c r="BF360" s="149">
        <f>IF(N360="snížená",J360,0)</f>
        <v>0</v>
      </c>
      <c r="BG360" s="149">
        <f>IF(N360="zákl. přenesená",J360,0)</f>
        <v>0</v>
      </c>
      <c r="BH360" s="149">
        <f>IF(N360="sníž. přenesená",J360,0)</f>
        <v>0</v>
      </c>
      <c r="BI360" s="149">
        <f>IF(N360="nulová",J360,0)</f>
        <v>0</v>
      </c>
      <c r="BJ360" s="17" t="s">
        <v>85</v>
      </c>
      <c r="BK360" s="149">
        <f>ROUND(I360*H360,2)</f>
        <v>0</v>
      </c>
      <c r="BL360" s="17" t="s">
        <v>204</v>
      </c>
      <c r="BM360" s="148" t="s">
        <v>611</v>
      </c>
    </row>
    <row r="361" spans="2:65" s="12" customFormat="1">
      <c r="B361" s="150"/>
      <c r="D361" s="151" t="s">
        <v>214</v>
      </c>
      <c r="E361" s="152" t="s">
        <v>1</v>
      </c>
      <c r="F361" s="153" t="s">
        <v>598</v>
      </c>
      <c r="H361" s="154">
        <v>6.8449999999999998</v>
      </c>
      <c r="I361" s="155"/>
      <c r="L361" s="150"/>
      <c r="M361" s="156"/>
      <c r="T361" s="157"/>
      <c r="AT361" s="152" t="s">
        <v>214</v>
      </c>
      <c r="AU361" s="152" t="s">
        <v>87</v>
      </c>
      <c r="AV361" s="12" t="s">
        <v>87</v>
      </c>
      <c r="AW361" s="12" t="s">
        <v>32</v>
      </c>
      <c r="AX361" s="12" t="s">
        <v>77</v>
      </c>
      <c r="AY361" s="152" t="s">
        <v>197</v>
      </c>
    </row>
    <row r="362" spans="2:65" s="12" customFormat="1">
      <c r="B362" s="150"/>
      <c r="D362" s="151" t="s">
        <v>214</v>
      </c>
      <c r="E362" s="152" t="s">
        <v>1</v>
      </c>
      <c r="F362" s="153" t="s">
        <v>599</v>
      </c>
      <c r="H362" s="154">
        <v>272</v>
      </c>
      <c r="I362" s="155"/>
      <c r="L362" s="150"/>
      <c r="M362" s="156"/>
      <c r="T362" s="157"/>
      <c r="AT362" s="152" t="s">
        <v>214</v>
      </c>
      <c r="AU362" s="152" t="s">
        <v>87</v>
      </c>
      <c r="AV362" s="12" t="s">
        <v>87</v>
      </c>
      <c r="AW362" s="12" t="s">
        <v>32</v>
      </c>
      <c r="AX362" s="12" t="s">
        <v>77</v>
      </c>
      <c r="AY362" s="152" t="s">
        <v>197</v>
      </c>
    </row>
    <row r="363" spans="2:65" s="13" customFormat="1">
      <c r="B363" s="158"/>
      <c r="D363" s="151" t="s">
        <v>214</v>
      </c>
      <c r="E363" s="159" t="s">
        <v>1</v>
      </c>
      <c r="F363" s="160" t="s">
        <v>219</v>
      </c>
      <c r="H363" s="161">
        <v>278.84500000000003</v>
      </c>
      <c r="I363" s="162"/>
      <c r="L363" s="158"/>
      <c r="M363" s="163"/>
      <c r="T363" s="164"/>
      <c r="AT363" s="159" t="s">
        <v>214</v>
      </c>
      <c r="AU363" s="159" t="s">
        <v>87</v>
      </c>
      <c r="AV363" s="13" t="s">
        <v>204</v>
      </c>
      <c r="AW363" s="13" t="s">
        <v>32</v>
      </c>
      <c r="AX363" s="13" t="s">
        <v>85</v>
      </c>
      <c r="AY363" s="159" t="s">
        <v>197</v>
      </c>
    </row>
    <row r="364" spans="2:65" s="1" customFormat="1" ht="16.5" customHeight="1">
      <c r="B364" s="136"/>
      <c r="C364" s="172" t="s">
        <v>612</v>
      </c>
      <c r="D364" s="172" t="s">
        <v>321</v>
      </c>
      <c r="E364" s="173" t="s">
        <v>613</v>
      </c>
      <c r="F364" s="174" t="s">
        <v>614</v>
      </c>
      <c r="G364" s="175" t="s">
        <v>212</v>
      </c>
      <c r="H364" s="176">
        <v>287.20999999999998</v>
      </c>
      <c r="I364" s="177"/>
      <c r="J364" s="178">
        <f>ROUND(I364*H364,2)</f>
        <v>0</v>
      </c>
      <c r="K364" s="174" t="s">
        <v>1</v>
      </c>
      <c r="L364" s="179"/>
      <c r="M364" s="180" t="s">
        <v>1</v>
      </c>
      <c r="N364" s="181" t="s">
        <v>42</v>
      </c>
      <c r="P364" s="146">
        <f>O364*H364</f>
        <v>0</v>
      </c>
      <c r="Q364" s="146">
        <v>0.11799999999999999</v>
      </c>
      <c r="R364" s="146">
        <f>Q364*H364</f>
        <v>33.890779999999992</v>
      </c>
      <c r="S364" s="146">
        <v>0</v>
      </c>
      <c r="T364" s="147">
        <f>S364*H364</f>
        <v>0</v>
      </c>
      <c r="AR364" s="148" t="s">
        <v>244</v>
      </c>
      <c r="AT364" s="148" t="s">
        <v>321</v>
      </c>
      <c r="AU364" s="148" t="s">
        <v>87</v>
      </c>
      <c r="AY364" s="17" t="s">
        <v>197</v>
      </c>
      <c r="BE364" s="149">
        <f>IF(N364="základní",J364,0)</f>
        <v>0</v>
      </c>
      <c r="BF364" s="149">
        <f>IF(N364="snížená",J364,0)</f>
        <v>0</v>
      </c>
      <c r="BG364" s="149">
        <f>IF(N364="zákl. přenesená",J364,0)</f>
        <v>0</v>
      </c>
      <c r="BH364" s="149">
        <f>IF(N364="sníž. přenesená",J364,0)</f>
        <v>0</v>
      </c>
      <c r="BI364" s="149">
        <f>IF(N364="nulová",J364,0)</f>
        <v>0</v>
      </c>
      <c r="BJ364" s="17" t="s">
        <v>85</v>
      </c>
      <c r="BK364" s="149">
        <f>ROUND(I364*H364,2)</f>
        <v>0</v>
      </c>
      <c r="BL364" s="17" t="s">
        <v>204</v>
      </c>
      <c r="BM364" s="148" t="s">
        <v>615</v>
      </c>
    </row>
    <row r="365" spans="2:65" s="12" customFormat="1">
      <c r="B365" s="150"/>
      <c r="D365" s="151" t="s">
        <v>214</v>
      </c>
      <c r="E365" s="152" t="s">
        <v>1</v>
      </c>
      <c r="F365" s="153" t="s">
        <v>598</v>
      </c>
      <c r="H365" s="154">
        <v>6.8449999999999998</v>
      </c>
      <c r="I365" s="155"/>
      <c r="L365" s="150"/>
      <c r="M365" s="156"/>
      <c r="T365" s="157"/>
      <c r="AT365" s="152" t="s">
        <v>214</v>
      </c>
      <c r="AU365" s="152" t="s">
        <v>87</v>
      </c>
      <c r="AV365" s="12" t="s">
        <v>87</v>
      </c>
      <c r="AW365" s="12" t="s">
        <v>32</v>
      </c>
      <c r="AX365" s="12" t="s">
        <v>77</v>
      </c>
      <c r="AY365" s="152" t="s">
        <v>197</v>
      </c>
    </row>
    <row r="366" spans="2:65" s="12" customFormat="1">
      <c r="B366" s="150"/>
      <c r="D366" s="151" t="s">
        <v>214</v>
      </c>
      <c r="E366" s="152" t="s">
        <v>1</v>
      </c>
      <c r="F366" s="153" t="s">
        <v>599</v>
      </c>
      <c r="H366" s="154">
        <v>272</v>
      </c>
      <c r="I366" s="155"/>
      <c r="L366" s="150"/>
      <c r="M366" s="156"/>
      <c r="T366" s="157"/>
      <c r="AT366" s="152" t="s">
        <v>214</v>
      </c>
      <c r="AU366" s="152" t="s">
        <v>87</v>
      </c>
      <c r="AV366" s="12" t="s">
        <v>87</v>
      </c>
      <c r="AW366" s="12" t="s">
        <v>32</v>
      </c>
      <c r="AX366" s="12" t="s">
        <v>77</v>
      </c>
      <c r="AY366" s="152" t="s">
        <v>197</v>
      </c>
    </row>
    <row r="367" spans="2:65" s="13" customFormat="1">
      <c r="B367" s="158"/>
      <c r="D367" s="151" t="s">
        <v>214</v>
      </c>
      <c r="E367" s="159" t="s">
        <v>1</v>
      </c>
      <c r="F367" s="160" t="s">
        <v>219</v>
      </c>
      <c r="H367" s="161">
        <v>278.84500000000003</v>
      </c>
      <c r="I367" s="162"/>
      <c r="L367" s="158"/>
      <c r="M367" s="163"/>
      <c r="T367" s="164"/>
      <c r="AT367" s="159" t="s">
        <v>214</v>
      </c>
      <c r="AU367" s="159" t="s">
        <v>87</v>
      </c>
      <c r="AV367" s="13" t="s">
        <v>204</v>
      </c>
      <c r="AW367" s="13" t="s">
        <v>32</v>
      </c>
      <c r="AX367" s="13" t="s">
        <v>85</v>
      </c>
      <c r="AY367" s="159" t="s">
        <v>197</v>
      </c>
    </row>
    <row r="368" spans="2:65" s="12" customFormat="1">
      <c r="B368" s="150"/>
      <c r="D368" s="151" t="s">
        <v>214</v>
      </c>
      <c r="F368" s="153" t="s">
        <v>616</v>
      </c>
      <c r="H368" s="154">
        <v>287.20999999999998</v>
      </c>
      <c r="I368" s="155"/>
      <c r="L368" s="150"/>
      <c r="M368" s="156"/>
      <c r="T368" s="157"/>
      <c r="AT368" s="152" t="s">
        <v>214</v>
      </c>
      <c r="AU368" s="152" t="s">
        <v>87</v>
      </c>
      <c r="AV368" s="12" t="s">
        <v>87</v>
      </c>
      <c r="AW368" s="12" t="s">
        <v>3</v>
      </c>
      <c r="AX368" s="12" t="s">
        <v>85</v>
      </c>
      <c r="AY368" s="152" t="s">
        <v>197</v>
      </c>
    </row>
    <row r="369" spans="2:65" s="1" customFormat="1" ht="37.9" customHeight="1">
      <c r="B369" s="136"/>
      <c r="C369" s="137" t="s">
        <v>617</v>
      </c>
      <c r="D369" s="137" t="s">
        <v>199</v>
      </c>
      <c r="E369" s="138" t="s">
        <v>618</v>
      </c>
      <c r="F369" s="139" t="s">
        <v>619</v>
      </c>
      <c r="G369" s="140" t="s">
        <v>212</v>
      </c>
      <c r="H369" s="141">
        <v>118.92</v>
      </c>
      <c r="I369" s="142"/>
      <c r="J369" s="143">
        <f>ROUND(I369*H369,2)</f>
        <v>0</v>
      </c>
      <c r="K369" s="139" t="s">
        <v>203</v>
      </c>
      <c r="L369" s="32"/>
      <c r="M369" s="144" t="s">
        <v>1</v>
      </c>
      <c r="N369" s="145" t="s">
        <v>42</v>
      </c>
      <c r="P369" s="146">
        <f>O369*H369</f>
        <v>0</v>
      </c>
      <c r="Q369" s="146">
        <v>0.10100000000000001</v>
      </c>
      <c r="R369" s="146">
        <f>Q369*H369</f>
        <v>12.01092</v>
      </c>
      <c r="S369" s="146">
        <v>0</v>
      </c>
      <c r="T369" s="147">
        <f>S369*H369</f>
        <v>0</v>
      </c>
      <c r="AR369" s="148" t="s">
        <v>204</v>
      </c>
      <c r="AT369" s="148" t="s">
        <v>199</v>
      </c>
      <c r="AU369" s="148" t="s">
        <v>87</v>
      </c>
      <c r="AY369" s="17" t="s">
        <v>197</v>
      </c>
      <c r="BE369" s="149">
        <f>IF(N369="základní",J369,0)</f>
        <v>0</v>
      </c>
      <c r="BF369" s="149">
        <f>IF(N369="snížená",J369,0)</f>
        <v>0</v>
      </c>
      <c r="BG369" s="149">
        <f>IF(N369="zákl. přenesená",J369,0)</f>
        <v>0</v>
      </c>
      <c r="BH369" s="149">
        <f>IF(N369="sníž. přenesená",J369,0)</f>
        <v>0</v>
      </c>
      <c r="BI369" s="149">
        <f>IF(N369="nulová",J369,0)</f>
        <v>0</v>
      </c>
      <c r="BJ369" s="17" t="s">
        <v>85</v>
      </c>
      <c r="BK369" s="149">
        <f>ROUND(I369*H369,2)</f>
        <v>0</v>
      </c>
      <c r="BL369" s="17" t="s">
        <v>204</v>
      </c>
      <c r="BM369" s="148" t="s">
        <v>620</v>
      </c>
    </row>
    <row r="370" spans="2:65" s="12" customFormat="1">
      <c r="B370" s="150"/>
      <c r="D370" s="151" t="s">
        <v>214</v>
      </c>
      <c r="E370" s="152" t="s">
        <v>1</v>
      </c>
      <c r="F370" s="153" t="s">
        <v>621</v>
      </c>
      <c r="H370" s="154">
        <v>118.92</v>
      </c>
      <c r="I370" s="155"/>
      <c r="L370" s="150"/>
      <c r="M370" s="156"/>
      <c r="T370" s="157"/>
      <c r="AT370" s="152" t="s">
        <v>214</v>
      </c>
      <c r="AU370" s="152" t="s">
        <v>87</v>
      </c>
      <c r="AV370" s="12" t="s">
        <v>87</v>
      </c>
      <c r="AW370" s="12" t="s">
        <v>32</v>
      </c>
      <c r="AX370" s="12" t="s">
        <v>85</v>
      </c>
      <c r="AY370" s="152" t="s">
        <v>197</v>
      </c>
    </row>
    <row r="371" spans="2:65" s="1" customFormat="1" ht="24.2" customHeight="1">
      <c r="B371" s="136"/>
      <c r="C371" s="172" t="s">
        <v>622</v>
      </c>
      <c r="D371" s="172" t="s">
        <v>321</v>
      </c>
      <c r="E371" s="173" t="s">
        <v>623</v>
      </c>
      <c r="F371" s="174" t="s">
        <v>624</v>
      </c>
      <c r="G371" s="175" t="s">
        <v>212</v>
      </c>
      <c r="H371" s="176">
        <v>121.298</v>
      </c>
      <c r="I371" s="177"/>
      <c r="J371" s="178">
        <f>ROUND(I371*H371,2)</f>
        <v>0</v>
      </c>
      <c r="K371" s="174" t="s">
        <v>203</v>
      </c>
      <c r="L371" s="179"/>
      <c r="M371" s="180" t="s">
        <v>1</v>
      </c>
      <c r="N371" s="181" t="s">
        <v>42</v>
      </c>
      <c r="P371" s="146">
        <f>O371*H371</f>
        <v>0</v>
      </c>
      <c r="Q371" s="146">
        <v>0.17</v>
      </c>
      <c r="R371" s="146">
        <f>Q371*H371</f>
        <v>20.620660000000001</v>
      </c>
      <c r="S371" s="146">
        <v>0</v>
      </c>
      <c r="T371" s="147">
        <f>S371*H371</f>
        <v>0</v>
      </c>
      <c r="AR371" s="148" t="s">
        <v>244</v>
      </c>
      <c r="AT371" s="148" t="s">
        <v>321</v>
      </c>
      <c r="AU371" s="148" t="s">
        <v>87</v>
      </c>
      <c r="AY371" s="17" t="s">
        <v>197</v>
      </c>
      <c r="BE371" s="149">
        <f>IF(N371="základní",J371,0)</f>
        <v>0</v>
      </c>
      <c r="BF371" s="149">
        <f>IF(N371="snížená",J371,0)</f>
        <v>0</v>
      </c>
      <c r="BG371" s="149">
        <f>IF(N371="zákl. přenesená",J371,0)</f>
        <v>0</v>
      </c>
      <c r="BH371" s="149">
        <f>IF(N371="sníž. přenesená",J371,0)</f>
        <v>0</v>
      </c>
      <c r="BI371" s="149">
        <f>IF(N371="nulová",J371,0)</f>
        <v>0</v>
      </c>
      <c r="BJ371" s="17" t="s">
        <v>85</v>
      </c>
      <c r="BK371" s="149">
        <f>ROUND(I371*H371,2)</f>
        <v>0</v>
      </c>
      <c r="BL371" s="17" t="s">
        <v>204</v>
      </c>
      <c r="BM371" s="148" t="s">
        <v>625</v>
      </c>
    </row>
    <row r="372" spans="2:65" s="12" customFormat="1">
      <c r="B372" s="150"/>
      <c r="D372" s="151" t="s">
        <v>214</v>
      </c>
      <c r="F372" s="153" t="s">
        <v>626</v>
      </c>
      <c r="H372" s="154">
        <v>121.298</v>
      </c>
      <c r="I372" s="155"/>
      <c r="L372" s="150"/>
      <c r="M372" s="156"/>
      <c r="T372" s="157"/>
      <c r="AT372" s="152" t="s">
        <v>214</v>
      </c>
      <c r="AU372" s="152" t="s">
        <v>87</v>
      </c>
      <c r="AV372" s="12" t="s">
        <v>87</v>
      </c>
      <c r="AW372" s="12" t="s">
        <v>3</v>
      </c>
      <c r="AX372" s="12" t="s">
        <v>85</v>
      </c>
      <c r="AY372" s="152" t="s">
        <v>197</v>
      </c>
    </row>
    <row r="373" spans="2:65" s="11" customFormat="1" ht="22.9" customHeight="1">
      <c r="B373" s="124"/>
      <c r="D373" s="125" t="s">
        <v>76</v>
      </c>
      <c r="E373" s="134" t="s">
        <v>233</v>
      </c>
      <c r="F373" s="134" t="s">
        <v>627</v>
      </c>
      <c r="I373" s="127"/>
      <c r="J373" s="135">
        <f>BK373</f>
        <v>0</v>
      </c>
      <c r="L373" s="124"/>
      <c r="M373" s="129"/>
      <c r="P373" s="130">
        <f>SUM(P374:P375)</f>
        <v>0</v>
      </c>
      <c r="R373" s="130">
        <f>SUM(R374:R375)</f>
        <v>6.4373115099999998</v>
      </c>
      <c r="T373" s="131">
        <f>SUM(T374:T375)</f>
        <v>0</v>
      </c>
      <c r="AR373" s="125" t="s">
        <v>85</v>
      </c>
      <c r="AT373" s="132" t="s">
        <v>76</v>
      </c>
      <c r="AU373" s="132" t="s">
        <v>85</v>
      </c>
      <c r="AY373" s="125" t="s">
        <v>197</v>
      </c>
      <c r="BK373" s="133">
        <f>SUM(BK374:BK375)</f>
        <v>0</v>
      </c>
    </row>
    <row r="374" spans="2:65" s="1" customFormat="1" ht="33" customHeight="1">
      <c r="B374" s="136"/>
      <c r="C374" s="137" t="s">
        <v>628</v>
      </c>
      <c r="D374" s="137" t="s">
        <v>199</v>
      </c>
      <c r="E374" s="138" t="s">
        <v>629</v>
      </c>
      <c r="F374" s="139" t="s">
        <v>630</v>
      </c>
      <c r="G374" s="140" t="s">
        <v>222</v>
      </c>
      <c r="H374" s="141">
        <v>2.573</v>
      </c>
      <c r="I374" s="142"/>
      <c r="J374" s="143">
        <f>ROUND(I374*H374,2)</f>
        <v>0</v>
      </c>
      <c r="K374" s="139" t="s">
        <v>203</v>
      </c>
      <c r="L374" s="32"/>
      <c r="M374" s="144" t="s">
        <v>1</v>
      </c>
      <c r="N374" s="145" t="s">
        <v>42</v>
      </c>
      <c r="P374" s="146">
        <f>O374*H374</f>
        <v>0</v>
      </c>
      <c r="Q374" s="146">
        <v>2.5018699999999998</v>
      </c>
      <c r="R374" s="146">
        <f>Q374*H374</f>
        <v>6.4373115099999998</v>
      </c>
      <c r="S374" s="146">
        <v>0</v>
      </c>
      <c r="T374" s="147">
        <f>S374*H374</f>
        <v>0</v>
      </c>
      <c r="AR374" s="148" t="s">
        <v>204</v>
      </c>
      <c r="AT374" s="148" t="s">
        <v>199</v>
      </c>
      <c r="AU374" s="148" t="s">
        <v>87</v>
      </c>
      <c r="AY374" s="17" t="s">
        <v>197</v>
      </c>
      <c r="BE374" s="149">
        <f>IF(N374="základní",J374,0)</f>
        <v>0</v>
      </c>
      <c r="BF374" s="149">
        <f>IF(N374="snížená",J374,0)</f>
        <v>0</v>
      </c>
      <c r="BG374" s="149">
        <f>IF(N374="zákl. přenesená",J374,0)</f>
        <v>0</v>
      </c>
      <c r="BH374" s="149">
        <f>IF(N374="sníž. přenesená",J374,0)</f>
        <v>0</v>
      </c>
      <c r="BI374" s="149">
        <f>IF(N374="nulová",J374,0)</f>
        <v>0</v>
      </c>
      <c r="BJ374" s="17" t="s">
        <v>85</v>
      </c>
      <c r="BK374" s="149">
        <f>ROUND(I374*H374,2)</f>
        <v>0</v>
      </c>
      <c r="BL374" s="17" t="s">
        <v>204</v>
      </c>
      <c r="BM374" s="148" t="s">
        <v>631</v>
      </c>
    </row>
    <row r="375" spans="2:65" s="12" customFormat="1">
      <c r="B375" s="150"/>
      <c r="D375" s="151" t="s">
        <v>214</v>
      </c>
      <c r="E375" s="152" t="s">
        <v>1</v>
      </c>
      <c r="F375" s="153" t="s">
        <v>632</v>
      </c>
      <c r="H375" s="154">
        <v>2.573</v>
      </c>
      <c r="I375" s="155"/>
      <c r="L375" s="150"/>
      <c r="M375" s="156"/>
      <c r="T375" s="157"/>
      <c r="AT375" s="152" t="s">
        <v>214</v>
      </c>
      <c r="AU375" s="152" t="s">
        <v>87</v>
      </c>
      <c r="AV375" s="12" t="s">
        <v>87</v>
      </c>
      <c r="AW375" s="12" t="s">
        <v>32</v>
      </c>
      <c r="AX375" s="12" t="s">
        <v>85</v>
      </c>
      <c r="AY375" s="152" t="s">
        <v>197</v>
      </c>
    </row>
    <row r="376" spans="2:65" s="11" customFormat="1" ht="22.9" customHeight="1">
      <c r="B376" s="124"/>
      <c r="D376" s="125" t="s">
        <v>76</v>
      </c>
      <c r="E376" s="134" t="s">
        <v>248</v>
      </c>
      <c r="F376" s="134" t="s">
        <v>633</v>
      </c>
      <c r="I376" s="127"/>
      <c r="J376" s="135">
        <f>BK376</f>
        <v>0</v>
      </c>
      <c r="L376" s="124"/>
      <c r="M376" s="129"/>
      <c r="P376" s="130">
        <f>SUM(P377:P390)</f>
        <v>0</v>
      </c>
      <c r="R376" s="130">
        <f>SUM(R377:R390)</f>
        <v>20.134109999999996</v>
      </c>
      <c r="T376" s="131">
        <f>SUM(T377:T390)</f>
        <v>32.197499999999998</v>
      </c>
      <c r="AR376" s="125" t="s">
        <v>85</v>
      </c>
      <c r="AT376" s="132" t="s">
        <v>76</v>
      </c>
      <c r="AU376" s="132" t="s">
        <v>85</v>
      </c>
      <c r="AY376" s="125" t="s">
        <v>197</v>
      </c>
      <c r="BK376" s="133">
        <f>SUM(BK377:BK390)</f>
        <v>0</v>
      </c>
    </row>
    <row r="377" spans="2:65" s="1" customFormat="1" ht="24.2" customHeight="1">
      <c r="B377" s="136"/>
      <c r="C377" s="137" t="s">
        <v>634</v>
      </c>
      <c r="D377" s="137" t="s">
        <v>199</v>
      </c>
      <c r="E377" s="138" t="s">
        <v>635</v>
      </c>
      <c r="F377" s="139" t="s">
        <v>636</v>
      </c>
      <c r="G377" s="140" t="s">
        <v>527</v>
      </c>
      <c r="H377" s="141">
        <v>99</v>
      </c>
      <c r="I377" s="142"/>
      <c r="J377" s="143">
        <f>ROUND(I377*H377,2)</f>
        <v>0</v>
      </c>
      <c r="K377" s="139" t="s">
        <v>203</v>
      </c>
      <c r="L377" s="32"/>
      <c r="M377" s="144" t="s">
        <v>1</v>
      </c>
      <c r="N377" s="145" t="s">
        <v>42</v>
      </c>
      <c r="P377" s="146">
        <f>O377*H377</f>
        <v>0</v>
      </c>
      <c r="Q377" s="146">
        <v>0.14066999999999999</v>
      </c>
      <c r="R377" s="146">
        <f>Q377*H377</f>
        <v>13.926329999999998</v>
      </c>
      <c r="S377" s="146">
        <v>0</v>
      </c>
      <c r="T377" s="147">
        <f>S377*H377</f>
        <v>0</v>
      </c>
      <c r="AR377" s="148" t="s">
        <v>204</v>
      </c>
      <c r="AT377" s="148" t="s">
        <v>199</v>
      </c>
      <c r="AU377" s="148" t="s">
        <v>87</v>
      </c>
      <c r="AY377" s="17" t="s">
        <v>197</v>
      </c>
      <c r="BE377" s="149">
        <f>IF(N377="základní",J377,0)</f>
        <v>0</v>
      </c>
      <c r="BF377" s="149">
        <f>IF(N377="snížená",J377,0)</f>
        <v>0</v>
      </c>
      <c r="BG377" s="149">
        <f>IF(N377="zákl. přenesená",J377,0)</f>
        <v>0</v>
      </c>
      <c r="BH377" s="149">
        <f>IF(N377="sníž. přenesená",J377,0)</f>
        <v>0</v>
      </c>
      <c r="BI377" s="149">
        <f>IF(N377="nulová",J377,0)</f>
        <v>0</v>
      </c>
      <c r="BJ377" s="17" t="s">
        <v>85</v>
      </c>
      <c r="BK377" s="149">
        <f>ROUND(I377*H377,2)</f>
        <v>0</v>
      </c>
      <c r="BL377" s="17" t="s">
        <v>204</v>
      </c>
      <c r="BM377" s="148" t="s">
        <v>637</v>
      </c>
    </row>
    <row r="378" spans="2:65" s="12" customFormat="1">
      <c r="B378" s="150"/>
      <c r="D378" s="151" t="s">
        <v>214</v>
      </c>
      <c r="E378" s="152" t="s">
        <v>1</v>
      </c>
      <c r="F378" s="153" t="s">
        <v>638</v>
      </c>
      <c r="H378" s="154">
        <v>99</v>
      </c>
      <c r="I378" s="155"/>
      <c r="L378" s="150"/>
      <c r="M378" s="156"/>
      <c r="T378" s="157"/>
      <c r="AT378" s="152" t="s">
        <v>214</v>
      </c>
      <c r="AU378" s="152" t="s">
        <v>87</v>
      </c>
      <c r="AV378" s="12" t="s">
        <v>87</v>
      </c>
      <c r="AW378" s="12" t="s">
        <v>32</v>
      </c>
      <c r="AX378" s="12" t="s">
        <v>85</v>
      </c>
      <c r="AY378" s="152" t="s">
        <v>197</v>
      </c>
    </row>
    <row r="379" spans="2:65" s="1" customFormat="1" ht="21.75" customHeight="1">
      <c r="B379" s="136"/>
      <c r="C379" s="172" t="s">
        <v>639</v>
      </c>
      <c r="D379" s="172" t="s">
        <v>321</v>
      </c>
      <c r="E379" s="173" t="s">
        <v>640</v>
      </c>
      <c r="F379" s="174" t="s">
        <v>641</v>
      </c>
      <c r="G379" s="175" t="s">
        <v>527</v>
      </c>
      <c r="H379" s="176">
        <v>100.98</v>
      </c>
      <c r="I379" s="177"/>
      <c r="J379" s="178">
        <f>ROUND(I379*H379,2)</f>
        <v>0</v>
      </c>
      <c r="K379" s="174" t="s">
        <v>203</v>
      </c>
      <c r="L379" s="179"/>
      <c r="M379" s="180" t="s">
        <v>1</v>
      </c>
      <c r="N379" s="181" t="s">
        <v>42</v>
      </c>
      <c r="P379" s="146">
        <f>O379*H379</f>
        <v>0</v>
      </c>
      <c r="Q379" s="146">
        <v>5.7000000000000002E-2</v>
      </c>
      <c r="R379" s="146">
        <f>Q379*H379</f>
        <v>5.7558600000000002</v>
      </c>
      <c r="S379" s="146">
        <v>0</v>
      </c>
      <c r="T379" s="147">
        <f>S379*H379</f>
        <v>0</v>
      </c>
      <c r="AR379" s="148" t="s">
        <v>244</v>
      </c>
      <c r="AT379" s="148" t="s">
        <v>321</v>
      </c>
      <c r="AU379" s="148" t="s">
        <v>87</v>
      </c>
      <c r="AY379" s="17" t="s">
        <v>197</v>
      </c>
      <c r="BE379" s="149">
        <f>IF(N379="základní",J379,0)</f>
        <v>0</v>
      </c>
      <c r="BF379" s="149">
        <f>IF(N379="snížená",J379,0)</f>
        <v>0</v>
      </c>
      <c r="BG379" s="149">
        <f>IF(N379="zákl. přenesená",J379,0)</f>
        <v>0</v>
      </c>
      <c r="BH379" s="149">
        <f>IF(N379="sníž. přenesená",J379,0)</f>
        <v>0</v>
      </c>
      <c r="BI379" s="149">
        <f>IF(N379="nulová",J379,0)</f>
        <v>0</v>
      </c>
      <c r="BJ379" s="17" t="s">
        <v>85</v>
      </c>
      <c r="BK379" s="149">
        <f>ROUND(I379*H379,2)</f>
        <v>0</v>
      </c>
      <c r="BL379" s="17" t="s">
        <v>204</v>
      </c>
      <c r="BM379" s="148" t="s">
        <v>642</v>
      </c>
    </row>
    <row r="380" spans="2:65" s="12" customFormat="1">
      <c r="B380" s="150"/>
      <c r="D380" s="151" t="s">
        <v>214</v>
      </c>
      <c r="F380" s="153" t="s">
        <v>643</v>
      </c>
      <c r="H380" s="154">
        <v>100.98</v>
      </c>
      <c r="I380" s="155"/>
      <c r="L380" s="150"/>
      <c r="M380" s="156"/>
      <c r="T380" s="157"/>
      <c r="AT380" s="152" t="s">
        <v>214</v>
      </c>
      <c r="AU380" s="152" t="s">
        <v>87</v>
      </c>
      <c r="AV380" s="12" t="s">
        <v>87</v>
      </c>
      <c r="AW380" s="12" t="s">
        <v>3</v>
      </c>
      <c r="AX380" s="12" t="s">
        <v>85</v>
      </c>
      <c r="AY380" s="152" t="s">
        <v>197</v>
      </c>
    </row>
    <row r="381" spans="2:65" s="1" customFormat="1" ht="24.2" customHeight="1">
      <c r="B381" s="136"/>
      <c r="C381" s="137" t="s">
        <v>644</v>
      </c>
      <c r="D381" s="137" t="s">
        <v>199</v>
      </c>
      <c r="E381" s="138" t="s">
        <v>645</v>
      </c>
      <c r="F381" s="139" t="s">
        <v>646</v>
      </c>
      <c r="G381" s="140" t="s">
        <v>527</v>
      </c>
      <c r="H381" s="141">
        <v>324</v>
      </c>
      <c r="I381" s="142"/>
      <c r="J381" s="143">
        <f>ROUND(I381*H381,2)</f>
        <v>0</v>
      </c>
      <c r="K381" s="139" t="s">
        <v>203</v>
      </c>
      <c r="L381" s="32"/>
      <c r="M381" s="144" t="s">
        <v>1</v>
      </c>
      <c r="N381" s="145" t="s">
        <v>42</v>
      </c>
      <c r="P381" s="146">
        <f>O381*H381</f>
        <v>0</v>
      </c>
      <c r="Q381" s="146">
        <v>0</v>
      </c>
      <c r="R381" s="146">
        <f>Q381*H381</f>
        <v>0</v>
      </c>
      <c r="S381" s="146">
        <v>0</v>
      </c>
      <c r="T381" s="147">
        <f>S381*H381</f>
        <v>0</v>
      </c>
      <c r="AR381" s="148" t="s">
        <v>204</v>
      </c>
      <c r="AT381" s="148" t="s">
        <v>199</v>
      </c>
      <c r="AU381" s="148" t="s">
        <v>87</v>
      </c>
      <c r="AY381" s="17" t="s">
        <v>197</v>
      </c>
      <c r="BE381" s="149">
        <f>IF(N381="základní",J381,0)</f>
        <v>0</v>
      </c>
      <c r="BF381" s="149">
        <f>IF(N381="snížená",J381,0)</f>
        <v>0</v>
      </c>
      <c r="BG381" s="149">
        <f>IF(N381="zákl. přenesená",J381,0)</f>
        <v>0</v>
      </c>
      <c r="BH381" s="149">
        <f>IF(N381="sníž. přenesená",J381,0)</f>
        <v>0</v>
      </c>
      <c r="BI381" s="149">
        <f>IF(N381="nulová",J381,0)</f>
        <v>0</v>
      </c>
      <c r="BJ381" s="17" t="s">
        <v>85</v>
      </c>
      <c r="BK381" s="149">
        <f>ROUND(I381*H381,2)</f>
        <v>0</v>
      </c>
      <c r="BL381" s="17" t="s">
        <v>204</v>
      </c>
      <c r="BM381" s="148" t="s">
        <v>647</v>
      </c>
    </row>
    <row r="382" spans="2:65" s="1" customFormat="1" ht="16.5" customHeight="1">
      <c r="B382" s="136"/>
      <c r="C382" s="172" t="s">
        <v>648</v>
      </c>
      <c r="D382" s="172" t="s">
        <v>321</v>
      </c>
      <c r="E382" s="173" t="s">
        <v>649</v>
      </c>
      <c r="F382" s="174" t="s">
        <v>650</v>
      </c>
      <c r="G382" s="175" t="s">
        <v>527</v>
      </c>
      <c r="H382" s="176">
        <v>324</v>
      </c>
      <c r="I382" s="177"/>
      <c r="J382" s="178">
        <f>ROUND(I382*H382,2)</f>
        <v>0</v>
      </c>
      <c r="K382" s="174" t="s">
        <v>1</v>
      </c>
      <c r="L382" s="179"/>
      <c r="M382" s="180" t="s">
        <v>1</v>
      </c>
      <c r="N382" s="181" t="s">
        <v>42</v>
      </c>
      <c r="P382" s="146">
        <f>O382*H382</f>
        <v>0</v>
      </c>
      <c r="Q382" s="146">
        <v>5.0000000000000001E-4</v>
      </c>
      <c r="R382" s="146">
        <f>Q382*H382</f>
        <v>0.16200000000000001</v>
      </c>
      <c r="S382" s="146">
        <v>0</v>
      </c>
      <c r="T382" s="147">
        <f>S382*H382</f>
        <v>0</v>
      </c>
      <c r="AR382" s="148" t="s">
        <v>244</v>
      </c>
      <c r="AT382" s="148" t="s">
        <v>321</v>
      </c>
      <c r="AU382" s="148" t="s">
        <v>87</v>
      </c>
      <c r="AY382" s="17" t="s">
        <v>197</v>
      </c>
      <c r="BE382" s="149">
        <f>IF(N382="základní",J382,0)</f>
        <v>0</v>
      </c>
      <c r="BF382" s="149">
        <f>IF(N382="snížená",J382,0)</f>
        <v>0</v>
      </c>
      <c r="BG382" s="149">
        <f>IF(N382="zákl. přenesená",J382,0)</f>
        <v>0</v>
      </c>
      <c r="BH382" s="149">
        <f>IF(N382="sníž. přenesená",J382,0)</f>
        <v>0</v>
      </c>
      <c r="BI382" s="149">
        <f>IF(N382="nulová",J382,0)</f>
        <v>0</v>
      </c>
      <c r="BJ382" s="17" t="s">
        <v>85</v>
      </c>
      <c r="BK382" s="149">
        <f>ROUND(I382*H382,2)</f>
        <v>0</v>
      </c>
      <c r="BL382" s="17" t="s">
        <v>204</v>
      </c>
      <c r="BM382" s="148" t="s">
        <v>651</v>
      </c>
    </row>
    <row r="383" spans="2:65" s="1" customFormat="1" ht="24.2" customHeight="1">
      <c r="B383" s="136"/>
      <c r="C383" s="137" t="s">
        <v>652</v>
      </c>
      <c r="D383" s="137" t="s">
        <v>199</v>
      </c>
      <c r="E383" s="138" t="s">
        <v>653</v>
      </c>
      <c r="F383" s="139" t="s">
        <v>654</v>
      </c>
      <c r="G383" s="140" t="s">
        <v>212</v>
      </c>
      <c r="H383" s="141">
        <v>416</v>
      </c>
      <c r="I383" s="142"/>
      <c r="J383" s="143">
        <f>ROUND(I383*H383,2)</f>
        <v>0</v>
      </c>
      <c r="K383" s="139" t="s">
        <v>203</v>
      </c>
      <c r="L383" s="32"/>
      <c r="M383" s="144" t="s">
        <v>1</v>
      </c>
      <c r="N383" s="145" t="s">
        <v>42</v>
      </c>
      <c r="P383" s="146">
        <f>O383*H383</f>
        <v>0</v>
      </c>
      <c r="Q383" s="146">
        <v>4.6999999999999999E-4</v>
      </c>
      <c r="R383" s="146">
        <f>Q383*H383</f>
        <v>0.19552</v>
      </c>
      <c r="S383" s="146">
        <v>0</v>
      </c>
      <c r="T383" s="147">
        <f>S383*H383</f>
        <v>0</v>
      </c>
      <c r="AR383" s="148" t="s">
        <v>204</v>
      </c>
      <c r="AT383" s="148" t="s">
        <v>199</v>
      </c>
      <c r="AU383" s="148" t="s">
        <v>87</v>
      </c>
      <c r="AY383" s="17" t="s">
        <v>197</v>
      </c>
      <c r="BE383" s="149">
        <f>IF(N383="základní",J383,0)</f>
        <v>0</v>
      </c>
      <c r="BF383" s="149">
        <f>IF(N383="snížená",J383,0)</f>
        <v>0</v>
      </c>
      <c r="BG383" s="149">
        <f>IF(N383="zákl. přenesená",J383,0)</f>
        <v>0</v>
      </c>
      <c r="BH383" s="149">
        <f>IF(N383="sníž. přenesená",J383,0)</f>
        <v>0</v>
      </c>
      <c r="BI383" s="149">
        <f>IF(N383="nulová",J383,0)</f>
        <v>0</v>
      </c>
      <c r="BJ383" s="17" t="s">
        <v>85</v>
      </c>
      <c r="BK383" s="149">
        <f>ROUND(I383*H383,2)</f>
        <v>0</v>
      </c>
      <c r="BL383" s="17" t="s">
        <v>204</v>
      </c>
      <c r="BM383" s="148" t="s">
        <v>655</v>
      </c>
    </row>
    <row r="384" spans="2:65" s="1" customFormat="1" ht="33" customHeight="1">
      <c r="B384" s="136"/>
      <c r="C384" s="137" t="s">
        <v>656</v>
      </c>
      <c r="D384" s="137" t="s">
        <v>199</v>
      </c>
      <c r="E384" s="138" t="s">
        <v>657</v>
      </c>
      <c r="F384" s="139" t="s">
        <v>658</v>
      </c>
      <c r="G384" s="140" t="s">
        <v>212</v>
      </c>
      <c r="H384" s="141">
        <v>200</v>
      </c>
      <c r="I384" s="142"/>
      <c r="J384" s="143">
        <f>ROUND(I384*H384,2)</f>
        <v>0</v>
      </c>
      <c r="K384" s="139" t="s">
        <v>203</v>
      </c>
      <c r="L384" s="32"/>
      <c r="M384" s="144" t="s">
        <v>1</v>
      </c>
      <c r="N384" s="145" t="s">
        <v>42</v>
      </c>
      <c r="P384" s="146">
        <f>O384*H384</f>
        <v>0</v>
      </c>
      <c r="Q384" s="146">
        <v>1.2999999999999999E-4</v>
      </c>
      <c r="R384" s="146">
        <f>Q384*H384</f>
        <v>2.5999999999999999E-2</v>
      </c>
      <c r="S384" s="146">
        <v>0</v>
      </c>
      <c r="T384" s="147">
        <f>S384*H384</f>
        <v>0</v>
      </c>
      <c r="AR384" s="148" t="s">
        <v>204</v>
      </c>
      <c r="AT384" s="148" t="s">
        <v>199</v>
      </c>
      <c r="AU384" s="148" t="s">
        <v>87</v>
      </c>
      <c r="AY384" s="17" t="s">
        <v>197</v>
      </c>
      <c r="BE384" s="149">
        <f>IF(N384="základní",J384,0)</f>
        <v>0</v>
      </c>
      <c r="BF384" s="149">
        <f>IF(N384="snížená",J384,0)</f>
        <v>0</v>
      </c>
      <c r="BG384" s="149">
        <f>IF(N384="zákl. přenesená",J384,0)</f>
        <v>0</v>
      </c>
      <c r="BH384" s="149">
        <f>IF(N384="sníž. přenesená",J384,0)</f>
        <v>0</v>
      </c>
      <c r="BI384" s="149">
        <f>IF(N384="nulová",J384,0)</f>
        <v>0</v>
      </c>
      <c r="BJ384" s="17" t="s">
        <v>85</v>
      </c>
      <c r="BK384" s="149">
        <f>ROUND(I384*H384,2)</f>
        <v>0</v>
      </c>
      <c r="BL384" s="17" t="s">
        <v>204</v>
      </c>
      <c r="BM384" s="148" t="s">
        <v>659</v>
      </c>
    </row>
    <row r="385" spans="2:65" s="1" customFormat="1" ht="24.2" customHeight="1">
      <c r="B385" s="136"/>
      <c r="C385" s="137" t="s">
        <v>660</v>
      </c>
      <c r="D385" s="137" t="s">
        <v>199</v>
      </c>
      <c r="E385" s="138" t="s">
        <v>661</v>
      </c>
      <c r="F385" s="139" t="s">
        <v>662</v>
      </c>
      <c r="G385" s="140" t="s">
        <v>202</v>
      </c>
      <c r="H385" s="141">
        <v>60</v>
      </c>
      <c r="I385" s="142"/>
      <c r="J385" s="143">
        <f>ROUND(I385*H385,2)</f>
        <v>0</v>
      </c>
      <c r="K385" s="139" t="s">
        <v>203</v>
      </c>
      <c r="L385" s="32"/>
      <c r="M385" s="144" t="s">
        <v>1</v>
      </c>
      <c r="N385" s="145" t="s">
        <v>42</v>
      </c>
      <c r="P385" s="146">
        <f>O385*H385</f>
        <v>0</v>
      </c>
      <c r="Q385" s="146">
        <v>1.6000000000000001E-4</v>
      </c>
      <c r="R385" s="146">
        <f>Q385*H385</f>
        <v>9.6000000000000009E-3</v>
      </c>
      <c r="S385" s="146">
        <v>0</v>
      </c>
      <c r="T385" s="147">
        <f>S385*H385</f>
        <v>0</v>
      </c>
      <c r="AR385" s="148" t="s">
        <v>204</v>
      </c>
      <c r="AT385" s="148" t="s">
        <v>199</v>
      </c>
      <c r="AU385" s="148" t="s">
        <v>87</v>
      </c>
      <c r="AY385" s="17" t="s">
        <v>197</v>
      </c>
      <c r="BE385" s="149">
        <f>IF(N385="základní",J385,0)</f>
        <v>0</v>
      </c>
      <c r="BF385" s="149">
        <f>IF(N385="snížená",J385,0)</f>
        <v>0</v>
      </c>
      <c r="BG385" s="149">
        <f>IF(N385="zákl. přenesená",J385,0)</f>
        <v>0</v>
      </c>
      <c r="BH385" s="149">
        <f>IF(N385="sníž. přenesená",J385,0)</f>
        <v>0</v>
      </c>
      <c r="BI385" s="149">
        <f>IF(N385="nulová",J385,0)</f>
        <v>0</v>
      </c>
      <c r="BJ385" s="17" t="s">
        <v>85</v>
      </c>
      <c r="BK385" s="149">
        <f>ROUND(I385*H385,2)</f>
        <v>0</v>
      </c>
      <c r="BL385" s="17" t="s">
        <v>204</v>
      </c>
      <c r="BM385" s="148" t="s">
        <v>663</v>
      </c>
    </row>
    <row r="386" spans="2:65" s="12" customFormat="1">
      <c r="B386" s="150"/>
      <c r="D386" s="151" t="s">
        <v>214</v>
      </c>
      <c r="E386" s="152" t="s">
        <v>1</v>
      </c>
      <c r="F386" s="153" t="s">
        <v>664</v>
      </c>
      <c r="H386" s="154">
        <v>60</v>
      </c>
      <c r="I386" s="155"/>
      <c r="L386" s="150"/>
      <c r="M386" s="156"/>
      <c r="T386" s="157"/>
      <c r="AT386" s="152" t="s">
        <v>214</v>
      </c>
      <c r="AU386" s="152" t="s">
        <v>87</v>
      </c>
      <c r="AV386" s="12" t="s">
        <v>87</v>
      </c>
      <c r="AW386" s="12" t="s">
        <v>32</v>
      </c>
      <c r="AX386" s="12" t="s">
        <v>85</v>
      </c>
      <c r="AY386" s="152" t="s">
        <v>197</v>
      </c>
    </row>
    <row r="387" spans="2:65" s="1" customFormat="1" ht="21.75" customHeight="1">
      <c r="B387" s="136"/>
      <c r="C387" s="137" t="s">
        <v>665</v>
      </c>
      <c r="D387" s="137" t="s">
        <v>199</v>
      </c>
      <c r="E387" s="138" t="s">
        <v>666</v>
      </c>
      <c r="F387" s="139" t="s">
        <v>667</v>
      </c>
      <c r="G387" s="140" t="s">
        <v>202</v>
      </c>
      <c r="H387" s="141">
        <v>60</v>
      </c>
      <c r="I387" s="142"/>
      <c r="J387" s="143">
        <f>ROUND(I387*H387,2)</f>
        <v>0</v>
      </c>
      <c r="K387" s="139" t="s">
        <v>203</v>
      </c>
      <c r="L387" s="32"/>
      <c r="M387" s="144" t="s">
        <v>1</v>
      </c>
      <c r="N387" s="145" t="s">
        <v>42</v>
      </c>
      <c r="P387" s="146">
        <f>O387*H387</f>
        <v>0</v>
      </c>
      <c r="Q387" s="146">
        <v>9.7999999999999997E-4</v>
      </c>
      <c r="R387" s="146">
        <f>Q387*H387</f>
        <v>5.8799999999999998E-2</v>
      </c>
      <c r="S387" s="146">
        <v>0</v>
      </c>
      <c r="T387" s="147">
        <f>S387*H387</f>
        <v>0</v>
      </c>
      <c r="AR387" s="148" t="s">
        <v>204</v>
      </c>
      <c r="AT387" s="148" t="s">
        <v>199</v>
      </c>
      <c r="AU387" s="148" t="s">
        <v>87</v>
      </c>
      <c r="AY387" s="17" t="s">
        <v>197</v>
      </c>
      <c r="BE387" s="149">
        <f>IF(N387="základní",J387,0)</f>
        <v>0</v>
      </c>
      <c r="BF387" s="149">
        <f>IF(N387="snížená",J387,0)</f>
        <v>0</v>
      </c>
      <c r="BG387" s="149">
        <f>IF(N387="zákl. přenesená",J387,0)</f>
        <v>0</v>
      </c>
      <c r="BH387" s="149">
        <f>IF(N387="sníž. přenesená",J387,0)</f>
        <v>0</v>
      </c>
      <c r="BI387" s="149">
        <f>IF(N387="nulová",J387,0)</f>
        <v>0</v>
      </c>
      <c r="BJ387" s="17" t="s">
        <v>85</v>
      </c>
      <c r="BK387" s="149">
        <f>ROUND(I387*H387,2)</f>
        <v>0</v>
      </c>
      <c r="BL387" s="17" t="s">
        <v>204</v>
      </c>
      <c r="BM387" s="148" t="s">
        <v>668</v>
      </c>
    </row>
    <row r="388" spans="2:65" s="12" customFormat="1">
      <c r="B388" s="150"/>
      <c r="D388" s="151" t="s">
        <v>214</v>
      </c>
      <c r="E388" s="152" t="s">
        <v>1</v>
      </c>
      <c r="F388" s="153" t="s">
        <v>664</v>
      </c>
      <c r="H388" s="154">
        <v>60</v>
      </c>
      <c r="I388" s="155"/>
      <c r="L388" s="150"/>
      <c r="M388" s="156"/>
      <c r="T388" s="157"/>
      <c r="AT388" s="152" t="s">
        <v>214</v>
      </c>
      <c r="AU388" s="152" t="s">
        <v>87</v>
      </c>
      <c r="AV388" s="12" t="s">
        <v>87</v>
      </c>
      <c r="AW388" s="12" t="s">
        <v>32</v>
      </c>
      <c r="AX388" s="12" t="s">
        <v>85</v>
      </c>
      <c r="AY388" s="152" t="s">
        <v>197</v>
      </c>
    </row>
    <row r="389" spans="2:65" s="1" customFormat="1" ht="16.5" customHeight="1">
      <c r="B389" s="136"/>
      <c r="C389" s="137" t="s">
        <v>669</v>
      </c>
      <c r="D389" s="137" t="s">
        <v>199</v>
      </c>
      <c r="E389" s="138" t="s">
        <v>670</v>
      </c>
      <c r="F389" s="139" t="s">
        <v>671</v>
      </c>
      <c r="G389" s="140" t="s">
        <v>222</v>
      </c>
      <c r="H389" s="141">
        <v>12.879</v>
      </c>
      <c r="I389" s="142"/>
      <c r="J389" s="143">
        <f>ROUND(I389*H389,2)</f>
        <v>0</v>
      </c>
      <c r="K389" s="139" t="s">
        <v>203</v>
      </c>
      <c r="L389" s="32"/>
      <c r="M389" s="144" t="s">
        <v>1</v>
      </c>
      <c r="N389" s="145" t="s">
        <v>42</v>
      </c>
      <c r="P389" s="146">
        <f>O389*H389</f>
        <v>0</v>
      </c>
      <c r="Q389" s="146">
        <v>0</v>
      </c>
      <c r="R389" s="146">
        <f>Q389*H389</f>
        <v>0</v>
      </c>
      <c r="S389" s="146">
        <v>2.5</v>
      </c>
      <c r="T389" s="147">
        <f>S389*H389</f>
        <v>32.197499999999998</v>
      </c>
      <c r="AR389" s="148" t="s">
        <v>204</v>
      </c>
      <c r="AT389" s="148" t="s">
        <v>199</v>
      </c>
      <c r="AU389" s="148" t="s">
        <v>87</v>
      </c>
      <c r="AY389" s="17" t="s">
        <v>197</v>
      </c>
      <c r="BE389" s="149">
        <f>IF(N389="základní",J389,0)</f>
        <v>0</v>
      </c>
      <c r="BF389" s="149">
        <f>IF(N389="snížená",J389,0)</f>
        <v>0</v>
      </c>
      <c r="BG389" s="149">
        <f>IF(N389="zákl. přenesená",J389,0)</f>
        <v>0</v>
      </c>
      <c r="BH389" s="149">
        <f>IF(N389="sníž. přenesená",J389,0)</f>
        <v>0</v>
      </c>
      <c r="BI389" s="149">
        <f>IF(N389="nulová",J389,0)</f>
        <v>0</v>
      </c>
      <c r="BJ389" s="17" t="s">
        <v>85</v>
      </c>
      <c r="BK389" s="149">
        <f>ROUND(I389*H389,2)</f>
        <v>0</v>
      </c>
      <c r="BL389" s="17" t="s">
        <v>204</v>
      </c>
      <c r="BM389" s="148" t="s">
        <v>672</v>
      </c>
    </row>
    <row r="390" spans="2:65" s="12" customFormat="1">
      <c r="B390" s="150"/>
      <c r="D390" s="151" t="s">
        <v>214</v>
      </c>
      <c r="E390" s="152" t="s">
        <v>1</v>
      </c>
      <c r="F390" s="153" t="s">
        <v>673</v>
      </c>
      <c r="H390" s="154">
        <v>12.879</v>
      </c>
      <c r="I390" s="155"/>
      <c r="L390" s="150"/>
      <c r="M390" s="156"/>
      <c r="T390" s="157"/>
      <c r="AT390" s="152" t="s">
        <v>214</v>
      </c>
      <c r="AU390" s="152" t="s">
        <v>87</v>
      </c>
      <c r="AV390" s="12" t="s">
        <v>87</v>
      </c>
      <c r="AW390" s="12" t="s">
        <v>32</v>
      </c>
      <c r="AX390" s="12" t="s">
        <v>85</v>
      </c>
      <c r="AY390" s="152" t="s">
        <v>197</v>
      </c>
    </row>
    <row r="391" spans="2:65" s="11" customFormat="1" ht="22.9" customHeight="1">
      <c r="B391" s="124"/>
      <c r="D391" s="125" t="s">
        <v>76</v>
      </c>
      <c r="E391" s="134" t="s">
        <v>674</v>
      </c>
      <c r="F391" s="134" t="s">
        <v>675</v>
      </c>
      <c r="I391" s="127"/>
      <c r="J391" s="135">
        <f>BK391</f>
        <v>0</v>
      </c>
      <c r="L391" s="124"/>
      <c r="M391" s="129"/>
      <c r="P391" s="130">
        <f>SUM(P392:P396)</f>
        <v>0</v>
      </c>
      <c r="R391" s="130">
        <f>SUM(R392:R396)</f>
        <v>0</v>
      </c>
      <c r="T391" s="131">
        <f>SUM(T392:T396)</f>
        <v>0</v>
      </c>
      <c r="AR391" s="125" t="s">
        <v>85</v>
      </c>
      <c r="AT391" s="132" t="s">
        <v>76</v>
      </c>
      <c r="AU391" s="132" t="s">
        <v>85</v>
      </c>
      <c r="AY391" s="125" t="s">
        <v>197</v>
      </c>
      <c r="BK391" s="133">
        <f>SUM(BK392:BK396)</f>
        <v>0</v>
      </c>
    </row>
    <row r="392" spans="2:65" s="1" customFormat="1" ht="24.2" customHeight="1">
      <c r="B392" s="136"/>
      <c r="C392" s="137" t="s">
        <v>676</v>
      </c>
      <c r="D392" s="137" t="s">
        <v>199</v>
      </c>
      <c r="E392" s="138" t="s">
        <v>677</v>
      </c>
      <c r="F392" s="139" t="s">
        <v>678</v>
      </c>
      <c r="G392" s="140" t="s">
        <v>293</v>
      </c>
      <c r="H392" s="141">
        <v>32.198</v>
      </c>
      <c r="I392" s="142"/>
      <c r="J392" s="143">
        <f>ROUND(I392*H392,2)</f>
        <v>0</v>
      </c>
      <c r="K392" s="139" t="s">
        <v>203</v>
      </c>
      <c r="L392" s="32"/>
      <c r="M392" s="144" t="s">
        <v>1</v>
      </c>
      <c r="N392" s="145" t="s">
        <v>42</v>
      </c>
      <c r="P392" s="146">
        <f>O392*H392</f>
        <v>0</v>
      </c>
      <c r="Q392" s="146">
        <v>0</v>
      </c>
      <c r="R392" s="146">
        <f>Q392*H392</f>
        <v>0</v>
      </c>
      <c r="S392" s="146">
        <v>0</v>
      </c>
      <c r="T392" s="147">
        <f>S392*H392</f>
        <v>0</v>
      </c>
      <c r="AR392" s="148" t="s">
        <v>204</v>
      </c>
      <c r="AT392" s="148" t="s">
        <v>199</v>
      </c>
      <c r="AU392" s="148" t="s">
        <v>87</v>
      </c>
      <c r="AY392" s="17" t="s">
        <v>197</v>
      </c>
      <c r="BE392" s="149">
        <f>IF(N392="základní",J392,0)</f>
        <v>0</v>
      </c>
      <c r="BF392" s="149">
        <f>IF(N392="snížená",J392,0)</f>
        <v>0</v>
      </c>
      <c r="BG392" s="149">
        <f>IF(N392="zákl. přenesená",J392,0)</f>
        <v>0</v>
      </c>
      <c r="BH392" s="149">
        <f>IF(N392="sníž. přenesená",J392,0)</f>
        <v>0</v>
      </c>
      <c r="BI392" s="149">
        <f>IF(N392="nulová",J392,0)</f>
        <v>0</v>
      </c>
      <c r="BJ392" s="17" t="s">
        <v>85</v>
      </c>
      <c r="BK392" s="149">
        <f>ROUND(I392*H392,2)</f>
        <v>0</v>
      </c>
      <c r="BL392" s="17" t="s">
        <v>204</v>
      </c>
      <c r="BM392" s="148" t="s">
        <v>679</v>
      </c>
    </row>
    <row r="393" spans="2:65" s="1" customFormat="1" ht="24.2" customHeight="1">
      <c r="B393" s="136"/>
      <c r="C393" s="137" t="s">
        <v>680</v>
      </c>
      <c r="D393" s="137" t="s">
        <v>199</v>
      </c>
      <c r="E393" s="138" t="s">
        <v>681</v>
      </c>
      <c r="F393" s="139" t="s">
        <v>682</v>
      </c>
      <c r="G393" s="140" t="s">
        <v>293</v>
      </c>
      <c r="H393" s="141">
        <v>32.198</v>
      </c>
      <c r="I393" s="142"/>
      <c r="J393" s="143">
        <f>ROUND(I393*H393,2)</f>
        <v>0</v>
      </c>
      <c r="K393" s="139" t="s">
        <v>203</v>
      </c>
      <c r="L393" s="32"/>
      <c r="M393" s="144" t="s">
        <v>1</v>
      </c>
      <c r="N393" s="145" t="s">
        <v>42</v>
      </c>
      <c r="P393" s="146">
        <f>O393*H393</f>
        <v>0</v>
      </c>
      <c r="Q393" s="146">
        <v>0</v>
      </c>
      <c r="R393" s="146">
        <f>Q393*H393</f>
        <v>0</v>
      </c>
      <c r="S393" s="146">
        <v>0</v>
      </c>
      <c r="T393" s="147">
        <f>S393*H393</f>
        <v>0</v>
      </c>
      <c r="AR393" s="148" t="s">
        <v>204</v>
      </c>
      <c r="AT393" s="148" t="s">
        <v>199</v>
      </c>
      <c r="AU393" s="148" t="s">
        <v>87</v>
      </c>
      <c r="AY393" s="17" t="s">
        <v>197</v>
      </c>
      <c r="BE393" s="149">
        <f>IF(N393="základní",J393,0)</f>
        <v>0</v>
      </c>
      <c r="BF393" s="149">
        <f>IF(N393="snížená",J393,0)</f>
        <v>0</v>
      </c>
      <c r="BG393" s="149">
        <f>IF(N393="zákl. přenesená",J393,0)</f>
        <v>0</v>
      </c>
      <c r="BH393" s="149">
        <f>IF(N393="sníž. přenesená",J393,0)</f>
        <v>0</v>
      </c>
      <c r="BI393" s="149">
        <f>IF(N393="nulová",J393,0)</f>
        <v>0</v>
      </c>
      <c r="BJ393" s="17" t="s">
        <v>85</v>
      </c>
      <c r="BK393" s="149">
        <f>ROUND(I393*H393,2)</f>
        <v>0</v>
      </c>
      <c r="BL393" s="17" t="s">
        <v>204</v>
      </c>
      <c r="BM393" s="148" t="s">
        <v>683</v>
      </c>
    </row>
    <row r="394" spans="2:65" s="1" customFormat="1" ht="24.2" customHeight="1">
      <c r="B394" s="136"/>
      <c r="C394" s="137" t="s">
        <v>684</v>
      </c>
      <c r="D394" s="137" t="s">
        <v>199</v>
      </c>
      <c r="E394" s="138" t="s">
        <v>685</v>
      </c>
      <c r="F394" s="139" t="s">
        <v>686</v>
      </c>
      <c r="G394" s="140" t="s">
        <v>293</v>
      </c>
      <c r="H394" s="141">
        <v>740.55399999999997</v>
      </c>
      <c r="I394" s="142"/>
      <c r="J394" s="143">
        <f>ROUND(I394*H394,2)</f>
        <v>0</v>
      </c>
      <c r="K394" s="139" t="s">
        <v>203</v>
      </c>
      <c r="L394" s="32"/>
      <c r="M394" s="144" t="s">
        <v>1</v>
      </c>
      <c r="N394" s="145" t="s">
        <v>42</v>
      </c>
      <c r="P394" s="146">
        <f>O394*H394</f>
        <v>0</v>
      </c>
      <c r="Q394" s="146">
        <v>0</v>
      </c>
      <c r="R394" s="146">
        <f>Q394*H394</f>
        <v>0</v>
      </c>
      <c r="S394" s="146">
        <v>0</v>
      </c>
      <c r="T394" s="147">
        <f>S394*H394</f>
        <v>0</v>
      </c>
      <c r="AR394" s="148" t="s">
        <v>204</v>
      </c>
      <c r="AT394" s="148" t="s">
        <v>199</v>
      </c>
      <c r="AU394" s="148" t="s">
        <v>87</v>
      </c>
      <c r="AY394" s="17" t="s">
        <v>197</v>
      </c>
      <c r="BE394" s="149">
        <f>IF(N394="základní",J394,0)</f>
        <v>0</v>
      </c>
      <c r="BF394" s="149">
        <f>IF(N394="snížená",J394,0)</f>
        <v>0</v>
      </c>
      <c r="BG394" s="149">
        <f>IF(N394="zákl. přenesená",J394,0)</f>
        <v>0</v>
      </c>
      <c r="BH394" s="149">
        <f>IF(N394="sníž. přenesená",J394,0)</f>
        <v>0</v>
      </c>
      <c r="BI394" s="149">
        <f>IF(N394="nulová",J394,0)</f>
        <v>0</v>
      </c>
      <c r="BJ394" s="17" t="s">
        <v>85</v>
      </c>
      <c r="BK394" s="149">
        <f>ROUND(I394*H394,2)</f>
        <v>0</v>
      </c>
      <c r="BL394" s="17" t="s">
        <v>204</v>
      </c>
      <c r="BM394" s="148" t="s">
        <v>687</v>
      </c>
    </row>
    <row r="395" spans="2:65" s="12" customFormat="1">
      <c r="B395" s="150"/>
      <c r="D395" s="151" t="s">
        <v>214</v>
      </c>
      <c r="F395" s="153" t="s">
        <v>688</v>
      </c>
      <c r="H395" s="154">
        <v>740.55399999999997</v>
      </c>
      <c r="I395" s="155"/>
      <c r="L395" s="150"/>
      <c r="M395" s="156"/>
      <c r="T395" s="157"/>
      <c r="AT395" s="152" t="s">
        <v>214</v>
      </c>
      <c r="AU395" s="152" t="s">
        <v>87</v>
      </c>
      <c r="AV395" s="12" t="s">
        <v>87</v>
      </c>
      <c r="AW395" s="12" t="s">
        <v>3</v>
      </c>
      <c r="AX395" s="12" t="s">
        <v>85</v>
      </c>
      <c r="AY395" s="152" t="s">
        <v>197</v>
      </c>
    </row>
    <row r="396" spans="2:65" s="1" customFormat="1" ht="44.25" customHeight="1">
      <c r="B396" s="136"/>
      <c r="C396" s="137" t="s">
        <v>689</v>
      </c>
      <c r="D396" s="137" t="s">
        <v>199</v>
      </c>
      <c r="E396" s="138" t="s">
        <v>690</v>
      </c>
      <c r="F396" s="139" t="s">
        <v>691</v>
      </c>
      <c r="G396" s="140" t="s">
        <v>293</v>
      </c>
      <c r="H396" s="141">
        <v>32.198</v>
      </c>
      <c r="I396" s="142"/>
      <c r="J396" s="143">
        <f>ROUND(I396*H396,2)</f>
        <v>0</v>
      </c>
      <c r="K396" s="139" t="s">
        <v>203</v>
      </c>
      <c r="L396" s="32"/>
      <c r="M396" s="144" t="s">
        <v>1</v>
      </c>
      <c r="N396" s="145" t="s">
        <v>42</v>
      </c>
      <c r="P396" s="146">
        <f>O396*H396</f>
        <v>0</v>
      </c>
      <c r="Q396" s="146">
        <v>0</v>
      </c>
      <c r="R396" s="146">
        <f>Q396*H396</f>
        <v>0</v>
      </c>
      <c r="S396" s="146">
        <v>0</v>
      </c>
      <c r="T396" s="147">
        <f>S396*H396</f>
        <v>0</v>
      </c>
      <c r="AR396" s="148" t="s">
        <v>204</v>
      </c>
      <c r="AT396" s="148" t="s">
        <v>199</v>
      </c>
      <c r="AU396" s="148" t="s">
        <v>87</v>
      </c>
      <c r="AY396" s="17" t="s">
        <v>197</v>
      </c>
      <c r="BE396" s="149">
        <f>IF(N396="základní",J396,0)</f>
        <v>0</v>
      </c>
      <c r="BF396" s="149">
        <f>IF(N396="snížená",J396,0)</f>
        <v>0</v>
      </c>
      <c r="BG396" s="149">
        <f>IF(N396="zákl. přenesená",J396,0)</f>
        <v>0</v>
      </c>
      <c r="BH396" s="149">
        <f>IF(N396="sníž. přenesená",J396,0)</f>
        <v>0</v>
      </c>
      <c r="BI396" s="149">
        <f>IF(N396="nulová",J396,0)</f>
        <v>0</v>
      </c>
      <c r="BJ396" s="17" t="s">
        <v>85</v>
      </c>
      <c r="BK396" s="149">
        <f>ROUND(I396*H396,2)</f>
        <v>0</v>
      </c>
      <c r="BL396" s="17" t="s">
        <v>204</v>
      </c>
      <c r="BM396" s="148" t="s">
        <v>692</v>
      </c>
    </row>
    <row r="397" spans="2:65" s="11" customFormat="1" ht="22.9" customHeight="1">
      <c r="B397" s="124"/>
      <c r="D397" s="125" t="s">
        <v>76</v>
      </c>
      <c r="E397" s="134" t="s">
        <v>693</v>
      </c>
      <c r="F397" s="134" t="s">
        <v>694</v>
      </c>
      <c r="I397" s="127"/>
      <c r="J397" s="135">
        <f>BK397</f>
        <v>0</v>
      </c>
      <c r="L397" s="124"/>
      <c r="M397" s="129"/>
      <c r="P397" s="130">
        <f>P398</f>
        <v>0</v>
      </c>
      <c r="R397" s="130">
        <f>R398</f>
        <v>0</v>
      </c>
      <c r="T397" s="131">
        <f>T398</f>
        <v>0</v>
      </c>
      <c r="AR397" s="125" t="s">
        <v>85</v>
      </c>
      <c r="AT397" s="132" t="s">
        <v>76</v>
      </c>
      <c r="AU397" s="132" t="s">
        <v>85</v>
      </c>
      <c r="AY397" s="125" t="s">
        <v>197</v>
      </c>
      <c r="BK397" s="133">
        <f>BK398</f>
        <v>0</v>
      </c>
    </row>
    <row r="398" spans="2:65" s="1" customFormat="1" ht="24.2" customHeight="1">
      <c r="B398" s="136"/>
      <c r="C398" s="137" t="s">
        <v>695</v>
      </c>
      <c r="D398" s="137" t="s">
        <v>199</v>
      </c>
      <c r="E398" s="138" t="s">
        <v>696</v>
      </c>
      <c r="F398" s="139" t="s">
        <v>697</v>
      </c>
      <c r="G398" s="140" t="s">
        <v>293</v>
      </c>
      <c r="H398" s="141">
        <v>482.67700000000002</v>
      </c>
      <c r="I398" s="142"/>
      <c r="J398" s="143">
        <f>ROUND(I398*H398,2)</f>
        <v>0</v>
      </c>
      <c r="K398" s="139" t="s">
        <v>203</v>
      </c>
      <c r="L398" s="32"/>
      <c r="M398" s="144" t="s">
        <v>1</v>
      </c>
      <c r="N398" s="145" t="s">
        <v>42</v>
      </c>
      <c r="P398" s="146">
        <f>O398*H398</f>
        <v>0</v>
      </c>
      <c r="Q398" s="146">
        <v>0</v>
      </c>
      <c r="R398" s="146">
        <f>Q398*H398</f>
        <v>0</v>
      </c>
      <c r="S398" s="146">
        <v>0</v>
      </c>
      <c r="T398" s="147">
        <f>S398*H398</f>
        <v>0</v>
      </c>
      <c r="AR398" s="148" t="s">
        <v>204</v>
      </c>
      <c r="AT398" s="148" t="s">
        <v>199</v>
      </c>
      <c r="AU398" s="148" t="s">
        <v>87</v>
      </c>
      <c r="AY398" s="17" t="s">
        <v>197</v>
      </c>
      <c r="BE398" s="149">
        <f>IF(N398="základní",J398,0)</f>
        <v>0</v>
      </c>
      <c r="BF398" s="149">
        <f>IF(N398="snížená",J398,0)</f>
        <v>0</v>
      </c>
      <c r="BG398" s="149">
        <f>IF(N398="zákl. přenesená",J398,0)</f>
        <v>0</v>
      </c>
      <c r="BH398" s="149">
        <f>IF(N398="sníž. přenesená",J398,0)</f>
        <v>0</v>
      </c>
      <c r="BI398" s="149">
        <f>IF(N398="nulová",J398,0)</f>
        <v>0</v>
      </c>
      <c r="BJ398" s="17" t="s">
        <v>85</v>
      </c>
      <c r="BK398" s="149">
        <f>ROUND(I398*H398,2)</f>
        <v>0</v>
      </c>
      <c r="BL398" s="17" t="s">
        <v>204</v>
      </c>
      <c r="BM398" s="148" t="s">
        <v>698</v>
      </c>
    </row>
    <row r="399" spans="2:65" s="11" customFormat="1" ht="25.9" customHeight="1">
      <c r="B399" s="124"/>
      <c r="D399" s="125" t="s">
        <v>76</v>
      </c>
      <c r="E399" s="126" t="s">
        <v>699</v>
      </c>
      <c r="F399" s="126" t="s">
        <v>700</v>
      </c>
      <c r="I399" s="127"/>
      <c r="J399" s="128">
        <f>BK399</f>
        <v>0</v>
      </c>
      <c r="L399" s="124"/>
      <c r="M399" s="129"/>
      <c r="P399" s="130">
        <f>P400+P410+P426+P438+P452+P473+P481+P510+P522+P528+P553+P574+P582+P597</f>
        <v>0</v>
      </c>
      <c r="R399" s="130">
        <f>R400+R410+R426+R438+R452+R473+R481+R510+R522+R528+R553+R574+R582+R597</f>
        <v>18.381387410000002</v>
      </c>
      <c r="T399" s="131">
        <f>T400+T410+T426+T438+T452+T473+T481+T510+T522+T528+T553+T574+T582+T597</f>
        <v>0</v>
      </c>
      <c r="AR399" s="125" t="s">
        <v>87</v>
      </c>
      <c r="AT399" s="132" t="s">
        <v>76</v>
      </c>
      <c r="AU399" s="132" t="s">
        <v>77</v>
      </c>
      <c r="AY399" s="125" t="s">
        <v>197</v>
      </c>
      <c r="BK399" s="133">
        <f>BK400+BK410+BK426+BK438+BK452+BK473+BK481+BK510+BK522+BK528+BK553+BK574+BK582+BK597</f>
        <v>0</v>
      </c>
    </row>
    <row r="400" spans="2:65" s="11" customFormat="1" ht="22.9" customHeight="1">
      <c r="B400" s="124"/>
      <c r="D400" s="125" t="s">
        <v>76</v>
      </c>
      <c r="E400" s="134" t="s">
        <v>701</v>
      </c>
      <c r="F400" s="134" t="s">
        <v>702</v>
      </c>
      <c r="I400" s="127"/>
      <c r="J400" s="135">
        <f>BK400</f>
        <v>0</v>
      </c>
      <c r="L400" s="124"/>
      <c r="M400" s="129"/>
      <c r="P400" s="130">
        <f>SUM(P401:P409)</f>
        <v>0</v>
      </c>
      <c r="R400" s="130">
        <f>SUM(R401:R409)</f>
        <v>0.69186230000000004</v>
      </c>
      <c r="T400" s="131">
        <f>SUM(T401:T409)</f>
        <v>0</v>
      </c>
      <c r="AR400" s="125" t="s">
        <v>87</v>
      </c>
      <c r="AT400" s="132" t="s">
        <v>76</v>
      </c>
      <c r="AU400" s="132" t="s">
        <v>85</v>
      </c>
      <c r="AY400" s="125" t="s">
        <v>197</v>
      </c>
      <c r="BK400" s="133">
        <f>SUM(BK401:BK409)</f>
        <v>0</v>
      </c>
    </row>
    <row r="401" spans="2:65" s="1" customFormat="1" ht="24.2" customHeight="1">
      <c r="B401" s="136"/>
      <c r="C401" s="137" t="s">
        <v>703</v>
      </c>
      <c r="D401" s="137" t="s">
        <v>199</v>
      </c>
      <c r="E401" s="138" t="s">
        <v>704</v>
      </c>
      <c r="F401" s="139" t="s">
        <v>705</v>
      </c>
      <c r="G401" s="140" t="s">
        <v>212</v>
      </c>
      <c r="H401" s="141">
        <v>51.456000000000003</v>
      </c>
      <c r="I401" s="142"/>
      <c r="J401" s="143">
        <f>ROUND(I401*H401,2)</f>
        <v>0</v>
      </c>
      <c r="K401" s="139" t="s">
        <v>203</v>
      </c>
      <c r="L401" s="32"/>
      <c r="M401" s="144" t="s">
        <v>1</v>
      </c>
      <c r="N401" s="145" t="s">
        <v>42</v>
      </c>
      <c r="P401" s="146">
        <f>O401*H401</f>
        <v>0</v>
      </c>
      <c r="Q401" s="146">
        <v>0</v>
      </c>
      <c r="R401" s="146">
        <f>Q401*H401</f>
        <v>0</v>
      </c>
      <c r="S401" s="146">
        <v>0</v>
      </c>
      <c r="T401" s="147">
        <f>S401*H401</f>
        <v>0</v>
      </c>
      <c r="AR401" s="148" t="s">
        <v>286</v>
      </c>
      <c r="AT401" s="148" t="s">
        <v>199</v>
      </c>
      <c r="AU401" s="148" t="s">
        <v>87</v>
      </c>
      <c r="AY401" s="17" t="s">
        <v>197</v>
      </c>
      <c r="BE401" s="149">
        <f>IF(N401="základní",J401,0)</f>
        <v>0</v>
      </c>
      <c r="BF401" s="149">
        <f>IF(N401="snížená",J401,0)</f>
        <v>0</v>
      </c>
      <c r="BG401" s="149">
        <f>IF(N401="zákl. přenesená",J401,0)</f>
        <v>0</v>
      </c>
      <c r="BH401" s="149">
        <f>IF(N401="sníž. přenesená",J401,0)</f>
        <v>0</v>
      </c>
      <c r="BI401" s="149">
        <f>IF(N401="nulová",J401,0)</f>
        <v>0</v>
      </c>
      <c r="BJ401" s="17" t="s">
        <v>85</v>
      </c>
      <c r="BK401" s="149">
        <f>ROUND(I401*H401,2)</f>
        <v>0</v>
      </c>
      <c r="BL401" s="17" t="s">
        <v>286</v>
      </c>
      <c r="BM401" s="148" t="s">
        <v>706</v>
      </c>
    </row>
    <row r="402" spans="2:65" s="12" customFormat="1">
      <c r="B402" s="150"/>
      <c r="D402" s="151" t="s">
        <v>214</v>
      </c>
      <c r="E402" s="152" t="s">
        <v>1</v>
      </c>
      <c r="F402" s="153" t="s">
        <v>707</v>
      </c>
      <c r="H402" s="154">
        <v>51.456000000000003</v>
      </c>
      <c r="I402" s="155"/>
      <c r="L402" s="150"/>
      <c r="M402" s="156"/>
      <c r="T402" s="157"/>
      <c r="AT402" s="152" t="s">
        <v>214</v>
      </c>
      <c r="AU402" s="152" t="s">
        <v>87</v>
      </c>
      <c r="AV402" s="12" t="s">
        <v>87</v>
      </c>
      <c r="AW402" s="12" t="s">
        <v>32</v>
      </c>
      <c r="AX402" s="12" t="s">
        <v>85</v>
      </c>
      <c r="AY402" s="152" t="s">
        <v>197</v>
      </c>
    </row>
    <row r="403" spans="2:65" s="1" customFormat="1" ht="16.5" customHeight="1">
      <c r="B403" s="136"/>
      <c r="C403" s="172" t="s">
        <v>708</v>
      </c>
      <c r="D403" s="172" t="s">
        <v>321</v>
      </c>
      <c r="E403" s="173" t="s">
        <v>709</v>
      </c>
      <c r="F403" s="174" t="s">
        <v>710</v>
      </c>
      <c r="G403" s="175" t="s">
        <v>293</v>
      </c>
      <c r="H403" s="176">
        <v>1.4999999999999999E-2</v>
      </c>
      <c r="I403" s="177"/>
      <c r="J403" s="178">
        <f>ROUND(I403*H403,2)</f>
        <v>0</v>
      </c>
      <c r="K403" s="174" t="s">
        <v>203</v>
      </c>
      <c r="L403" s="179"/>
      <c r="M403" s="180" t="s">
        <v>1</v>
      </c>
      <c r="N403" s="181" t="s">
        <v>42</v>
      </c>
      <c r="P403" s="146">
        <f>O403*H403</f>
        <v>0</v>
      </c>
      <c r="Q403" s="146">
        <v>1</v>
      </c>
      <c r="R403" s="146">
        <f>Q403*H403</f>
        <v>1.4999999999999999E-2</v>
      </c>
      <c r="S403" s="146">
        <v>0</v>
      </c>
      <c r="T403" s="147">
        <f>S403*H403</f>
        <v>0</v>
      </c>
      <c r="AR403" s="148" t="s">
        <v>371</v>
      </c>
      <c r="AT403" s="148" t="s">
        <v>321</v>
      </c>
      <c r="AU403" s="148" t="s">
        <v>87</v>
      </c>
      <c r="AY403" s="17" t="s">
        <v>197</v>
      </c>
      <c r="BE403" s="149">
        <f>IF(N403="základní",J403,0)</f>
        <v>0</v>
      </c>
      <c r="BF403" s="149">
        <f>IF(N403="snížená",J403,0)</f>
        <v>0</v>
      </c>
      <c r="BG403" s="149">
        <f>IF(N403="zákl. přenesená",J403,0)</f>
        <v>0</v>
      </c>
      <c r="BH403" s="149">
        <f>IF(N403="sníž. přenesená",J403,0)</f>
        <v>0</v>
      </c>
      <c r="BI403" s="149">
        <f>IF(N403="nulová",J403,0)</f>
        <v>0</v>
      </c>
      <c r="BJ403" s="17" t="s">
        <v>85</v>
      </c>
      <c r="BK403" s="149">
        <f>ROUND(I403*H403,2)</f>
        <v>0</v>
      </c>
      <c r="BL403" s="17" t="s">
        <v>286</v>
      </c>
      <c r="BM403" s="148" t="s">
        <v>711</v>
      </c>
    </row>
    <row r="404" spans="2:65" s="12" customFormat="1">
      <c r="B404" s="150"/>
      <c r="D404" s="151" t="s">
        <v>214</v>
      </c>
      <c r="F404" s="153" t="s">
        <v>712</v>
      </c>
      <c r="H404" s="154">
        <v>1.4999999999999999E-2</v>
      </c>
      <c r="I404" s="155"/>
      <c r="L404" s="150"/>
      <c r="M404" s="156"/>
      <c r="T404" s="157"/>
      <c r="AT404" s="152" t="s">
        <v>214</v>
      </c>
      <c r="AU404" s="152" t="s">
        <v>87</v>
      </c>
      <c r="AV404" s="12" t="s">
        <v>87</v>
      </c>
      <c r="AW404" s="12" t="s">
        <v>3</v>
      </c>
      <c r="AX404" s="12" t="s">
        <v>85</v>
      </c>
      <c r="AY404" s="152" t="s">
        <v>197</v>
      </c>
    </row>
    <row r="405" spans="2:65" s="1" customFormat="1" ht="24.2" customHeight="1">
      <c r="B405" s="136"/>
      <c r="C405" s="137" t="s">
        <v>713</v>
      </c>
      <c r="D405" s="137" t="s">
        <v>199</v>
      </c>
      <c r="E405" s="138" t="s">
        <v>714</v>
      </c>
      <c r="F405" s="139" t="s">
        <v>715</v>
      </c>
      <c r="G405" s="140" t="s">
        <v>212</v>
      </c>
      <c r="H405" s="141">
        <v>102.911</v>
      </c>
      <c r="I405" s="142"/>
      <c r="J405" s="143">
        <f>ROUND(I405*H405,2)</f>
        <v>0</v>
      </c>
      <c r="K405" s="139" t="s">
        <v>203</v>
      </c>
      <c r="L405" s="32"/>
      <c r="M405" s="144" t="s">
        <v>1</v>
      </c>
      <c r="N405" s="145" t="s">
        <v>42</v>
      </c>
      <c r="P405" s="146">
        <f>O405*H405</f>
        <v>0</v>
      </c>
      <c r="Q405" s="146">
        <v>4.0000000000000002E-4</v>
      </c>
      <c r="R405" s="146">
        <f>Q405*H405</f>
        <v>4.1164400000000004E-2</v>
      </c>
      <c r="S405" s="146">
        <v>0</v>
      </c>
      <c r="T405" s="147">
        <f>S405*H405</f>
        <v>0</v>
      </c>
      <c r="AR405" s="148" t="s">
        <v>286</v>
      </c>
      <c r="AT405" s="148" t="s">
        <v>199</v>
      </c>
      <c r="AU405" s="148" t="s">
        <v>87</v>
      </c>
      <c r="AY405" s="17" t="s">
        <v>197</v>
      </c>
      <c r="BE405" s="149">
        <f>IF(N405="základní",J405,0)</f>
        <v>0</v>
      </c>
      <c r="BF405" s="149">
        <f>IF(N405="snížená",J405,0)</f>
        <v>0</v>
      </c>
      <c r="BG405" s="149">
        <f>IF(N405="zákl. přenesená",J405,0)</f>
        <v>0</v>
      </c>
      <c r="BH405" s="149">
        <f>IF(N405="sníž. přenesená",J405,0)</f>
        <v>0</v>
      </c>
      <c r="BI405" s="149">
        <f>IF(N405="nulová",J405,0)</f>
        <v>0</v>
      </c>
      <c r="BJ405" s="17" t="s">
        <v>85</v>
      </c>
      <c r="BK405" s="149">
        <f>ROUND(I405*H405,2)</f>
        <v>0</v>
      </c>
      <c r="BL405" s="17" t="s">
        <v>286</v>
      </c>
      <c r="BM405" s="148" t="s">
        <v>716</v>
      </c>
    </row>
    <row r="406" spans="2:65" s="12" customFormat="1">
      <c r="B406" s="150"/>
      <c r="D406" s="151" t="s">
        <v>214</v>
      </c>
      <c r="E406" s="152" t="s">
        <v>1</v>
      </c>
      <c r="F406" s="153" t="s">
        <v>717</v>
      </c>
      <c r="H406" s="154">
        <v>102.911</v>
      </c>
      <c r="I406" s="155"/>
      <c r="L406" s="150"/>
      <c r="M406" s="156"/>
      <c r="T406" s="157"/>
      <c r="AT406" s="152" t="s">
        <v>214</v>
      </c>
      <c r="AU406" s="152" t="s">
        <v>87</v>
      </c>
      <c r="AV406" s="12" t="s">
        <v>87</v>
      </c>
      <c r="AW406" s="12" t="s">
        <v>32</v>
      </c>
      <c r="AX406" s="12" t="s">
        <v>85</v>
      </c>
      <c r="AY406" s="152" t="s">
        <v>197</v>
      </c>
    </row>
    <row r="407" spans="2:65" s="1" customFormat="1" ht="49.15" customHeight="1">
      <c r="B407" s="136"/>
      <c r="C407" s="172" t="s">
        <v>718</v>
      </c>
      <c r="D407" s="172" t="s">
        <v>321</v>
      </c>
      <c r="E407" s="173" t="s">
        <v>719</v>
      </c>
      <c r="F407" s="174" t="s">
        <v>720</v>
      </c>
      <c r="G407" s="175" t="s">
        <v>212</v>
      </c>
      <c r="H407" s="176">
        <v>119.943</v>
      </c>
      <c r="I407" s="177"/>
      <c r="J407" s="178">
        <f>ROUND(I407*H407,2)</f>
        <v>0</v>
      </c>
      <c r="K407" s="174" t="s">
        <v>203</v>
      </c>
      <c r="L407" s="179"/>
      <c r="M407" s="180" t="s">
        <v>1</v>
      </c>
      <c r="N407" s="181" t="s">
        <v>42</v>
      </c>
      <c r="P407" s="146">
        <f>O407*H407</f>
        <v>0</v>
      </c>
      <c r="Q407" s="146">
        <v>5.3E-3</v>
      </c>
      <c r="R407" s="146">
        <f>Q407*H407</f>
        <v>0.63569790000000004</v>
      </c>
      <c r="S407" s="146">
        <v>0</v>
      </c>
      <c r="T407" s="147">
        <f>S407*H407</f>
        <v>0</v>
      </c>
      <c r="AR407" s="148" t="s">
        <v>371</v>
      </c>
      <c r="AT407" s="148" t="s">
        <v>321</v>
      </c>
      <c r="AU407" s="148" t="s">
        <v>87</v>
      </c>
      <c r="AY407" s="17" t="s">
        <v>197</v>
      </c>
      <c r="BE407" s="149">
        <f>IF(N407="základní",J407,0)</f>
        <v>0</v>
      </c>
      <c r="BF407" s="149">
        <f>IF(N407="snížená",J407,0)</f>
        <v>0</v>
      </c>
      <c r="BG407" s="149">
        <f>IF(N407="zákl. přenesená",J407,0)</f>
        <v>0</v>
      </c>
      <c r="BH407" s="149">
        <f>IF(N407="sníž. přenesená",J407,0)</f>
        <v>0</v>
      </c>
      <c r="BI407" s="149">
        <f>IF(N407="nulová",J407,0)</f>
        <v>0</v>
      </c>
      <c r="BJ407" s="17" t="s">
        <v>85</v>
      </c>
      <c r="BK407" s="149">
        <f>ROUND(I407*H407,2)</f>
        <v>0</v>
      </c>
      <c r="BL407" s="17" t="s">
        <v>286</v>
      </c>
      <c r="BM407" s="148" t="s">
        <v>721</v>
      </c>
    </row>
    <row r="408" spans="2:65" s="12" customFormat="1">
      <c r="B408" s="150"/>
      <c r="D408" s="151" t="s">
        <v>214</v>
      </c>
      <c r="F408" s="153" t="s">
        <v>722</v>
      </c>
      <c r="H408" s="154">
        <v>119.943</v>
      </c>
      <c r="I408" s="155"/>
      <c r="L408" s="150"/>
      <c r="M408" s="156"/>
      <c r="T408" s="157"/>
      <c r="AT408" s="152" t="s">
        <v>214</v>
      </c>
      <c r="AU408" s="152" t="s">
        <v>87</v>
      </c>
      <c r="AV408" s="12" t="s">
        <v>87</v>
      </c>
      <c r="AW408" s="12" t="s">
        <v>3</v>
      </c>
      <c r="AX408" s="12" t="s">
        <v>85</v>
      </c>
      <c r="AY408" s="152" t="s">
        <v>197</v>
      </c>
    </row>
    <row r="409" spans="2:65" s="1" customFormat="1" ht="24.2" customHeight="1">
      <c r="B409" s="136"/>
      <c r="C409" s="137" t="s">
        <v>723</v>
      </c>
      <c r="D409" s="137" t="s">
        <v>199</v>
      </c>
      <c r="E409" s="138" t="s">
        <v>724</v>
      </c>
      <c r="F409" s="139" t="s">
        <v>725</v>
      </c>
      <c r="G409" s="140" t="s">
        <v>293</v>
      </c>
      <c r="H409" s="141">
        <v>0.69199999999999995</v>
      </c>
      <c r="I409" s="142"/>
      <c r="J409" s="143">
        <f>ROUND(I409*H409,2)</f>
        <v>0</v>
      </c>
      <c r="K409" s="139" t="s">
        <v>203</v>
      </c>
      <c r="L409" s="32"/>
      <c r="M409" s="144" t="s">
        <v>1</v>
      </c>
      <c r="N409" s="145" t="s">
        <v>42</v>
      </c>
      <c r="P409" s="146">
        <f>O409*H409</f>
        <v>0</v>
      </c>
      <c r="Q409" s="146">
        <v>0</v>
      </c>
      <c r="R409" s="146">
        <f>Q409*H409</f>
        <v>0</v>
      </c>
      <c r="S409" s="146">
        <v>0</v>
      </c>
      <c r="T409" s="147">
        <f>S409*H409</f>
        <v>0</v>
      </c>
      <c r="AR409" s="148" t="s">
        <v>286</v>
      </c>
      <c r="AT409" s="148" t="s">
        <v>199</v>
      </c>
      <c r="AU409" s="148" t="s">
        <v>87</v>
      </c>
      <c r="AY409" s="17" t="s">
        <v>197</v>
      </c>
      <c r="BE409" s="149">
        <f>IF(N409="základní",J409,0)</f>
        <v>0</v>
      </c>
      <c r="BF409" s="149">
        <f>IF(N409="snížená",J409,0)</f>
        <v>0</v>
      </c>
      <c r="BG409" s="149">
        <f>IF(N409="zákl. přenesená",J409,0)</f>
        <v>0</v>
      </c>
      <c r="BH409" s="149">
        <f>IF(N409="sníž. přenesená",J409,0)</f>
        <v>0</v>
      </c>
      <c r="BI409" s="149">
        <f>IF(N409="nulová",J409,0)</f>
        <v>0</v>
      </c>
      <c r="BJ409" s="17" t="s">
        <v>85</v>
      </c>
      <c r="BK409" s="149">
        <f>ROUND(I409*H409,2)</f>
        <v>0</v>
      </c>
      <c r="BL409" s="17" t="s">
        <v>286</v>
      </c>
      <c r="BM409" s="148" t="s">
        <v>726</v>
      </c>
    </row>
    <row r="410" spans="2:65" s="11" customFormat="1" ht="22.9" customHeight="1">
      <c r="B410" s="124"/>
      <c r="D410" s="125" t="s">
        <v>76</v>
      </c>
      <c r="E410" s="134" t="s">
        <v>727</v>
      </c>
      <c r="F410" s="134" t="s">
        <v>728</v>
      </c>
      <c r="I410" s="127"/>
      <c r="J410" s="135">
        <f>BK410</f>
        <v>0</v>
      </c>
      <c r="L410" s="124"/>
      <c r="M410" s="129"/>
      <c r="P410" s="130">
        <f>SUM(P411:P425)</f>
        <v>0</v>
      </c>
      <c r="R410" s="130">
        <f>SUM(R411:R425)</f>
        <v>0.73783609999999999</v>
      </c>
      <c r="T410" s="131">
        <f>SUM(T411:T425)</f>
        <v>0</v>
      </c>
      <c r="AR410" s="125" t="s">
        <v>87</v>
      </c>
      <c r="AT410" s="132" t="s">
        <v>76</v>
      </c>
      <c r="AU410" s="132" t="s">
        <v>85</v>
      </c>
      <c r="AY410" s="125" t="s">
        <v>197</v>
      </c>
      <c r="BK410" s="133">
        <f>SUM(BK411:BK425)</f>
        <v>0</v>
      </c>
    </row>
    <row r="411" spans="2:65" s="1" customFormat="1" ht="24.2" customHeight="1">
      <c r="B411" s="136"/>
      <c r="C411" s="137" t="s">
        <v>729</v>
      </c>
      <c r="D411" s="137" t="s">
        <v>199</v>
      </c>
      <c r="E411" s="138" t="s">
        <v>730</v>
      </c>
      <c r="F411" s="139" t="s">
        <v>731</v>
      </c>
      <c r="G411" s="140" t="s">
        <v>212</v>
      </c>
      <c r="H411" s="141">
        <v>118.92</v>
      </c>
      <c r="I411" s="142"/>
      <c r="J411" s="143">
        <f>ROUND(I411*H411,2)</f>
        <v>0</v>
      </c>
      <c r="K411" s="139" t="s">
        <v>203</v>
      </c>
      <c r="L411" s="32"/>
      <c r="M411" s="144" t="s">
        <v>1</v>
      </c>
      <c r="N411" s="145" t="s">
        <v>42</v>
      </c>
      <c r="P411" s="146">
        <f>O411*H411</f>
        <v>0</v>
      </c>
      <c r="Q411" s="146">
        <v>2.9999999999999997E-4</v>
      </c>
      <c r="R411" s="146">
        <f>Q411*H411</f>
        <v>3.5675999999999999E-2</v>
      </c>
      <c r="S411" s="146">
        <v>0</v>
      </c>
      <c r="T411" s="147">
        <f>S411*H411</f>
        <v>0</v>
      </c>
      <c r="AR411" s="148" t="s">
        <v>286</v>
      </c>
      <c r="AT411" s="148" t="s">
        <v>199</v>
      </c>
      <c r="AU411" s="148" t="s">
        <v>87</v>
      </c>
      <c r="AY411" s="17" t="s">
        <v>197</v>
      </c>
      <c r="BE411" s="149">
        <f>IF(N411="základní",J411,0)</f>
        <v>0</v>
      </c>
      <c r="BF411" s="149">
        <f>IF(N411="snížená",J411,0)</f>
        <v>0</v>
      </c>
      <c r="BG411" s="149">
        <f>IF(N411="zákl. přenesená",J411,0)</f>
        <v>0</v>
      </c>
      <c r="BH411" s="149">
        <f>IF(N411="sníž. přenesená",J411,0)</f>
        <v>0</v>
      </c>
      <c r="BI411" s="149">
        <f>IF(N411="nulová",J411,0)</f>
        <v>0</v>
      </c>
      <c r="BJ411" s="17" t="s">
        <v>85</v>
      </c>
      <c r="BK411" s="149">
        <f>ROUND(I411*H411,2)</f>
        <v>0</v>
      </c>
      <c r="BL411" s="17" t="s">
        <v>286</v>
      </c>
      <c r="BM411" s="148" t="s">
        <v>732</v>
      </c>
    </row>
    <row r="412" spans="2:65" s="12" customFormat="1">
      <c r="B412" s="150"/>
      <c r="D412" s="151" t="s">
        <v>214</v>
      </c>
      <c r="E412" s="152" t="s">
        <v>1</v>
      </c>
      <c r="F412" s="153" t="s">
        <v>621</v>
      </c>
      <c r="H412" s="154">
        <v>118.92</v>
      </c>
      <c r="I412" s="155"/>
      <c r="L412" s="150"/>
      <c r="M412" s="156"/>
      <c r="T412" s="157"/>
      <c r="AT412" s="152" t="s">
        <v>214</v>
      </c>
      <c r="AU412" s="152" t="s">
        <v>87</v>
      </c>
      <c r="AV412" s="12" t="s">
        <v>87</v>
      </c>
      <c r="AW412" s="12" t="s">
        <v>32</v>
      </c>
      <c r="AX412" s="12" t="s">
        <v>85</v>
      </c>
      <c r="AY412" s="152" t="s">
        <v>197</v>
      </c>
    </row>
    <row r="413" spans="2:65" s="1" customFormat="1" ht="16.5" customHeight="1">
      <c r="B413" s="136"/>
      <c r="C413" s="172" t="s">
        <v>733</v>
      </c>
      <c r="D413" s="172" t="s">
        <v>321</v>
      </c>
      <c r="E413" s="173" t="s">
        <v>734</v>
      </c>
      <c r="F413" s="174" t="s">
        <v>735</v>
      </c>
      <c r="G413" s="175" t="s">
        <v>212</v>
      </c>
      <c r="H413" s="176">
        <v>130.81200000000001</v>
      </c>
      <c r="I413" s="177"/>
      <c r="J413" s="178">
        <f>ROUND(I413*H413,2)</f>
        <v>0</v>
      </c>
      <c r="K413" s="174" t="s">
        <v>203</v>
      </c>
      <c r="L413" s="179"/>
      <c r="M413" s="180" t="s">
        <v>1</v>
      </c>
      <c r="N413" s="181" t="s">
        <v>42</v>
      </c>
      <c r="P413" s="146">
        <f>O413*H413</f>
        <v>0</v>
      </c>
      <c r="Q413" s="146">
        <v>1.2E-4</v>
      </c>
      <c r="R413" s="146">
        <f>Q413*H413</f>
        <v>1.5697440000000003E-2</v>
      </c>
      <c r="S413" s="146">
        <v>0</v>
      </c>
      <c r="T413" s="147">
        <f>S413*H413</f>
        <v>0</v>
      </c>
      <c r="AR413" s="148" t="s">
        <v>371</v>
      </c>
      <c r="AT413" s="148" t="s">
        <v>321</v>
      </c>
      <c r="AU413" s="148" t="s">
        <v>87</v>
      </c>
      <c r="AY413" s="17" t="s">
        <v>197</v>
      </c>
      <c r="BE413" s="149">
        <f>IF(N413="základní",J413,0)</f>
        <v>0</v>
      </c>
      <c r="BF413" s="149">
        <f>IF(N413="snížená",J413,0)</f>
        <v>0</v>
      </c>
      <c r="BG413" s="149">
        <f>IF(N413="zákl. přenesená",J413,0)</f>
        <v>0</v>
      </c>
      <c r="BH413" s="149">
        <f>IF(N413="sníž. přenesená",J413,0)</f>
        <v>0</v>
      </c>
      <c r="BI413" s="149">
        <f>IF(N413="nulová",J413,0)</f>
        <v>0</v>
      </c>
      <c r="BJ413" s="17" t="s">
        <v>85</v>
      </c>
      <c r="BK413" s="149">
        <f>ROUND(I413*H413,2)</f>
        <v>0</v>
      </c>
      <c r="BL413" s="17" t="s">
        <v>286</v>
      </c>
      <c r="BM413" s="148" t="s">
        <v>736</v>
      </c>
    </row>
    <row r="414" spans="2:65" s="12" customFormat="1">
      <c r="B414" s="150"/>
      <c r="D414" s="151" t="s">
        <v>214</v>
      </c>
      <c r="F414" s="153" t="s">
        <v>737</v>
      </c>
      <c r="H414" s="154">
        <v>130.81200000000001</v>
      </c>
      <c r="I414" s="155"/>
      <c r="L414" s="150"/>
      <c r="M414" s="156"/>
      <c r="T414" s="157"/>
      <c r="AT414" s="152" t="s">
        <v>214</v>
      </c>
      <c r="AU414" s="152" t="s">
        <v>87</v>
      </c>
      <c r="AV414" s="12" t="s">
        <v>87</v>
      </c>
      <c r="AW414" s="12" t="s">
        <v>3</v>
      </c>
      <c r="AX414" s="12" t="s">
        <v>85</v>
      </c>
      <c r="AY414" s="152" t="s">
        <v>197</v>
      </c>
    </row>
    <row r="415" spans="2:65" s="1" customFormat="1" ht="24.2" customHeight="1">
      <c r="B415" s="136"/>
      <c r="C415" s="137" t="s">
        <v>738</v>
      </c>
      <c r="D415" s="137" t="s">
        <v>199</v>
      </c>
      <c r="E415" s="138" t="s">
        <v>739</v>
      </c>
      <c r="F415" s="139" t="s">
        <v>740</v>
      </c>
      <c r="G415" s="140" t="s">
        <v>212</v>
      </c>
      <c r="H415" s="141">
        <v>173.03200000000001</v>
      </c>
      <c r="I415" s="142"/>
      <c r="J415" s="143">
        <f>ROUND(I415*H415,2)</f>
        <v>0</v>
      </c>
      <c r="K415" s="139" t="s">
        <v>203</v>
      </c>
      <c r="L415" s="32"/>
      <c r="M415" s="144" t="s">
        <v>1</v>
      </c>
      <c r="N415" s="145" t="s">
        <v>42</v>
      </c>
      <c r="P415" s="146">
        <f>O415*H415</f>
        <v>0</v>
      </c>
      <c r="Q415" s="146">
        <v>2.0000000000000002E-5</v>
      </c>
      <c r="R415" s="146">
        <f>Q415*H415</f>
        <v>3.4606400000000005E-3</v>
      </c>
      <c r="S415" s="146">
        <v>0</v>
      </c>
      <c r="T415" s="147">
        <f>S415*H415</f>
        <v>0</v>
      </c>
      <c r="AR415" s="148" t="s">
        <v>286</v>
      </c>
      <c r="AT415" s="148" t="s">
        <v>199</v>
      </c>
      <c r="AU415" s="148" t="s">
        <v>87</v>
      </c>
      <c r="AY415" s="17" t="s">
        <v>197</v>
      </c>
      <c r="BE415" s="149">
        <f>IF(N415="základní",J415,0)</f>
        <v>0</v>
      </c>
      <c r="BF415" s="149">
        <f>IF(N415="snížená",J415,0)</f>
        <v>0</v>
      </c>
      <c r="BG415" s="149">
        <f>IF(N415="zákl. přenesená",J415,0)</f>
        <v>0</v>
      </c>
      <c r="BH415" s="149">
        <f>IF(N415="sníž. přenesená",J415,0)</f>
        <v>0</v>
      </c>
      <c r="BI415" s="149">
        <f>IF(N415="nulová",J415,0)</f>
        <v>0</v>
      </c>
      <c r="BJ415" s="17" t="s">
        <v>85</v>
      </c>
      <c r="BK415" s="149">
        <f>ROUND(I415*H415,2)</f>
        <v>0</v>
      </c>
      <c r="BL415" s="17" t="s">
        <v>286</v>
      </c>
      <c r="BM415" s="148" t="s">
        <v>741</v>
      </c>
    </row>
    <row r="416" spans="2:65" s="12" customFormat="1" ht="22.5">
      <c r="B416" s="150"/>
      <c r="D416" s="151" t="s">
        <v>214</v>
      </c>
      <c r="E416" s="152" t="s">
        <v>1</v>
      </c>
      <c r="F416" s="153" t="s">
        <v>742</v>
      </c>
      <c r="H416" s="154">
        <v>173.03200000000001</v>
      </c>
      <c r="I416" s="155"/>
      <c r="L416" s="150"/>
      <c r="M416" s="156"/>
      <c r="T416" s="157"/>
      <c r="AT416" s="152" t="s">
        <v>214</v>
      </c>
      <c r="AU416" s="152" t="s">
        <v>87</v>
      </c>
      <c r="AV416" s="12" t="s">
        <v>87</v>
      </c>
      <c r="AW416" s="12" t="s">
        <v>32</v>
      </c>
      <c r="AX416" s="12" t="s">
        <v>85</v>
      </c>
      <c r="AY416" s="152" t="s">
        <v>197</v>
      </c>
    </row>
    <row r="417" spans="2:65" s="1" customFormat="1" ht="24.2" customHeight="1">
      <c r="B417" s="136"/>
      <c r="C417" s="172" t="s">
        <v>743</v>
      </c>
      <c r="D417" s="172" t="s">
        <v>321</v>
      </c>
      <c r="E417" s="173" t="s">
        <v>744</v>
      </c>
      <c r="F417" s="174" t="s">
        <v>745</v>
      </c>
      <c r="G417" s="175" t="s">
        <v>212</v>
      </c>
      <c r="H417" s="176">
        <v>90.841999999999999</v>
      </c>
      <c r="I417" s="177"/>
      <c r="J417" s="178">
        <f>ROUND(I417*H417,2)</f>
        <v>0</v>
      </c>
      <c r="K417" s="174" t="s">
        <v>203</v>
      </c>
      <c r="L417" s="179"/>
      <c r="M417" s="180" t="s">
        <v>1</v>
      </c>
      <c r="N417" s="181" t="s">
        <v>42</v>
      </c>
      <c r="P417" s="146">
        <f>O417*H417</f>
        <v>0</v>
      </c>
      <c r="Q417" s="146">
        <v>1.6000000000000001E-4</v>
      </c>
      <c r="R417" s="146">
        <f>Q417*H417</f>
        <v>1.4534720000000001E-2</v>
      </c>
      <c r="S417" s="146">
        <v>0</v>
      </c>
      <c r="T417" s="147">
        <f>S417*H417</f>
        <v>0</v>
      </c>
      <c r="AR417" s="148" t="s">
        <v>371</v>
      </c>
      <c r="AT417" s="148" t="s">
        <v>321</v>
      </c>
      <c r="AU417" s="148" t="s">
        <v>87</v>
      </c>
      <c r="AY417" s="17" t="s">
        <v>197</v>
      </c>
      <c r="BE417" s="149">
        <f>IF(N417="základní",J417,0)</f>
        <v>0</v>
      </c>
      <c r="BF417" s="149">
        <f>IF(N417="snížená",J417,0)</f>
        <v>0</v>
      </c>
      <c r="BG417" s="149">
        <f>IF(N417="zákl. přenesená",J417,0)</f>
        <v>0</v>
      </c>
      <c r="BH417" s="149">
        <f>IF(N417="sníž. přenesená",J417,0)</f>
        <v>0</v>
      </c>
      <c r="BI417" s="149">
        <f>IF(N417="nulová",J417,0)</f>
        <v>0</v>
      </c>
      <c r="BJ417" s="17" t="s">
        <v>85</v>
      </c>
      <c r="BK417" s="149">
        <f>ROUND(I417*H417,2)</f>
        <v>0</v>
      </c>
      <c r="BL417" s="17" t="s">
        <v>286</v>
      </c>
      <c r="BM417" s="148" t="s">
        <v>746</v>
      </c>
    </row>
    <row r="418" spans="2:65" s="12" customFormat="1">
      <c r="B418" s="150"/>
      <c r="D418" s="151" t="s">
        <v>214</v>
      </c>
      <c r="F418" s="153" t="s">
        <v>747</v>
      </c>
      <c r="H418" s="154">
        <v>90.841999999999999</v>
      </c>
      <c r="I418" s="155"/>
      <c r="L418" s="150"/>
      <c r="M418" s="156"/>
      <c r="T418" s="157"/>
      <c r="AT418" s="152" t="s">
        <v>214</v>
      </c>
      <c r="AU418" s="152" t="s">
        <v>87</v>
      </c>
      <c r="AV418" s="12" t="s">
        <v>87</v>
      </c>
      <c r="AW418" s="12" t="s">
        <v>3</v>
      </c>
      <c r="AX418" s="12" t="s">
        <v>85</v>
      </c>
      <c r="AY418" s="152" t="s">
        <v>197</v>
      </c>
    </row>
    <row r="419" spans="2:65" s="1" customFormat="1" ht="24.2" customHeight="1">
      <c r="B419" s="136"/>
      <c r="C419" s="172" t="s">
        <v>748</v>
      </c>
      <c r="D419" s="172" t="s">
        <v>321</v>
      </c>
      <c r="E419" s="173" t="s">
        <v>749</v>
      </c>
      <c r="F419" s="174" t="s">
        <v>750</v>
      </c>
      <c r="G419" s="175" t="s">
        <v>212</v>
      </c>
      <c r="H419" s="176">
        <v>90.841999999999999</v>
      </c>
      <c r="I419" s="177"/>
      <c r="J419" s="178">
        <f>ROUND(I419*H419,2)</f>
        <v>0</v>
      </c>
      <c r="K419" s="174" t="s">
        <v>203</v>
      </c>
      <c r="L419" s="179"/>
      <c r="M419" s="180" t="s">
        <v>1</v>
      </c>
      <c r="N419" s="181" t="s">
        <v>42</v>
      </c>
      <c r="P419" s="146">
        <f>O419*H419</f>
        <v>0</v>
      </c>
      <c r="Q419" s="146">
        <v>1.2999999999999999E-4</v>
      </c>
      <c r="R419" s="146">
        <f>Q419*H419</f>
        <v>1.1809459999999999E-2</v>
      </c>
      <c r="S419" s="146">
        <v>0</v>
      </c>
      <c r="T419" s="147">
        <f>S419*H419</f>
        <v>0</v>
      </c>
      <c r="AR419" s="148" t="s">
        <v>371</v>
      </c>
      <c r="AT419" s="148" t="s">
        <v>321</v>
      </c>
      <c r="AU419" s="148" t="s">
        <v>87</v>
      </c>
      <c r="AY419" s="17" t="s">
        <v>197</v>
      </c>
      <c r="BE419" s="149">
        <f>IF(N419="základní",J419,0)</f>
        <v>0</v>
      </c>
      <c r="BF419" s="149">
        <f>IF(N419="snížená",J419,0)</f>
        <v>0</v>
      </c>
      <c r="BG419" s="149">
        <f>IF(N419="zákl. přenesená",J419,0)</f>
        <v>0</v>
      </c>
      <c r="BH419" s="149">
        <f>IF(N419="sníž. přenesená",J419,0)</f>
        <v>0</v>
      </c>
      <c r="BI419" s="149">
        <f>IF(N419="nulová",J419,0)</f>
        <v>0</v>
      </c>
      <c r="BJ419" s="17" t="s">
        <v>85</v>
      </c>
      <c r="BK419" s="149">
        <f>ROUND(I419*H419,2)</f>
        <v>0</v>
      </c>
      <c r="BL419" s="17" t="s">
        <v>286</v>
      </c>
      <c r="BM419" s="148" t="s">
        <v>751</v>
      </c>
    </row>
    <row r="420" spans="2:65" s="12" customFormat="1">
      <c r="B420" s="150"/>
      <c r="D420" s="151" t="s">
        <v>214</v>
      </c>
      <c r="F420" s="153" t="s">
        <v>747</v>
      </c>
      <c r="H420" s="154">
        <v>90.841999999999999</v>
      </c>
      <c r="I420" s="155"/>
      <c r="L420" s="150"/>
      <c r="M420" s="156"/>
      <c r="T420" s="157"/>
      <c r="AT420" s="152" t="s">
        <v>214</v>
      </c>
      <c r="AU420" s="152" t="s">
        <v>87</v>
      </c>
      <c r="AV420" s="12" t="s">
        <v>87</v>
      </c>
      <c r="AW420" s="12" t="s">
        <v>3</v>
      </c>
      <c r="AX420" s="12" t="s">
        <v>85</v>
      </c>
      <c r="AY420" s="152" t="s">
        <v>197</v>
      </c>
    </row>
    <row r="421" spans="2:65" s="1" customFormat="1" ht="24.2" customHeight="1">
      <c r="B421" s="136"/>
      <c r="C421" s="137" t="s">
        <v>752</v>
      </c>
      <c r="D421" s="137" t="s">
        <v>199</v>
      </c>
      <c r="E421" s="138" t="s">
        <v>753</v>
      </c>
      <c r="F421" s="139" t="s">
        <v>754</v>
      </c>
      <c r="G421" s="140" t="s">
        <v>212</v>
      </c>
      <c r="H421" s="141">
        <v>86.516000000000005</v>
      </c>
      <c r="I421" s="142"/>
      <c r="J421" s="143">
        <f>ROUND(I421*H421,2)</f>
        <v>0</v>
      </c>
      <c r="K421" s="139" t="s">
        <v>203</v>
      </c>
      <c r="L421" s="32"/>
      <c r="M421" s="144" t="s">
        <v>1</v>
      </c>
      <c r="N421" s="145" t="s">
        <v>42</v>
      </c>
      <c r="P421" s="146">
        <f>O421*H421</f>
        <v>0</v>
      </c>
      <c r="Q421" s="146">
        <v>2.4000000000000001E-4</v>
      </c>
      <c r="R421" s="146">
        <f>Q421*H421</f>
        <v>2.0763840000000002E-2</v>
      </c>
      <c r="S421" s="146">
        <v>0</v>
      </c>
      <c r="T421" s="147">
        <f>S421*H421</f>
        <v>0</v>
      </c>
      <c r="AR421" s="148" t="s">
        <v>286</v>
      </c>
      <c r="AT421" s="148" t="s">
        <v>199</v>
      </c>
      <c r="AU421" s="148" t="s">
        <v>87</v>
      </c>
      <c r="AY421" s="17" t="s">
        <v>197</v>
      </c>
      <c r="BE421" s="149">
        <f>IF(N421="základní",J421,0)</f>
        <v>0</v>
      </c>
      <c r="BF421" s="149">
        <f>IF(N421="snížená",J421,0)</f>
        <v>0</v>
      </c>
      <c r="BG421" s="149">
        <f>IF(N421="zákl. přenesená",J421,0)</f>
        <v>0</v>
      </c>
      <c r="BH421" s="149">
        <f>IF(N421="sníž. přenesená",J421,0)</f>
        <v>0</v>
      </c>
      <c r="BI421" s="149">
        <f>IF(N421="nulová",J421,0)</f>
        <v>0</v>
      </c>
      <c r="BJ421" s="17" t="s">
        <v>85</v>
      </c>
      <c r="BK421" s="149">
        <f>ROUND(I421*H421,2)</f>
        <v>0</v>
      </c>
      <c r="BL421" s="17" t="s">
        <v>286</v>
      </c>
      <c r="BM421" s="148" t="s">
        <v>755</v>
      </c>
    </row>
    <row r="422" spans="2:65" s="12" customFormat="1" ht="22.5">
      <c r="B422" s="150"/>
      <c r="D422" s="151" t="s">
        <v>214</v>
      </c>
      <c r="E422" s="152" t="s">
        <v>1</v>
      </c>
      <c r="F422" s="153" t="s">
        <v>756</v>
      </c>
      <c r="H422" s="154">
        <v>86.516000000000005</v>
      </c>
      <c r="I422" s="155"/>
      <c r="L422" s="150"/>
      <c r="M422" s="156"/>
      <c r="T422" s="157"/>
      <c r="AT422" s="152" t="s">
        <v>214</v>
      </c>
      <c r="AU422" s="152" t="s">
        <v>87</v>
      </c>
      <c r="AV422" s="12" t="s">
        <v>87</v>
      </c>
      <c r="AW422" s="12" t="s">
        <v>32</v>
      </c>
      <c r="AX422" s="12" t="s">
        <v>85</v>
      </c>
      <c r="AY422" s="152" t="s">
        <v>197</v>
      </c>
    </row>
    <row r="423" spans="2:65" s="1" customFormat="1" ht="24.2" customHeight="1">
      <c r="B423" s="136"/>
      <c r="C423" s="172" t="s">
        <v>757</v>
      </c>
      <c r="D423" s="172" t="s">
        <v>321</v>
      </c>
      <c r="E423" s="173" t="s">
        <v>758</v>
      </c>
      <c r="F423" s="174" t="s">
        <v>759</v>
      </c>
      <c r="G423" s="175" t="s">
        <v>212</v>
      </c>
      <c r="H423" s="176">
        <v>90.841999999999999</v>
      </c>
      <c r="I423" s="177"/>
      <c r="J423" s="178">
        <f>ROUND(I423*H423,2)</f>
        <v>0</v>
      </c>
      <c r="K423" s="174" t="s">
        <v>203</v>
      </c>
      <c r="L423" s="179"/>
      <c r="M423" s="180" t="s">
        <v>1</v>
      </c>
      <c r="N423" s="181" t="s">
        <v>42</v>
      </c>
      <c r="P423" s="146">
        <f>O423*H423</f>
        <v>0</v>
      </c>
      <c r="Q423" s="146">
        <v>7.0000000000000001E-3</v>
      </c>
      <c r="R423" s="146">
        <f>Q423*H423</f>
        <v>0.63589399999999996</v>
      </c>
      <c r="S423" s="146">
        <v>0</v>
      </c>
      <c r="T423" s="147">
        <f>S423*H423</f>
        <v>0</v>
      </c>
      <c r="AR423" s="148" t="s">
        <v>371</v>
      </c>
      <c r="AT423" s="148" t="s">
        <v>321</v>
      </c>
      <c r="AU423" s="148" t="s">
        <v>87</v>
      </c>
      <c r="AY423" s="17" t="s">
        <v>197</v>
      </c>
      <c r="BE423" s="149">
        <f>IF(N423="základní",J423,0)</f>
        <v>0</v>
      </c>
      <c r="BF423" s="149">
        <f>IF(N423="snížená",J423,0)</f>
        <v>0</v>
      </c>
      <c r="BG423" s="149">
        <f>IF(N423="zákl. přenesená",J423,0)</f>
        <v>0</v>
      </c>
      <c r="BH423" s="149">
        <f>IF(N423="sníž. přenesená",J423,0)</f>
        <v>0</v>
      </c>
      <c r="BI423" s="149">
        <f>IF(N423="nulová",J423,0)</f>
        <v>0</v>
      </c>
      <c r="BJ423" s="17" t="s">
        <v>85</v>
      </c>
      <c r="BK423" s="149">
        <f>ROUND(I423*H423,2)</f>
        <v>0</v>
      </c>
      <c r="BL423" s="17" t="s">
        <v>286</v>
      </c>
      <c r="BM423" s="148" t="s">
        <v>760</v>
      </c>
    </row>
    <row r="424" spans="2:65" s="12" customFormat="1">
      <c r="B424" s="150"/>
      <c r="D424" s="151" t="s">
        <v>214</v>
      </c>
      <c r="F424" s="153" t="s">
        <v>747</v>
      </c>
      <c r="H424" s="154">
        <v>90.841999999999999</v>
      </c>
      <c r="I424" s="155"/>
      <c r="L424" s="150"/>
      <c r="M424" s="156"/>
      <c r="T424" s="157"/>
      <c r="AT424" s="152" t="s">
        <v>214</v>
      </c>
      <c r="AU424" s="152" t="s">
        <v>87</v>
      </c>
      <c r="AV424" s="12" t="s">
        <v>87</v>
      </c>
      <c r="AW424" s="12" t="s">
        <v>3</v>
      </c>
      <c r="AX424" s="12" t="s">
        <v>85</v>
      </c>
      <c r="AY424" s="152" t="s">
        <v>197</v>
      </c>
    </row>
    <row r="425" spans="2:65" s="1" customFormat="1" ht="24.2" customHeight="1">
      <c r="B425" s="136"/>
      <c r="C425" s="137" t="s">
        <v>761</v>
      </c>
      <c r="D425" s="137" t="s">
        <v>199</v>
      </c>
      <c r="E425" s="138" t="s">
        <v>762</v>
      </c>
      <c r="F425" s="139" t="s">
        <v>763</v>
      </c>
      <c r="G425" s="140" t="s">
        <v>293</v>
      </c>
      <c r="H425" s="141">
        <v>0.73799999999999999</v>
      </c>
      <c r="I425" s="142"/>
      <c r="J425" s="143">
        <f>ROUND(I425*H425,2)</f>
        <v>0</v>
      </c>
      <c r="K425" s="139" t="s">
        <v>203</v>
      </c>
      <c r="L425" s="32"/>
      <c r="M425" s="144" t="s">
        <v>1</v>
      </c>
      <c r="N425" s="145" t="s">
        <v>42</v>
      </c>
      <c r="P425" s="146">
        <f>O425*H425</f>
        <v>0</v>
      </c>
      <c r="Q425" s="146">
        <v>0</v>
      </c>
      <c r="R425" s="146">
        <f>Q425*H425</f>
        <v>0</v>
      </c>
      <c r="S425" s="146">
        <v>0</v>
      </c>
      <c r="T425" s="147">
        <f>S425*H425</f>
        <v>0</v>
      </c>
      <c r="AR425" s="148" t="s">
        <v>286</v>
      </c>
      <c r="AT425" s="148" t="s">
        <v>199</v>
      </c>
      <c r="AU425" s="148" t="s">
        <v>87</v>
      </c>
      <c r="AY425" s="17" t="s">
        <v>197</v>
      </c>
      <c r="BE425" s="149">
        <f>IF(N425="základní",J425,0)</f>
        <v>0</v>
      </c>
      <c r="BF425" s="149">
        <f>IF(N425="snížená",J425,0)</f>
        <v>0</v>
      </c>
      <c r="BG425" s="149">
        <f>IF(N425="zákl. přenesená",J425,0)</f>
        <v>0</v>
      </c>
      <c r="BH425" s="149">
        <f>IF(N425="sníž. přenesená",J425,0)</f>
        <v>0</v>
      </c>
      <c r="BI425" s="149">
        <f>IF(N425="nulová",J425,0)</f>
        <v>0</v>
      </c>
      <c r="BJ425" s="17" t="s">
        <v>85</v>
      </c>
      <c r="BK425" s="149">
        <f>ROUND(I425*H425,2)</f>
        <v>0</v>
      </c>
      <c r="BL425" s="17" t="s">
        <v>286</v>
      </c>
      <c r="BM425" s="148" t="s">
        <v>764</v>
      </c>
    </row>
    <row r="426" spans="2:65" s="11" customFormat="1" ht="22.9" customHeight="1">
      <c r="B426" s="124"/>
      <c r="D426" s="125" t="s">
        <v>76</v>
      </c>
      <c r="E426" s="134" t="s">
        <v>765</v>
      </c>
      <c r="F426" s="134" t="s">
        <v>766</v>
      </c>
      <c r="I426" s="127"/>
      <c r="J426" s="135">
        <f>BK426</f>
        <v>0</v>
      </c>
      <c r="L426" s="124"/>
      <c r="M426" s="129"/>
      <c r="P426" s="130">
        <f>SUM(P427:P437)</f>
        <v>0</v>
      </c>
      <c r="R426" s="130">
        <f>SUM(R427:R437)</f>
        <v>3.4259999999999999E-2</v>
      </c>
      <c r="T426" s="131">
        <f>SUM(T427:T437)</f>
        <v>0</v>
      </c>
      <c r="AR426" s="125" t="s">
        <v>87</v>
      </c>
      <c r="AT426" s="132" t="s">
        <v>76</v>
      </c>
      <c r="AU426" s="132" t="s">
        <v>85</v>
      </c>
      <c r="AY426" s="125" t="s">
        <v>197</v>
      </c>
      <c r="BK426" s="133">
        <f>SUM(BK427:BK437)</f>
        <v>0</v>
      </c>
    </row>
    <row r="427" spans="2:65" s="1" customFormat="1" ht="21.75" customHeight="1">
      <c r="B427" s="136"/>
      <c r="C427" s="137" t="s">
        <v>767</v>
      </c>
      <c r="D427" s="137" t="s">
        <v>199</v>
      </c>
      <c r="E427" s="138" t="s">
        <v>768</v>
      </c>
      <c r="F427" s="139" t="s">
        <v>769</v>
      </c>
      <c r="G427" s="140" t="s">
        <v>527</v>
      </c>
      <c r="H427" s="141">
        <v>13</v>
      </c>
      <c r="I427" s="142"/>
      <c r="J427" s="143">
        <f t="shared" ref="J427:J437" si="0">ROUND(I427*H427,2)</f>
        <v>0</v>
      </c>
      <c r="K427" s="139" t="s">
        <v>203</v>
      </c>
      <c r="L427" s="32"/>
      <c r="M427" s="144" t="s">
        <v>1</v>
      </c>
      <c r="N427" s="145" t="s">
        <v>42</v>
      </c>
      <c r="P427" s="146">
        <f t="shared" ref="P427:P437" si="1">O427*H427</f>
        <v>0</v>
      </c>
      <c r="Q427" s="146">
        <v>1.42E-3</v>
      </c>
      <c r="R427" s="146">
        <f t="shared" ref="R427:R437" si="2">Q427*H427</f>
        <v>1.8460000000000001E-2</v>
      </c>
      <c r="S427" s="146">
        <v>0</v>
      </c>
      <c r="T427" s="147">
        <f t="shared" ref="T427:T437" si="3">S427*H427</f>
        <v>0</v>
      </c>
      <c r="AR427" s="148" t="s">
        <v>286</v>
      </c>
      <c r="AT427" s="148" t="s">
        <v>199</v>
      </c>
      <c r="AU427" s="148" t="s">
        <v>87</v>
      </c>
      <c r="AY427" s="17" t="s">
        <v>197</v>
      </c>
      <c r="BE427" s="149">
        <f t="shared" ref="BE427:BE437" si="4">IF(N427="základní",J427,0)</f>
        <v>0</v>
      </c>
      <c r="BF427" s="149">
        <f t="shared" ref="BF427:BF437" si="5">IF(N427="snížená",J427,0)</f>
        <v>0</v>
      </c>
      <c r="BG427" s="149">
        <f t="shared" ref="BG427:BG437" si="6">IF(N427="zákl. přenesená",J427,0)</f>
        <v>0</v>
      </c>
      <c r="BH427" s="149">
        <f t="shared" ref="BH427:BH437" si="7">IF(N427="sníž. přenesená",J427,0)</f>
        <v>0</v>
      </c>
      <c r="BI427" s="149">
        <f t="shared" ref="BI427:BI437" si="8">IF(N427="nulová",J427,0)</f>
        <v>0</v>
      </c>
      <c r="BJ427" s="17" t="s">
        <v>85</v>
      </c>
      <c r="BK427" s="149">
        <f t="shared" ref="BK427:BK437" si="9">ROUND(I427*H427,2)</f>
        <v>0</v>
      </c>
      <c r="BL427" s="17" t="s">
        <v>286</v>
      </c>
      <c r="BM427" s="148" t="s">
        <v>770</v>
      </c>
    </row>
    <row r="428" spans="2:65" s="1" customFormat="1" ht="16.5" customHeight="1">
      <c r="B428" s="136"/>
      <c r="C428" s="137" t="s">
        <v>771</v>
      </c>
      <c r="D428" s="137" t="s">
        <v>199</v>
      </c>
      <c r="E428" s="138" t="s">
        <v>772</v>
      </c>
      <c r="F428" s="139" t="s">
        <v>773</v>
      </c>
      <c r="G428" s="140" t="s">
        <v>527</v>
      </c>
      <c r="H428" s="141">
        <v>2</v>
      </c>
      <c r="I428" s="142"/>
      <c r="J428" s="143">
        <f t="shared" si="0"/>
        <v>0</v>
      </c>
      <c r="K428" s="139" t="s">
        <v>203</v>
      </c>
      <c r="L428" s="32"/>
      <c r="M428" s="144" t="s">
        <v>1</v>
      </c>
      <c r="N428" s="145" t="s">
        <v>42</v>
      </c>
      <c r="P428" s="146">
        <f t="shared" si="1"/>
        <v>0</v>
      </c>
      <c r="Q428" s="146">
        <v>7.6000000000000004E-4</v>
      </c>
      <c r="R428" s="146">
        <f t="shared" si="2"/>
        <v>1.5200000000000001E-3</v>
      </c>
      <c r="S428" s="146">
        <v>0</v>
      </c>
      <c r="T428" s="147">
        <f t="shared" si="3"/>
        <v>0</v>
      </c>
      <c r="AR428" s="148" t="s">
        <v>286</v>
      </c>
      <c r="AT428" s="148" t="s">
        <v>199</v>
      </c>
      <c r="AU428" s="148" t="s">
        <v>87</v>
      </c>
      <c r="AY428" s="17" t="s">
        <v>197</v>
      </c>
      <c r="BE428" s="149">
        <f t="shared" si="4"/>
        <v>0</v>
      </c>
      <c r="BF428" s="149">
        <f t="shared" si="5"/>
        <v>0</v>
      </c>
      <c r="BG428" s="149">
        <f t="shared" si="6"/>
        <v>0</v>
      </c>
      <c r="BH428" s="149">
        <f t="shared" si="7"/>
        <v>0</v>
      </c>
      <c r="BI428" s="149">
        <f t="shared" si="8"/>
        <v>0</v>
      </c>
      <c r="BJ428" s="17" t="s">
        <v>85</v>
      </c>
      <c r="BK428" s="149">
        <f t="shared" si="9"/>
        <v>0</v>
      </c>
      <c r="BL428" s="17" t="s">
        <v>286</v>
      </c>
      <c r="BM428" s="148" t="s">
        <v>774</v>
      </c>
    </row>
    <row r="429" spans="2:65" s="1" customFormat="1" ht="16.5" customHeight="1">
      <c r="B429" s="136"/>
      <c r="C429" s="137" t="s">
        <v>775</v>
      </c>
      <c r="D429" s="137" t="s">
        <v>199</v>
      </c>
      <c r="E429" s="138" t="s">
        <v>776</v>
      </c>
      <c r="F429" s="139" t="s">
        <v>777</v>
      </c>
      <c r="G429" s="140" t="s">
        <v>527</v>
      </c>
      <c r="H429" s="141">
        <v>15</v>
      </c>
      <c r="I429" s="142"/>
      <c r="J429" s="143">
        <f t="shared" si="0"/>
        <v>0</v>
      </c>
      <c r="K429" s="139" t="s">
        <v>203</v>
      </c>
      <c r="L429" s="32"/>
      <c r="M429" s="144" t="s">
        <v>1</v>
      </c>
      <c r="N429" s="145" t="s">
        <v>42</v>
      </c>
      <c r="P429" s="146">
        <f t="shared" si="1"/>
        <v>0</v>
      </c>
      <c r="Q429" s="146">
        <v>5.0000000000000001E-4</v>
      </c>
      <c r="R429" s="146">
        <f t="shared" si="2"/>
        <v>7.4999999999999997E-3</v>
      </c>
      <c r="S429" s="146">
        <v>0</v>
      </c>
      <c r="T429" s="147">
        <f t="shared" si="3"/>
        <v>0</v>
      </c>
      <c r="AR429" s="148" t="s">
        <v>286</v>
      </c>
      <c r="AT429" s="148" t="s">
        <v>199</v>
      </c>
      <c r="AU429" s="148" t="s">
        <v>87</v>
      </c>
      <c r="AY429" s="17" t="s">
        <v>197</v>
      </c>
      <c r="BE429" s="149">
        <f t="shared" si="4"/>
        <v>0</v>
      </c>
      <c r="BF429" s="149">
        <f t="shared" si="5"/>
        <v>0</v>
      </c>
      <c r="BG429" s="149">
        <f t="shared" si="6"/>
        <v>0</v>
      </c>
      <c r="BH429" s="149">
        <f t="shared" si="7"/>
        <v>0</v>
      </c>
      <c r="BI429" s="149">
        <f t="shared" si="8"/>
        <v>0</v>
      </c>
      <c r="BJ429" s="17" t="s">
        <v>85</v>
      </c>
      <c r="BK429" s="149">
        <f t="shared" si="9"/>
        <v>0</v>
      </c>
      <c r="BL429" s="17" t="s">
        <v>286</v>
      </c>
      <c r="BM429" s="148" t="s">
        <v>778</v>
      </c>
    </row>
    <row r="430" spans="2:65" s="1" customFormat="1" ht="16.5" customHeight="1">
      <c r="B430" s="136"/>
      <c r="C430" s="137" t="s">
        <v>779</v>
      </c>
      <c r="D430" s="137" t="s">
        <v>199</v>
      </c>
      <c r="E430" s="138" t="s">
        <v>780</v>
      </c>
      <c r="F430" s="139" t="s">
        <v>781</v>
      </c>
      <c r="G430" s="140" t="s">
        <v>527</v>
      </c>
      <c r="H430" s="141">
        <v>3</v>
      </c>
      <c r="I430" s="142"/>
      <c r="J430" s="143">
        <f t="shared" si="0"/>
        <v>0</v>
      </c>
      <c r="K430" s="139" t="s">
        <v>203</v>
      </c>
      <c r="L430" s="32"/>
      <c r="M430" s="144" t="s">
        <v>1</v>
      </c>
      <c r="N430" s="145" t="s">
        <v>42</v>
      </c>
      <c r="P430" s="146">
        <f t="shared" si="1"/>
        <v>0</v>
      </c>
      <c r="Q430" s="146">
        <v>1.5299999999999999E-3</v>
      </c>
      <c r="R430" s="146">
        <f t="shared" si="2"/>
        <v>4.5899999999999995E-3</v>
      </c>
      <c r="S430" s="146">
        <v>0</v>
      </c>
      <c r="T430" s="147">
        <f t="shared" si="3"/>
        <v>0</v>
      </c>
      <c r="AR430" s="148" t="s">
        <v>286</v>
      </c>
      <c r="AT430" s="148" t="s">
        <v>199</v>
      </c>
      <c r="AU430" s="148" t="s">
        <v>87</v>
      </c>
      <c r="AY430" s="17" t="s">
        <v>197</v>
      </c>
      <c r="BE430" s="149">
        <f t="shared" si="4"/>
        <v>0</v>
      </c>
      <c r="BF430" s="149">
        <f t="shared" si="5"/>
        <v>0</v>
      </c>
      <c r="BG430" s="149">
        <f t="shared" si="6"/>
        <v>0</v>
      </c>
      <c r="BH430" s="149">
        <f t="shared" si="7"/>
        <v>0</v>
      </c>
      <c r="BI430" s="149">
        <f t="shared" si="8"/>
        <v>0</v>
      </c>
      <c r="BJ430" s="17" t="s">
        <v>85</v>
      </c>
      <c r="BK430" s="149">
        <f t="shared" si="9"/>
        <v>0</v>
      </c>
      <c r="BL430" s="17" t="s">
        <v>286</v>
      </c>
      <c r="BM430" s="148" t="s">
        <v>782</v>
      </c>
    </row>
    <row r="431" spans="2:65" s="1" customFormat="1" ht="16.5" customHeight="1">
      <c r="B431" s="136"/>
      <c r="C431" s="137" t="s">
        <v>783</v>
      </c>
      <c r="D431" s="137" t="s">
        <v>199</v>
      </c>
      <c r="E431" s="138" t="s">
        <v>784</v>
      </c>
      <c r="F431" s="139" t="s">
        <v>785</v>
      </c>
      <c r="G431" s="140" t="s">
        <v>527</v>
      </c>
      <c r="H431" s="141">
        <v>3.5</v>
      </c>
      <c r="I431" s="142"/>
      <c r="J431" s="143">
        <f t="shared" si="0"/>
        <v>0</v>
      </c>
      <c r="K431" s="139" t="s">
        <v>203</v>
      </c>
      <c r="L431" s="32"/>
      <c r="M431" s="144" t="s">
        <v>1</v>
      </c>
      <c r="N431" s="145" t="s">
        <v>42</v>
      </c>
      <c r="P431" s="146">
        <f t="shared" si="1"/>
        <v>0</v>
      </c>
      <c r="Q431" s="146">
        <v>5.8E-4</v>
      </c>
      <c r="R431" s="146">
        <f t="shared" si="2"/>
        <v>2.0300000000000001E-3</v>
      </c>
      <c r="S431" s="146">
        <v>0</v>
      </c>
      <c r="T431" s="147">
        <f t="shared" si="3"/>
        <v>0</v>
      </c>
      <c r="AR431" s="148" t="s">
        <v>286</v>
      </c>
      <c r="AT431" s="148" t="s">
        <v>199</v>
      </c>
      <c r="AU431" s="148" t="s">
        <v>87</v>
      </c>
      <c r="AY431" s="17" t="s">
        <v>197</v>
      </c>
      <c r="BE431" s="149">
        <f t="shared" si="4"/>
        <v>0</v>
      </c>
      <c r="BF431" s="149">
        <f t="shared" si="5"/>
        <v>0</v>
      </c>
      <c r="BG431" s="149">
        <f t="shared" si="6"/>
        <v>0</v>
      </c>
      <c r="BH431" s="149">
        <f t="shared" si="7"/>
        <v>0</v>
      </c>
      <c r="BI431" s="149">
        <f t="shared" si="8"/>
        <v>0</v>
      </c>
      <c r="BJ431" s="17" t="s">
        <v>85</v>
      </c>
      <c r="BK431" s="149">
        <f t="shared" si="9"/>
        <v>0</v>
      </c>
      <c r="BL431" s="17" t="s">
        <v>286</v>
      </c>
      <c r="BM431" s="148" t="s">
        <v>786</v>
      </c>
    </row>
    <row r="432" spans="2:65" s="1" customFormat="1" ht="16.5" customHeight="1">
      <c r="B432" s="136"/>
      <c r="C432" s="137" t="s">
        <v>787</v>
      </c>
      <c r="D432" s="137" t="s">
        <v>199</v>
      </c>
      <c r="E432" s="138" t="s">
        <v>788</v>
      </c>
      <c r="F432" s="139" t="s">
        <v>789</v>
      </c>
      <c r="G432" s="140" t="s">
        <v>202</v>
      </c>
      <c r="H432" s="141">
        <v>7</v>
      </c>
      <c r="I432" s="142"/>
      <c r="J432" s="143">
        <f t="shared" si="0"/>
        <v>0</v>
      </c>
      <c r="K432" s="139" t="s">
        <v>203</v>
      </c>
      <c r="L432" s="32"/>
      <c r="M432" s="144" t="s">
        <v>1</v>
      </c>
      <c r="N432" s="145" t="s">
        <v>42</v>
      </c>
      <c r="P432" s="146">
        <f t="shared" si="1"/>
        <v>0</v>
      </c>
      <c r="Q432" s="146">
        <v>0</v>
      </c>
      <c r="R432" s="146">
        <f t="shared" si="2"/>
        <v>0</v>
      </c>
      <c r="S432" s="146">
        <v>0</v>
      </c>
      <c r="T432" s="147">
        <f t="shared" si="3"/>
        <v>0</v>
      </c>
      <c r="AR432" s="148" t="s">
        <v>286</v>
      </c>
      <c r="AT432" s="148" t="s">
        <v>199</v>
      </c>
      <c r="AU432" s="148" t="s">
        <v>87</v>
      </c>
      <c r="AY432" s="17" t="s">
        <v>197</v>
      </c>
      <c r="BE432" s="149">
        <f t="shared" si="4"/>
        <v>0</v>
      </c>
      <c r="BF432" s="149">
        <f t="shared" si="5"/>
        <v>0</v>
      </c>
      <c r="BG432" s="149">
        <f t="shared" si="6"/>
        <v>0</v>
      </c>
      <c r="BH432" s="149">
        <f t="shared" si="7"/>
        <v>0</v>
      </c>
      <c r="BI432" s="149">
        <f t="shared" si="8"/>
        <v>0</v>
      </c>
      <c r="BJ432" s="17" t="s">
        <v>85</v>
      </c>
      <c r="BK432" s="149">
        <f t="shared" si="9"/>
        <v>0</v>
      </c>
      <c r="BL432" s="17" t="s">
        <v>286</v>
      </c>
      <c r="BM432" s="148" t="s">
        <v>790</v>
      </c>
    </row>
    <row r="433" spans="2:65" s="1" customFormat="1" ht="16.5" customHeight="1">
      <c r="B433" s="136"/>
      <c r="C433" s="137" t="s">
        <v>791</v>
      </c>
      <c r="D433" s="137" t="s">
        <v>199</v>
      </c>
      <c r="E433" s="138" t="s">
        <v>792</v>
      </c>
      <c r="F433" s="139" t="s">
        <v>793</v>
      </c>
      <c r="G433" s="140" t="s">
        <v>202</v>
      </c>
      <c r="H433" s="141">
        <v>1</v>
      </c>
      <c r="I433" s="142"/>
      <c r="J433" s="143">
        <f t="shared" si="0"/>
        <v>0</v>
      </c>
      <c r="K433" s="139" t="s">
        <v>203</v>
      </c>
      <c r="L433" s="32"/>
      <c r="M433" s="144" t="s">
        <v>1</v>
      </c>
      <c r="N433" s="145" t="s">
        <v>42</v>
      </c>
      <c r="P433" s="146">
        <f t="shared" si="1"/>
        <v>0</v>
      </c>
      <c r="Q433" s="146">
        <v>0</v>
      </c>
      <c r="R433" s="146">
        <f t="shared" si="2"/>
        <v>0</v>
      </c>
      <c r="S433" s="146">
        <v>0</v>
      </c>
      <c r="T433" s="147">
        <f t="shared" si="3"/>
        <v>0</v>
      </c>
      <c r="AR433" s="148" t="s">
        <v>286</v>
      </c>
      <c r="AT433" s="148" t="s">
        <v>199</v>
      </c>
      <c r="AU433" s="148" t="s">
        <v>87</v>
      </c>
      <c r="AY433" s="17" t="s">
        <v>197</v>
      </c>
      <c r="BE433" s="149">
        <f t="shared" si="4"/>
        <v>0</v>
      </c>
      <c r="BF433" s="149">
        <f t="shared" si="5"/>
        <v>0</v>
      </c>
      <c r="BG433" s="149">
        <f t="shared" si="6"/>
        <v>0</v>
      </c>
      <c r="BH433" s="149">
        <f t="shared" si="7"/>
        <v>0</v>
      </c>
      <c r="BI433" s="149">
        <f t="shared" si="8"/>
        <v>0</v>
      </c>
      <c r="BJ433" s="17" t="s">
        <v>85</v>
      </c>
      <c r="BK433" s="149">
        <f t="shared" si="9"/>
        <v>0</v>
      </c>
      <c r="BL433" s="17" t="s">
        <v>286</v>
      </c>
      <c r="BM433" s="148" t="s">
        <v>794</v>
      </c>
    </row>
    <row r="434" spans="2:65" s="1" customFormat="1" ht="21.75" customHeight="1">
      <c r="B434" s="136"/>
      <c r="C434" s="137" t="s">
        <v>795</v>
      </c>
      <c r="D434" s="137" t="s">
        <v>199</v>
      </c>
      <c r="E434" s="138" t="s">
        <v>796</v>
      </c>
      <c r="F434" s="139" t="s">
        <v>797</v>
      </c>
      <c r="G434" s="140" t="s">
        <v>202</v>
      </c>
      <c r="H434" s="141">
        <v>6</v>
      </c>
      <c r="I434" s="142"/>
      <c r="J434" s="143">
        <f t="shared" si="0"/>
        <v>0</v>
      </c>
      <c r="K434" s="139" t="s">
        <v>203</v>
      </c>
      <c r="L434" s="32"/>
      <c r="M434" s="144" t="s">
        <v>1</v>
      </c>
      <c r="N434" s="145" t="s">
        <v>42</v>
      </c>
      <c r="P434" s="146">
        <f t="shared" si="1"/>
        <v>0</v>
      </c>
      <c r="Q434" s="146">
        <v>0</v>
      </c>
      <c r="R434" s="146">
        <f t="shared" si="2"/>
        <v>0</v>
      </c>
      <c r="S434" s="146">
        <v>0</v>
      </c>
      <c r="T434" s="147">
        <f t="shared" si="3"/>
        <v>0</v>
      </c>
      <c r="AR434" s="148" t="s">
        <v>286</v>
      </c>
      <c r="AT434" s="148" t="s">
        <v>199</v>
      </c>
      <c r="AU434" s="148" t="s">
        <v>87</v>
      </c>
      <c r="AY434" s="17" t="s">
        <v>197</v>
      </c>
      <c r="BE434" s="149">
        <f t="shared" si="4"/>
        <v>0</v>
      </c>
      <c r="BF434" s="149">
        <f t="shared" si="5"/>
        <v>0</v>
      </c>
      <c r="BG434" s="149">
        <f t="shared" si="6"/>
        <v>0</v>
      </c>
      <c r="BH434" s="149">
        <f t="shared" si="7"/>
        <v>0</v>
      </c>
      <c r="BI434" s="149">
        <f t="shared" si="8"/>
        <v>0</v>
      </c>
      <c r="BJ434" s="17" t="s">
        <v>85</v>
      </c>
      <c r="BK434" s="149">
        <f t="shared" si="9"/>
        <v>0</v>
      </c>
      <c r="BL434" s="17" t="s">
        <v>286</v>
      </c>
      <c r="BM434" s="148" t="s">
        <v>798</v>
      </c>
    </row>
    <row r="435" spans="2:65" s="1" customFormat="1" ht="16.5" customHeight="1">
      <c r="B435" s="136"/>
      <c r="C435" s="137" t="s">
        <v>799</v>
      </c>
      <c r="D435" s="137" t="s">
        <v>199</v>
      </c>
      <c r="E435" s="138" t="s">
        <v>800</v>
      </c>
      <c r="F435" s="139" t="s">
        <v>801</v>
      </c>
      <c r="G435" s="140" t="s">
        <v>202</v>
      </c>
      <c r="H435" s="141">
        <v>1</v>
      </c>
      <c r="I435" s="142"/>
      <c r="J435" s="143">
        <f t="shared" si="0"/>
        <v>0</v>
      </c>
      <c r="K435" s="139" t="s">
        <v>203</v>
      </c>
      <c r="L435" s="32"/>
      <c r="M435" s="144" t="s">
        <v>1</v>
      </c>
      <c r="N435" s="145" t="s">
        <v>42</v>
      </c>
      <c r="P435" s="146">
        <f t="shared" si="1"/>
        <v>0</v>
      </c>
      <c r="Q435" s="146">
        <v>1.6000000000000001E-4</v>
      </c>
      <c r="R435" s="146">
        <f t="shared" si="2"/>
        <v>1.6000000000000001E-4</v>
      </c>
      <c r="S435" s="146">
        <v>0</v>
      </c>
      <c r="T435" s="147">
        <f t="shared" si="3"/>
        <v>0</v>
      </c>
      <c r="AR435" s="148" t="s">
        <v>286</v>
      </c>
      <c r="AT435" s="148" t="s">
        <v>199</v>
      </c>
      <c r="AU435" s="148" t="s">
        <v>87</v>
      </c>
      <c r="AY435" s="17" t="s">
        <v>197</v>
      </c>
      <c r="BE435" s="149">
        <f t="shared" si="4"/>
        <v>0</v>
      </c>
      <c r="BF435" s="149">
        <f t="shared" si="5"/>
        <v>0</v>
      </c>
      <c r="BG435" s="149">
        <f t="shared" si="6"/>
        <v>0</v>
      </c>
      <c r="BH435" s="149">
        <f t="shared" si="7"/>
        <v>0</v>
      </c>
      <c r="BI435" s="149">
        <f t="shared" si="8"/>
        <v>0</v>
      </c>
      <c r="BJ435" s="17" t="s">
        <v>85</v>
      </c>
      <c r="BK435" s="149">
        <f t="shared" si="9"/>
        <v>0</v>
      </c>
      <c r="BL435" s="17" t="s">
        <v>286</v>
      </c>
      <c r="BM435" s="148" t="s">
        <v>802</v>
      </c>
    </row>
    <row r="436" spans="2:65" s="1" customFormat="1" ht="21.75" customHeight="1">
      <c r="B436" s="136"/>
      <c r="C436" s="137" t="s">
        <v>803</v>
      </c>
      <c r="D436" s="137" t="s">
        <v>199</v>
      </c>
      <c r="E436" s="138" t="s">
        <v>804</v>
      </c>
      <c r="F436" s="139" t="s">
        <v>805</v>
      </c>
      <c r="G436" s="140" t="s">
        <v>527</v>
      </c>
      <c r="H436" s="141">
        <v>36.5</v>
      </c>
      <c r="I436" s="142"/>
      <c r="J436" s="143">
        <f t="shared" si="0"/>
        <v>0</v>
      </c>
      <c r="K436" s="139" t="s">
        <v>203</v>
      </c>
      <c r="L436" s="32"/>
      <c r="M436" s="144" t="s">
        <v>1</v>
      </c>
      <c r="N436" s="145" t="s">
        <v>42</v>
      </c>
      <c r="P436" s="146">
        <f t="shared" si="1"/>
        <v>0</v>
      </c>
      <c r="Q436" s="146">
        <v>0</v>
      </c>
      <c r="R436" s="146">
        <f t="shared" si="2"/>
        <v>0</v>
      </c>
      <c r="S436" s="146">
        <v>0</v>
      </c>
      <c r="T436" s="147">
        <f t="shared" si="3"/>
        <v>0</v>
      </c>
      <c r="AR436" s="148" t="s">
        <v>286</v>
      </c>
      <c r="AT436" s="148" t="s">
        <v>199</v>
      </c>
      <c r="AU436" s="148" t="s">
        <v>87</v>
      </c>
      <c r="AY436" s="17" t="s">
        <v>197</v>
      </c>
      <c r="BE436" s="149">
        <f t="shared" si="4"/>
        <v>0</v>
      </c>
      <c r="BF436" s="149">
        <f t="shared" si="5"/>
        <v>0</v>
      </c>
      <c r="BG436" s="149">
        <f t="shared" si="6"/>
        <v>0</v>
      </c>
      <c r="BH436" s="149">
        <f t="shared" si="7"/>
        <v>0</v>
      </c>
      <c r="BI436" s="149">
        <f t="shared" si="8"/>
        <v>0</v>
      </c>
      <c r="BJ436" s="17" t="s">
        <v>85</v>
      </c>
      <c r="BK436" s="149">
        <f t="shared" si="9"/>
        <v>0</v>
      </c>
      <c r="BL436" s="17" t="s">
        <v>286</v>
      </c>
      <c r="BM436" s="148" t="s">
        <v>806</v>
      </c>
    </row>
    <row r="437" spans="2:65" s="1" customFormat="1" ht="24.2" customHeight="1">
      <c r="B437" s="136"/>
      <c r="C437" s="137" t="s">
        <v>807</v>
      </c>
      <c r="D437" s="137" t="s">
        <v>199</v>
      </c>
      <c r="E437" s="138" t="s">
        <v>808</v>
      </c>
      <c r="F437" s="139" t="s">
        <v>809</v>
      </c>
      <c r="G437" s="140" t="s">
        <v>293</v>
      </c>
      <c r="H437" s="141">
        <v>3.4000000000000002E-2</v>
      </c>
      <c r="I437" s="142"/>
      <c r="J437" s="143">
        <f t="shared" si="0"/>
        <v>0</v>
      </c>
      <c r="K437" s="139" t="s">
        <v>203</v>
      </c>
      <c r="L437" s="32"/>
      <c r="M437" s="144" t="s">
        <v>1</v>
      </c>
      <c r="N437" s="145" t="s">
        <v>42</v>
      </c>
      <c r="P437" s="146">
        <f t="shared" si="1"/>
        <v>0</v>
      </c>
      <c r="Q437" s="146">
        <v>0</v>
      </c>
      <c r="R437" s="146">
        <f t="shared" si="2"/>
        <v>0</v>
      </c>
      <c r="S437" s="146">
        <v>0</v>
      </c>
      <c r="T437" s="147">
        <f t="shared" si="3"/>
        <v>0</v>
      </c>
      <c r="AR437" s="148" t="s">
        <v>286</v>
      </c>
      <c r="AT437" s="148" t="s">
        <v>199</v>
      </c>
      <c r="AU437" s="148" t="s">
        <v>87</v>
      </c>
      <c r="AY437" s="17" t="s">
        <v>197</v>
      </c>
      <c r="BE437" s="149">
        <f t="shared" si="4"/>
        <v>0</v>
      </c>
      <c r="BF437" s="149">
        <f t="shared" si="5"/>
        <v>0</v>
      </c>
      <c r="BG437" s="149">
        <f t="shared" si="6"/>
        <v>0</v>
      </c>
      <c r="BH437" s="149">
        <f t="shared" si="7"/>
        <v>0</v>
      </c>
      <c r="BI437" s="149">
        <f t="shared" si="8"/>
        <v>0</v>
      </c>
      <c r="BJ437" s="17" t="s">
        <v>85</v>
      </c>
      <c r="BK437" s="149">
        <f t="shared" si="9"/>
        <v>0</v>
      </c>
      <c r="BL437" s="17" t="s">
        <v>286</v>
      </c>
      <c r="BM437" s="148" t="s">
        <v>810</v>
      </c>
    </row>
    <row r="438" spans="2:65" s="11" customFormat="1" ht="22.9" customHeight="1">
      <c r="B438" s="124"/>
      <c r="D438" s="125" t="s">
        <v>76</v>
      </c>
      <c r="E438" s="134" t="s">
        <v>811</v>
      </c>
      <c r="F438" s="134" t="s">
        <v>812</v>
      </c>
      <c r="I438" s="127"/>
      <c r="J438" s="135">
        <f>BK438</f>
        <v>0</v>
      </c>
      <c r="L438" s="124"/>
      <c r="M438" s="129"/>
      <c r="P438" s="130">
        <f>SUM(P439:P451)</f>
        <v>0</v>
      </c>
      <c r="R438" s="130">
        <f>SUM(R439:R451)</f>
        <v>7.2410000000000002E-2</v>
      </c>
      <c r="T438" s="131">
        <f>SUM(T439:T451)</f>
        <v>0</v>
      </c>
      <c r="AR438" s="125" t="s">
        <v>87</v>
      </c>
      <c r="AT438" s="132" t="s">
        <v>76</v>
      </c>
      <c r="AU438" s="132" t="s">
        <v>85</v>
      </c>
      <c r="AY438" s="125" t="s">
        <v>197</v>
      </c>
      <c r="BK438" s="133">
        <f>SUM(BK439:BK451)</f>
        <v>0</v>
      </c>
    </row>
    <row r="439" spans="2:65" s="1" customFormat="1" ht="24.2" customHeight="1">
      <c r="B439" s="136"/>
      <c r="C439" s="137" t="s">
        <v>813</v>
      </c>
      <c r="D439" s="137" t="s">
        <v>199</v>
      </c>
      <c r="E439" s="138" t="s">
        <v>814</v>
      </c>
      <c r="F439" s="139" t="s">
        <v>815</v>
      </c>
      <c r="G439" s="140" t="s">
        <v>527</v>
      </c>
      <c r="H439" s="141">
        <v>55</v>
      </c>
      <c r="I439" s="142"/>
      <c r="J439" s="143">
        <f t="shared" ref="J439:J451" si="10">ROUND(I439*H439,2)</f>
        <v>0</v>
      </c>
      <c r="K439" s="139" t="s">
        <v>203</v>
      </c>
      <c r="L439" s="32"/>
      <c r="M439" s="144" t="s">
        <v>1</v>
      </c>
      <c r="N439" s="145" t="s">
        <v>42</v>
      </c>
      <c r="P439" s="146">
        <f t="shared" ref="P439:P451" si="11">O439*H439</f>
        <v>0</v>
      </c>
      <c r="Q439" s="146">
        <v>7.5000000000000002E-4</v>
      </c>
      <c r="R439" s="146">
        <f t="shared" ref="R439:R451" si="12">Q439*H439</f>
        <v>4.1250000000000002E-2</v>
      </c>
      <c r="S439" s="146">
        <v>0</v>
      </c>
      <c r="T439" s="147">
        <f t="shared" ref="T439:T451" si="13">S439*H439</f>
        <v>0</v>
      </c>
      <c r="AR439" s="148" t="s">
        <v>286</v>
      </c>
      <c r="AT439" s="148" t="s">
        <v>199</v>
      </c>
      <c r="AU439" s="148" t="s">
        <v>87</v>
      </c>
      <c r="AY439" s="17" t="s">
        <v>197</v>
      </c>
      <c r="BE439" s="149">
        <f t="shared" ref="BE439:BE451" si="14">IF(N439="základní",J439,0)</f>
        <v>0</v>
      </c>
      <c r="BF439" s="149">
        <f t="shared" ref="BF439:BF451" si="15">IF(N439="snížená",J439,0)</f>
        <v>0</v>
      </c>
      <c r="BG439" s="149">
        <f t="shared" ref="BG439:BG451" si="16">IF(N439="zákl. přenesená",J439,0)</f>
        <v>0</v>
      </c>
      <c r="BH439" s="149">
        <f t="shared" ref="BH439:BH451" si="17">IF(N439="sníž. přenesená",J439,0)</f>
        <v>0</v>
      </c>
      <c r="BI439" s="149">
        <f t="shared" ref="BI439:BI451" si="18">IF(N439="nulová",J439,0)</f>
        <v>0</v>
      </c>
      <c r="BJ439" s="17" t="s">
        <v>85</v>
      </c>
      <c r="BK439" s="149">
        <f t="shared" ref="BK439:BK451" si="19">ROUND(I439*H439,2)</f>
        <v>0</v>
      </c>
      <c r="BL439" s="17" t="s">
        <v>286</v>
      </c>
      <c r="BM439" s="148" t="s">
        <v>816</v>
      </c>
    </row>
    <row r="440" spans="2:65" s="1" customFormat="1" ht="24.2" customHeight="1">
      <c r="B440" s="136"/>
      <c r="C440" s="137" t="s">
        <v>817</v>
      </c>
      <c r="D440" s="137" t="s">
        <v>199</v>
      </c>
      <c r="E440" s="138" t="s">
        <v>818</v>
      </c>
      <c r="F440" s="139" t="s">
        <v>819</v>
      </c>
      <c r="G440" s="140" t="s">
        <v>527</v>
      </c>
      <c r="H440" s="141">
        <v>2</v>
      </c>
      <c r="I440" s="142"/>
      <c r="J440" s="143">
        <f t="shared" si="10"/>
        <v>0</v>
      </c>
      <c r="K440" s="139" t="s">
        <v>203</v>
      </c>
      <c r="L440" s="32"/>
      <c r="M440" s="144" t="s">
        <v>1</v>
      </c>
      <c r="N440" s="145" t="s">
        <v>42</v>
      </c>
      <c r="P440" s="146">
        <f t="shared" si="11"/>
        <v>0</v>
      </c>
      <c r="Q440" s="146">
        <v>1.15E-3</v>
      </c>
      <c r="R440" s="146">
        <f t="shared" si="12"/>
        <v>2.3E-3</v>
      </c>
      <c r="S440" s="146">
        <v>0</v>
      </c>
      <c r="T440" s="147">
        <f t="shared" si="13"/>
        <v>0</v>
      </c>
      <c r="AR440" s="148" t="s">
        <v>286</v>
      </c>
      <c r="AT440" s="148" t="s">
        <v>199</v>
      </c>
      <c r="AU440" s="148" t="s">
        <v>87</v>
      </c>
      <c r="AY440" s="17" t="s">
        <v>197</v>
      </c>
      <c r="BE440" s="149">
        <f t="shared" si="14"/>
        <v>0</v>
      </c>
      <c r="BF440" s="149">
        <f t="shared" si="15"/>
        <v>0</v>
      </c>
      <c r="BG440" s="149">
        <f t="shared" si="16"/>
        <v>0</v>
      </c>
      <c r="BH440" s="149">
        <f t="shared" si="17"/>
        <v>0</v>
      </c>
      <c r="BI440" s="149">
        <f t="shared" si="18"/>
        <v>0</v>
      </c>
      <c r="BJ440" s="17" t="s">
        <v>85</v>
      </c>
      <c r="BK440" s="149">
        <f t="shared" si="19"/>
        <v>0</v>
      </c>
      <c r="BL440" s="17" t="s">
        <v>286</v>
      </c>
      <c r="BM440" s="148" t="s">
        <v>820</v>
      </c>
    </row>
    <row r="441" spans="2:65" s="1" customFormat="1" ht="37.9" customHeight="1">
      <c r="B441" s="136"/>
      <c r="C441" s="137" t="s">
        <v>821</v>
      </c>
      <c r="D441" s="137" t="s">
        <v>199</v>
      </c>
      <c r="E441" s="138" t="s">
        <v>822</v>
      </c>
      <c r="F441" s="139" t="s">
        <v>823</v>
      </c>
      <c r="G441" s="140" t="s">
        <v>527</v>
      </c>
      <c r="H441" s="141">
        <v>55</v>
      </c>
      <c r="I441" s="142"/>
      <c r="J441" s="143">
        <f t="shared" si="10"/>
        <v>0</v>
      </c>
      <c r="K441" s="139" t="s">
        <v>203</v>
      </c>
      <c r="L441" s="32"/>
      <c r="M441" s="144" t="s">
        <v>1</v>
      </c>
      <c r="N441" s="145" t="s">
        <v>42</v>
      </c>
      <c r="P441" s="146">
        <f t="shared" si="11"/>
        <v>0</v>
      </c>
      <c r="Q441" s="146">
        <v>3.4000000000000002E-4</v>
      </c>
      <c r="R441" s="146">
        <f t="shared" si="12"/>
        <v>1.8700000000000001E-2</v>
      </c>
      <c r="S441" s="146">
        <v>0</v>
      </c>
      <c r="T441" s="147">
        <f t="shared" si="13"/>
        <v>0</v>
      </c>
      <c r="AR441" s="148" t="s">
        <v>286</v>
      </c>
      <c r="AT441" s="148" t="s">
        <v>199</v>
      </c>
      <c r="AU441" s="148" t="s">
        <v>87</v>
      </c>
      <c r="AY441" s="17" t="s">
        <v>197</v>
      </c>
      <c r="BE441" s="149">
        <f t="shared" si="14"/>
        <v>0</v>
      </c>
      <c r="BF441" s="149">
        <f t="shared" si="15"/>
        <v>0</v>
      </c>
      <c r="BG441" s="149">
        <f t="shared" si="16"/>
        <v>0</v>
      </c>
      <c r="BH441" s="149">
        <f t="shared" si="17"/>
        <v>0</v>
      </c>
      <c r="BI441" s="149">
        <f t="shared" si="18"/>
        <v>0</v>
      </c>
      <c r="BJ441" s="17" t="s">
        <v>85</v>
      </c>
      <c r="BK441" s="149">
        <f t="shared" si="19"/>
        <v>0</v>
      </c>
      <c r="BL441" s="17" t="s">
        <v>286</v>
      </c>
      <c r="BM441" s="148" t="s">
        <v>824</v>
      </c>
    </row>
    <row r="442" spans="2:65" s="1" customFormat="1" ht="37.9" customHeight="1">
      <c r="B442" s="136"/>
      <c r="C442" s="137" t="s">
        <v>825</v>
      </c>
      <c r="D442" s="137" t="s">
        <v>199</v>
      </c>
      <c r="E442" s="138" t="s">
        <v>826</v>
      </c>
      <c r="F442" s="139" t="s">
        <v>827</v>
      </c>
      <c r="G442" s="140" t="s">
        <v>527</v>
      </c>
      <c r="H442" s="141">
        <v>2</v>
      </c>
      <c r="I442" s="142"/>
      <c r="J442" s="143">
        <f t="shared" si="10"/>
        <v>0</v>
      </c>
      <c r="K442" s="139" t="s">
        <v>203</v>
      </c>
      <c r="L442" s="32"/>
      <c r="M442" s="144" t="s">
        <v>1</v>
      </c>
      <c r="N442" s="145" t="s">
        <v>42</v>
      </c>
      <c r="P442" s="146">
        <f t="shared" si="11"/>
        <v>0</v>
      </c>
      <c r="Q442" s="146">
        <v>1E-4</v>
      </c>
      <c r="R442" s="146">
        <f t="shared" si="12"/>
        <v>2.0000000000000001E-4</v>
      </c>
      <c r="S442" s="146">
        <v>0</v>
      </c>
      <c r="T442" s="147">
        <f t="shared" si="13"/>
        <v>0</v>
      </c>
      <c r="AR442" s="148" t="s">
        <v>286</v>
      </c>
      <c r="AT442" s="148" t="s">
        <v>199</v>
      </c>
      <c r="AU442" s="148" t="s">
        <v>87</v>
      </c>
      <c r="AY442" s="17" t="s">
        <v>197</v>
      </c>
      <c r="BE442" s="149">
        <f t="shared" si="14"/>
        <v>0</v>
      </c>
      <c r="BF442" s="149">
        <f t="shared" si="15"/>
        <v>0</v>
      </c>
      <c r="BG442" s="149">
        <f t="shared" si="16"/>
        <v>0</v>
      </c>
      <c r="BH442" s="149">
        <f t="shared" si="17"/>
        <v>0</v>
      </c>
      <c r="BI442" s="149">
        <f t="shared" si="18"/>
        <v>0</v>
      </c>
      <c r="BJ442" s="17" t="s">
        <v>85</v>
      </c>
      <c r="BK442" s="149">
        <f t="shared" si="19"/>
        <v>0</v>
      </c>
      <c r="BL442" s="17" t="s">
        <v>286</v>
      </c>
      <c r="BM442" s="148" t="s">
        <v>828</v>
      </c>
    </row>
    <row r="443" spans="2:65" s="1" customFormat="1" ht="21.75" customHeight="1">
      <c r="B443" s="136"/>
      <c r="C443" s="137" t="s">
        <v>829</v>
      </c>
      <c r="D443" s="137" t="s">
        <v>199</v>
      </c>
      <c r="E443" s="138" t="s">
        <v>830</v>
      </c>
      <c r="F443" s="139" t="s">
        <v>831</v>
      </c>
      <c r="G443" s="140" t="s">
        <v>202</v>
      </c>
      <c r="H443" s="141">
        <v>24</v>
      </c>
      <c r="I443" s="142"/>
      <c r="J443" s="143">
        <f t="shared" si="10"/>
        <v>0</v>
      </c>
      <c r="K443" s="139" t="s">
        <v>203</v>
      </c>
      <c r="L443" s="32"/>
      <c r="M443" s="144" t="s">
        <v>1</v>
      </c>
      <c r="N443" s="145" t="s">
        <v>42</v>
      </c>
      <c r="P443" s="146">
        <f t="shared" si="11"/>
        <v>0</v>
      </c>
      <c r="Q443" s="146">
        <v>1.2999999999999999E-4</v>
      </c>
      <c r="R443" s="146">
        <f t="shared" si="12"/>
        <v>3.1199999999999995E-3</v>
      </c>
      <c r="S443" s="146">
        <v>0</v>
      </c>
      <c r="T443" s="147">
        <f t="shared" si="13"/>
        <v>0</v>
      </c>
      <c r="AR443" s="148" t="s">
        <v>286</v>
      </c>
      <c r="AT443" s="148" t="s">
        <v>199</v>
      </c>
      <c r="AU443" s="148" t="s">
        <v>87</v>
      </c>
      <c r="AY443" s="17" t="s">
        <v>197</v>
      </c>
      <c r="BE443" s="149">
        <f t="shared" si="14"/>
        <v>0</v>
      </c>
      <c r="BF443" s="149">
        <f t="shared" si="15"/>
        <v>0</v>
      </c>
      <c r="BG443" s="149">
        <f t="shared" si="16"/>
        <v>0</v>
      </c>
      <c r="BH443" s="149">
        <f t="shared" si="17"/>
        <v>0</v>
      </c>
      <c r="BI443" s="149">
        <f t="shared" si="18"/>
        <v>0</v>
      </c>
      <c r="BJ443" s="17" t="s">
        <v>85</v>
      </c>
      <c r="BK443" s="149">
        <f t="shared" si="19"/>
        <v>0</v>
      </c>
      <c r="BL443" s="17" t="s">
        <v>286</v>
      </c>
      <c r="BM443" s="148" t="s">
        <v>832</v>
      </c>
    </row>
    <row r="444" spans="2:65" s="1" customFormat="1" ht="24.2" customHeight="1">
      <c r="B444" s="136"/>
      <c r="C444" s="137" t="s">
        <v>833</v>
      </c>
      <c r="D444" s="137" t="s">
        <v>199</v>
      </c>
      <c r="E444" s="138" t="s">
        <v>834</v>
      </c>
      <c r="F444" s="139" t="s">
        <v>835</v>
      </c>
      <c r="G444" s="140" t="s">
        <v>202</v>
      </c>
      <c r="H444" s="141">
        <v>2</v>
      </c>
      <c r="I444" s="142"/>
      <c r="J444" s="143">
        <f t="shared" si="10"/>
        <v>0</v>
      </c>
      <c r="K444" s="139" t="s">
        <v>203</v>
      </c>
      <c r="L444" s="32"/>
      <c r="M444" s="144" t="s">
        <v>1</v>
      </c>
      <c r="N444" s="145" t="s">
        <v>42</v>
      </c>
      <c r="P444" s="146">
        <f t="shared" si="11"/>
        <v>0</v>
      </c>
      <c r="Q444" s="146">
        <v>1.8000000000000001E-4</v>
      </c>
      <c r="R444" s="146">
        <f t="shared" si="12"/>
        <v>3.6000000000000002E-4</v>
      </c>
      <c r="S444" s="146">
        <v>0</v>
      </c>
      <c r="T444" s="147">
        <f t="shared" si="13"/>
        <v>0</v>
      </c>
      <c r="AR444" s="148" t="s">
        <v>286</v>
      </c>
      <c r="AT444" s="148" t="s">
        <v>199</v>
      </c>
      <c r="AU444" s="148" t="s">
        <v>87</v>
      </c>
      <c r="AY444" s="17" t="s">
        <v>197</v>
      </c>
      <c r="BE444" s="149">
        <f t="shared" si="14"/>
        <v>0</v>
      </c>
      <c r="BF444" s="149">
        <f t="shared" si="15"/>
        <v>0</v>
      </c>
      <c r="BG444" s="149">
        <f t="shared" si="16"/>
        <v>0</v>
      </c>
      <c r="BH444" s="149">
        <f t="shared" si="17"/>
        <v>0</v>
      </c>
      <c r="BI444" s="149">
        <f t="shared" si="18"/>
        <v>0</v>
      </c>
      <c r="BJ444" s="17" t="s">
        <v>85</v>
      </c>
      <c r="BK444" s="149">
        <f t="shared" si="19"/>
        <v>0</v>
      </c>
      <c r="BL444" s="17" t="s">
        <v>286</v>
      </c>
      <c r="BM444" s="148" t="s">
        <v>836</v>
      </c>
    </row>
    <row r="445" spans="2:65" s="1" customFormat="1" ht="24.2" customHeight="1">
      <c r="B445" s="136"/>
      <c r="C445" s="137" t="s">
        <v>837</v>
      </c>
      <c r="D445" s="137" t="s">
        <v>199</v>
      </c>
      <c r="E445" s="138" t="s">
        <v>838</v>
      </c>
      <c r="F445" s="139" t="s">
        <v>839</v>
      </c>
      <c r="G445" s="140" t="s">
        <v>202</v>
      </c>
      <c r="H445" s="141">
        <v>1</v>
      </c>
      <c r="I445" s="142"/>
      <c r="J445" s="143">
        <f t="shared" si="10"/>
        <v>0</v>
      </c>
      <c r="K445" s="139" t="s">
        <v>203</v>
      </c>
      <c r="L445" s="32"/>
      <c r="M445" s="144" t="s">
        <v>1</v>
      </c>
      <c r="N445" s="145" t="s">
        <v>42</v>
      </c>
      <c r="P445" s="146">
        <f t="shared" si="11"/>
        <v>0</v>
      </c>
      <c r="Q445" s="146">
        <v>3.3E-4</v>
      </c>
      <c r="R445" s="146">
        <f t="shared" si="12"/>
        <v>3.3E-4</v>
      </c>
      <c r="S445" s="146">
        <v>0</v>
      </c>
      <c r="T445" s="147">
        <f t="shared" si="13"/>
        <v>0</v>
      </c>
      <c r="AR445" s="148" t="s">
        <v>286</v>
      </c>
      <c r="AT445" s="148" t="s">
        <v>199</v>
      </c>
      <c r="AU445" s="148" t="s">
        <v>87</v>
      </c>
      <c r="AY445" s="17" t="s">
        <v>197</v>
      </c>
      <c r="BE445" s="149">
        <f t="shared" si="14"/>
        <v>0</v>
      </c>
      <c r="BF445" s="149">
        <f t="shared" si="15"/>
        <v>0</v>
      </c>
      <c r="BG445" s="149">
        <f t="shared" si="16"/>
        <v>0</v>
      </c>
      <c r="BH445" s="149">
        <f t="shared" si="17"/>
        <v>0</v>
      </c>
      <c r="BI445" s="149">
        <f t="shared" si="18"/>
        <v>0</v>
      </c>
      <c r="BJ445" s="17" t="s">
        <v>85</v>
      </c>
      <c r="BK445" s="149">
        <f t="shared" si="19"/>
        <v>0</v>
      </c>
      <c r="BL445" s="17" t="s">
        <v>286</v>
      </c>
      <c r="BM445" s="148" t="s">
        <v>840</v>
      </c>
    </row>
    <row r="446" spans="2:65" s="1" customFormat="1" ht="24.2" customHeight="1">
      <c r="B446" s="136"/>
      <c r="C446" s="137" t="s">
        <v>841</v>
      </c>
      <c r="D446" s="137" t="s">
        <v>199</v>
      </c>
      <c r="E446" s="138" t="s">
        <v>842</v>
      </c>
      <c r="F446" s="139" t="s">
        <v>843</v>
      </c>
      <c r="G446" s="140" t="s">
        <v>202</v>
      </c>
      <c r="H446" s="141">
        <v>1</v>
      </c>
      <c r="I446" s="142"/>
      <c r="J446" s="143">
        <f t="shared" si="10"/>
        <v>0</v>
      </c>
      <c r="K446" s="139" t="s">
        <v>203</v>
      </c>
      <c r="L446" s="32"/>
      <c r="M446" s="144" t="s">
        <v>1</v>
      </c>
      <c r="N446" s="145" t="s">
        <v>42</v>
      </c>
      <c r="P446" s="146">
        <f t="shared" si="11"/>
        <v>0</v>
      </c>
      <c r="Q446" s="146">
        <v>5.5000000000000003E-4</v>
      </c>
      <c r="R446" s="146">
        <f t="shared" si="12"/>
        <v>5.5000000000000003E-4</v>
      </c>
      <c r="S446" s="146">
        <v>0</v>
      </c>
      <c r="T446" s="147">
        <f t="shared" si="13"/>
        <v>0</v>
      </c>
      <c r="AR446" s="148" t="s">
        <v>286</v>
      </c>
      <c r="AT446" s="148" t="s">
        <v>199</v>
      </c>
      <c r="AU446" s="148" t="s">
        <v>87</v>
      </c>
      <c r="AY446" s="17" t="s">
        <v>197</v>
      </c>
      <c r="BE446" s="149">
        <f t="shared" si="14"/>
        <v>0</v>
      </c>
      <c r="BF446" s="149">
        <f t="shared" si="15"/>
        <v>0</v>
      </c>
      <c r="BG446" s="149">
        <f t="shared" si="16"/>
        <v>0</v>
      </c>
      <c r="BH446" s="149">
        <f t="shared" si="17"/>
        <v>0</v>
      </c>
      <c r="BI446" s="149">
        <f t="shared" si="18"/>
        <v>0</v>
      </c>
      <c r="BJ446" s="17" t="s">
        <v>85</v>
      </c>
      <c r="BK446" s="149">
        <f t="shared" si="19"/>
        <v>0</v>
      </c>
      <c r="BL446" s="17" t="s">
        <v>286</v>
      </c>
      <c r="BM446" s="148" t="s">
        <v>844</v>
      </c>
    </row>
    <row r="447" spans="2:65" s="1" customFormat="1" ht="37.9" customHeight="1">
      <c r="B447" s="136"/>
      <c r="C447" s="137" t="s">
        <v>845</v>
      </c>
      <c r="D447" s="137" t="s">
        <v>199</v>
      </c>
      <c r="E447" s="138" t="s">
        <v>846</v>
      </c>
      <c r="F447" s="139" t="s">
        <v>847</v>
      </c>
      <c r="G447" s="140" t="s">
        <v>202</v>
      </c>
      <c r="H447" s="141">
        <v>1</v>
      </c>
      <c r="I447" s="142"/>
      <c r="J447" s="143">
        <f t="shared" si="10"/>
        <v>0</v>
      </c>
      <c r="K447" s="139" t="s">
        <v>203</v>
      </c>
      <c r="L447" s="32"/>
      <c r="M447" s="144" t="s">
        <v>1</v>
      </c>
      <c r="N447" s="145" t="s">
        <v>42</v>
      </c>
      <c r="P447" s="146">
        <f t="shared" si="11"/>
        <v>0</v>
      </c>
      <c r="Q447" s="146">
        <v>1.89E-3</v>
      </c>
      <c r="R447" s="146">
        <f t="shared" si="12"/>
        <v>1.89E-3</v>
      </c>
      <c r="S447" s="146">
        <v>0</v>
      </c>
      <c r="T447" s="147">
        <f t="shared" si="13"/>
        <v>0</v>
      </c>
      <c r="AR447" s="148" t="s">
        <v>286</v>
      </c>
      <c r="AT447" s="148" t="s">
        <v>199</v>
      </c>
      <c r="AU447" s="148" t="s">
        <v>87</v>
      </c>
      <c r="AY447" s="17" t="s">
        <v>197</v>
      </c>
      <c r="BE447" s="149">
        <f t="shared" si="14"/>
        <v>0</v>
      </c>
      <c r="BF447" s="149">
        <f t="shared" si="15"/>
        <v>0</v>
      </c>
      <c r="BG447" s="149">
        <f t="shared" si="16"/>
        <v>0</v>
      </c>
      <c r="BH447" s="149">
        <f t="shared" si="17"/>
        <v>0</v>
      </c>
      <c r="BI447" s="149">
        <f t="shared" si="18"/>
        <v>0</v>
      </c>
      <c r="BJ447" s="17" t="s">
        <v>85</v>
      </c>
      <c r="BK447" s="149">
        <f t="shared" si="19"/>
        <v>0</v>
      </c>
      <c r="BL447" s="17" t="s">
        <v>286</v>
      </c>
      <c r="BM447" s="148" t="s">
        <v>848</v>
      </c>
    </row>
    <row r="448" spans="2:65" s="1" customFormat="1" ht="16.5" customHeight="1">
      <c r="B448" s="136"/>
      <c r="C448" s="137" t="s">
        <v>849</v>
      </c>
      <c r="D448" s="137" t="s">
        <v>199</v>
      </c>
      <c r="E448" s="138" t="s">
        <v>850</v>
      </c>
      <c r="F448" s="139" t="s">
        <v>851</v>
      </c>
      <c r="G448" s="140" t="s">
        <v>852</v>
      </c>
      <c r="H448" s="141">
        <v>1</v>
      </c>
      <c r="I448" s="142"/>
      <c r="J448" s="143">
        <f t="shared" si="10"/>
        <v>0</v>
      </c>
      <c r="K448" s="139" t="s">
        <v>203</v>
      </c>
      <c r="L448" s="32"/>
      <c r="M448" s="144" t="s">
        <v>1</v>
      </c>
      <c r="N448" s="145" t="s">
        <v>42</v>
      </c>
      <c r="P448" s="146">
        <f t="shared" si="11"/>
        <v>0</v>
      </c>
      <c r="Q448" s="146">
        <v>2E-3</v>
      </c>
      <c r="R448" s="146">
        <f t="shared" si="12"/>
        <v>2E-3</v>
      </c>
      <c r="S448" s="146">
        <v>0</v>
      </c>
      <c r="T448" s="147">
        <f t="shared" si="13"/>
        <v>0</v>
      </c>
      <c r="AR448" s="148" t="s">
        <v>286</v>
      </c>
      <c r="AT448" s="148" t="s">
        <v>199</v>
      </c>
      <c r="AU448" s="148" t="s">
        <v>87</v>
      </c>
      <c r="AY448" s="17" t="s">
        <v>197</v>
      </c>
      <c r="BE448" s="149">
        <f t="shared" si="14"/>
        <v>0</v>
      </c>
      <c r="BF448" s="149">
        <f t="shared" si="15"/>
        <v>0</v>
      </c>
      <c r="BG448" s="149">
        <f t="shared" si="16"/>
        <v>0</v>
      </c>
      <c r="BH448" s="149">
        <f t="shared" si="17"/>
        <v>0</v>
      </c>
      <c r="BI448" s="149">
        <f t="shared" si="18"/>
        <v>0</v>
      </c>
      <c r="BJ448" s="17" t="s">
        <v>85</v>
      </c>
      <c r="BK448" s="149">
        <f t="shared" si="19"/>
        <v>0</v>
      </c>
      <c r="BL448" s="17" t="s">
        <v>286</v>
      </c>
      <c r="BM448" s="148" t="s">
        <v>853</v>
      </c>
    </row>
    <row r="449" spans="2:65" s="1" customFormat="1" ht="21.75" customHeight="1">
      <c r="B449" s="136"/>
      <c r="C449" s="137" t="s">
        <v>854</v>
      </c>
      <c r="D449" s="137" t="s">
        <v>199</v>
      </c>
      <c r="E449" s="138" t="s">
        <v>855</v>
      </c>
      <c r="F449" s="139" t="s">
        <v>856</v>
      </c>
      <c r="G449" s="140" t="s">
        <v>527</v>
      </c>
      <c r="H449" s="141">
        <v>57</v>
      </c>
      <c r="I449" s="142"/>
      <c r="J449" s="143">
        <f t="shared" si="10"/>
        <v>0</v>
      </c>
      <c r="K449" s="139" t="s">
        <v>203</v>
      </c>
      <c r="L449" s="32"/>
      <c r="M449" s="144" t="s">
        <v>1</v>
      </c>
      <c r="N449" s="145" t="s">
        <v>42</v>
      </c>
      <c r="P449" s="146">
        <f t="shared" si="11"/>
        <v>0</v>
      </c>
      <c r="Q449" s="146">
        <v>1.0000000000000001E-5</v>
      </c>
      <c r="R449" s="146">
        <f t="shared" si="12"/>
        <v>5.7000000000000009E-4</v>
      </c>
      <c r="S449" s="146">
        <v>0</v>
      </c>
      <c r="T449" s="147">
        <f t="shared" si="13"/>
        <v>0</v>
      </c>
      <c r="AR449" s="148" t="s">
        <v>286</v>
      </c>
      <c r="AT449" s="148" t="s">
        <v>199</v>
      </c>
      <c r="AU449" s="148" t="s">
        <v>87</v>
      </c>
      <c r="AY449" s="17" t="s">
        <v>197</v>
      </c>
      <c r="BE449" s="149">
        <f t="shared" si="14"/>
        <v>0</v>
      </c>
      <c r="BF449" s="149">
        <f t="shared" si="15"/>
        <v>0</v>
      </c>
      <c r="BG449" s="149">
        <f t="shared" si="16"/>
        <v>0</v>
      </c>
      <c r="BH449" s="149">
        <f t="shared" si="17"/>
        <v>0</v>
      </c>
      <c r="BI449" s="149">
        <f t="shared" si="18"/>
        <v>0</v>
      </c>
      <c r="BJ449" s="17" t="s">
        <v>85</v>
      </c>
      <c r="BK449" s="149">
        <f t="shared" si="19"/>
        <v>0</v>
      </c>
      <c r="BL449" s="17" t="s">
        <v>286</v>
      </c>
      <c r="BM449" s="148" t="s">
        <v>857</v>
      </c>
    </row>
    <row r="450" spans="2:65" s="1" customFormat="1" ht="24.2" customHeight="1">
      <c r="B450" s="136"/>
      <c r="C450" s="137" t="s">
        <v>858</v>
      </c>
      <c r="D450" s="137" t="s">
        <v>199</v>
      </c>
      <c r="E450" s="138" t="s">
        <v>859</v>
      </c>
      <c r="F450" s="139" t="s">
        <v>860</v>
      </c>
      <c r="G450" s="140" t="s">
        <v>527</v>
      </c>
      <c r="H450" s="141">
        <v>57</v>
      </c>
      <c r="I450" s="142"/>
      <c r="J450" s="143">
        <f t="shared" si="10"/>
        <v>0</v>
      </c>
      <c r="K450" s="139" t="s">
        <v>203</v>
      </c>
      <c r="L450" s="32"/>
      <c r="M450" s="144" t="s">
        <v>1</v>
      </c>
      <c r="N450" s="145" t="s">
        <v>42</v>
      </c>
      <c r="P450" s="146">
        <f t="shared" si="11"/>
        <v>0</v>
      </c>
      <c r="Q450" s="146">
        <v>2.0000000000000002E-5</v>
      </c>
      <c r="R450" s="146">
        <f t="shared" si="12"/>
        <v>1.1400000000000002E-3</v>
      </c>
      <c r="S450" s="146">
        <v>0</v>
      </c>
      <c r="T450" s="147">
        <f t="shared" si="13"/>
        <v>0</v>
      </c>
      <c r="AR450" s="148" t="s">
        <v>286</v>
      </c>
      <c r="AT450" s="148" t="s">
        <v>199</v>
      </c>
      <c r="AU450" s="148" t="s">
        <v>87</v>
      </c>
      <c r="AY450" s="17" t="s">
        <v>197</v>
      </c>
      <c r="BE450" s="149">
        <f t="shared" si="14"/>
        <v>0</v>
      </c>
      <c r="BF450" s="149">
        <f t="shared" si="15"/>
        <v>0</v>
      </c>
      <c r="BG450" s="149">
        <f t="shared" si="16"/>
        <v>0</v>
      </c>
      <c r="BH450" s="149">
        <f t="shared" si="17"/>
        <v>0</v>
      </c>
      <c r="BI450" s="149">
        <f t="shared" si="18"/>
        <v>0</v>
      </c>
      <c r="BJ450" s="17" t="s">
        <v>85</v>
      </c>
      <c r="BK450" s="149">
        <f t="shared" si="19"/>
        <v>0</v>
      </c>
      <c r="BL450" s="17" t="s">
        <v>286</v>
      </c>
      <c r="BM450" s="148" t="s">
        <v>861</v>
      </c>
    </row>
    <row r="451" spans="2:65" s="1" customFormat="1" ht="24.2" customHeight="1">
      <c r="B451" s="136"/>
      <c r="C451" s="137" t="s">
        <v>862</v>
      </c>
      <c r="D451" s="137" t="s">
        <v>199</v>
      </c>
      <c r="E451" s="138" t="s">
        <v>863</v>
      </c>
      <c r="F451" s="139" t="s">
        <v>864</v>
      </c>
      <c r="G451" s="140" t="s">
        <v>293</v>
      </c>
      <c r="H451" s="141">
        <v>7.1999999999999995E-2</v>
      </c>
      <c r="I451" s="142"/>
      <c r="J451" s="143">
        <f t="shared" si="10"/>
        <v>0</v>
      </c>
      <c r="K451" s="139" t="s">
        <v>203</v>
      </c>
      <c r="L451" s="32"/>
      <c r="M451" s="144" t="s">
        <v>1</v>
      </c>
      <c r="N451" s="145" t="s">
        <v>42</v>
      </c>
      <c r="P451" s="146">
        <f t="shared" si="11"/>
        <v>0</v>
      </c>
      <c r="Q451" s="146">
        <v>0</v>
      </c>
      <c r="R451" s="146">
        <f t="shared" si="12"/>
        <v>0</v>
      </c>
      <c r="S451" s="146">
        <v>0</v>
      </c>
      <c r="T451" s="147">
        <f t="shared" si="13"/>
        <v>0</v>
      </c>
      <c r="AR451" s="148" t="s">
        <v>286</v>
      </c>
      <c r="AT451" s="148" t="s">
        <v>199</v>
      </c>
      <c r="AU451" s="148" t="s">
        <v>87</v>
      </c>
      <c r="AY451" s="17" t="s">
        <v>197</v>
      </c>
      <c r="BE451" s="149">
        <f t="shared" si="14"/>
        <v>0</v>
      </c>
      <c r="BF451" s="149">
        <f t="shared" si="15"/>
        <v>0</v>
      </c>
      <c r="BG451" s="149">
        <f t="shared" si="16"/>
        <v>0</v>
      </c>
      <c r="BH451" s="149">
        <f t="shared" si="17"/>
        <v>0</v>
      </c>
      <c r="BI451" s="149">
        <f t="shared" si="18"/>
        <v>0</v>
      </c>
      <c r="BJ451" s="17" t="s">
        <v>85</v>
      </c>
      <c r="BK451" s="149">
        <f t="shared" si="19"/>
        <v>0</v>
      </c>
      <c r="BL451" s="17" t="s">
        <v>286</v>
      </c>
      <c r="BM451" s="148" t="s">
        <v>865</v>
      </c>
    </row>
    <row r="452" spans="2:65" s="11" customFormat="1" ht="22.9" customHeight="1">
      <c r="B452" s="124"/>
      <c r="D452" s="125" t="s">
        <v>76</v>
      </c>
      <c r="E452" s="134" t="s">
        <v>866</v>
      </c>
      <c r="F452" s="134" t="s">
        <v>867</v>
      </c>
      <c r="I452" s="127"/>
      <c r="J452" s="135">
        <f>BK452</f>
        <v>0</v>
      </c>
      <c r="L452" s="124"/>
      <c r="M452" s="129"/>
      <c r="P452" s="130">
        <f>SUM(P453:P472)</f>
        <v>0</v>
      </c>
      <c r="R452" s="130">
        <f>SUM(R453:R472)</f>
        <v>0.22088999999999998</v>
      </c>
      <c r="T452" s="131">
        <f>SUM(T453:T472)</f>
        <v>0</v>
      </c>
      <c r="AR452" s="125" t="s">
        <v>87</v>
      </c>
      <c r="AT452" s="132" t="s">
        <v>76</v>
      </c>
      <c r="AU452" s="132" t="s">
        <v>85</v>
      </c>
      <c r="AY452" s="125" t="s">
        <v>197</v>
      </c>
      <c r="BK452" s="133">
        <f>SUM(BK453:BK472)</f>
        <v>0</v>
      </c>
    </row>
    <row r="453" spans="2:65" s="1" customFormat="1" ht="24.2" customHeight="1">
      <c r="B453" s="136"/>
      <c r="C453" s="137" t="s">
        <v>868</v>
      </c>
      <c r="D453" s="137" t="s">
        <v>199</v>
      </c>
      <c r="E453" s="138" t="s">
        <v>869</v>
      </c>
      <c r="F453" s="139" t="s">
        <v>870</v>
      </c>
      <c r="G453" s="140" t="s">
        <v>852</v>
      </c>
      <c r="H453" s="141">
        <v>4</v>
      </c>
      <c r="I453" s="142"/>
      <c r="J453" s="143">
        <f t="shared" ref="J453:J472" si="20">ROUND(I453*H453,2)</f>
        <v>0</v>
      </c>
      <c r="K453" s="139" t="s">
        <v>203</v>
      </c>
      <c r="L453" s="32"/>
      <c r="M453" s="144" t="s">
        <v>1</v>
      </c>
      <c r="N453" s="145" t="s">
        <v>42</v>
      </c>
      <c r="P453" s="146">
        <f t="shared" ref="P453:P472" si="21">O453*H453</f>
        <v>0</v>
      </c>
      <c r="Q453" s="146">
        <v>1.413E-2</v>
      </c>
      <c r="R453" s="146">
        <f t="shared" ref="R453:R472" si="22">Q453*H453</f>
        <v>5.6520000000000001E-2</v>
      </c>
      <c r="S453" s="146">
        <v>0</v>
      </c>
      <c r="T453" s="147">
        <f t="shared" ref="T453:T472" si="23">S453*H453</f>
        <v>0</v>
      </c>
      <c r="AR453" s="148" t="s">
        <v>286</v>
      </c>
      <c r="AT453" s="148" t="s">
        <v>199</v>
      </c>
      <c r="AU453" s="148" t="s">
        <v>87</v>
      </c>
      <c r="AY453" s="17" t="s">
        <v>197</v>
      </c>
      <c r="BE453" s="149">
        <f t="shared" ref="BE453:BE472" si="24">IF(N453="základní",J453,0)</f>
        <v>0</v>
      </c>
      <c r="BF453" s="149">
        <f t="shared" ref="BF453:BF472" si="25">IF(N453="snížená",J453,0)</f>
        <v>0</v>
      </c>
      <c r="BG453" s="149">
        <f t="shared" ref="BG453:BG472" si="26">IF(N453="zákl. přenesená",J453,0)</f>
        <v>0</v>
      </c>
      <c r="BH453" s="149">
        <f t="shared" ref="BH453:BH472" si="27">IF(N453="sníž. přenesená",J453,0)</f>
        <v>0</v>
      </c>
      <c r="BI453" s="149">
        <f t="shared" ref="BI453:BI472" si="28">IF(N453="nulová",J453,0)</f>
        <v>0</v>
      </c>
      <c r="BJ453" s="17" t="s">
        <v>85</v>
      </c>
      <c r="BK453" s="149">
        <f t="shared" ref="BK453:BK472" si="29">ROUND(I453*H453,2)</f>
        <v>0</v>
      </c>
      <c r="BL453" s="17" t="s">
        <v>286</v>
      </c>
      <c r="BM453" s="148" t="s">
        <v>871</v>
      </c>
    </row>
    <row r="454" spans="2:65" s="1" customFormat="1" ht="21.75" customHeight="1">
      <c r="B454" s="136"/>
      <c r="C454" s="137" t="s">
        <v>872</v>
      </c>
      <c r="D454" s="137" t="s">
        <v>199</v>
      </c>
      <c r="E454" s="138" t="s">
        <v>873</v>
      </c>
      <c r="F454" s="139" t="s">
        <v>874</v>
      </c>
      <c r="G454" s="140" t="s">
        <v>852</v>
      </c>
      <c r="H454" s="141">
        <v>2</v>
      </c>
      <c r="I454" s="142"/>
      <c r="J454" s="143">
        <f t="shared" si="20"/>
        <v>0</v>
      </c>
      <c r="K454" s="139" t="s">
        <v>203</v>
      </c>
      <c r="L454" s="32"/>
      <c r="M454" s="144" t="s">
        <v>1</v>
      </c>
      <c r="N454" s="145" t="s">
        <v>42</v>
      </c>
      <c r="P454" s="146">
        <f t="shared" si="21"/>
        <v>0</v>
      </c>
      <c r="Q454" s="146">
        <v>9.7800000000000005E-3</v>
      </c>
      <c r="R454" s="146">
        <f t="shared" si="22"/>
        <v>1.9560000000000001E-2</v>
      </c>
      <c r="S454" s="146">
        <v>0</v>
      </c>
      <c r="T454" s="147">
        <f t="shared" si="23"/>
        <v>0</v>
      </c>
      <c r="AR454" s="148" t="s">
        <v>286</v>
      </c>
      <c r="AT454" s="148" t="s">
        <v>199</v>
      </c>
      <c r="AU454" s="148" t="s">
        <v>87</v>
      </c>
      <c r="AY454" s="17" t="s">
        <v>197</v>
      </c>
      <c r="BE454" s="149">
        <f t="shared" si="24"/>
        <v>0</v>
      </c>
      <c r="BF454" s="149">
        <f t="shared" si="25"/>
        <v>0</v>
      </c>
      <c r="BG454" s="149">
        <f t="shared" si="26"/>
        <v>0</v>
      </c>
      <c r="BH454" s="149">
        <f t="shared" si="27"/>
        <v>0</v>
      </c>
      <c r="BI454" s="149">
        <f t="shared" si="28"/>
        <v>0</v>
      </c>
      <c r="BJ454" s="17" t="s">
        <v>85</v>
      </c>
      <c r="BK454" s="149">
        <f t="shared" si="29"/>
        <v>0</v>
      </c>
      <c r="BL454" s="17" t="s">
        <v>286</v>
      </c>
      <c r="BM454" s="148" t="s">
        <v>875</v>
      </c>
    </row>
    <row r="455" spans="2:65" s="1" customFormat="1" ht="24.2" customHeight="1">
      <c r="B455" s="136"/>
      <c r="C455" s="137" t="s">
        <v>876</v>
      </c>
      <c r="D455" s="137" t="s">
        <v>199</v>
      </c>
      <c r="E455" s="138" t="s">
        <v>877</v>
      </c>
      <c r="F455" s="139" t="s">
        <v>878</v>
      </c>
      <c r="G455" s="140" t="s">
        <v>852</v>
      </c>
      <c r="H455" s="141">
        <v>1</v>
      </c>
      <c r="I455" s="142"/>
      <c r="J455" s="143">
        <f t="shared" si="20"/>
        <v>0</v>
      </c>
      <c r="K455" s="139" t="s">
        <v>203</v>
      </c>
      <c r="L455" s="32"/>
      <c r="M455" s="144" t="s">
        <v>1</v>
      </c>
      <c r="N455" s="145" t="s">
        <v>42</v>
      </c>
      <c r="P455" s="146">
        <f t="shared" si="21"/>
        <v>0</v>
      </c>
      <c r="Q455" s="146">
        <v>7.5599999999999999E-3</v>
      </c>
      <c r="R455" s="146">
        <f t="shared" si="22"/>
        <v>7.5599999999999999E-3</v>
      </c>
      <c r="S455" s="146">
        <v>0</v>
      </c>
      <c r="T455" s="147">
        <f t="shared" si="23"/>
        <v>0</v>
      </c>
      <c r="AR455" s="148" t="s">
        <v>286</v>
      </c>
      <c r="AT455" s="148" t="s">
        <v>199</v>
      </c>
      <c r="AU455" s="148" t="s">
        <v>87</v>
      </c>
      <c r="AY455" s="17" t="s">
        <v>197</v>
      </c>
      <c r="BE455" s="149">
        <f t="shared" si="24"/>
        <v>0</v>
      </c>
      <c r="BF455" s="149">
        <f t="shared" si="25"/>
        <v>0</v>
      </c>
      <c r="BG455" s="149">
        <f t="shared" si="26"/>
        <v>0</v>
      </c>
      <c r="BH455" s="149">
        <f t="shared" si="27"/>
        <v>0</v>
      </c>
      <c r="BI455" s="149">
        <f t="shared" si="28"/>
        <v>0</v>
      </c>
      <c r="BJ455" s="17" t="s">
        <v>85</v>
      </c>
      <c r="BK455" s="149">
        <f t="shared" si="29"/>
        <v>0</v>
      </c>
      <c r="BL455" s="17" t="s">
        <v>286</v>
      </c>
      <c r="BM455" s="148" t="s">
        <v>879</v>
      </c>
    </row>
    <row r="456" spans="2:65" s="1" customFormat="1" ht="24.2" customHeight="1">
      <c r="B456" s="136"/>
      <c r="C456" s="137" t="s">
        <v>880</v>
      </c>
      <c r="D456" s="137" t="s">
        <v>199</v>
      </c>
      <c r="E456" s="138" t="s">
        <v>881</v>
      </c>
      <c r="F456" s="139" t="s">
        <v>882</v>
      </c>
      <c r="G456" s="140" t="s">
        <v>852</v>
      </c>
      <c r="H456" s="141">
        <v>4</v>
      </c>
      <c r="I456" s="142"/>
      <c r="J456" s="143">
        <f t="shared" si="20"/>
        <v>0</v>
      </c>
      <c r="K456" s="139" t="s">
        <v>203</v>
      </c>
      <c r="L456" s="32"/>
      <c r="M456" s="144" t="s">
        <v>1</v>
      </c>
      <c r="N456" s="145" t="s">
        <v>42</v>
      </c>
      <c r="P456" s="146">
        <f t="shared" si="21"/>
        <v>0</v>
      </c>
      <c r="Q456" s="146">
        <v>6.6600000000000001E-3</v>
      </c>
      <c r="R456" s="146">
        <f t="shared" si="22"/>
        <v>2.664E-2</v>
      </c>
      <c r="S456" s="146">
        <v>0</v>
      </c>
      <c r="T456" s="147">
        <f t="shared" si="23"/>
        <v>0</v>
      </c>
      <c r="AR456" s="148" t="s">
        <v>286</v>
      </c>
      <c r="AT456" s="148" t="s">
        <v>199</v>
      </c>
      <c r="AU456" s="148" t="s">
        <v>87</v>
      </c>
      <c r="AY456" s="17" t="s">
        <v>197</v>
      </c>
      <c r="BE456" s="149">
        <f t="shared" si="24"/>
        <v>0</v>
      </c>
      <c r="BF456" s="149">
        <f t="shared" si="25"/>
        <v>0</v>
      </c>
      <c r="BG456" s="149">
        <f t="shared" si="26"/>
        <v>0</v>
      </c>
      <c r="BH456" s="149">
        <f t="shared" si="27"/>
        <v>0</v>
      </c>
      <c r="BI456" s="149">
        <f t="shared" si="28"/>
        <v>0</v>
      </c>
      <c r="BJ456" s="17" t="s">
        <v>85</v>
      </c>
      <c r="BK456" s="149">
        <f t="shared" si="29"/>
        <v>0</v>
      </c>
      <c r="BL456" s="17" t="s">
        <v>286</v>
      </c>
      <c r="BM456" s="148" t="s">
        <v>883</v>
      </c>
    </row>
    <row r="457" spans="2:65" s="1" customFormat="1" ht="16.5" customHeight="1">
      <c r="B457" s="136"/>
      <c r="C457" s="137" t="s">
        <v>884</v>
      </c>
      <c r="D457" s="137" t="s">
        <v>199</v>
      </c>
      <c r="E457" s="138" t="s">
        <v>885</v>
      </c>
      <c r="F457" s="139" t="s">
        <v>886</v>
      </c>
      <c r="G457" s="140" t="s">
        <v>202</v>
      </c>
      <c r="H457" s="141">
        <v>1</v>
      </c>
      <c r="I457" s="142"/>
      <c r="J457" s="143">
        <f t="shared" si="20"/>
        <v>0</v>
      </c>
      <c r="K457" s="139" t="s">
        <v>203</v>
      </c>
      <c r="L457" s="32"/>
      <c r="M457" s="144" t="s">
        <v>1</v>
      </c>
      <c r="N457" s="145" t="s">
        <v>42</v>
      </c>
      <c r="P457" s="146">
        <f t="shared" si="21"/>
        <v>0</v>
      </c>
      <c r="Q457" s="146">
        <v>0</v>
      </c>
      <c r="R457" s="146">
        <f t="shared" si="22"/>
        <v>0</v>
      </c>
      <c r="S457" s="146">
        <v>0</v>
      </c>
      <c r="T457" s="147">
        <f t="shared" si="23"/>
        <v>0</v>
      </c>
      <c r="AR457" s="148" t="s">
        <v>286</v>
      </c>
      <c r="AT457" s="148" t="s">
        <v>199</v>
      </c>
      <c r="AU457" s="148" t="s">
        <v>87</v>
      </c>
      <c r="AY457" s="17" t="s">
        <v>197</v>
      </c>
      <c r="BE457" s="149">
        <f t="shared" si="24"/>
        <v>0</v>
      </c>
      <c r="BF457" s="149">
        <f t="shared" si="25"/>
        <v>0</v>
      </c>
      <c r="BG457" s="149">
        <f t="shared" si="26"/>
        <v>0</v>
      </c>
      <c r="BH457" s="149">
        <f t="shared" si="27"/>
        <v>0</v>
      </c>
      <c r="BI457" s="149">
        <f t="shared" si="28"/>
        <v>0</v>
      </c>
      <c r="BJ457" s="17" t="s">
        <v>85</v>
      </c>
      <c r="BK457" s="149">
        <f t="shared" si="29"/>
        <v>0</v>
      </c>
      <c r="BL457" s="17" t="s">
        <v>286</v>
      </c>
      <c r="BM457" s="148" t="s">
        <v>887</v>
      </c>
    </row>
    <row r="458" spans="2:65" s="1" customFormat="1" ht="16.5" customHeight="1">
      <c r="B458" s="136"/>
      <c r="C458" s="172" t="s">
        <v>888</v>
      </c>
      <c r="D458" s="172" t="s">
        <v>321</v>
      </c>
      <c r="E458" s="173" t="s">
        <v>889</v>
      </c>
      <c r="F458" s="174" t="s">
        <v>890</v>
      </c>
      <c r="G458" s="175" t="s">
        <v>202</v>
      </c>
      <c r="H458" s="176">
        <v>1</v>
      </c>
      <c r="I458" s="177"/>
      <c r="J458" s="178">
        <f t="shared" si="20"/>
        <v>0</v>
      </c>
      <c r="K458" s="174" t="s">
        <v>203</v>
      </c>
      <c r="L458" s="179"/>
      <c r="M458" s="180" t="s">
        <v>1</v>
      </c>
      <c r="N458" s="181" t="s">
        <v>42</v>
      </c>
      <c r="P458" s="146">
        <f t="shared" si="21"/>
        <v>0</v>
      </c>
      <c r="Q458" s="146">
        <v>8.4999999999999995E-4</v>
      </c>
      <c r="R458" s="146">
        <f t="shared" si="22"/>
        <v>8.4999999999999995E-4</v>
      </c>
      <c r="S458" s="146">
        <v>0</v>
      </c>
      <c r="T458" s="147">
        <f t="shared" si="23"/>
        <v>0</v>
      </c>
      <c r="AR458" s="148" t="s">
        <v>371</v>
      </c>
      <c r="AT458" s="148" t="s">
        <v>321</v>
      </c>
      <c r="AU458" s="148" t="s">
        <v>87</v>
      </c>
      <c r="AY458" s="17" t="s">
        <v>197</v>
      </c>
      <c r="BE458" s="149">
        <f t="shared" si="24"/>
        <v>0</v>
      </c>
      <c r="BF458" s="149">
        <f t="shared" si="25"/>
        <v>0</v>
      </c>
      <c r="BG458" s="149">
        <f t="shared" si="26"/>
        <v>0</v>
      </c>
      <c r="BH458" s="149">
        <f t="shared" si="27"/>
        <v>0</v>
      </c>
      <c r="BI458" s="149">
        <f t="shared" si="28"/>
        <v>0</v>
      </c>
      <c r="BJ458" s="17" t="s">
        <v>85</v>
      </c>
      <c r="BK458" s="149">
        <f t="shared" si="29"/>
        <v>0</v>
      </c>
      <c r="BL458" s="17" t="s">
        <v>286</v>
      </c>
      <c r="BM458" s="148" t="s">
        <v>891</v>
      </c>
    </row>
    <row r="459" spans="2:65" s="1" customFormat="1" ht="16.5" customHeight="1">
      <c r="B459" s="136"/>
      <c r="C459" s="137" t="s">
        <v>892</v>
      </c>
      <c r="D459" s="137" t="s">
        <v>199</v>
      </c>
      <c r="E459" s="138" t="s">
        <v>893</v>
      </c>
      <c r="F459" s="139" t="s">
        <v>894</v>
      </c>
      <c r="G459" s="140" t="s">
        <v>202</v>
      </c>
      <c r="H459" s="141">
        <v>1</v>
      </c>
      <c r="I459" s="142"/>
      <c r="J459" s="143">
        <f t="shared" si="20"/>
        <v>0</v>
      </c>
      <c r="K459" s="139" t="s">
        <v>203</v>
      </c>
      <c r="L459" s="32"/>
      <c r="M459" s="144" t="s">
        <v>1</v>
      </c>
      <c r="N459" s="145" t="s">
        <v>42</v>
      </c>
      <c r="P459" s="146">
        <f t="shared" si="21"/>
        <v>0</v>
      </c>
      <c r="Q459" s="146">
        <v>0</v>
      </c>
      <c r="R459" s="146">
        <f t="shared" si="22"/>
        <v>0</v>
      </c>
      <c r="S459" s="146">
        <v>0</v>
      </c>
      <c r="T459" s="147">
        <f t="shared" si="23"/>
        <v>0</v>
      </c>
      <c r="AR459" s="148" t="s">
        <v>286</v>
      </c>
      <c r="AT459" s="148" t="s">
        <v>199</v>
      </c>
      <c r="AU459" s="148" t="s">
        <v>87</v>
      </c>
      <c r="AY459" s="17" t="s">
        <v>197</v>
      </c>
      <c r="BE459" s="149">
        <f t="shared" si="24"/>
        <v>0</v>
      </c>
      <c r="BF459" s="149">
        <f t="shared" si="25"/>
        <v>0</v>
      </c>
      <c r="BG459" s="149">
        <f t="shared" si="26"/>
        <v>0</v>
      </c>
      <c r="BH459" s="149">
        <f t="shared" si="27"/>
        <v>0</v>
      </c>
      <c r="BI459" s="149">
        <f t="shared" si="28"/>
        <v>0</v>
      </c>
      <c r="BJ459" s="17" t="s">
        <v>85</v>
      </c>
      <c r="BK459" s="149">
        <f t="shared" si="29"/>
        <v>0</v>
      </c>
      <c r="BL459" s="17" t="s">
        <v>286</v>
      </c>
      <c r="BM459" s="148" t="s">
        <v>895</v>
      </c>
    </row>
    <row r="460" spans="2:65" s="1" customFormat="1" ht="21.75" customHeight="1">
      <c r="B460" s="136"/>
      <c r="C460" s="172" t="s">
        <v>896</v>
      </c>
      <c r="D460" s="172" t="s">
        <v>321</v>
      </c>
      <c r="E460" s="173" t="s">
        <v>897</v>
      </c>
      <c r="F460" s="174" t="s">
        <v>898</v>
      </c>
      <c r="G460" s="175" t="s">
        <v>202</v>
      </c>
      <c r="H460" s="176">
        <v>1</v>
      </c>
      <c r="I460" s="177"/>
      <c r="J460" s="178">
        <f t="shared" si="20"/>
        <v>0</v>
      </c>
      <c r="K460" s="174" t="s">
        <v>203</v>
      </c>
      <c r="L460" s="179"/>
      <c r="M460" s="180" t="s">
        <v>1</v>
      </c>
      <c r="N460" s="181" t="s">
        <v>42</v>
      </c>
      <c r="P460" s="146">
        <f t="shared" si="21"/>
        <v>0</v>
      </c>
      <c r="Q460" s="146">
        <v>8.4999999999999995E-4</v>
      </c>
      <c r="R460" s="146">
        <f t="shared" si="22"/>
        <v>8.4999999999999995E-4</v>
      </c>
      <c r="S460" s="146">
        <v>0</v>
      </c>
      <c r="T460" s="147">
        <f t="shared" si="23"/>
        <v>0</v>
      </c>
      <c r="AR460" s="148" t="s">
        <v>371</v>
      </c>
      <c r="AT460" s="148" t="s">
        <v>321</v>
      </c>
      <c r="AU460" s="148" t="s">
        <v>87</v>
      </c>
      <c r="AY460" s="17" t="s">
        <v>197</v>
      </c>
      <c r="BE460" s="149">
        <f t="shared" si="24"/>
        <v>0</v>
      </c>
      <c r="BF460" s="149">
        <f t="shared" si="25"/>
        <v>0</v>
      </c>
      <c r="BG460" s="149">
        <f t="shared" si="26"/>
        <v>0</v>
      </c>
      <c r="BH460" s="149">
        <f t="shared" si="27"/>
        <v>0</v>
      </c>
      <c r="BI460" s="149">
        <f t="shared" si="28"/>
        <v>0</v>
      </c>
      <c r="BJ460" s="17" t="s">
        <v>85</v>
      </c>
      <c r="BK460" s="149">
        <f t="shared" si="29"/>
        <v>0</v>
      </c>
      <c r="BL460" s="17" t="s">
        <v>286</v>
      </c>
      <c r="BM460" s="148" t="s">
        <v>899</v>
      </c>
    </row>
    <row r="461" spans="2:65" s="1" customFormat="1" ht="16.5" customHeight="1">
      <c r="B461" s="136"/>
      <c r="C461" s="137" t="s">
        <v>900</v>
      </c>
      <c r="D461" s="137" t="s">
        <v>199</v>
      </c>
      <c r="E461" s="138" t="s">
        <v>901</v>
      </c>
      <c r="F461" s="139" t="s">
        <v>902</v>
      </c>
      <c r="G461" s="140" t="s">
        <v>852</v>
      </c>
      <c r="H461" s="141">
        <v>2</v>
      </c>
      <c r="I461" s="142"/>
      <c r="J461" s="143">
        <f t="shared" si="20"/>
        <v>0</v>
      </c>
      <c r="K461" s="139" t="s">
        <v>203</v>
      </c>
      <c r="L461" s="32"/>
      <c r="M461" s="144" t="s">
        <v>1</v>
      </c>
      <c r="N461" s="145" t="s">
        <v>42</v>
      </c>
      <c r="P461" s="146">
        <f t="shared" si="21"/>
        <v>0</v>
      </c>
      <c r="Q461" s="146">
        <v>5.5999999999999995E-4</v>
      </c>
      <c r="R461" s="146">
        <f t="shared" si="22"/>
        <v>1.1199999999999999E-3</v>
      </c>
      <c r="S461" s="146">
        <v>0</v>
      </c>
      <c r="T461" s="147">
        <f t="shared" si="23"/>
        <v>0</v>
      </c>
      <c r="AR461" s="148" t="s">
        <v>286</v>
      </c>
      <c r="AT461" s="148" t="s">
        <v>199</v>
      </c>
      <c r="AU461" s="148" t="s">
        <v>87</v>
      </c>
      <c r="AY461" s="17" t="s">
        <v>197</v>
      </c>
      <c r="BE461" s="149">
        <f t="shared" si="24"/>
        <v>0</v>
      </c>
      <c r="BF461" s="149">
        <f t="shared" si="25"/>
        <v>0</v>
      </c>
      <c r="BG461" s="149">
        <f t="shared" si="26"/>
        <v>0</v>
      </c>
      <c r="BH461" s="149">
        <f t="shared" si="27"/>
        <v>0</v>
      </c>
      <c r="BI461" s="149">
        <f t="shared" si="28"/>
        <v>0</v>
      </c>
      <c r="BJ461" s="17" t="s">
        <v>85</v>
      </c>
      <c r="BK461" s="149">
        <f t="shared" si="29"/>
        <v>0</v>
      </c>
      <c r="BL461" s="17" t="s">
        <v>286</v>
      </c>
      <c r="BM461" s="148" t="s">
        <v>903</v>
      </c>
    </row>
    <row r="462" spans="2:65" s="1" customFormat="1" ht="21.75" customHeight="1">
      <c r="B462" s="136"/>
      <c r="C462" s="172" t="s">
        <v>904</v>
      </c>
      <c r="D462" s="172" t="s">
        <v>321</v>
      </c>
      <c r="E462" s="173" t="s">
        <v>905</v>
      </c>
      <c r="F462" s="174" t="s">
        <v>906</v>
      </c>
      <c r="G462" s="175" t="s">
        <v>202</v>
      </c>
      <c r="H462" s="176">
        <v>2</v>
      </c>
      <c r="I462" s="177"/>
      <c r="J462" s="178">
        <f t="shared" si="20"/>
        <v>0</v>
      </c>
      <c r="K462" s="174" t="s">
        <v>203</v>
      </c>
      <c r="L462" s="179"/>
      <c r="M462" s="180" t="s">
        <v>1</v>
      </c>
      <c r="N462" s="181" t="s">
        <v>42</v>
      </c>
      <c r="P462" s="146">
        <f t="shared" si="21"/>
        <v>0</v>
      </c>
      <c r="Q462" s="146">
        <v>6.4999999999999997E-3</v>
      </c>
      <c r="R462" s="146">
        <f t="shared" si="22"/>
        <v>1.2999999999999999E-2</v>
      </c>
      <c r="S462" s="146">
        <v>0</v>
      </c>
      <c r="T462" s="147">
        <f t="shared" si="23"/>
        <v>0</v>
      </c>
      <c r="AR462" s="148" t="s">
        <v>371</v>
      </c>
      <c r="AT462" s="148" t="s">
        <v>321</v>
      </c>
      <c r="AU462" s="148" t="s">
        <v>87</v>
      </c>
      <c r="AY462" s="17" t="s">
        <v>197</v>
      </c>
      <c r="BE462" s="149">
        <f t="shared" si="24"/>
        <v>0</v>
      </c>
      <c r="BF462" s="149">
        <f t="shared" si="25"/>
        <v>0</v>
      </c>
      <c r="BG462" s="149">
        <f t="shared" si="26"/>
        <v>0</v>
      </c>
      <c r="BH462" s="149">
        <f t="shared" si="27"/>
        <v>0</v>
      </c>
      <c r="BI462" s="149">
        <f t="shared" si="28"/>
        <v>0</v>
      </c>
      <c r="BJ462" s="17" t="s">
        <v>85</v>
      </c>
      <c r="BK462" s="149">
        <f t="shared" si="29"/>
        <v>0</v>
      </c>
      <c r="BL462" s="17" t="s">
        <v>286</v>
      </c>
      <c r="BM462" s="148" t="s">
        <v>907</v>
      </c>
    </row>
    <row r="463" spans="2:65" s="1" customFormat="1" ht="24.2" customHeight="1">
      <c r="B463" s="136"/>
      <c r="C463" s="137" t="s">
        <v>908</v>
      </c>
      <c r="D463" s="137" t="s">
        <v>199</v>
      </c>
      <c r="E463" s="138" t="s">
        <v>909</v>
      </c>
      <c r="F463" s="139" t="s">
        <v>910</v>
      </c>
      <c r="G463" s="140" t="s">
        <v>852</v>
      </c>
      <c r="H463" s="141">
        <v>1</v>
      </c>
      <c r="I463" s="142"/>
      <c r="J463" s="143">
        <f t="shared" si="20"/>
        <v>0</v>
      </c>
      <c r="K463" s="139" t="s">
        <v>203</v>
      </c>
      <c r="L463" s="32"/>
      <c r="M463" s="144" t="s">
        <v>1</v>
      </c>
      <c r="N463" s="145" t="s">
        <v>42</v>
      </c>
      <c r="P463" s="146">
        <f t="shared" si="21"/>
        <v>0</v>
      </c>
      <c r="Q463" s="146">
        <v>1.9210000000000001E-2</v>
      </c>
      <c r="R463" s="146">
        <f t="shared" si="22"/>
        <v>1.9210000000000001E-2</v>
      </c>
      <c r="S463" s="146">
        <v>0</v>
      </c>
      <c r="T463" s="147">
        <f t="shared" si="23"/>
        <v>0</v>
      </c>
      <c r="AR463" s="148" t="s">
        <v>286</v>
      </c>
      <c r="AT463" s="148" t="s">
        <v>199</v>
      </c>
      <c r="AU463" s="148" t="s">
        <v>87</v>
      </c>
      <c r="AY463" s="17" t="s">
        <v>197</v>
      </c>
      <c r="BE463" s="149">
        <f t="shared" si="24"/>
        <v>0</v>
      </c>
      <c r="BF463" s="149">
        <f t="shared" si="25"/>
        <v>0</v>
      </c>
      <c r="BG463" s="149">
        <f t="shared" si="26"/>
        <v>0</v>
      </c>
      <c r="BH463" s="149">
        <f t="shared" si="27"/>
        <v>0</v>
      </c>
      <c r="BI463" s="149">
        <f t="shared" si="28"/>
        <v>0</v>
      </c>
      <c r="BJ463" s="17" t="s">
        <v>85</v>
      </c>
      <c r="BK463" s="149">
        <f t="shared" si="29"/>
        <v>0</v>
      </c>
      <c r="BL463" s="17" t="s">
        <v>286</v>
      </c>
      <c r="BM463" s="148" t="s">
        <v>911</v>
      </c>
    </row>
    <row r="464" spans="2:65" s="1" customFormat="1" ht="24.2" customHeight="1">
      <c r="B464" s="136"/>
      <c r="C464" s="137" t="s">
        <v>912</v>
      </c>
      <c r="D464" s="137" t="s">
        <v>199</v>
      </c>
      <c r="E464" s="138" t="s">
        <v>913</v>
      </c>
      <c r="F464" s="139" t="s">
        <v>914</v>
      </c>
      <c r="G464" s="140" t="s">
        <v>852</v>
      </c>
      <c r="H464" s="141">
        <v>1</v>
      </c>
      <c r="I464" s="142"/>
      <c r="J464" s="143">
        <f t="shared" si="20"/>
        <v>0</v>
      </c>
      <c r="K464" s="139" t="s">
        <v>203</v>
      </c>
      <c r="L464" s="32"/>
      <c r="M464" s="144" t="s">
        <v>1</v>
      </c>
      <c r="N464" s="145" t="s">
        <v>42</v>
      </c>
      <c r="P464" s="146">
        <f t="shared" si="21"/>
        <v>0</v>
      </c>
      <c r="Q464" s="146">
        <v>5.4339999999999999E-2</v>
      </c>
      <c r="R464" s="146">
        <f t="shared" si="22"/>
        <v>5.4339999999999999E-2</v>
      </c>
      <c r="S464" s="146">
        <v>0</v>
      </c>
      <c r="T464" s="147">
        <f t="shared" si="23"/>
        <v>0</v>
      </c>
      <c r="AR464" s="148" t="s">
        <v>286</v>
      </c>
      <c r="AT464" s="148" t="s">
        <v>199</v>
      </c>
      <c r="AU464" s="148" t="s">
        <v>87</v>
      </c>
      <c r="AY464" s="17" t="s">
        <v>197</v>
      </c>
      <c r="BE464" s="149">
        <f t="shared" si="24"/>
        <v>0</v>
      </c>
      <c r="BF464" s="149">
        <f t="shared" si="25"/>
        <v>0</v>
      </c>
      <c r="BG464" s="149">
        <f t="shared" si="26"/>
        <v>0</v>
      </c>
      <c r="BH464" s="149">
        <f t="shared" si="27"/>
        <v>0</v>
      </c>
      <c r="BI464" s="149">
        <f t="shared" si="28"/>
        <v>0</v>
      </c>
      <c r="BJ464" s="17" t="s">
        <v>85</v>
      </c>
      <c r="BK464" s="149">
        <f t="shared" si="29"/>
        <v>0</v>
      </c>
      <c r="BL464" s="17" t="s">
        <v>286</v>
      </c>
      <c r="BM464" s="148" t="s">
        <v>915</v>
      </c>
    </row>
    <row r="465" spans="2:65" s="1" customFormat="1" ht="21.75" customHeight="1">
      <c r="B465" s="136"/>
      <c r="C465" s="137" t="s">
        <v>916</v>
      </c>
      <c r="D465" s="137" t="s">
        <v>199</v>
      </c>
      <c r="E465" s="138" t="s">
        <v>917</v>
      </c>
      <c r="F465" s="139" t="s">
        <v>918</v>
      </c>
      <c r="G465" s="140" t="s">
        <v>852</v>
      </c>
      <c r="H465" s="141">
        <v>24</v>
      </c>
      <c r="I465" s="142"/>
      <c r="J465" s="143">
        <f t="shared" si="20"/>
        <v>0</v>
      </c>
      <c r="K465" s="139" t="s">
        <v>203</v>
      </c>
      <c r="L465" s="32"/>
      <c r="M465" s="144" t="s">
        <v>1</v>
      </c>
      <c r="N465" s="145" t="s">
        <v>42</v>
      </c>
      <c r="P465" s="146">
        <f t="shared" si="21"/>
        <v>0</v>
      </c>
      <c r="Q465" s="146">
        <v>9.0000000000000006E-5</v>
      </c>
      <c r="R465" s="146">
        <f t="shared" si="22"/>
        <v>2.16E-3</v>
      </c>
      <c r="S465" s="146">
        <v>0</v>
      </c>
      <c r="T465" s="147">
        <f t="shared" si="23"/>
        <v>0</v>
      </c>
      <c r="AR465" s="148" t="s">
        <v>286</v>
      </c>
      <c r="AT465" s="148" t="s">
        <v>199</v>
      </c>
      <c r="AU465" s="148" t="s">
        <v>87</v>
      </c>
      <c r="AY465" s="17" t="s">
        <v>197</v>
      </c>
      <c r="BE465" s="149">
        <f t="shared" si="24"/>
        <v>0</v>
      </c>
      <c r="BF465" s="149">
        <f t="shared" si="25"/>
        <v>0</v>
      </c>
      <c r="BG465" s="149">
        <f t="shared" si="26"/>
        <v>0</v>
      </c>
      <c r="BH465" s="149">
        <f t="shared" si="27"/>
        <v>0</v>
      </c>
      <c r="BI465" s="149">
        <f t="shared" si="28"/>
        <v>0</v>
      </c>
      <c r="BJ465" s="17" t="s">
        <v>85</v>
      </c>
      <c r="BK465" s="149">
        <f t="shared" si="29"/>
        <v>0</v>
      </c>
      <c r="BL465" s="17" t="s">
        <v>286</v>
      </c>
      <c r="BM465" s="148" t="s">
        <v>919</v>
      </c>
    </row>
    <row r="466" spans="2:65" s="1" customFormat="1" ht="16.5" customHeight="1">
      <c r="B466" s="136"/>
      <c r="C466" s="172" t="s">
        <v>920</v>
      </c>
      <c r="D466" s="172" t="s">
        <v>321</v>
      </c>
      <c r="E466" s="173" t="s">
        <v>921</v>
      </c>
      <c r="F466" s="174" t="s">
        <v>922</v>
      </c>
      <c r="G466" s="175" t="s">
        <v>202</v>
      </c>
      <c r="H466" s="176">
        <v>24</v>
      </c>
      <c r="I466" s="177"/>
      <c r="J466" s="178">
        <f t="shared" si="20"/>
        <v>0</v>
      </c>
      <c r="K466" s="174" t="s">
        <v>203</v>
      </c>
      <c r="L466" s="179"/>
      <c r="M466" s="180" t="s">
        <v>1</v>
      </c>
      <c r="N466" s="181" t="s">
        <v>42</v>
      </c>
      <c r="P466" s="146">
        <f t="shared" si="21"/>
        <v>0</v>
      </c>
      <c r="Q466" s="146">
        <v>1.4999999999999999E-4</v>
      </c>
      <c r="R466" s="146">
        <f t="shared" si="22"/>
        <v>3.5999999999999999E-3</v>
      </c>
      <c r="S466" s="146">
        <v>0</v>
      </c>
      <c r="T466" s="147">
        <f t="shared" si="23"/>
        <v>0</v>
      </c>
      <c r="AR466" s="148" t="s">
        <v>371</v>
      </c>
      <c r="AT466" s="148" t="s">
        <v>321</v>
      </c>
      <c r="AU466" s="148" t="s">
        <v>87</v>
      </c>
      <c r="AY466" s="17" t="s">
        <v>197</v>
      </c>
      <c r="BE466" s="149">
        <f t="shared" si="24"/>
        <v>0</v>
      </c>
      <c r="BF466" s="149">
        <f t="shared" si="25"/>
        <v>0</v>
      </c>
      <c r="BG466" s="149">
        <f t="shared" si="26"/>
        <v>0</v>
      </c>
      <c r="BH466" s="149">
        <f t="shared" si="27"/>
        <v>0</v>
      </c>
      <c r="BI466" s="149">
        <f t="shared" si="28"/>
        <v>0</v>
      </c>
      <c r="BJ466" s="17" t="s">
        <v>85</v>
      </c>
      <c r="BK466" s="149">
        <f t="shared" si="29"/>
        <v>0</v>
      </c>
      <c r="BL466" s="17" t="s">
        <v>286</v>
      </c>
      <c r="BM466" s="148" t="s">
        <v>923</v>
      </c>
    </row>
    <row r="467" spans="2:65" s="1" customFormat="1" ht="24.2" customHeight="1">
      <c r="B467" s="136"/>
      <c r="C467" s="172" t="s">
        <v>924</v>
      </c>
      <c r="D467" s="172" t="s">
        <v>321</v>
      </c>
      <c r="E467" s="173" t="s">
        <v>925</v>
      </c>
      <c r="F467" s="174" t="s">
        <v>926</v>
      </c>
      <c r="G467" s="175" t="s">
        <v>527</v>
      </c>
      <c r="H467" s="176">
        <v>12</v>
      </c>
      <c r="I467" s="177"/>
      <c r="J467" s="178">
        <f t="shared" si="20"/>
        <v>0</v>
      </c>
      <c r="K467" s="174" t="s">
        <v>203</v>
      </c>
      <c r="L467" s="179"/>
      <c r="M467" s="180" t="s">
        <v>1</v>
      </c>
      <c r="N467" s="181" t="s">
        <v>42</v>
      </c>
      <c r="P467" s="146">
        <f t="shared" si="21"/>
        <v>0</v>
      </c>
      <c r="Q467" s="146">
        <v>1.1E-4</v>
      </c>
      <c r="R467" s="146">
        <f t="shared" si="22"/>
        <v>1.32E-3</v>
      </c>
      <c r="S467" s="146">
        <v>0</v>
      </c>
      <c r="T467" s="147">
        <f t="shared" si="23"/>
        <v>0</v>
      </c>
      <c r="AR467" s="148" t="s">
        <v>371</v>
      </c>
      <c r="AT467" s="148" t="s">
        <v>321</v>
      </c>
      <c r="AU467" s="148" t="s">
        <v>87</v>
      </c>
      <c r="AY467" s="17" t="s">
        <v>197</v>
      </c>
      <c r="BE467" s="149">
        <f t="shared" si="24"/>
        <v>0</v>
      </c>
      <c r="BF467" s="149">
        <f t="shared" si="25"/>
        <v>0</v>
      </c>
      <c r="BG467" s="149">
        <f t="shared" si="26"/>
        <v>0</v>
      </c>
      <c r="BH467" s="149">
        <f t="shared" si="27"/>
        <v>0</v>
      </c>
      <c r="BI467" s="149">
        <f t="shared" si="28"/>
        <v>0</v>
      </c>
      <c r="BJ467" s="17" t="s">
        <v>85</v>
      </c>
      <c r="BK467" s="149">
        <f t="shared" si="29"/>
        <v>0</v>
      </c>
      <c r="BL467" s="17" t="s">
        <v>286</v>
      </c>
      <c r="BM467" s="148" t="s">
        <v>927</v>
      </c>
    </row>
    <row r="468" spans="2:65" s="1" customFormat="1" ht="24.2" customHeight="1">
      <c r="B468" s="136"/>
      <c r="C468" s="137" t="s">
        <v>928</v>
      </c>
      <c r="D468" s="137" t="s">
        <v>199</v>
      </c>
      <c r="E468" s="138" t="s">
        <v>929</v>
      </c>
      <c r="F468" s="139" t="s">
        <v>930</v>
      </c>
      <c r="G468" s="140" t="s">
        <v>852</v>
      </c>
      <c r="H468" s="141">
        <v>1</v>
      </c>
      <c r="I468" s="142"/>
      <c r="J468" s="143">
        <f t="shared" si="20"/>
        <v>0</v>
      </c>
      <c r="K468" s="139" t="s">
        <v>203</v>
      </c>
      <c r="L468" s="32"/>
      <c r="M468" s="144" t="s">
        <v>1</v>
      </c>
      <c r="N468" s="145" t="s">
        <v>42</v>
      </c>
      <c r="P468" s="146">
        <f t="shared" si="21"/>
        <v>0</v>
      </c>
      <c r="Q468" s="146">
        <v>1.9599999999999999E-3</v>
      </c>
      <c r="R468" s="146">
        <f t="shared" si="22"/>
        <v>1.9599999999999999E-3</v>
      </c>
      <c r="S468" s="146">
        <v>0</v>
      </c>
      <c r="T468" s="147">
        <f t="shared" si="23"/>
        <v>0</v>
      </c>
      <c r="AR468" s="148" t="s">
        <v>286</v>
      </c>
      <c r="AT468" s="148" t="s">
        <v>199</v>
      </c>
      <c r="AU468" s="148" t="s">
        <v>87</v>
      </c>
      <c r="AY468" s="17" t="s">
        <v>197</v>
      </c>
      <c r="BE468" s="149">
        <f t="shared" si="24"/>
        <v>0</v>
      </c>
      <c r="BF468" s="149">
        <f t="shared" si="25"/>
        <v>0</v>
      </c>
      <c r="BG468" s="149">
        <f t="shared" si="26"/>
        <v>0</v>
      </c>
      <c r="BH468" s="149">
        <f t="shared" si="27"/>
        <v>0</v>
      </c>
      <c r="BI468" s="149">
        <f t="shared" si="28"/>
        <v>0</v>
      </c>
      <c r="BJ468" s="17" t="s">
        <v>85</v>
      </c>
      <c r="BK468" s="149">
        <f t="shared" si="29"/>
        <v>0</v>
      </c>
      <c r="BL468" s="17" t="s">
        <v>286</v>
      </c>
      <c r="BM468" s="148" t="s">
        <v>931</v>
      </c>
    </row>
    <row r="469" spans="2:65" s="1" customFormat="1" ht="24.2" customHeight="1">
      <c r="B469" s="136"/>
      <c r="C469" s="137" t="s">
        <v>932</v>
      </c>
      <c r="D469" s="137" t="s">
        <v>199</v>
      </c>
      <c r="E469" s="138" t="s">
        <v>933</v>
      </c>
      <c r="F469" s="139" t="s">
        <v>934</v>
      </c>
      <c r="G469" s="140" t="s">
        <v>852</v>
      </c>
      <c r="H469" s="141">
        <v>2</v>
      </c>
      <c r="I469" s="142"/>
      <c r="J469" s="143">
        <f t="shared" si="20"/>
        <v>0</v>
      </c>
      <c r="K469" s="139" t="s">
        <v>203</v>
      </c>
      <c r="L469" s="32"/>
      <c r="M469" s="144" t="s">
        <v>1</v>
      </c>
      <c r="N469" s="145" t="s">
        <v>42</v>
      </c>
      <c r="P469" s="146">
        <f t="shared" si="21"/>
        <v>0</v>
      </c>
      <c r="Q469" s="146">
        <v>1.8E-3</v>
      </c>
      <c r="R469" s="146">
        <f t="shared" si="22"/>
        <v>3.5999999999999999E-3</v>
      </c>
      <c r="S469" s="146">
        <v>0</v>
      </c>
      <c r="T469" s="147">
        <f t="shared" si="23"/>
        <v>0</v>
      </c>
      <c r="AR469" s="148" t="s">
        <v>286</v>
      </c>
      <c r="AT469" s="148" t="s">
        <v>199</v>
      </c>
      <c r="AU469" s="148" t="s">
        <v>87</v>
      </c>
      <c r="AY469" s="17" t="s">
        <v>197</v>
      </c>
      <c r="BE469" s="149">
        <f t="shared" si="24"/>
        <v>0</v>
      </c>
      <c r="BF469" s="149">
        <f t="shared" si="25"/>
        <v>0</v>
      </c>
      <c r="BG469" s="149">
        <f t="shared" si="26"/>
        <v>0</v>
      </c>
      <c r="BH469" s="149">
        <f t="shared" si="27"/>
        <v>0</v>
      </c>
      <c r="BI469" s="149">
        <f t="shared" si="28"/>
        <v>0</v>
      </c>
      <c r="BJ469" s="17" t="s">
        <v>85</v>
      </c>
      <c r="BK469" s="149">
        <f t="shared" si="29"/>
        <v>0</v>
      </c>
      <c r="BL469" s="17" t="s">
        <v>286</v>
      </c>
      <c r="BM469" s="148" t="s">
        <v>935</v>
      </c>
    </row>
    <row r="470" spans="2:65" s="1" customFormat="1" ht="16.5" customHeight="1">
      <c r="B470" s="136"/>
      <c r="C470" s="137" t="s">
        <v>936</v>
      </c>
      <c r="D470" s="137" t="s">
        <v>199</v>
      </c>
      <c r="E470" s="138" t="s">
        <v>937</v>
      </c>
      <c r="F470" s="139" t="s">
        <v>938</v>
      </c>
      <c r="G470" s="140" t="s">
        <v>852</v>
      </c>
      <c r="H470" s="141">
        <v>4</v>
      </c>
      <c r="I470" s="142"/>
      <c r="J470" s="143">
        <f t="shared" si="20"/>
        <v>0</v>
      </c>
      <c r="K470" s="139" t="s">
        <v>203</v>
      </c>
      <c r="L470" s="32"/>
      <c r="M470" s="144" t="s">
        <v>1</v>
      </c>
      <c r="N470" s="145" t="s">
        <v>42</v>
      </c>
      <c r="P470" s="146">
        <f t="shared" si="21"/>
        <v>0</v>
      </c>
      <c r="Q470" s="146">
        <v>1.8400000000000001E-3</v>
      </c>
      <c r="R470" s="146">
        <f t="shared" si="22"/>
        <v>7.3600000000000002E-3</v>
      </c>
      <c r="S470" s="146">
        <v>0</v>
      </c>
      <c r="T470" s="147">
        <f t="shared" si="23"/>
        <v>0</v>
      </c>
      <c r="AR470" s="148" t="s">
        <v>286</v>
      </c>
      <c r="AT470" s="148" t="s">
        <v>199</v>
      </c>
      <c r="AU470" s="148" t="s">
        <v>87</v>
      </c>
      <c r="AY470" s="17" t="s">
        <v>197</v>
      </c>
      <c r="BE470" s="149">
        <f t="shared" si="24"/>
        <v>0</v>
      </c>
      <c r="BF470" s="149">
        <f t="shared" si="25"/>
        <v>0</v>
      </c>
      <c r="BG470" s="149">
        <f t="shared" si="26"/>
        <v>0</v>
      </c>
      <c r="BH470" s="149">
        <f t="shared" si="27"/>
        <v>0</v>
      </c>
      <c r="BI470" s="149">
        <f t="shared" si="28"/>
        <v>0</v>
      </c>
      <c r="BJ470" s="17" t="s">
        <v>85</v>
      </c>
      <c r="BK470" s="149">
        <f t="shared" si="29"/>
        <v>0</v>
      </c>
      <c r="BL470" s="17" t="s">
        <v>286</v>
      </c>
      <c r="BM470" s="148" t="s">
        <v>939</v>
      </c>
    </row>
    <row r="471" spans="2:65" s="1" customFormat="1" ht="24.2" customHeight="1">
      <c r="B471" s="136"/>
      <c r="C471" s="137" t="s">
        <v>940</v>
      </c>
      <c r="D471" s="137" t="s">
        <v>199</v>
      </c>
      <c r="E471" s="138" t="s">
        <v>941</v>
      </c>
      <c r="F471" s="139" t="s">
        <v>942</v>
      </c>
      <c r="G471" s="140" t="s">
        <v>852</v>
      </c>
      <c r="H471" s="141">
        <v>1</v>
      </c>
      <c r="I471" s="142"/>
      <c r="J471" s="143">
        <f t="shared" si="20"/>
        <v>0</v>
      </c>
      <c r="K471" s="139" t="s">
        <v>203</v>
      </c>
      <c r="L471" s="32"/>
      <c r="M471" s="144" t="s">
        <v>1</v>
      </c>
      <c r="N471" s="145" t="s">
        <v>42</v>
      </c>
      <c r="P471" s="146">
        <f t="shared" si="21"/>
        <v>0</v>
      </c>
      <c r="Q471" s="146">
        <v>1.24E-3</v>
      </c>
      <c r="R471" s="146">
        <f t="shared" si="22"/>
        <v>1.24E-3</v>
      </c>
      <c r="S471" s="146">
        <v>0</v>
      </c>
      <c r="T471" s="147">
        <f t="shared" si="23"/>
        <v>0</v>
      </c>
      <c r="AR471" s="148" t="s">
        <v>286</v>
      </c>
      <c r="AT471" s="148" t="s">
        <v>199</v>
      </c>
      <c r="AU471" s="148" t="s">
        <v>87</v>
      </c>
      <c r="AY471" s="17" t="s">
        <v>197</v>
      </c>
      <c r="BE471" s="149">
        <f t="shared" si="24"/>
        <v>0</v>
      </c>
      <c r="BF471" s="149">
        <f t="shared" si="25"/>
        <v>0</v>
      </c>
      <c r="BG471" s="149">
        <f t="shared" si="26"/>
        <v>0</v>
      </c>
      <c r="BH471" s="149">
        <f t="shared" si="27"/>
        <v>0</v>
      </c>
      <c r="BI471" s="149">
        <f t="shared" si="28"/>
        <v>0</v>
      </c>
      <c r="BJ471" s="17" t="s">
        <v>85</v>
      </c>
      <c r="BK471" s="149">
        <f t="shared" si="29"/>
        <v>0</v>
      </c>
      <c r="BL471" s="17" t="s">
        <v>286</v>
      </c>
      <c r="BM471" s="148" t="s">
        <v>943</v>
      </c>
    </row>
    <row r="472" spans="2:65" s="1" customFormat="1" ht="24.2" customHeight="1">
      <c r="B472" s="136"/>
      <c r="C472" s="137" t="s">
        <v>944</v>
      </c>
      <c r="D472" s="137" t="s">
        <v>199</v>
      </c>
      <c r="E472" s="138" t="s">
        <v>945</v>
      </c>
      <c r="F472" s="139" t="s">
        <v>946</v>
      </c>
      <c r="G472" s="140" t="s">
        <v>293</v>
      </c>
      <c r="H472" s="141">
        <v>0.221</v>
      </c>
      <c r="I472" s="142"/>
      <c r="J472" s="143">
        <f t="shared" si="20"/>
        <v>0</v>
      </c>
      <c r="K472" s="139" t="s">
        <v>203</v>
      </c>
      <c r="L472" s="32"/>
      <c r="M472" s="144" t="s">
        <v>1</v>
      </c>
      <c r="N472" s="145" t="s">
        <v>42</v>
      </c>
      <c r="P472" s="146">
        <f t="shared" si="21"/>
        <v>0</v>
      </c>
      <c r="Q472" s="146">
        <v>0</v>
      </c>
      <c r="R472" s="146">
        <f t="shared" si="22"/>
        <v>0</v>
      </c>
      <c r="S472" s="146">
        <v>0</v>
      </c>
      <c r="T472" s="147">
        <f t="shared" si="23"/>
        <v>0</v>
      </c>
      <c r="AR472" s="148" t="s">
        <v>286</v>
      </c>
      <c r="AT472" s="148" t="s">
        <v>199</v>
      </c>
      <c r="AU472" s="148" t="s">
        <v>87</v>
      </c>
      <c r="AY472" s="17" t="s">
        <v>197</v>
      </c>
      <c r="BE472" s="149">
        <f t="shared" si="24"/>
        <v>0</v>
      </c>
      <c r="BF472" s="149">
        <f t="shared" si="25"/>
        <v>0</v>
      </c>
      <c r="BG472" s="149">
        <f t="shared" si="26"/>
        <v>0</v>
      </c>
      <c r="BH472" s="149">
        <f t="shared" si="27"/>
        <v>0</v>
      </c>
      <c r="BI472" s="149">
        <f t="shared" si="28"/>
        <v>0</v>
      </c>
      <c r="BJ472" s="17" t="s">
        <v>85</v>
      </c>
      <c r="BK472" s="149">
        <f t="shared" si="29"/>
        <v>0</v>
      </c>
      <c r="BL472" s="17" t="s">
        <v>286</v>
      </c>
      <c r="BM472" s="148" t="s">
        <v>947</v>
      </c>
    </row>
    <row r="473" spans="2:65" s="11" customFormat="1" ht="22.9" customHeight="1">
      <c r="B473" s="124"/>
      <c r="D473" s="125" t="s">
        <v>76</v>
      </c>
      <c r="E473" s="134" t="s">
        <v>948</v>
      </c>
      <c r="F473" s="134" t="s">
        <v>949</v>
      </c>
      <c r="I473" s="127"/>
      <c r="J473" s="135">
        <f>BK473</f>
        <v>0</v>
      </c>
      <c r="L473" s="124"/>
      <c r="M473" s="129"/>
      <c r="P473" s="130">
        <f>SUM(P474:P480)</f>
        <v>0</v>
      </c>
      <c r="R473" s="130">
        <f>SUM(R474:R480)</f>
        <v>0.1774</v>
      </c>
      <c r="T473" s="131">
        <f>SUM(T474:T480)</f>
        <v>0</v>
      </c>
      <c r="AR473" s="125" t="s">
        <v>87</v>
      </c>
      <c r="AT473" s="132" t="s">
        <v>76</v>
      </c>
      <c r="AU473" s="132" t="s">
        <v>85</v>
      </c>
      <c r="AY473" s="125" t="s">
        <v>197</v>
      </c>
      <c r="BK473" s="133">
        <f>SUM(BK474:BK480)</f>
        <v>0</v>
      </c>
    </row>
    <row r="474" spans="2:65" s="1" customFormat="1" ht="33" customHeight="1">
      <c r="B474" s="136"/>
      <c r="C474" s="137" t="s">
        <v>950</v>
      </c>
      <c r="D474" s="137" t="s">
        <v>199</v>
      </c>
      <c r="E474" s="138" t="s">
        <v>951</v>
      </c>
      <c r="F474" s="139" t="s">
        <v>952</v>
      </c>
      <c r="G474" s="140" t="s">
        <v>852</v>
      </c>
      <c r="H474" s="141">
        <v>4</v>
      </c>
      <c r="I474" s="142"/>
      <c r="J474" s="143">
        <f t="shared" ref="J474:J480" si="30">ROUND(I474*H474,2)</f>
        <v>0</v>
      </c>
      <c r="K474" s="139" t="s">
        <v>203</v>
      </c>
      <c r="L474" s="32"/>
      <c r="M474" s="144" t="s">
        <v>1</v>
      </c>
      <c r="N474" s="145" t="s">
        <v>42</v>
      </c>
      <c r="P474" s="146">
        <f t="shared" ref="P474:P480" si="31">O474*H474</f>
        <v>0</v>
      </c>
      <c r="Q474" s="146">
        <v>1.2E-2</v>
      </c>
      <c r="R474" s="146">
        <f t="shared" ref="R474:R480" si="32">Q474*H474</f>
        <v>4.8000000000000001E-2</v>
      </c>
      <c r="S474" s="146">
        <v>0</v>
      </c>
      <c r="T474" s="147">
        <f t="shared" ref="T474:T480" si="33">S474*H474</f>
        <v>0</v>
      </c>
      <c r="AR474" s="148" t="s">
        <v>286</v>
      </c>
      <c r="AT474" s="148" t="s">
        <v>199</v>
      </c>
      <c r="AU474" s="148" t="s">
        <v>87</v>
      </c>
      <c r="AY474" s="17" t="s">
        <v>197</v>
      </c>
      <c r="BE474" s="149">
        <f t="shared" ref="BE474:BE480" si="34">IF(N474="základní",J474,0)</f>
        <v>0</v>
      </c>
      <c r="BF474" s="149">
        <f t="shared" ref="BF474:BF480" si="35">IF(N474="snížená",J474,0)</f>
        <v>0</v>
      </c>
      <c r="BG474" s="149">
        <f t="shared" ref="BG474:BG480" si="36">IF(N474="zákl. přenesená",J474,0)</f>
        <v>0</v>
      </c>
      <c r="BH474" s="149">
        <f t="shared" ref="BH474:BH480" si="37">IF(N474="sníž. přenesená",J474,0)</f>
        <v>0</v>
      </c>
      <c r="BI474" s="149">
        <f t="shared" ref="BI474:BI480" si="38">IF(N474="nulová",J474,0)</f>
        <v>0</v>
      </c>
      <c r="BJ474" s="17" t="s">
        <v>85</v>
      </c>
      <c r="BK474" s="149">
        <f t="shared" ref="BK474:BK480" si="39">ROUND(I474*H474,2)</f>
        <v>0</v>
      </c>
      <c r="BL474" s="17" t="s">
        <v>286</v>
      </c>
      <c r="BM474" s="148" t="s">
        <v>953</v>
      </c>
    </row>
    <row r="475" spans="2:65" s="1" customFormat="1" ht="33" customHeight="1">
      <c r="B475" s="136"/>
      <c r="C475" s="137" t="s">
        <v>954</v>
      </c>
      <c r="D475" s="137" t="s">
        <v>199</v>
      </c>
      <c r="E475" s="138" t="s">
        <v>955</v>
      </c>
      <c r="F475" s="139" t="s">
        <v>956</v>
      </c>
      <c r="G475" s="140" t="s">
        <v>852</v>
      </c>
      <c r="H475" s="141">
        <v>1</v>
      </c>
      <c r="I475" s="142"/>
      <c r="J475" s="143">
        <f t="shared" si="30"/>
        <v>0</v>
      </c>
      <c r="K475" s="139" t="s">
        <v>203</v>
      </c>
      <c r="L475" s="32"/>
      <c r="M475" s="144" t="s">
        <v>1</v>
      </c>
      <c r="N475" s="145" t="s">
        <v>42</v>
      </c>
      <c r="P475" s="146">
        <f t="shared" si="31"/>
        <v>0</v>
      </c>
      <c r="Q475" s="146">
        <v>1.2E-2</v>
      </c>
      <c r="R475" s="146">
        <f t="shared" si="32"/>
        <v>1.2E-2</v>
      </c>
      <c r="S475" s="146">
        <v>0</v>
      </c>
      <c r="T475" s="147">
        <f t="shared" si="33"/>
        <v>0</v>
      </c>
      <c r="AR475" s="148" t="s">
        <v>286</v>
      </c>
      <c r="AT475" s="148" t="s">
        <v>199</v>
      </c>
      <c r="AU475" s="148" t="s">
        <v>87</v>
      </c>
      <c r="AY475" s="17" t="s">
        <v>197</v>
      </c>
      <c r="BE475" s="149">
        <f t="shared" si="34"/>
        <v>0</v>
      </c>
      <c r="BF475" s="149">
        <f t="shared" si="35"/>
        <v>0</v>
      </c>
      <c r="BG475" s="149">
        <f t="shared" si="36"/>
        <v>0</v>
      </c>
      <c r="BH475" s="149">
        <f t="shared" si="37"/>
        <v>0</v>
      </c>
      <c r="BI475" s="149">
        <f t="shared" si="38"/>
        <v>0</v>
      </c>
      <c r="BJ475" s="17" t="s">
        <v>85</v>
      </c>
      <c r="BK475" s="149">
        <f t="shared" si="39"/>
        <v>0</v>
      </c>
      <c r="BL475" s="17" t="s">
        <v>286</v>
      </c>
      <c r="BM475" s="148" t="s">
        <v>957</v>
      </c>
    </row>
    <row r="476" spans="2:65" s="1" customFormat="1" ht="24.2" customHeight="1">
      <c r="B476" s="136"/>
      <c r="C476" s="137" t="s">
        <v>958</v>
      </c>
      <c r="D476" s="137" t="s">
        <v>199</v>
      </c>
      <c r="E476" s="138" t="s">
        <v>959</v>
      </c>
      <c r="F476" s="139" t="s">
        <v>960</v>
      </c>
      <c r="G476" s="140" t="s">
        <v>852</v>
      </c>
      <c r="H476" s="141">
        <v>2</v>
      </c>
      <c r="I476" s="142"/>
      <c r="J476" s="143">
        <f t="shared" si="30"/>
        <v>0</v>
      </c>
      <c r="K476" s="139" t="s">
        <v>203</v>
      </c>
      <c r="L476" s="32"/>
      <c r="M476" s="144" t="s">
        <v>1</v>
      </c>
      <c r="N476" s="145" t="s">
        <v>42</v>
      </c>
      <c r="P476" s="146">
        <f t="shared" si="31"/>
        <v>0</v>
      </c>
      <c r="Q476" s="146">
        <v>1.5599999999999999E-2</v>
      </c>
      <c r="R476" s="146">
        <f t="shared" si="32"/>
        <v>3.1199999999999999E-2</v>
      </c>
      <c r="S476" s="146">
        <v>0</v>
      </c>
      <c r="T476" s="147">
        <f t="shared" si="33"/>
        <v>0</v>
      </c>
      <c r="AR476" s="148" t="s">
        <v>286</v>
      </c>
      <c r="AT476" s="148" t="s">
        <v>199</v>
      </c>
      <c r="AU476" s="148" t="s">
        <v>87</v>
      </c>
      <c r="AY476" s="17" t="s">
        <v>197</v>
      </c>
      <c r="BE476" s="149">
        <f t="shared" si="34"/>
        <v>0</v>
      </c>
      <c r="BF476" s="149">
        <f t="shared" si="35"/>
        <v>0</v>
      </c>
      <c r="BG476" s="149">
        <f t="shared" si="36"/>
        <v>0</v>
      </c>
      <c r="BH476" s="149">
        <f t="shared" si="37"/>
        <v>0</v>
      </c>
      <c r="BI476" s="149">
        <f t="shared" si="38"/>
        <v>0</v>
      </c>
      <c r="BJ476" s="17" t="s">
        <v>85</v>
      </c>
      <c r="BK476" s="149">
        <f t="shared" si="39"/>
        <v>0</v>
      </c>
      <c r="BL476" s="17" t="s">
        <v>286</v>
      </c>
      <c r="BM476" s="148" t="s">
        <v>961</v>
      </c>
    </row>
    <row r="477" spans="2:65" s="1" customFormat="1" ht="24.2" customHeight="1">
      <c r="B477" s="136"/>
      <c r="C477" s="137" t="s">
        <v>962</v>
      </c>
      <c r="D477" s="137" t="s">
        <v>199</v>
      </c>
      <c r="E477" s="138" t="s">
        <v>963</v>
      </c>
      <c r="F477" s="139" t="s">
        <v>964</v>
      </c>
      <c r="G477" s="140" t="s">
        <v>852</v>
      </c>
      <c r="H477" s="141">
        <v>2</v>
      </c>
      <c r="I477" s="142"/>
      <c r="J477" s="143">
        <f t="shared" si="30"/>
        <v>0</v>
      </c>
      <c r="K477" s="139" t="s">
        <v>203</v>
      </c>
      <c r="L477" s="32"/>
      <c r="M477" s="144" t="s">
        <v>1</v>
      </c>
      <c r="N477" s="145" t="s">
        <v>42</v>
      </c>
      <c r="P477" s="146">
        <f t="shared" si="31"/>
        <v>0</v>
      </c>
      <c r="Q477" s="146">
        <v>1.17E-2</v>
      </c>
      <c r="R477" s="146">
        <f t="shared" si="32"/>
        <v>2.3400000000000001E-2</v>
      </c>
      <c r="S477" s="146">
        <v>0</v>
      </c>
      <c r="T477" s="147">
        <f t="shared" si="33"/>
        <v>0</v>
      </c>
      <c r="AR477" s="148" t="s">
        <v>286</v>
      </c>
      <c r="AT477" s="148" t="s">
        <v>199</v>
      </c>
      <c r="AU477" s="148" t="s">
        <v>87</v>
      </c>
      <c r="AY477" s="17" t="s">
        <v>197</v>
      </c>
      <c r="BE477" s="149">
        <f t="shared" si="34"/>
        <v>0</v>
      </c>
      <c r="BF477" s="149">
        <f t="shared" si="35"/>
        <v>0</v>
      </c>
      <c r="BG477" s="149">
        <f t="shared" si="36"/>
        <v>0</v>
      </c>
      <c r="BH477" s="149">
        <f t="shared" si="37"/>
        <v>0</v>
      </c>
      <c r="BI477" s="149">
        <f t="shared" si="38"/>
        <v>0</v>
      </c>
      <c r="BJ477" s="17" t="s">
        <v>85</v>
      </c>
      <c r="BK477" s="149">
        <f t="shared" si="39"/>
        <v>0</v>
      </c>
      <c r="BL477" s="17" t="s">
        <v>286</v>
      </c>
      <c r="BM477" s="148" t="s">
        <v>965</v>
      </c>
    </row>
    <row r="478" spans="2:65" s="1" customFormat="1" ht="33" customHeight="1">
      <c r="B478" s="136"/>
      <c r="C478" s="137" t="s">
        <v>966</v>
      </c>
      <c r="D478" s="137" t="s">
        <v>199</v>
      </c>
      <c r="E478" s="138" t="s">
        <v>967</v>
      </c>
      <c r="F478" s="139" t="s">
        <v>968</v>
      </c>
      <c r="G478" s="140" t="s">
        <v>852</v>
      </c>
      <c r="H478" s="141">
        <v>1</v>
      </c>
      <c r="I478" s="142"/>
      <c r="J478" s="143">
        <f t="shared" si="30"/>
        <v>0</v>
      </c>
      <c r="K478" s="139" t="s">
        <v>203</v>
      </c>
      <c r="L478" s="32"/>
      <c r="M478" s="144" t="s">
        <v>1</v>
      </c>
      <c r="N478" s="145" t="s">
        <v>42</v>
      </c>
      <c r="P478" s="146">
        <f t="shared" si="31"/>
        <v>0</v>
      </c>
      <c r="Q478" s="146">
        <v>1.7649999999999999E-2</v>
      </c>
      <c r="R478" s="146">
        <f t="shared" si="32"/>
        <v>1.7649999999999999E-2</v>
      </c>
      <c r="S478" s="146">
        <v>0</v>
      </c>
      <c r="T478" s="147">
        <f t="shared" si="33"/>
        <v>0</v>
      </c>
      <c r="AR478" s="148" t="s">
        <v>286</v>
      </c>
      <c r="AT478" s="148" t="s">
        <v>199</v>
      </c>
      <c r="AU478" s="148" t="s">
        <v>87</v>
      </c>
      <c r="AY478" s="17" t="s">
        <v>197</v>
      </c>
      <c r="BE478" s="149">
        <f t="shared" si="34"/>
        <v>0</v>
      </c>
      <c r="BF478" s="149">
        <f t="shared" si="35"/>
        <v>0</v>
      </c>
      <c r="BG478" s="149">
        <f t="shared" si="36"/>
        <v>0</v>
      </c>
      <c r="BH478" s="149">
        <f t="shared" si="37"/>
        <v>0</v>
      </c>
      <c r="BI478" s="149">
        <f t="shared" si="38"/>
        <v>0</v>
      </c>
      <c r="BJ478" s="17" t="s">
        <v>85</v>
      </c>
      <c r="BK478" s="149">
        <f t="shared" si="39"/>
        <v>0</v>
      </c>
      <c r="BL478" s="17" t="s">
        <v>286</v>
      </c>
      <c r="BM478" s="148" t="s">
        <v>969</v>
      </c>
    </row>
    <row r="479" spans="2:65" s="1" customFormat="1" ht="24.2" customHeight="1">
      <c r="B479" s="136"/>
      <c r="C479" s="137" t="s">
        <v>970</v>
      </c>
      <c r="D479" s="137" t="s">
        <v>199</v>
      </c>
      <c r="E479" s="138" t="s">
        <v>971</v>
      </c>
      <c r="F479" s="139" t="s">
        <v>972</v>
      </c>
      <c r="G479" s="140" t="s">
        <v>852</v>
      </c>
      <c r="H479" s="141">
        <v>3</v>
      </c>
      <c r="I479" s="142"/>
      <c r="J479" s="143">
        <f t="shared" si="30"/>
        <v>0</v>
      </c>
      <c r="K479" s="139" t="s">
        <v>203</v>
      </c>
      <c r="L479" s="32"/>
      <c r="M479" s="144" t="s">
        <v>1</v>
      </c>
      <c r="N479" s="145" t="s">
        <v>42</v>
      </c>
      <c r="P479" s="146">
        <f t="shared" si="31"/>
        <v>0</v>
      </c>
      <c r="Q479" s="146">
        <v>1.5049999999999999E-2</v>
      </c>
      <c r="R479" s="146">
        <f t="shared" si="32"/>
        <v>4.5149999999999996E-2</v>
      </c>
      <c r="S479" s="146">
        <v>0</v>
      </c>
      <c r="T479" s="147">
        <f t="shared" si="33"/>
        <v>0</v>
      </c>
      <c r="AR479" s="148" t="s">
        <v>286</v>
      </c>
      <c r="AT479" s="148" t="s">
        <v>199</v>
      </c>
      <c r="AU479" s="148" t="s">
        <v>87</v>
      </c>
      <c r="AY479" s="17" t="s">
        <v>197</v>
      </c>
      <c r="BE479" s="149">
        <f t="shared" si="34"/>
        <v>0</v>
      </c>
      <c r="BF479" s="149">
        <f t="shared" si="35"/>
        <v>0</v>
      </c>
      <c r="BG479" s="149">
        <f t="shared" si="36"/>
        <v>0</v>
      </c>
      <c r="BH479" s="149">
        <f t="shared" si="37"/>
        <v>0</v>
      </c>
      <c r="BI479" s="149">
        <f t="shared" si="38"/>
        <v>0</v>
      </c>
      <c r="BJ479" s="17" t="s">
        <v>85</v>
      </c>
      <c r="BK479" s="149">
        <f t="shared" si="39"/>
        <v>0</v>
      </c>
      <c r="BL479" s="17" t="s">
        <v>286</v>
      </c>
      <c r="BM479" s="148" t="s">
        <v>973</v>
      </c>
    </row>
    <row r="480" spans="2:65" s="1" customFormat="1" ht="24.2" customHeight="1">
      <c r="B480" s="136"/>
      <c r="C480" s="137" t="s">
        <v>974</v>
      </c>
      <c r="D480" s="137" t="s">
        <v>199</v>
      </c>
      <c r="E480" s="138" t="s">
        <v>975</v>
      </c>
      <c r="F480" s="139" t="s">
        <v>976</v>
      </c>
      <c r="G480" s="140" t="s">
        <v>293</v>
      </c>
      <c r="H480" s="141">
        <v>0.17699999999999999</v>
      </c>
      <c r="I480" s="142"/>
      <c r="J480" s="143">
        <f t="shared" si="30"/>
        <v>0</v>
      </c>
      <c r="K480" s="139" t="s">
        <v>203</v>
      </c>
      <c r="L480" s="32"/>
      <c r="M480" s="144" t="s">
        <v>1</v>
      </c>
      <c r="N480" s="145" t="s">
        <v>42</v>
      </c>
      <c r="P480" s="146">
        <f t="shared" si="31"/>
        <v>0</v>
      </c>
      <c r="Q480" s="146">
        <v>0</v>
      </c>
      <c r="R480" s="146">
        <f t="shared" si="32"/>
        <v>0</v>
      </c>
      <c r="S480" s="146">
        <v>0</v>
      </c>
      <c r="T480" s="147">
        <f t="shared" si="33"/>
        <v>0</v>
      </c>
      <c r="AR480" s="148" t="s">
        <v>286</v>
      </c>
      <c r="AT480" s="148" t="s">
        <v>199</v>
      </c>
      <c r="AU480" s="148" t="s">
        <v>87</v>
      </c>
      <c r="AY480" s="17" t="s">
        <v>197</v>
      </c>
      <c r="BE480" s="149">
        <f t="shared" si="34"/>
        <v>0</v>
      </c>
      <c r="BF480" s="149">
        <f t="shared" si="35"/>
        <v>0</v>
      </c>
      <c r="BG480" s="149">
        <f t="shared" si="36"/>
        <v>0</v>
      </c>
      <c r="BH480" s="149">
        <f t="shared" si="37"/>
        <v>0</v>
      </c>
      <c r="BI480" s="149">
        <f t="shared" si="38"/>
        <v>0</v>
      </c>
      <c r="BJ480" s="17" t="s">
        <v>85</v>
      </c>
      <c r="BK480" s="149">
        <f t="shared" si="39"/>
        <v>0</v>
      </c>
      <c r="BL480" s="17" t="s">
        <v>286</v>
      </c>
      <c r="BM480" s="148" t="s">
        <v>977</v>
      </c>
    </row>
    <row r="481" spans="2:65" s="11" customFormat="1" ht="22.9" customHeight="1">
      <c r="B481" s="124"/>
      <c r="D481" s="125" t="s">
        <v>76</v>
      </c>
      <c r="E481" s="134" t="s">
        <v>978</v>
      </c>
      <c r="F481" s="134" t="s">
        <v>979</v>
      </c>
      <c r="I481" s="127"/>
      <c r="J481" s="135">
        <f>BK481</f>
        <v>0</v>
      </c>
      <c r="L481" s="124"/>
      <c r="M481" s="129"/>
      <c r="P481" s="130">
        <f>SUM(P482:P509)</f>
        <v>0</v>
      </c>
      <c r="R481" s="130">
        <f>SUM(R482:R509)</f>
        <v>4.6182772200000004</v>
      </c>
      <c r="T481" s="131">
        <f>SUM(T482:T509)</f>
        <v>0</v>
      </c>
      <c r="AR481" s="125" t="s">
        <v>87</v>
      </c>
      <c r="AT481" s="132" t="s">
        <v>76</v>
      </c>
      <c r="AU481" s="132" t="s">
        <v>85</v>
      </c>
      <c r="AY481" s="125" t="s">
        <v>197</v>
      </c>
      <c r="BK481" s="133">
        <f>SUM(BK482:BK509)</f>
        <v>0</v>
      </c>
    </row>
    <row r="482" spans="2:65" s="1" customFormat="1" ht="24.2" customHeight="1">
      <c r="B482" s="136"/>
      <c r="C482" s="137" t="s">
        <v>980</v>
      </c>
      <c r="D482" s="137" t="s">
        <v>199</v>
      </c>
      <c r="E482" s="138" t="s">
        <v>981</v>
      </c>
      <c r="F482" s="139" t="s">
        <v>982</v>
      </c>
      <c r="G482" s="140" t="s">
        <v>212</v>
      </c>
      <c r="H482" s="141">
        <v>1.6519999999999999</v>
      </c>
      <c r="I482" s="142"/>
      <c r="J482" s="143">
        <f>ROUND(I482*H482,2)</f>
        <v>0</v>
      </c>
      <c r="K482" s="139" t="s">
        <v>203</v>
      </c>
      <c r="L482" s="32"/>
      <c r="M482" s="144" t="s">
        <v>1</v>
      </c>
      <c r="N482" s="145" t="s">
        <v>42</v>
      </c>
      <c r="P482" s="146">
        <f>O482*H482</f>
        <v>0</v>
      </c>
      <c r="Q482" s="146">
        <v>2.801E-2</v>
      </c>
      <c r="R482" s="146">
        <f>Q482*H482</f>
        <v>4.6272519999999998E-2</v>
      </c>
      <c r="S482" s="146">
        <v>0</v>
      </c>
      <c r="T482" s="147">
        <f>S482*H482</f>
        <v>0</v>
      </c>
      <c r="AR482" s="148" t="s">
        <v>286</v>
      </c>
      <c r="AT482" s="148" t="s">
        <v>199</v>
      </c>
      <c r="AU482" s="148" t="s">
        <v>87</v>
      </c>
      <c r="AY482" s="17" t="s">
        <v>197</v>
      </c>
      <c r="BE482" s="149">
        <f>IF(N482="základní",J482,0)</f>
        <v>0</v>
      </c>
      <c r="BF482" s="149">
        <f>IF(N482="snížená",J482,0)</f>
        <v>0</v>
      </c>
      <c r="BG482" s="149">
        <f>IF(N482="zákl. přenesená",J482,0)</f>
        <v>0</v>
      </c>
      <c r="BH482" s="149">
        <f>IF(N482="sníž. přenesená",J482,0)</f>
        <v>0</v>
      </c>
      <c r="BI482" s="149">
        <f>IF(N482="nulová",J482,0)</f>
        <v>0</v>
      </c>
      <c r="BJ482" s="17" t="s">
        <v>85</v>
      </c>
      <c r="BK482" s="149">
        <f>ROUND(I482*H482,2)</f>
        <v>0</v>
      </c>
      <c r="BL482" s="17" t="s">
        <v>286</v>
      </c>
      <c r="BM482" s="148" t="s">
        <v>983</v>
      </c>
    </row>
    <row r="483" spans="2:65" s="12" customFormat="1">
      <c r="B483" s="150"/>
      <c r="D483" s="151" t="s">
        <v>214</v>
      </c>
      <c r="E483" s="152" t="s">
        <v>1</v>
      </c>
      <c r="F483" s="153" t="s">
        <v>984</v>
      </c>
      <c r="H483" s="154">
        <v>1.6519999999999999</v>
      </c>
      <c r="I483" s="155"/>
      <c r="L483" s="150"/>
      <c r="M483" s="156"/>
      <c r="T483" s="157"/>
      <c r="AT483" s="152" t="s">
        <v>214</v>
      </c>
      <c r="AU483" s="152" t="s">
        <v>87</v>
      </c>
      <c r="AV483" s="12" t="s">
        <v>87</v>
      </c>
      <c r="AW483" s="12" t="s">
        <v>32</v>
      </c>
      <c r="AX483" s="12" t="s">
        <v>85</v>
      </c>
      <c r="AY483" s="152" t="s">
        <v>197</v>
      </c>
    </row>
    <row r="484" spans="2:65" s="1" customFormat="1" ht="24.2" customHeight="1">
      <c r="B484" s="136"/>
      <c r="C484" s="137" t="s">
        <v>985</v>
      </c>
      <c r="D484" s="137" t="s">
        <v>199</v>
      </c>
      <c r="E484" s="138" t="s">
        <v>986</v>
      </c>
      <c r="F484" s="139" t="s">
        <v>987</v>
      </c>
      <c r="G484" s="140" t="s">
        <v>212</v>
      </c>
      <c r="H484" s="141">
        <v>37.966999999999999</v>
      </c>
      <c r="I484" s="142"/>
      <c r="J484" s="143">
        <f>ROUND(I484*H484,2)</f>
        <v>0</v>
      </c>
      <c r="K484" s="139" t="s">
        <v>203</v>
      </c>
      <c r="L484" s="32"/>
      <c r="M484" s="144" t="s">
        <v>1</v>
      </c>
      <c r="N484" s="145" t="s">
        <v>42</v>
      </c>
      <c r="P484" s="146">
        <f>O484*H484</f>
        <v>0</v>
      </c>
      <c r="Q484" s="146">
        <v>2.8660000000000001E-2</v>
      </c>
      <c r="R484" s="146">
        <f>Q484*H484</f>
        <v>1.0881342199999999</v>
      </c>
      <c r="S484" s="146">
        <v>0</v>
      </c>
      <c r="T484" s="147">
        <f>S484*H484</f>
        <v>0</v>
      </c>
      <c r="AR484" s="148" t="s">
        <v>286</v>
      </c>
      <c r="AT484" s="148" t="s">
        <v>199</v>
      </c>
      <c r="AU484" s="148" t="s">
        <v>87</v>
      </c>
      <c r="AY484" s="17" t="s">
        <v>197</v>
      </c>
      <c r="BE484" s="149">
        <f>IF(N484="základní",J484,0)</f>
        <v>0</v>
      </c>
      <c r="BF484" s="149">
        <f>IF(N484="snížená",J484,0)</f>
        <v>0</v>
      </c>
      <c r="BG484" s="149">
        <f>IF(N484="zákl. přenesená",J484,0)</f>
        <v>0</v>
      </c>
      <c r="BH484" s="149">
        <f>IF(N484="sníž. přenesená",J484,0)</f>
        <v>0</v>
      </c>
      <c r="BI484" s="149">
        <f>IF(N484="nulová",J484,0)</f>
        <v>0</v>
      </c>
      <c r="BJ484" s="17" t="s">
        <v>85</v>
      </c>
      <c r="BK484" s="149">
        <f>ROUND(I484*H484,2)</f>
        <v>0</v>
      </c>
      <c r="BL484" s="17" t="s">
        <v>286</v>
      </c>
      <c r="BM484" s="148" t="s">
        <v>988</v>
      </c>
    </row>
    <row r="485" spans="2:65" s="12" customFormat="1">
      <c r="B485" s="150"/>
      <c r="D485" s="151" t="s">
        <v>214</v>
      </c>
      <c r="E485" s="152" t="s">
        <v>1</v>
      </c>
      <c r="F485" s="153" t="s">
        <v>989</v>
      </c>
      <c r="H485" s="154">
        <v>37.966999999999999</v>
      </c>
      <c r="I485" s="155"/>
      <c r="L485" s="150"/>
      <c r="M485" s="156"/>
      <c r="T485" s="157"/>
      <c r="AT485" s="152" t="s">
        <v>214</v>
      </c>
      <c r="AU485" s="152" t="s">
        <v>87</v>
      </c>
      <c r="AV485" s="12" t="s">
        <v>87</v>
      </c>
      <c r="AW485" s="12" t="s">
        <v>32</v>
      </c>
      <c r="AX485" s="12" t="s">
        <v>85</v>
      </c>
      <c r="AY485" s="152" t="s">
        <v>197</v>
      </c>
    </row>
    <row r="486" spans="2:65" s="1" customFormat="1" ht="33" customHeight="1">
      <c r="B486" s="136"/>
      <c r="C486" s="137" t="s">
        <v>990</v>
      </c>
      <c r="D486" s="137" t="s">
        <v>199</v>
      </c>
      <c r="E486" s="138" t="s">
        <v>991</v>
      </c>
      <c r="F486" s="139" t="s">
        <v>992</v>
      </c>
      <c r="G486" s="140" t="s">
        <v>212</v>
      </c>
      <c r="H486" s="141">
        <v>22.408000000000001</v>
      </c>
      <c r="I486" s="142"/>
      <c r="J486" s="143">
        <f>ROUND(I486*H486,2)</f>
        <v>0</v>
      </c>
      <c r="K486" s="139" t="s">
        <v>203</v>
      </c>
      <c r="L486" s="32"/>
      <c r="M486" s="144" t="s">
        <v>1</v>
      </c>
      <c r="N486" s="145" t="s">
        <v>42</v>
      </c>
      <c r="P486" s="146">
        <f>O486*H486</f>
        <v>0</v>
      </c>
      <c r="Q486" s="146">
        <v>5.3539999999999997E-2</v>
      </c>
      <c r="R486" s="146">
        <f>Q486*H486</f>
        <v>1.1997243200000001</v>
      </c>
      <c r="S486" s="146">
        <v>0</v>
      </c>
      <c r="T486" s="147">
        <f>S486*H486</f>
        <v>0</v>
      </c>
      <c r="AR486" s="148" t="s">
        <v>286</v>
      </c>
      <c r="AT486" s="148" t="s">
        <v>199</v>
      </c>
      <c r="AU486" s="148" t="s">
        <v>87</v>
      </c>
      <c r="AY486" s="17" t="s">
        <v>197</v>
      </c>
      <c r="BE486" s="149">
        <f>IF(N486="základní",J486,0)</f>
        <v>0</v>
      </c>
      <c r="BF486" s="149">
        <f>IF(N486="snížená",J486,0)</f>
        <v>0</v>
      </c>
      <c r="BG486" s="149">
        <f>IF(N486="zákl. přenesená",J486,0)</f>
        <v>0</v>
      </c>
      <c r="BH486" s="149">
        <f>IF(N486="sníž. přenesená",J486,0)</f>
        <v>0</v>
      </c>
      <c r="BI486" s="149">
        <f>IF(N486="nulová",J486,0)</f>
        <v>0</v>
      </c>
      <c r="BJ486" s="17" t="s">
        <v>85</v>
      </c>
      <c r="BK486" s="149">
        <f>ROUND(I486*H486,2)</f>
        <v>0</v>
      </c>
      <c r="BL486" s="17" t="s">
        <v>286</v>
      </c>
      <c r="BM486" s="148" t="s">
        <v>993</v>
      </c>
    </row>
    <row r="487" spans="2:65" s="12" customFormat="1">
      <c r="B487" s="150"/>
      <c r="D487" s="151" t="s">
        <v>214</v>
      </c>
      <c r="E487" s="152" t="s">
        <v>1</v>
      </c>
      <c r="F487" s="153" t="s">
        <v>994</v>
      </c>
      <c r="H487" s="154">
        <v>22.408000000000001</v>
      </c>
      <c r="I487" s="155"/>
      <c r="L487" s="150"/>
      <c r="M487" s="156"/>
      <c r="T487" s="157"/>
      <c r="AT487" s="152" t="s">
        <v>214</v>
      </c>
      <c r="AU487" s="152" t="s">
        <v>87</v>
      </c>
      <c r="AV487" s="12" t="s">
        <v>87</v>
      </c>
      <c r="AW487" s="12" t="s">
        <v>32</v>
      </c>
      <c r="AX487" s="12" t="s">
        <v>85</v>
      </c>
      <c r="AY487" s="152" t="s">
        <v>197</v>
      </c>
    </row>
    <row r="488" spans="2:65" s="1" customFormat="1" ht="21.75" customHeight="1">
      <c r="B488" s="136"/>
      <c r="C488" s="137" t="s">
        <v>995</v>
      </c>
      <c r="D488" s="137" t="s">
        <v>199</v>
      </c>
      <c r="E488" s="138" t="s">
        <v>996</v>
      </c>
      <c r="F488" s="139" t="s">
        <v>997</v>
      </c>
      <c r="G488" s="140" t="s">
        <v>212</v>
      </c>
      <c r="H488" s="141">
        <v>62.027000000000001</v>
      </c>
      <c r="I488" s="142"/>
      <c r="J488" s="143">
        <f>ROUND(I488*H488,2)</f>
        <v>0</v>
      </c>
      <c r="K488" s="139" t="s">
        <v>203</v>
      </c>
      <c r="L488" s="32"/>
      <c r="M488" s="144" t="s">
        <v>1</v>
      </c>
      <c r="N488" s="145" t="s">
        <v>42</v>
      </c>
      <c r="P488" s="146">
        <f>O488*H488</f>
        <v>0</v>
      </c>
      <c r="Q488" s="146">
        <v>2.0000000000000001E-4</v>
      </c>
      <c r="R488" s="146">
        <f>Q488*H488</f>
        <v>1.24054E-2</v>
      </c>
      <c r="S488" s="146">
        <v>0</v>
      </c>
      <c r="T488" s="147">
        <f>S488*H488</f>
        <v>0</v>
      </c>
      <c r="AR488" s="148" t="s">
        <v>286</v>
      </c>
      <c r="AT488" s="148" t="s">
        <v>199</v>
      </c>
      <c r="AU488" s="148" t="s">
        <v>87</v>
      </c>
      <c r="AY488" s="17" t="s">
        <v>197</v>
      </c>
      <c r="BE488" s="149">
        <f>IF(N488="základní",J488,0)</f>
        <v>0</v>
      </c>
      <c r="BF488" s="149">
        <f>IF(N488="snížená",J488,0)</f>
        <v>0</v>
      </c>
      <c r="BG488" s="149">
        <f>IF(N488="zákl. přenesená",J488,0)</f>
        <v>0</v>
      </c>
      <c r="BH488" s="149">
        <f>IF(N488="sníž. přenesená",J488,0)</f>
        <v>0</v>
      </c>
      <c r="BI488" s="149">
        <f>IF(N488="nulová",J488,0)</f>
        <v>0</v>
      </c>
      <c r="BJ488" s="17" t="s">
        <v>85</v>
      </c>
      <c r="BK488" s="149">
        <f>ROUND(I488*H488,2)</f>
        <v>0</v>
      </c>
      <c r="BL488" s="17" t="s">
        <v>286</v>
      </c>
      <c r="BM488" s="148" t="s">
        <v>998</v>
      </c>
    </row>
    <row r="489" spans="2:65" s="12" customFormat="1">
      <c r="B489" s="150"/>
      <c r="D489" s="151" t="s">
        <v>214</v>
      </c>
      <c r="E489" s="152" t="s">
        <v>1</v>
      </c>
      <c r="F489" s="153" t="s">
        <v>984</v>
      </c>
      <c r="H489" s="154">
        <v>1.6519999999999999</v>
      </c>
      <c r="I489" s="155"/>
      <c r="L489" s="150"/>
      <c r="M489" s="156"/>
      <c r="T489" s="157"/>
      <c r="AT489" s="152" t="s">
        <v>214</v>
      </c>
      <c r="AU489" s="152" t="s">
        <v>87</v>
      </c>
      <c r="AV489" s="12" t="s">
        <v>87</v>
      </c>
      <c r="AW489" s="12" t="s">
        <v>32</v>
      </c>
      <c r="AX489" s="12" t="s">
        <v>77</v>
      </c>
      <c r="AY489" s="152" t="s">
        <v>197</v>
      </c>
    </row>
    <row r="490" spans="2:65" s="12" customFormat="1">
      <c r="B490" s="150"/>
      <c r="D490" s="151" t="s">
        <v>214</v>
      </c>
      <c r="E490" s="152" t="s">
        <v>1</v>
      </c>
      <c r="F490" s="153" t="s">
        <v>989</v>
      </c>
      <c r="H490" s="154">
        <v>37.966999999999999</v>
      </c>
      <c r="I490" s="155"/>
      <c r="L490" s="150"/>
      <c r="M490" s="156"/>
      <c r="T490" s="157"/>
      <c r="AT490" s="152" t="s">
        <v>214</v>
      </c>
      <c r="AU490" s="152" t="s">
        <v>87</v>
      </c>
      <c r="AV490" s="12" t="s">
        <v>87</v>
      </c>
      <c r="AW490" s="12" t="s">
        <v>32</v>
      </c>
      <c r="AX490" s="12" t="s">
        <v>77</v>
      </c>
      <c r="AY490" s="152" t="s">
        <v>197</v>
      </c>
    </row>
    <row r="491" spans="2:65" s="12" customFormat="1">
      <c r="B491" s="150"/>
      <c r="D491" s="151" t="s">
        <v>214</v>
      </c>
      <c r="E491" s="152" t="s">
        <v>1</v>
      </c>
      <c r="F491" s="153" t="s">
        <v>994</v>
      </c>
      <c r="H491" s="154">
        <v>22.408000000000001</v>
      </c>
      <c r="I491" s="155"/>
      <c r="L491" s="150"/>
      <c r="M491" s="156"/>
      <c r="T491" s="157"/>
      <c r="AT491" s="152" t="s">
        <v>214</v>
      </c>
      <c r="AU491" s="152" t="s">
        <v>87</v>
      </c>
      <c r="AV491" s="12" t="s">
        <v>87</v>
      </c>
      <c r="AW491" s="12" t="s">
        <v>32</v>
      </c>
      <c r="AX491" s="12" t="s">
        <v>77</v>
      </c>
      <c r="AY491" s="152" t="s">
        <v>197</v>
      </c>
    </row>
    <row r="492" spans="2:65" s="13" customFormat="1">
      <c r="B492" s="158"/>
      <c r="D492" s="151" t="s">
        <v>214</v>
      </c>
      <c r="E492" s="159" t="s">
        <v>1</v>
      </c>
      <c r="F492" s="160" t="s">
        <v>219</v>
      </c>
      <c r="H492" s="161">
        <v>62.027000000000001</v>
      </c>
      <c r="I492" s="162"/>
      <c r="L492" s="158"/>
      <c r="M492" s="163"/>
      <c r="T492" s="164"/>
      <c r="AT492" s="159" t="s">
        <v>214</v>
      </c>
      <c r="AU492" s="159" t="s">
        <v>87</v>
      </c>
      <c r="AV492" s="13" t="s">
        <v>204</v>
      </c>
      <c r="AW492" s="13" t="s">
        <v>32</v>
      </c>
      <c r="AX492" s="13" t="s">
        <v>85</v>
      </c>
      <c r="AY492" s="159" t="s">
        <v>197</v>
      </c>
    </row>
    <row r="493" spans="2:65" s="1" customFormat="1" ht="16.5" customHeight="1">
      <c r="B493" s="136"/>
      <c r="C493" s="137" t="s">
        <v>999</v>
      </c>
      <c r="D493" s="137" t="s">
        <v>199</v>
      </c>
      <c r="E493" s="138" t="s">
        <v>1000</v>
      </c>
      <c r="F493" s="139" t="s">
        <v>1001</v>
      </c>
      <c r="G493" s="140" t="s">
        <v>212</v>
      </c>
      <c r="H493" s="141">
        <v>62.027000000000001</v>
      </c>
      <c r="I493" s="142"/>
      <c r="J493" s="143">
        <f>ROUND(I493*H493,2)</f>
        <v>0</v>
      </c>
      <c r="K493" s="139" t="s">
        <v>203</v>
      </c>
      <c r="L493" s="32"/>
      <c r="M493" s="144" t="s">
        <v>1</v>
      </c>
      <c r="N493" s="145" t="s">
        <v>42</v>
      </c>
      <c r="P493" s="146">
        <f>O493*H493</f>
        <v>0</v>
      </c>
      <c r="Q493" s="146">
        <v>1.4E-3</v>
      </c>
      <c r="R493" s="146">
        <f>Q493*H493</f>
        <v>8.6837800000000007E-2</v>
      </c>
      <c r="S493" s="146">
        <v>0</v>
      </c>
      <c r="T493" s="147">
        <f>S493*H493</f>
        <v>0</v>
      </c>
      <c r="AR493" s="148" t="s">
        <v>286</v>
      </c>
      <c r="AT493" s="148" t="s">
        <v>199</v>
      </c>
      <c r="AU493" s="148" t="s">
        <v>87</v>
      </c>
      <c r="AY493" s="17" t="s">
        <v>197</v>
      </c>
      <c r="BE493" s="149">
        <f>IF(N493="základní",J493,0)</f>
        <v>0</v>
      </c>
      <c r="BF493" s="149">
        <f>IF(N493="snížená",J493,0)</f>
        <v>0</v>
      </c>
      <c r="BG493" s="149">
        <f>IF(N493="zákl. přenesená",J493,0)</f>
        <v>0</v>
      </c>
      <c r="BH493" s="149">
        <f>IF(N493="sníž. přenesená",J493,0)</f>
        <v>0</v>
      </c>
      <c r="BI493" s="149">
        <f>IF(N493="nulová",J493,0)</f>
        <v>0</v>
      </c>
      <c r="BJ493" s="17" t="s">
        <v>85</v>
      </c>
      <c r="BK493" s="149">
        <f>ROUND(I493*H493,2)</f>
        <v>0</v>
      </c>
      <c r="BL493" s="17" t="s">
        <v>286</v>
      </c>
      <c r="BM493" s="148" t="s">
        <v>1002</v>
      </c>
    </row>
    <row r="494" spans="2:65" s="1" customFormat="1" ht="33" customHeight="1">
      <c r="B494" s="136"/>
      <c r="C494" s="137" t="s">
        <v>1003</v>
      </c>
      <c r="D494" s="137" t="s">
        <v>199</v>
      </c>
      <c r="E494" s="138" t="s">
        <v>1004</v>
      </c>
      <c r="F494" s="139" t="s">
        <v>1005</v>
      </c>
      <c r="G494" s="140" t="s">
        <v>212</v>
      </c>
      <c r="H494" s="141">
        <v>77.861000000000004</v>
      </c>
      <c r="I494" s="142"/>
      <c r="J494" s="143">
        <f>ROUND(I494*H494,2)</f>
        <v>0</v>
      </c>
      <c r="K494" s="139" t="s">
        <v>203</v>
      </c>
      <c r="L494" s="32"/>
      <c r="M494" s="144" t="s">
        <v>1</v>
      </c>
      <c r="N494" s="145" t="s">
        <v>42</v>
      </c>
      <c r="P494" s="146">
        <f>O494*H494</f>
        <v>0</v>
      </c>
      <c r="Q494" s="146">
        <v>1.6240000000000001E-2</v>
      </c>
      <c r="R494" s="146">
        <f>Q494*H494</f>
        <v>1.2644626400000001</v>
      </c>
      <c r="S494" s="146">
        <v>0</v>
      </c>
      <c r="T494" s="147">
        <f>S494*H494</f>
        <v>0</v>
      </c>
      <c r="AR494" s="148" t="s">
        <v>286</v>
      </c>
      <c r="AT494" s="148" t="s">
        <v>199</v>
      </c>
      <c r="AU494" s="148" t="s">
        <v>87</v>
      </c>
      <c r="AY494" s="17" t="s">
        <v>197</v>
      </c>
      <c r="BE494" s="149">
        <f>IF(N494="základní",J494,0)</f>
        <v>0</v>
      </c>
      <c r="BF494" s="149">
        <f>IF(N494="snížená",J494,0)</f>
        <v>0</v>
      </c>
      <c r="BG494" s="149">
        <f>IF(N494="zákl. přenesená",J494,0)</f>
        <v>0</v>
      </c>
      <c r="BH494" s="149">
        <f>IF(N494="sníž. přenesená",J494,0)</f>
        <v>0</v>
      </c>
      <c r="BI494" s="149">
        <f>IF(N494="nulová",J494,0)</f>
        <v>0</v>
      </c>
      <c r="BJ494" s="17" t="s">
        <v>85</v>
      </c>
      <c r="BK494" s="149">
        <f>ROUND(I494*H494,2)</f>
        <v>0</v>
      </c>
      <c r="BL494" s="17" t="s">
        <v>286</v>
      </c>
      <c r="BM494" s="148" t="s">
        <v>1006</v>
      </c>
    </row>
    <row r="495" spans="2:65" s="12" customFormat="1" ht="22.5">
      <c r="B495" s="150"/>
      <c r="D495" s="151" t="s">
        <v>214</v>
      </c>
      <c r="E495" s="152" t="s">
        <v>1</v>
      </c>
      <c r="F495" s="153" t="s">
        <v>1007</v>
      </c>
      <c r="H495" s="154">
        <v>77.861000000000004</v>
      </c>
      <c r="I495" s="155"/>
      <c r="L495" s="150"/>
      <c r="M495" s="156"/>
      <c r="T495" s="157"/>
      <c r="AT495" s="152" t="s">
        <v>214</v>
      </c>
      <c r="AU495" s="152" t="s">
        <v>87</v>
      </c>
      <c r="AV495" s="12" t="s">
        <v>87</v>
      </c>
      <c r="AW495" s="12" t="s">
        <v>32</v>
      </c>
      <c r="AX495" s="12" t="s">
        <v>85</v>
      </c>
      <c r="AY495" s="152" t="s">
        <v>197</v>
      </c>
    </row>
    <row r="496" spans="2:65" s="1" customFormat="1" ht="16.5" customHeight="1">
      <c r="B496" s="136"/>
      <c r="C496" s="137" t="s">
        <v>1008</v>
      </c>
      <c r="D496" s="137" t="s">
        <v>199</v>
      </c>
      <c r="E496" s="138" t="s">
        <v>1009</v>
      </c>
      <c r="F496" s="139" t="s">
        <v>1010</v>
      </c>
      <c r="G496" s="140" t="s">
        <v>212</v>
      </c>
      <c r="H496" s="141">
        <v>77.861000000000004</v>
      </c>
      <c r="I496" s="142"/>
      <c r="J496" s="143">
        <f>ROUND(I496*H496,2)</f>
        <v>0</v>
      </c>
      <c r="K496" s="139" t="s">
        <v>203</v>
      </c>
      <c r="L496" s="32"/>
      <c r="M496" s="144" t="s">
        <v>1</v>
      </c>
      <c r="N496" s="145" t="s">
        <v>42</v>
      </c>
      <c r="P496" s="146">
        <f>O496*H496</f>
        <v>0</v>
      </c>
      <c r="Q496" s="146">
        <v>1E-4</v>
      </c>
      <c r="R496" s="146">
        <f>Q496*H496</f>
        <v>7.7861000000000007E-3</v>
      </c>
      <c r="S496" s="146">
        <v>0</v>
      </c>
      <c r="T496" s="147">
        <f>S496*H496</f>
        <v>0</v>
      </c>
      <c r="AR496" s="148" t="s">
        <v>286</v>
      </c>
      <c r="AT496" s="148" t="s">
        <v>199</v>
      </c>
      <c r="AU496" s="148" t="s">
        <v>87</v>
      </c>
      <c r="AY496" s="17" t="s">
        <v>197</v>
      </c>
      <c r="BE496" s="149">
        <f>IF(N496="základní",J496,0)</f>
        <v>0</v>
      </c>
      <c r="BF496" s="149">
        <f>IF(N496="snížená",J496,0)</f>
        <v>0</v>
      </c>
      <c r="BG496" s="149">
        <f>IF(N496="zákl. přenesená",J496,0)</f>
        <v>0</v>
      </c>
      <c r="BH496" s="149">
        <f>IF(N496="sníž. přenesená",J496,0)</f>
        <v>0</v>
      </c>
      <c r="BI496" s="149">
        <f>IF(N496="nulová",J496,0)</f>
        <v>0</v>
      </c>
      <c r="BJ496" s="17" t="s">
        <v>85</v>
      </c>
      <c r="BK496" s="149">
        <f>ROUND(I496*H496,2)</f>
        <v>0</v>
      </c>
      <c r="BL496" s="17" t="s">
        <v>286</v>
      </c>
      <c r="BM496" s="148" t="s">
        <v>1011</v>
      </c>
    </row>
    <row r="497" spans="2:65" s="1" customFormat="1" ht="24.2" customHeight="1">
      <c r="B497" s="136"/>
      <c r="C497" s="137" t="s">
        <v>1012</v>
      </c>
      <c r="D497" s="137" t="s">
        <v>199</v>
      </c>
      <c r="E497" s="138" t="s">
        <v>1013</v>
      </c>
      <c r="F497" s="139" t="s">
        <v>1014</v>
      </c>
      <c r="G497" s="140" t="s">
        <v>212</v>
      </c>
      <c r="H497" s="141">
        <v>77.861000000000004</v>
      </c>
      <c r="I497" s="142"/>
      <c r="J497" s="143">
        <f>ROUND(I497*H497,2)</f>
        <v>0</v>
      </c>
      <c r="K497" s="139" t="s">
        <v>203</v>
      </c>
      <c r="L497" s="32"/>
      <c r="M497" s="144" t="s">
        <v>1</v>
      </c>
      <c r="N497" s="145" t="s">
        <v>42</v>
      </c>
      <c r="P497" s="146">
        <f>O497*H497</f>
        <v>0</v>
      </c>
      <c r="Q497" s="146">
        <v>6.9999999999999999E-4</v>
      </c>
      <c r="R497" s="146">
        <f>Q497*H497</f>
        <v>5.4502700000000001E-2</v>
      </c>
      <c r="S497" s="146">
        <v>0</v>
      </c>
      <c r="T497" s="147">
        <f>S497*H497</f>
        <v>0</v>
      </c>
      <c r="AR497" s="148" t="s">
        <v>286</v>
      </c>
      <c r="AT497" s="148" t="s">
        <v>199</v>
      </c>
      <c r="AU497" s="148" t="s">
        <v>87</v>
      </c>
      <c r="AY497" s="17" t="s">
        <v>197</v>
      </c>
      <c r="BE497" s="149">
        <f>IF(N497="základní",J497,0)</f>
        <v>0</v>
      </c>
      <c r="BF497" s="149">
        <f>IF(N497="snížená",J497,0)</f>
        <v>0</v>
      </c>
      <c r="BG497" s="149">
        <f>IF(N497="zákl. přenesená",J497,0)</f>
        <v>0</v>
      </c>
      <c r="BH497" s="149">
        <f>IF(N497="sníž. přenesená",J497,0)</f>
        <v>0</v>
      </c>
      <c r="BI497" s="149">
        <f>IF(N497="nulová",J497,0)</f>
        <v>0</v>
      </c>
      <c r="BJ497" s="17" t="s">
        <v>85</v>
      </c>
      <c r="BK497" s="149">
        <f>ROUND(I497*H497,2)</f>
        <v>0</v>
      </c>
      <c r="BL497" s="17" t="s">
        <v>286</v>
      </c>
      <c r="BM497" s="148" t="s">
        <v>1015</v>
      </c>
    </row>
    <row r="498" spans="2:65" s="1" customFormat="1" ht="24.2" customHeight="1">
      <c r="B498" s="136"/>
      <c r="C498" s="137" t="s">
        <v>1016</v>
      </c>
      <c r="D498" s="137" t="s">
        <v>199</v>
      </c>
      <c r="E498" s="138" t="s">
        <v>1017</v>
      </c>
      <c r="F498" s="139" t="s">
        <v>1018</v>
      </c>
      <c r="G498" s="140" t="s">
        <v>212</v>
      </c>
      <c r="H498" s="141">
        <v>42.33</v>
      </c>
      <c r="I498" s="142"/>
      <c r="J498" s="143">
        <f>ROUND(I498*H498,2)</f>
        <v>0</v>
      </c>
      <c r="K498" s="139" t="s">
        <v>203</v>
      </c>
      <c r="L498" s="32"/>
      <c r="M498" s="144" t="s">
        <v>1</v>
      </c>
      <c r="N498" s="145" t="s">
        <v>42</v>
      </c>
      <c r="P498" s="146">
        <f>O498*H498</f>
        <v>0</v>
      </c>
      <c r="Q498" s="146">
        <v>1.3860000000000001E-2</v>
      </c>
      <c r="R498" s="146">
        <f>Q498*H498</f>
        <v>0.58669380000000004</v>
      </c>
      <c r="S498" s="146">
        <v>0</v>
      </c>
      <c r="T498" s="147">
        <f>S498*H498</f>
        <v>0</v>
      </c>
      <c r="AR498" s="148" t="s">
        <v>286</v>
      </c>
      <c r="AT498" s="148" t="s">
        <v>199</v>
      </c>
      <c r="AU498" s="148" t="s">
        <v>87</v>
      </c>
      <c r="AY498" s="17" t="s">
        <v>197</v>
      </c>
      <c r="BE498" s="149">
        <f>IF(N498="základní",J498,0)</f>
        <v>0</v>
      </c>
      <c r="BF498" s="149">
        <f>IF(N498="snížená",J498,0)</f>
        <v>0</v>
      </c>
      <c r="BG498" s="149">
        <f>IF(N498="zákl. přenesená",J498,0)</f>
        <v>0</v>
      </c>
      <c r="BH498" s="149">
        <f>IF(N498="sníž. přenesená",J498,0)</f>
        <v>0</v>
      </c>
      <c r="BI498" s="149">
        <f>IF(N498="nulová",J498,0)</f>
        <v>0</v>
      </c>
      <c r="BJ498" s="17" t="s">
        <v>85</v>
      </c>
      <c r="BK498" s="149">
        <f>ROUND(I498*H498,2)</f>
        <v>0</v>
      </c>
      <c r="BL498" s="17" t="s">
        <v>286</v>
      </c>
      <c r="BM498" s="148" t="s">
        <v>1019</v>
      </c>
    </row>
    <row r="499" spans="2:65" s="12" customFormat="1">
      <c r="B499" s="150"/>
      <c r="D499" s="151" t="s">
        <v>214</v>
      </c>
      <c r="E499" s="152" t="s">
        <v>1</v>
      </c>
      <c r="F499" s="153" t="s">
        <v>1020</v>
      </c>
      <c r="H499" s="154">
        <v>42.33</v>
      </c>
      <c r="I499" s="155"/>
      <c r="L499" s="150"/>
      <c r="M499" s="156"/>
      <c r="T499" s="157"/>
      <c r="AT499" s="152" t="s">
        <v>214</v>
      </c>
      <c r="AU499" s="152" t="s">
        <v>87</v>
      </c>
      <c r="AV499" s="12" t="s">
        <v>87</v>
      </c>
      <c r="AW499" s="12" t="s">
        <v>32</v>
      </c>
      <c r="AX499" s="12" t="s">
        <v>85</v>
      </c>
      <c r="AY499" s="152" t="s">
        <v>197</v>
      </c>
    </row>
    <row r="500" spans="2:65" s="1" customFormat="1" ht="16.5" customHeight="1">
      <c r="B500" s="136"/>
      <c r="C500" s="137" t="s">
        <v>1021</v>
      </c>
      <c r="D500" s="137" t="s">
        <v>199</v>
      </c>
      <c r="E500" s="138" t="s">
        <v>1022</v>
      </c>
      <c r="F500" s="139" t="s">
        <v>1023</v>
      </c>
      <c r="G500" s="140" t="s">
        <v>212</v>
      </c>
      <c r="H500" s="141">
        <v>42.33</v>
      </c>
      <c r="I500" s="142"/>
      <c r="J500" s="143">
        <f>ROUND(I500*H500,2)</f>
        <v>0</v>
      </c>
      <c r="K500" s="139" t="s">
        <v>203</v>
      </c>
      <c r="L500" s="32"/>
      <c r="M500" s="144" t="s">
        <v>1</v>
      </c>
      <c r="N500" s="145" t="s">
        <v>42</v>
      </c>
      <c r="P500" s="146">
        <f>O500*H500</f>
        <v>0</v>
      </c>
      <c r="Q500" s="146">
        <v>1E-4</v>
      </c>
      <c r="R500" s="146">
        <f>Q500*H500</f>
        <v>4.2329999999999998E-3</v>
      </c>
      <c r="S500" s="146">
        <v>0</v>
      </c>
      <c r="T500" s="147">
        <f>S500*H500</f>
        <v>0</v>
      </c>
      <c r="AR500" s="148" t="s">
        <v>286</v>
      </c>
      <c r="AT500" s="148" t="s">
        <v>199</v>
      </c>
      <c r="AU500" s="148" t="s">
        <v>87</v>
      </c>
      <c r="AY500" s="17" t="s">
        <v>197</v>
      </c>
      <c r="BE500" s="149">
        <f>IF(N500="základní",J500,0)</f>
        <v>0</v>
      </c>
      <c r="BF500" s="149">
        <f>IF(N500="snížená",J500,0)</f>
        <v>0</v>
      </c>
      <c r="BG500" s="149">
        <f>IF(N500="zákl. přenesená",J500,0)</f>
        <v>0</v>
      </c>
      <c r="BH500" s="149">
        <f>IF(N500="sníž. přenesená",J500,0)</f>
        <v>0</v>
      </c>
      <c r="BI500" s="149">
        <f>IF(N500="nulová",J500,0)</f>
        <v>0</v>
      </c>
      <c r="BJ500" s="17" t="s">
        <v>85</v>
      </c>
      <c r="BK500" s="149">
        <f>ROUND(I500*H500,2)</f>
        <v>0</v>
      </c>
      <c r="BL500" s="17" t="s">
        <v>286</v>
      </c>
      <c r="BM500" s="148" t="s">
        <v>1024</v>
      </c>
    </row>
    <row r="501" spans="2:65" s="1" customFormat="1" ht="16.5" customHeight="1">
      <c r="B501" s="136"/>
      <c r="C501" s="137" t="s">
        <v>1025</v>
      </c>
      <c r="D501" s="137" t="s">
        <v>199</v>
      </c>
      <c r="E501" s="138" t="s">
        <v>1026</v>
      </c>
      <c r="F501" s="139" t="s">
        <v>1027</v>
      </c>
      <c r="G501" s="140" t="s">
        <v>212</v>
      </c>
      <c r="H501" s="141">
        <v>42.33</v>
      </c>
      <c r="I501" s="142"/>
      <c r="J501" s="143">
        <f>ROUND(I501*H501,2)</f>
        <v>0</v>
      </c>
      <c r="K501" s="139" t="s">
        <v>203</v>
      </c>
      <c r="L501" s="32"/>
      <c r="M501" s="144" t="s">
        <v>1</v>
      </c>
      <c r="N501" s="145" t="s">
        <v>42</v>
      </c>
      <c r="P501" s="146">
        <f>O501*H501</f>
        <v>0</v>
      </c>
      <c r="Q501" s="146">
        <v>0</v>
      </c>
      <c r="R501" s="146">
        <f>Q501*H501</f>
        <v>0</v>
      </c>
      <c r="S501" s="146">
        <v>0</v>
      </c>
      <c r="T501" s="147">
        <f>S501*H501</f>
        <v>0</v>
      </c>
      <c r="AR501" s="148" t="s">
        <v>286</v>
      </c>
      <c r="AT501" s="148" t="s">
        <v>199</v>
      </c>
      <c r="AU501" s="148" t="s">
        <v>87</v>
      </c>
      <c r="AY501" s="17" t="s">
        <v>197</v>
      </c>
      <c r="BE501" s="149">
        <f>IF(N501="základní",J501,0)</f>
        <v>0</v>
      </c>
      <c r="BF501" s="149">
        <f>IF(N501="snížená",J501,0)</f>
        <v>0</v>
      </c>
      <c r="BG501" s="149">
        <f>IF(N501="zákl. přenesená",J501,0)</f>
        <v>0</v>
      </c>
      <c r="BH501" s="149">
        <f>IF(N501="sníž. přenesená",J501,0)</f>
        <v>0</v>
      </c>
      <c r="BI501" s="149">
        <f>IF(N501="nulová",J501,0)</f>
        <v>0</v>
      </c>
      <c r="BJ501" s="17" t="s">
        <v>85</v>
      </c>
      <c r="BK501" s="149">
        <f>ROUND(I501*H501,2)</f>
        <v>0</v>
      </c>
      <c r="BL501" s="17" t="s">
        <v>286</v>
      </c>
      <c r="BM501" s="148" t="s">
        <v>1028</v>
      </c>
    </row>
    <row r="502" spans="2:65" s="1" customFormat="1" ht="24.2" customHeight="1">
      <c r="B502" s="136"/>
      <c r="C502" s="172" t="s">
        <v>1029</v>
      </c>
      <c r="D502" s="172" t="s">
        <v>321</v>
      </c>
      <c r="E502" s="173" t="s">
        <v>1030</v>
      </c>
      <c r="F502" s="174" t="s">
        <v>1031</v>
      </c>
      <c r="G502" s="175" t="s">
        <v>212</v>
      </c>
      <c r="H502" s="176">
        <v>47.558</v>
      </c>
      <c r="I502" s="177"/>
      <c r="J502" s="178">
        <f>ROUND(I502*H502,2)</f>
        <v>0</v>
      </c>
      <c r="K502" s="174" t="s">
        <v>203</v>
      </c>
      <c r="L502" s="179"/>
      <c r="M502" s="180" t="s">
        <v>1</v>
      </c>
      <c r="N502" s="181" t="s">
        <v>42</v>
      </c>
      <c r="P502" s="146">
        <f>O502*H502</f>
        <v>0</v>
      </c>
      <c r="Q502" s="146">
        <v>1.3999999999999999E-4</v>
      </c>
      <c r="R502" s="146">
        <f>Q502*H502</f>
        <v>6.6581199999999991E-3</v>
      </c>
      <c r="S502" s="146">
        <v>0</v>
      </c>
      <c r="T502" s="147">
        <f>S502*H502</f>
        <v>0</v>
      </c>
      <c r="AR502" s="148" t="s">
        <v>371</v>
      </c>
      <c r="AT502" s="148" t="s">
        <v>321</v>
      </c>
      <c r="AU502" s="148" t="s">
        <v>87</v>
      </c>
      <c r="AY502" s="17" t="s">
        <v>197</v>
      </c>
      <c r="BE502" s="149">
        <f>IF(N502="základní",J502,0)</f>
        <v>0</v>
      </c>
      <c r="BF502" s="149">
        <f>IF(N502="snížená",J502,0)</f>
        <v>0</v>
      </c>
      <c r="BG502" s="149">
        <f>IF(N502="zákl. přenesená",J502,0)</f>
        <v>0</v>
      </c>
      <c r="BH502" s="149">
        <f>IF(N502="sníž. přenesená",J502,0)</f>
        <v>0</v>
      </c>
      <c r="BI502" s="149">
        <f>IF(N502="nulová",J502,0)</f>
        <v>0</v>
      </c>
      <c r="BJ502" s="17" t="s">
        <v>85</v>
      </c>
      <c r="BK502" s="149">
        <f>ROUND(I502*H502,2)</f>
        <v>0</v>
      </c>
      <c r="BL502" s="17" t="s">
        <v>286</v>
      </c>
      <c r="BM502" s="148" t="s">
        <v>1032</v>
      </c>
    </row>
    <row r="503" spans="2:65" s="12" customFormat="1">
      <c r="B503" s="150"/>
      <c r="D503" s="151" t="s">
        <v>214</v>
      </c>
      <c r="F503" s="153" t="s">
        <v>1033</v>
      </c>
      <c r="H503" s="154">
        <v>47.558</v>
      </c>
      <c r="I503" s="155"/>
      <c r="L503" s="150"/>
      <c r="M503" s="156"/>
      <c r="T503" s="157"/>
      <c r="AT503" s="152" t="s">
        <v>214</v>
      </c>
      <c r="AU503" s="152" t="s">
        <v>87</v>
      </c>
      <c r="AV503" s="12" t="s">
        <v>87</v>
      </c>
      <c r="AW503" s="12" t="s">
        <v>3</v>
      </c>
      <c r="AX503" s="12" t="s">
        <v>85</v>
      </c>
      <c r="AY503" s="152" t="s">
        <v>197</v>
      </c>
    </row>
    <row r="504" spans="2:65" s="1" customFormat="1" ht="21.75" customHeight="1">
      <c r="B504" s="136"/>
      <c r="C504" s="137" t="s">
        <v>1034</v>
      </c>
      <c r="D504" s="137" t="s">
        <v>199</v>
      </c>
      <c r="E504" s="138" t="s">
        <v>1035</v>
      </c>
      <c r="F504" s="139" t="s">
        <v>1036</v>
      </c>
      <c r="G504" s="140" t="s">
        <v>212</v>
      </c>
      <c r="H504" s="141">
        <v>42.33</v>
      </c>
      <c r="I504" s="142"/>
      <c r="J504" s="143">
        <f>ROUND(I504*H504,2)</f>
        <v>0</v>
      </c>
      <c r="K504" s="139" t="s">
        <v>203</v>
      </c>
      <c r="L504" s="32"/>
      <c r="M504" s="144" t="s">
        <v>1</v>
      </c>
      <c r="N504" s="145" t="s">
        <v>42</v>
      </c>
      <c r="P504" s="146">
        <f>O504*H504</f>
        <v>0</v>
      </c>
      <c r="Q504" s="146">
        <v>0</v>
      </c>
      <c r="R504" s="146">
        <f>Q504*H504</f>
        <v>0</v>
      </c>
      <c r="S504" s="146">
        <v>0</v>
      </c>
      <c r="T504" s="147">
        <f>S504*H504</f>
        <v>0</v>
      </c>
      <c r="AR504" s="148" t="s">
        <v>286</v>
      </c>
      <c r="AT504" s="148" t="s">
        <v>199</v>
      </c>
      <c r="AU504" s="148" t="s">
        <v>87</v>
      </c>
      <c r="AY504" s="17" t="s">
        <v>197</v>
      </c>
      <c r="BE504" s="149">
        <f>IF(N504="základní",J504,0)</f>
        <v>0</v>
      </c>
      <c r="BF504" s="149">
        <f>IF(N504="snížená",J504,0)</f>
        <v>0</v>
      </c>
      <c r="BG504" s="149">
        <f>IF(N504="zákl. přenesená",J504,0)</f>
        <v>0</v>
      </c>
      <c r="BH504" s="149">
        <f>IF(N504="sníž. přenesená",J504,0)</f>
        <v>0</v>
      </c>
      <c r="BI504" s="149">
        <f>IF(N504="nulová",J504,0)</f>
        <v>0</v>
      </c>
      <c r="BJ504" s="17" t="s">
        <v>85</v>
      </c>
      <c r="BK504" s="149">
        <f>ROUND(I504*H504,2)</f>
        <v>0</v>
      </c>
      <c r="BL504" s="17" t="s">
        <v>286</v>
      </c>
      <c r="BM504" s="148" t="s">
        <v>1037</v>
      </c>
    </row>
    <row r="505" spans="2:65" s="1" customFormat="1" ht="24.2" customHeight="1">
      <c r="B505" s="136"/>
      <c r="C505" s="172" t="s">
        <v>1038</v>
      </c>
      <c r="D505" s="172" t="s">
        <v>321</v>
      </c>
      <c r="E505" s="173" t="s">
        <v>1039</v>
      </c>
      <c r="F505" s="174" t="s">
        <v>1040</v>
      </c>
      <c r="G505" s="175" t="s">
        <v>212</v>
      </c>
      <c r="H505" s="176">
        <v>43.177</v>
      </c>
      <c r="I505" s="177"/>
      <c r="J505" s="178">
        <f>ROUND(I505*H505,2)</f>
        <v>0</v>
      </c>
      <c r="K505" s="174" t="s">
        <v>203</v>
      </c>
      <c r="L505" s="179"/>
      <c r="M505" s="180" t="s">
        <v>1</v>
      </c>
      <c r="N505" s="181" t="s">
        <v>42</v>
      </c>
      <c r="P505" s="146">
        <f>O505*H505</f>
        <v>0</v>
      </c>
      <c r="Q505" s="146">
        <v>2.8E-3</v>
      </c>
      <c r="R505" s="146">
        <f>Q505*H505</f>
        <v>0.12089559999999999</v>
      </c>
      <c r="S505" s="146">
        <v>0</v>
      </c>
      <c r="T505" s="147">
        <f>S505*H505</f>
        <v>0</v>
      </c>
      <c r="AR505" s="148" t="s">
        <v>371</v>
      </c>
      <c r="AT505" s="148" t="s">
        <v>321</v>
      </c>
      <c r="AU505" s="148" t="s">
        <v>87</v>
      </c>
      <c r="AY505" s="17" t="s">
        <v>197</v>
      </c>
      <c r="BE505" s="149">
        <f>IF(N505="základní",J505,0)</f>
        <v>0</v>
      </c>
      <c r="BF505" s="149">
        <f>IF(N505="snížená",J505,0)</f>
        <v>0</v>
      </c>
      <c r="BG505" s="149">
        <f>IF(N505="zákl. přenesená",J505,0)</f>
        <v>0</v>
      </c>
      <c r="BH505" s="149">
        <f>IF(N505="sníž. přenesená",J505,0)</f>
        <v>0</v>
      </c>
      <c r="BI505" s="149">
        <f>IF(N505="nulová",J505,0)</f>
        <v>0</v>
      </c>
      <c r="BJ505" s="17" t="s">
        <v>85</v>
      </c>
      <c r="BK505" s="149">
        <f>ROUND(I505*H505,2)</f>
        <v>0</v>
      </c>
      <c r="BL505" s="17" t="s">
        <v>286</v>
      </c>
      <c r="BM505" s="148" t="s">
        <v>1041</v>
      </c>
    </row>
    <row r="506" spans="2:65" s="12" customFormat="1">
      <c r="B506" s="150"/>
      <c r="D506" s="151" t="s">
        <v>214</v>
      </c>
      <c r="F506" s="153" t="s">
        <v>1042</v>
      </c>
      <c r="H506" s="154">
        <v>43.177</v>
      </c>
      <c r="I506" s="155"/>
      <c r="L506" s="150"/>
      <c r="M506" s="156"/>
      <c r="T506" s="157"/>
      <c r="AT506" s="152" t="s">
        <v>214</v>
      </c>
      <c r="AU506" s="152" t="s">
        <v>87</v>
      </c>
      <c r="AV506" s="12" t="s">
        <v>87</v>
      </c>
      <c r="AW506" s="12" t="s">
        <v>3</v>
      </c>
      <c r="AX506" s="12" t="s">
        <v>85</v>
      </c>
      <c r="AY506" s="152" t="s">
        <v>197</v>
      </c>
    </row>
    <row r="507" spans="2:65" s="1" customFormat="1" ht="21.75" customHeight="1">
      <c r="B507" s="136"/>
      <c r="C507" s="137" t="s">
        <v>1043</v>
      </c>
      <c r="D507" s="137" t="s">
        <v>199</v>
      </c>
      <c r="E507" s="138" t="s">
        <v>1044</v>
      </c>
      <c r="F507" s="139" t="s">
        <v>1045</v>
      </c>
      <c r="G507" s="140" t="s">
        <v>212</v>
      </c>
      <c r="H507" s="141">
        <v>42.33</v>
      </c>
      <c r="I507" s="142"/>
      <c r="J507" s="143">
        <f>ROUND(I507*H507,2)</f>
        <v>0</v>
      </c>
      <c r="K507" s="139" t="s">
        <v>203</v>
      </c>
      <c r="L507" s="32"/>
      <c r="M507" s="144" t="s">
        <v>1</v>
      </c>
      <c r="N507" s="145" t="s">
        <v>42</v>
      </c>
      <c r="P507" s="146">
        <f>O507*H507</f>
        <v>0</v>
      </c>
      <c r="Q507" s="146">
        <v>6.9999999999999999E-4</v>
      </c>
      <c r="R507" s="146">
        <f>Q507*H507</f>
        <v>2.9630999999999998E-2</v>
      </c>
      <c r="S507" s="146">
        <v>0</v>
      </c>
      <c r="T507" s="147">
        <f>S507*H507</f>
        <v>0</v>
      </c>
      <c r="AR507" s="148" t="s">
        <v>286</v>
      </c>
      <c r="AT507" s="148" t="s">
        <v>199</v>
      </c>
      <c r="AU507" s="148" t="s">
        <v>87</v>
      </c>
      <c r="AY507" s="17" t="s">
        <v>197</v>
      </c>
      <c r="BE507" s="149">
        <f>IF(N507="základní",J507,0)</f>
        <v>0</v>
      </c>
      <c r="BF507" s="149">
        <f>IF(N507="snížená",J507,0)</f>
        <v>0</v>
      </c>
      <c r="BG507" s="149">
        <f>IF(N507="zákl. přenesená",J507,0)</f>
        <v>0</v>
      </c>
      <c r="BH507" s="149">
        <f>IF(N507="sníž. přenesená",J507,0)</f>
        <v>0</v>
      </c>
      <c r="BI507" s="149">
        <f>IF(N507="nulová",J507,0)</f>
        <v>0</v>
      </c>
      <c r="BJ507" s="17" t="s">
        <v>85</v>
      </c>
      <c r="BK507" s="149">
        <f>ROUND(I507*H507,2)</f>
        <v>0</v>
      </c>
      <c r="BL507" s="17" t="s">
        <v>286</v>
      </c>
      <c r="BM507" s="148" t="s">
        <v>1046</v>
      </c>
    </row>
    <row r="508" spans="2:65" s="1" customFormat="1" ht="24.2" customHeight="1">
      <c r="B508" s="136"/>
      <c r="C508" s="137" t="s">
        <v>1047</v>
      </c>
      <c r="D508" s="137" t="s">
        <v>199</v>
      </c>
      <c r="E508" s="138" t="s">
        <v>1048</v>
      </c>
      <c r="F508" s="139" t="s">
        <v>1049</v>
      </c>
      <c r="G508" s="140" t="s">
        <v>202</v>
      </c>
      <c r="H508" s="141">
        <v>6</v>
      </c>
      <c r="I508" s="142"/>
      <c r="J508" s="143">
        <f>ROUND(I508*H508,2)</f>
        <v>0</v>
      </c>
      <c r="K508" s="139" t="s">
        <v>203</v>
      </c>
      <c r="L508" s="32"/>
      <c r="M508" s="144" t="s">
        <v>1</v>
      </c>
      <c r="N508" s="145" t="s">
        <v>42</v>
      </c>
      <c r="P508" s="146">
        <f>O508*H508</f>
        <v>0</v>
      </c>
      <c r="Q508" s="146">
        <v>1.8339999999999999E-2</v>
      </c>
      <c r="R508" s="146">
        <f>Q508*H508</f>
        <v>0.11004</v>
      </c>
      <c r="S508" s="146">
        <v>0</v>
      </c>
      <c r="T508" s="147">
        <f>S508*H508</f>
        <v>0</v>
      </c>
      <c r="AR508" s="148" t="s">
        <v>286</v>
      </c>
      <c r="AT508" s="148" t="s">
        <v>199</v>
      </c>
      <c r="AU508" s="148" t="s">
        <v>87</v>
      </c>
      <c r="AY508" s="17" t="s">
        <v>197</v>
      </c>
      <c r="BE508" s="149">
        <f>IF(N508="základní",J508,0)</f>
        <v>0</v>
      </c>
      <c r="BF508" s="149">
        <f>IF(N508="snížená",J508,0)</f>
        <v>0</v>
      </c>
      <c r="BG508" s="149">
        <f>IF(N508="zákl. přenesená",J508,0)</f>
        <v>0</v>
      </c>
      <c r="BH508" s="149">
        <f>IF(N508="sníž. přenesená",J508,0)</f>
        <v>0</v>
      </c>
      <c r="BI508" s="149">
        <f>IF(N508="nulová",J508,0)</f>
        <v>0</v>
      </c>
      <c r="BJ508" s="17" t="s">
        <v>85</v>
      </c>
      <c r="BK508" s="149">
        <f>ROUND(I508*H508,2)</f>
        <v>0</v>
      </c>
      <c r="BL508" s="17" t="s">
        <v>286</v>
      </c>
      <c r="BM508" s="148" t="s">
        <v>1050</v>
      </c>
    </row>
    <row r="509" spans="2:65" s="1" customFormat="1" ht="24.2" customHeight="1">
      <c r="B509" s="136"/>
      <c r="C509" s="137" t="s">
        <v>1051</v>
      </c>
      <c r="D509" s="137" t="s">
        <v>199</v>
      </c>
      <c r="E509" s="138" t="s">
        <v>1052</v>
      </c>
      <c r="F509" s="139" t="s">
        <v>1053</v>
      </c>
      <c r="G509" s="140" t="s">
        <v>293</v>
      </c>
      <c r="H509" s="141">
        <v>4.6180000000000003</v>
      </c>
      <c r="I509" s="142"/>
      <c r="J509" s="143">
        <f>ROUND(I509*H509,2)</f>
        <v>0</v>
      </c>
      <c r="K509" s="139" t="s">
        <v>203</v>
      </c>
      <c r="L509" s="32"/>
      <c r="M509" s="144" t="s">
        <v>1</v>
      </c>
      <c r="N509" s="145" t="s">
        <v>42</v>
      </c>
      <c r="P509" s="146">
        <f>O509*H509</f>
        <v>0</v>
      </c>
      <c r="Q509" s="146">
        <v>0</v>
      </c>
      <c r="R509" s="146">
        <f>Q509*H509</f>
        <v>0</v>
      </c>
      <c r="S509" s="146">
        <v>0</v>
      </c>
      <c r="T509" s="147">
        <f>S509*H509</f>
        <v>0</v>
      </c>
      <c r="AR509" s="148" t="s">
        <v>286</v>
      </c>
      <c r="AT509" s="148" t="s">
        <v>199</v>
      </c>
      <c r="AU509" s="148" t="s">
        <v>87</v>
      </c>
      <c r="AY509" s="17" t="s">
        <v>197</v>
      </c>
      <c r="BE509" s="149">
        <f>IF(N509="základní",J509,0)</f>
        <v>0</v>
      </c>
      <c r="BF509" s="149">
        <f>IF(N509="snížená",J509,0)</f>
        <v>0</v>
      </c>
      <c r="BG509" s="149">
        <f>IF(N509="zákl. přenesená",J509,0)</f>
        <v>0</v>
      </c>
      <c r="BH509" s="149">
        <f>IF(N509="sníž. přenesená",J509,0)</f>
        <v>0</v>
      </c>
      <c r="BI509" s="149">
        <f>IF(N509="nulová",J509,0)</f>
        <v>0</v>
      </c>
      <c r="BJ509" s="17" t="s">
        <v>85</v>
      </c>
      <c r="BK509" s="149">
        <f>ROUND(I509*H509,2)</f>
        <v>0</v>
      </c>
      <c r="BL509" s="17" t="s">
        <v>286</v>
      </c>
      <c r="BM509" s="148" t="s">
        <v>1054</v>
      </c>
    </row>
    <row r="510" spans="2:65" s="11" customFormat="1" ht="22.9" customHeight="1">
      <c r="B510" s="124"/>
      <c r="D510" s="125" t="s">
        <v>76</v>
      </c>
      <c r="E510" s="134" t="s">
        <v>1055</v>
      </c>
      <c r="F510" s="134" t="s">
        <v>1056</v>
      </c>
      <c r="I510" s="127"/>
      <c r="J510" s="135">
        <f>BK510</f>
        <v>0</v>
      </c>
      <c r="L510" s="124"/>
      <c r="M510" s="129"/>
      <c r="P510" s="130">
        <f>SUM(P511:P521)</f>
        <v>0</v>
      </c>
      <c r="R510" s="130">
        <f>SUM(R511:R521)</f>
        <v>0.34814932999999998</v>
      </c>
      <c r="T510" s="131">
        <f>SUM(T511:T521)</f>
        <v>0</v>
      </c>
      <c r="AR510" s="125" t="s">
        <v>87</v>
      </c>
      <c r="AT510" s="132" t="s">
        <v>76</v>
      </c>
      <c r="AU510" s="132" t="s">
        <v>85</v>
      </c>
      <c r="AY510" s="125" t="s">
        <v>197</v>
      </c>
      <c r="BK510" s="133">
        <f>SUM(BK511:BK521)</f>
        <v>0</v>
      </c>
    </row>
    <row r="511" spans="2:65" s="1" customFormat="1" ht="24.2" customHeight="1">
      <c r="B511" s="136"/>
      <c r="C511" s="137" t="s">
        <v>1057</v>
      </c>
      <c r="D511" s="137" t="s">
        <v>199</v>
      </c>
      <c r="E511" s="138" t="s">
        <v>1058</v>
      </c>
      <c r="F511" s="139" t="s">
        <v>1059</v>
      </c>
      <c r="G511" s="140" t="s">
        <v>527</v>
      </c>
      <c r="H511" s="141">
        <v>34.558999999999997</v>
      </c>
      <c r="I511" s="142"/>
      <c r="J511" s="143">
        <f>ROUND(I511*H511,2)</f>
        <v>0</v>
      </c>
      <c r="K511" s="139" t="s">
        <v>203</v>
      </c>
      <c r="L511" s="32"/>
      <c r="M511" s="144" t="s">
        <v>1</v>
      </c>
      <c r="N511" s="145" t="s">
        <v>42</v>
      </c>
      <c r="P511" s="146">
        <f>O511*H511</f>
        <v>0</v>
      </c>
      <c r="Q511" s="146">
        <v>2.8700000000000002E-3</v>
      </c>
      <c r="R511" s="146">
        <f>Q511*H511</f>
        <v>9.9184330000000001E-2</v>
      </c>
      <c r="S511" s="146">
        <v>0</v>
      </c>
      <c r="T511" s="147">
        <f>S511*H511</f>
        <v>0</v>
      </c>
      <c r="AR511" s="148" t="s">
        <v>286</v>
      </c>
      <c r="AT511" s="148" t="s">
        <v>199</v>
      </c>
      <c r="AU511" s="148" t="s">
        <v>87</v>
      </c>
      <c r="AY511" s="17" t="s">
        <v>197</v>
      </c>
      <c r="BE511" s="149">
        <f>IF(N511="základní",J511,0)</f>
        <v>0</v>
      </c>
      <c r="BF511" s="149">
        <f>IF(N511="snížená",J511,0)</f>
        <v>0</v>
      </c>
      <c r="BG511" s="149">
        <f>IF(N511="zákl. přenesená",J511,0)</f>
        <v>0</v>
      </c>
      <c r="BH511" s="149">
        <f>IF(N511="sníž. přenesená",J511,0)</f>
        <v>0</v>
      </c>
      <c r="BI511" s="149">
        <f>IF(N511="nulová",J511,0)</f>
        <v>0</v>
      </c>
      <c r="BJ511" s="17" t="s">
        <v>85</v>
      </c>
      <c r="BK511" s="149">
        <f>ROUND(I511*H511,2)</f>
        <v>0</v>
      </c>
      <c r="BL511" s="17" t="s">
        <v>286</v>
      </c>
      <c r="BM511" s="148" t="s">
        <v>1060</v>
      </c>
    </row>
    <row r="512" spans="2:65" s="12" customFormat="1">
      <c r="B512" s="150"/>
      <c r="D512" s="151" t="s">
        <v>214</v>
      </c>
      <c r="E512" s="152" t="s">
        <v>1</v>
      </c>
      <c r="F512" s="153" t="s">
        <v>1061</v>
      </c>
      <c r="H512" s="154">
        <v>34.558999999999997</v>
      </c>
      <c r="I512" s="155"/>
      <c r="L512" s="150"/>
      <c r="M512" s="156"/>
      <c r="T512" s="157"/>
      <c r="AT512" s="152" t="s">
        <v>214</v>
      </c>
      <c r="AU512" s="152" t="s">
        <v>87</v>
      </c>
      <c r="AV512" s="12" t="s">
        <v>87</v>
      </c>
      <c r="AW512" s="12" t="s">
        <v>32</v>
      </c>
      <c r="AX512" s="12" t="s">
        <v>85</v>
      </c>
      <c r="AY512" s="152" t="s">
        <v>197</v>
      </c>
    </row>
    <row r="513" spans="2:65" s="1" customFormat="1" ht="24.2" customHeight="1">
      <c r="B513" s="136"/>
      <c r="C513" s="137" t="s">
        <v>1062</v>
      </c>
      <c r="D513" s="137" t="s">
        <v>199</v>
      </c>
      <c r="E513" s="138" t="s">
        <v>1063</v>
      </c>
      <c r="F513" s="139" t="s">
        <v>1064</v>
      </c>
      <c r="G513" s="140" t="s">
        <v>527</v>
      </c>
      <c r="H513" s="141">
        <v>20</v>
      </c>
      <c r="I513" s="142"/>
      <c r="J513" s="143">
        <f>ROUND(I513*H513,2)</f>
        <v>0</v>
      </c>
      <c r="K513" s="139" t="s">
        <v>203</v>
      </c>
      <c r="L513" s="32"/>
      <c r="M513" s="144" t="s">
        <v>1</v>
      </c>
      <c r="N513" s="145" t="s">
        <v>42</v>
      </c>
      <c r="P513" s="146">
        <f>O513*H513</f>
        <v>0</v>
      </c>
      <c r="Q513" s="146">
        <v>3.6600000000000001E-3</v>
      </c>
      <c r="R513" s="146">
        <f>Q513*H513</f>
        <v>7.3200000000000001E-2</v>
      </c>
      <c r="S513" s="146">
        <v>0</v>
      </c>
      <c r="T513" s="147">
        <f>S513*H513</f>
        <v>0</v>
      </c>
      <c r="AR513" s="148" t="s">
        <v>286</v>
      </c>
      <c r="AT513" s="148" t="s">
        <v>199</v>
      </c>
      <c r="AU513" s="148" t="s">
        <v>87</v>
      </c>
      <c r="AY513" s="17" t="s">
        <v>197</v>
      </c>
      <c r="BE513" s="149">
        <f>IF(N513="základní",J513,0)</f>
        <v>0</v>
      </c>
      <c r="BF513" s="149">
        <f>IF(N513="snížená",J513,0)</f>
        <v>0</v>
      </c>
      <c r="BG513" s="149">
        <f>IF(N513="zákl. přenesená",J513,0)</f>
        <v>0</v>
      </c>
      <c r="BH513" s="149">
        <f>IF(N513="sníž. přenesená",J513,0)</f>
        <v>0</v>
      </c>
      <c r="BI513" s="149">
        <f>IF(N513="nulová",J513,0)</f>
        <v>0</v>
      </c>
      <c r="BJ513" s="17" t="s">
        <v>85</v>
      </c>
      <c r="BK513" s="149">
        <f>ROUND(I513*H513,2)</f>
        <v>0</v>
      </c>
      <c r="BL513" s="17" t="s">
        <v>286</v>
      </c>
      <c r="BM513" s="148" t="s">
        <v>1065</v>
      </c>
    </row>
    <row r="514" spans="2:65" s="1" customFormat="1" ht="24.2" customHeight="1">
      <c r="B514" s="136"/>
      <c r="C514" s="137" t="s">
        <v>1066</v>
      </c>
      <c r="D514" s="137" t="s">
        <v>199</v>
      </c>
      <c r="E514" s="138" t="s">
        <v>1067</v>
      </c>
      <c r="F514" s="139" t="s">
        <v>1068</v>
      </c>
      <c r="G514" s="140" t="s">
        <v>527</v>
      </c>
      <c r="H514" s="141">
        <v>2.2000000000000002</v>
      </c>
      <c r="I514" s="142"/>
      <c r="J514" s="143">
        <f>ROUND(I514*H514,2)</f>
        <v>0</v>
      </c>
      <c r="K514" s="139" t="s">
        <v>203</v>
      </c>
      <c r="L514" s="32"/>
      <c r="M514" s="144" t="s">
        <v>1</v>
      </c>
      <c r="N514" s="145" t="s">
        <v>42</v>
      </c>
      <c r="P514" s="146">
        <f>O514*H514</f>
        <v>0</v>
      </c>
      <c r="Q514" s="146">
        <v>2.9499999999999999E-3</v>
      </c>
      <c r="R514" s="146">
        <f>Q514*H514</f>
        <v>6.4900000000000001E-3</v>
      </c>
      <c r="S514" s="146">
        <v>0</v>
      </c>
      <c r="T514" s="147">
        <f>S514*H514</f>
        <v>0</v>
      </c>
      <c r="AR514" s="148" t="s">
        <v>286</v>
      </c>
      <c r="AT514" s="148" t="s">
        <v>199</v>
      </c>
      <c r="AU514" s="148" t="s">
        <v>87</v>
      </c>
      <c r="AY514" s="17" t="s">
        <v>197</v>
      </c>
      <c r="BE514" s="149">
        <f>IF(N514="základní",J514,0)</f>
        <v>0</v>
      </c>
      <c r="BF514" s="149">
        <f>IF(N514="snížená",J514,0)</f>
        <v>0</v>
      </c>
      <c r="BG514" s="149">
        <f>IF(N514="zákl. přenesená",J514,0)</f>
        <v>0</v>
      </c>
      <c r="BH514" s="149">
        <f>IF(N514="sníž. přenesená",J514,0)</f>
        <v>0</v>
      </c>
      <c r="BI514" s="149">
        <f>IF(N514="nulová",J514,0)</f>
        <v>0</v>
      </c>
      <c r="BJ514" s="17" t="s">
        <v>85</v>
      </c>
      <c r="BK514" s="149">
        <f>ROUND(I514*H514,2)</f>
        <v>0</v>
      </c>
      <c r="BL514" s="17" t="s">
        <v>286</v>
      </c>
      <c r="BM514" s="148" t="s">
        <v>1069</v>
      </c>
    </row>
    <row r="515" spans="2:65" s="1" customFormat="1" ht="33" customHeight="1">
      <c r="B515" s="136"/>
      <c r="C515" s="137" t="s">
        <v>1070</v>
      </c>
      <c r="D515" s="137" t="s">
        <v>199</v>
      </c>
      <c r="E515" s="138" t="s">
        <v>1071</v>
      </c>
      <c r="F515" s="139" t="s">
        <v>1072</v>
      </c>
      <c r="G515" s="140" t="s">
        <v>202</v>
      </c>
      <c r="H515" s="141">
        <v>2</v>
      </c>
      <c r="I515" s="142"/>
      <c r="J515" s="143">
        <f>ROUND(I515*H515,2)</f>
        <v>0</v>
      </c>
      <c r="K515" s="139" t="s">
        <v>203</v>
      </c>
      <c r="L515" s="32"/>
      <c r="M515" s="144" t="s">
        <v>1</v>
      </c>
      <c r="N515" s="145" t="s">
        <v>42</v>
      </c>
      <c r="P515" s="146">
        <f>O515*H515</f>
        <v>0</v>
      </c>
      <c r="Q515" s="146">
        <v>0</v>
      </c>
      <c r="R515" s="146">
        <f>Q515*H515</f>
        <v>0</v>
      </c>
      <c r="S515" s="146">
        <v>0</v>
      </c>
      <c r="T515" s="147">
        <f>S515*H515</f>
        <v>0</v>
      </c>
      <c r="AR515" s="148" t="s">
        <v>286</v>
      </c>
      <c r="AT515" s="148" t="s">
        <v>199</v>
      </c>
      <c r="AU515" s="148" t="s">
        <v>87</v>
      </c>
      <c r="AY515" s="17" t="s">
        <v>197</v>
      </c>
      <c r="BE515" s="149">
        <f>IF(N515="základní",J515,0)</f>
        <v>0</v>
      </c>
      <c r="BF515" s="149">
        <f>IF(N515="snížená",J515,0)</f>
        <v>0</v>
      </c>
      <c r="BG515" s="149">
        <f>IF(N515="zákl. přenesená",J515,0)</f>
        <v>0</v>
      </c>
      <c r="BH515" s="149">
        <f>IF(N515="sníž. přenesená",J515,0)</f>
        <v>0</v>
      </c>
      <c r="BI515" s="149">
        <f>IF(N515="nulová",J515,0)</f>
        <v>0</v>
      </c>
      <c r="BJ515" s="17" t="s">
        <v>85</v>
      </c>
      <c r="BK515" s="149">
        <f>ROUND(I515*H515,2)</f>
        <v>0</v>
      </c>
      <c r="BL515" s="17" t="s">
        <v>286</v>
      </c>
      <c r="BM515" s="148" t="s">
        <v>1073</v>
      </c>
    </row>
    <row r="516" spans="2:65" s="1" customFormat="1" ht="33" customHeight="1">
      <c r="B516" s="136"/>
      <c r="C516" s="137" t="s">
        <v>1074</v>
      </c>
      <c r="D516" s="137" t="s">
        <v>199</v>
      </c>
      <c r="E516" s="138" t="s">
        <v>1075</v>
      </c>
      <c r="F516" s="139" t="s">
        <v>1076</v>
      </c>
      <c r="G516" s="140" t="s">
        <v>527</v>
      </c>
      <c r="H516" s="141">
        <v>37.71</v>
      </c>
      <c r="I516" s="142"/>
      <c r="J516" s="143">
        <f>ROUND(I516*H516,2)</f>
        <v>0</v>
      </c>
      <c r="K516" s="139" t="s">
        <v>203</v>
      </c>
      <c r="L516" s="32"/>
      <c r="M516" s="144" t="s">
        <v>1</v>
      </c>
      <c r="N516" s="145" t="s">
        <v>42</v>
      </c>
      <c r="P516" s="146">
        <f>O516*H516</f>
        <v>0</v>
      </c>
      <c r="Q516" s="146">
        <v>3.5000000000000001E-3</v>
      </c>
      <c r="R516" s="146">
        <f>Q516*H516</f>
        <v>0.13198500000000002</v>
      </c>
      <c r="S516" s="146">
        <v>0</v>
      </c>
      <c r="T516" s="147">
        <f>S516*H516</f>
        <v>0</v>
      </c>
      <c r="AR516" s="148" t="s">
        <v>286</v>
      </c>
      <c r="AT516" s="148" t="s">
        <v>199</v>
      </c>
      <c r="AU516" s="148" t="s">
        <v>87</v>
      </c>
      <c r="AY516" s="17" t="s">
        <v>197</v>
      </c>
      <c r="BE516" s="149">
        <f>IF(N516="základní",J516,0)</f>
        <v>0</v>
      </c>
      <c r="BF516" s="149">
        <f>IF(N516="snížená",J516,0)</f>
        <v>0</v>
      </c>
      <c r="BG516" s="149">
        <f>IF(N516="zákl. přenesená",J516,0)</f>
        <v>0</v>
      </c>
      <c r="BH516" s="149">
        <f>IF(N516="sníž. přenesená",J516,0)</f>
        <v>0</v>
      </c>
      <c r="BI516" s="149">
        <f>IF(N516="nulová",J516,0)</f>
        <v>0</v>
      </c>
      <c r="BJ516" s="17" t="s">
        <v>85</v>
      </c>
      <c r="BK516" s="149">
        <f>ROUND(I516*H516,2)</f>
        <v>0</v>
      </c>
      <c r="BL516" s="17" t="s">
        <v>286</v>
      </c>
      <c r="BM516" s="148" t="s">
        <v>1077</v>
      </c>
    </row>
    <row r="517" spans="2:65" s="12" customFormat="1">
      <c r="B517" s="150"/>
      <c r="D517" s="151" t="s">
        <v>214</v>
      </c>
      <c r="E517" s="152" t="s">
        <v>1</v>
      </c>
      <c r="F517" s="153" t="s">
        <v>1078</v>
      </c>
      <c r="H517" s="154">
        <v>37.71</v>
      </c>
      <c r="I517" s="155"/>
      <c r="L517" s="150"/>
      <c r="M517" s="156"/>
      <c r="T517" s="157"/>
      <c r="AT517" s="152" t="s">
        <v>214</v>
      </c>
      <c r="AU517" s="152" t="s">
        <v>87</v>
      </c>
      <c r="AV517" s="12" t="s">
        <v>87</v>
      </c>
      <c r="AW517" s="12" t="s">
        <v>32</v>
      </c>
      <c r="AX517" s="12" t="s">
        <v>85</v>
      </c>
      <c r="AY517" s="152" t="s">
        <v>197</v>
      </c>
    </row>
    <row r="518" spans="2:65" s="1" customFormat="1" ht="24.2" customHeight="1">
      <c r="B518" s="136"/>
      <c r="C518" s="137" t="s">
        <v>1079</v>
      </c>
      <c r="D518" s="137" t="s">
        <v>199</v>
      </c>
      <c r="E518" s="138" t="s">
        <v>1080</v>
      </c>
      <c r="F518" s="139" t="s">
        <v>1081</v>
      </c>
      <c r="G518" s="140" t="s">
        <v>527</v>
      </c>
      <c r="H518" s="141">
        <v>20</v>
      </c>
      <c r="I518" s="142"/>
      <c r="J518" s="143">
        <f>ROUND(I518*H518,2)</f>
        <v>0</v>
      </c>
      <c r="K518" s="139" t="s">
        <v>203</v>
      </c>
      <c r="L518" s="32"/>
      <c r="M518" s="144" t="s">
        <v>1</v>
      </c>
      <c r="N518" s="145" t="s">
        <v>42</v>
      </c>
      <c r="P518" s="146">
        <f>O518*H518</f>
        <v>0</v>
      </c>
      <c r="Q518" s="146">
        <v>1.6299999999999999E-3</v>
      </c>
      <c r="R518" s="146">
        <f>Q518*H518</f>
        <v>3.2599999999999997E-2</v>
      </c>
      <c r="S518" s="146">
        <v>0</v>
      </c>
      <c r="T518" s="147">
        <f>S518*H518</f>
        <v>0</v>
      </c>
      <c r="AR518" s="148" t="s">
        <v>286</v>
      </c>
      <c r="AT518" s="148" t="s">
        <v>199</v>
      </c>
      <c r="AU518" s="148" t="s">
        <v>87</v>
      </c>
      <c r="AY518" s="17" t="s">
        <v>197</v>
      </c>
      <c r="BE518" s="149">
        <f>IF(N518="základní",J518,0)</f>
        <v>0</v>
      </c>
      <c r="BF518" s="149">
        <f>IF(N518="snížená",J518,0)</f>
        <v>0</v>
      </c>
      <c r="BG518" s="149">
        <f>IF(N518="zákl. přenesená",J518,0)</f>
        <v>0</v>
      </c>
      <c r="BH518" s="149">
        <f>IF(N518="sníž. přenesená",J518,0)</f>
        <v>0</v>
      </c>
      <c r="BI518" s="149">
        <f>IF(N518="nulová",J518,0)</f>
        <v>0</v>
      </c>
      <c r="BJ518" s="17" t="s">
        <v>85</v>
      </c>
      <c r="BK518" s="149">
        <f>ROUND(I518*H518,2)</f>
        <v>0</v>
      </c>
      <c r="BL518" s="17" t="s">
        <v>286</v>
      </c>
      <c r="BM518" s="148" t="s">
        <v>1082</v>
      </c>
    </row>
    <row r="519" spans="2:65" s="1" customFormat="1" ht="24.2" customHeight="1">
      <c r="B519" s="136"/>
      <c r="C519" s="137" t="s">
        <v>1083</v>
      </c>
      <c r="D519" s="137" t="s">
        <v>199</v>
      </c>
      <c r="E519" s="138" t="s">
        <v>1084</v>
      </c>
      <c r="F519" s="139" t="s">
        <v>1085</v>
      </c>
      <c r="G519" s="140" t="s">
        <v>202</v>
      </c>
      <c r="H519" s="141">
        <v>1</v>
      </c>
      <c r="I519" s="142"/>
      <c r="J519" s="143">
        <f>ROUND(I519*H519,2)</f>
        <v>0</v>
      </c>
      <c r="K519" s="139" t="s">
        <v>203</v>
      </c>
      <c r="L519" s="32"/>
      <c r="M519" s="144" t="s">
        <v>1</v>
      </c>
      <c r="N519" s="145" t="s">
        <v>42</v>
      </c>
      <c r="P519" s="146">
        <f>O519*H519</f>
        <v>0</v>
      </c>
      <c r="Q519" s="146">
        <v>2.5000000000000001E-4</v>
      </c>
      <c r="R519" s="146">
        <f>Q519*H519</f>
        <v>2.5000000000000001E-4</v>
      </c>
      <c r="S519" s="146">
        <v>0</v>
      </c>
      <c r="T519" s="147">
        <f>S519*H519</f>
        <v>0</v>
      </c>
      <c r="AR519" s="148" t="s">
        <v>286</v>
      </c>
      <c r="AT519" s="148" t="s">
        <v>199</v>
      </c>
      <c r="AU519" s="148" t="s">
        <v>87</v>
      </c>
      <c r="AY519" s="17" t="s">
        <v>197</v>
      </c>
      <c r="BE519" s="149">
        <f>IF(N519="základní",J519,0)</f>
        <v>0</v>
      </c>
      <c r="BF519" s="149">
        <f>IF(N519="snížená",J519,0)</f>
        <v>0</v>
      </c>
      <c r="BG519" s="149">
        <f>IF(N519="zákl. přenesená",J519,0)</f>
        <v>0</v>
      </c>
      <c r="BH519" s="149">
        <f>IF(N519="sníž. přenesená",J519,0)</f>
        <v>0</v>
      </c>
      <c r="BI519" s="149">
        <f>IF(N519="nulová",J519,0)</f>
        <v>0</v>
      </c>
      <c r="BJ519" s="17" t="s">
        <v>85</v>
      </c>
      <c r="BK519" s="149">
        <f>ROUND(I519*H519,2)</f>
        <v>0</v>
      </c>
      <c r="BL519" s="17" t="s">
        <v>286</v>
      </c>
      <c r="BM519" s="148" t="s">
        <v>1086</v>
      </c>
    </row>
    <row r="520" spans="2:65" s="1" customFormat="1" ht="24.2" customHeight="1">
      <c r="B520" s="136"/>
      <c r="C520" s="137" t="s">
        <v>1087</v>
      </c>
      <c r="D520" s="137" t="s">
        <v>199</v>
      </c>
      <c r="E520" s="138" t="s">
        <v>1088</v>
      </c>
      <c r="F520" s="139" t="s">
        <v>1089</v>
      </c>
      <c r="G520" s="140" t="s">
        <v>527</v>
      </c>
      <c r="H520" s="141">
        <v>4</v>
      </c>
      <c r="I520" s="142"/>
      <c r="J520" s="143">
        <f>ROUND(I520*H520,2)</f>
        <v>0</v>
      </c>
      <c r="K520" s="139" t="s">
        <v>203</v>
      </c>
      <c r="L520" s="32"/>
      <c r="M520" s="144" t="s">
        <v>1</v>
      </c>
      <c r="N520" s="145" t="s">
        <v>42</v>
      </c>
      <c r="P520" s="146">
        <f>O520*H520</f>
        <v>0</v>
      </c>
      <c r="Q520" s="146">
        <v>1.1100000000000001E-3</v>
      </c>
      <c r="R520" s="146">
        <f>Q520*H520</f>
        <v>4.4400000000000004E-3</v>
      </c>
      <c r="S520" s="146">
        <v>0</v>
      </c>
      <c r="T520" s="147">
        <f>S520*H520</f>
        <v>0</v>
      </c>
      <c r="AR520" s="148" t="s">
        <v>286</v>
      </c>
      <c r="AT520" s="148" t="s">
        <v>199</v>
      </c>
      <c r="AU520" s="148" t="s">
        <v>87</v>
      </c>
      <c r="AY520" s="17" t="s">
        <v>197</v>
      </c>
      <c r="BE520" s="149">
        <f>IF(N520="základní",J520,0)</f>
        <v>0</v>
      </c>
      <c r="BF520" s="149">
        <f>IF(N520="snížená",J520,0)</f>
        <v>0</v>
      </c>
      <c r="BG520" s="149">
        <f>IF(N520="zákl. přenesená",J520,0)</f>
        <v>0</v>
      </c>
      <c r="BH520" s="149">
        <f>IF(N520="sníž. přenesená",J520,0)</f>
        <v>0</v>
      </c>
      <c r="BI520" s="149">
        <f>IF(N520="nulová",J520,0)</f>
        <v>0</v>
      </c>
      <c r="BJ520" s="17" t="s">
        <v>85</v>
      </c>
      <c r="BK520" s="149">
        <f>ROUND(I520*H520,2)</f>
        <v>0</v>
      </c>
      <c r="BL520" s="17" t="s">
        <v>286</v>
      </c>
      <c r="BM520" s="148" t="s">
        <v>1090</v>
      </c>
    </row>
    <row r="521" spans="2:65" s="1" customFormat="1" ht="24.2" customHeight="1">
      <c r="B521" s="136"/>
      <c r="C521" s="137" t="s">
        <v>1091</v>
      </c>
      <c r="D521" s="137" t="s">
        <v>199</v>
      </c>
      <c r="E521" s="138" t="s">
        <v>1092</v>
      </c>
      <c r="F521" s="139" t="s">
        <v>1093</v>
      </c>
      <c r="G521" s="140" t="s">
        <v>293</v>
      </c>
      <c r="H521" s="141">
        <v>0.34799999999999998</v>
      </c>
      <c r="I521" s="142"/>
      <c r="J521" s="143">
        <f>ROUND(I521*H521,2)</f>
        <v>0</v>
      </c>
      <c r="K521" s="139" t="s">
        <v>203</v>
      </c>
      <c r="L521" s="32"/>
      <c r="M521" s="144" t="s">
        <v>1</v>
      </c>
      <c r="N521" s="145" t="s">
        <v>42</v>
      </c>
      <c r="P521" s="146">
        <f>O521*H521</f>
        <v>0</v>
      </c>
      <c r="Q521" s="146">
        <v>0</v>
      </c>
      <c r="R521" s="146">
        <f>Q521*H521</f>
        <v>0</v>
      </c>
      <c r="S521" s="146">
        <v>0</v>
      </c>
      <c r="T521" s="147">
        <f>S521*H521</f>
        <v>0</v>
      </c>
      <c r="AR521" s="148" t="s">
        <v>286</v>
      </c>
      <c r="AT521" s="148" t="s">
        <v>199</v>
      </c>
      <c r="AU521" s="148" t="s">
        <v>87</v>
      </c>
      <c r="AY521" s="17" t="s">
        <v>197</v>
      </c>
      <c r="BE521" s="149">
        <f>IF(N521="základní",J521,0)</f>
        <v>0</v>
      </c>
      <c r="BF521" s="149">
        <f>IF(N521="snížená",J521,0)</f>
        <v>0</v>
      </c>
      <c r="BG521" s="149">
        <f>IF(N521="zákl. přenesená",J521,0)</f>
        <v>0</v>
      </c>
      <c r="BH521" s="149">
        <f>IF(N521="sníž. přenesená",J521,0)</f>
        <v>0</v>
      </c>
      <c r="BI521" s="149">
        <f>IF(N521="nulová",J521,0)</f>
        <v>0</v>
      </c>
      <c r="BJ521" s="17" t="s">
        <v>85</v>
      </c>
      <c r="BK521" s="149">
        <f>ROUND(I521*H521,2)</f>
        <v>0</v>
      </c>
      <c r="BL521" s="17" t="s">
        <v>286</v>
      </c>
      <c r="BM521" s="148" t="s">
        <v>1094</v>
      </c>
    </row>
    <row r="522" spans="2:65" s="11" customFormat="1" ht="22.9" customHeight="1">
      <c r="B522" s="124"/>
      <c r="D522" s="125" t="s">
        <v>76</v>
      </c>
      <c r="E522" s="134" t="s">
        <v>1095</v>
      </c>
      <c r="F522" s="134" t="s">
        <v>1096</v>
      </c>
      <c r="I522" s="127"/>
      <c r="J522" s="135">
        <f>BK522</f>
        <v>0</v>
      </c>
      <c r="L522" s="124"/>
      <c r="M522" s="129"/>
      <c r="P522" s="130">
        <f>SUM(P523:P527)</f>
        <v>0</v>
      </c>
      <c r="R522" s="130">
        <f>SUM(R523:R527)</f>
        <v>5.5875600000000001E-3</v>
      </c>
      <c r="T522" s="131">
        <f>SUM(T523:T527)</f>
        <v>0</v>
      </c>
      <c r="AR522" s="125" t="s">
        <v>87</v>
      </c>
      <c r="AT522" s="132" t="s">
        <v>76</v>
      </c>
      <c r="AU522" s="132" t="s">
        <v>85</v>
      </c>
      <c r="AY522" s="125" t="s">
        <v>197</v>
      </c>
      <c r="BK522" s="133">
        <f>SUM(BK523:BK527)</f>
        <v>0</v>
      </c>
    </row>
    <row r="523" spans="2:65" s="1" customFormat="1" ht="33" customHeight="1">
      <c r="B523" s="136"/>
      <c r="C523" s="137" t="s">
        <v>1097</v>
      </c>
      <c r="D523" s="137" t="s">
        <v>199</v>
      </c>
      <c r="E523" s="138" t="s">
        <v>1098</v>
      </c>
      <c r="F523" s="139" t="s">
        <v>1099</v>
      </c>
      <c r="G523" s="140" t="s">
        <v>212</v>
      </c>
      <c r="H523" s="141">
        <v>42.33</v>
      </c>
      <c r="I523" s="142"/>
      <c r="J523" s="143">
        <f>ROUND(I523*H523,2)</f>
        <v>0</v>
      </c>
      <c r="K523" s="139" t="s">
        <v>203</v>
      </c>
      <c r="L523" s="32"/>
      <c r="M523" s="144" t="s">
        <v>1</v>
      </c>
      <c r="N523" s="145" t="s">
        <v>42</v>
      </c>
      <c r="P523" s="146">
        <f>O523*H523</f>
        <v>0</v>
      </c>
      <c r="Q523" s="146">
        <v>0</v>
      </c>
      <c r="R523" s="146">
        <f>Q523*H523</f>
        <v>0</v>
      </c>
      <c r="S523" s="146">
        <v>0</v>
      </c>
      <c r="T523" s="147">
        <f>S523*H523</f>
        <v>0</v>
      </c>
      <c r="AR523" s="148" t="s">
        <v>286</v>
      </c>
      <c r="AT523" s="148" t="s">
        <v>199</v>
      </c>
      <c r="AU523" s="148" t="s">
        <v>87</v>
      </c>
      <c r="AY523" s="17" t="s">
        <v>197</v>
      </c>
      <c r="BE523" s="149">
        <f>IF(N523="základní",J523,0)</f>
        <v>0</v>
      </c>
      <c r="BF523" s="149">
        <f>IF(N523="snížená",J523,0)</f>
        <v>0</v>
      </c>
      <c r="BG523" s="149">
        <f>IF(N523="zákl. přenesená",J523,0)</f>
        <v>0</v>
      </c>
      <c r="BH523" s="149">
        <f>IF(N523="sníž. přenesená",J523,0)</f>
        <v>0</v>
      </c>
      <c r="BI523" s="149">
        <f>IF(N523="nulová",J523,0)</f>
        <v>0</v>
      </c>
      <c r="BJ523" s="17" t="s">
        <v>85</v>
      </c>
      <c r="BK523" s="149">
        <f>ROUND(I523*H523,2)</f>
        <v>0</v>
      </c>
      <c r="BL523" s="17" t="s">
        <v>286</v>
      </c>
      <c r="BM523" s="148" t="s">
        <v>1100</v>
      </c>
    </row>
    <row r="524" spans="2:65" s="12" customFormat="1">
      <c r="B524" s="150"/>
      <c r="D524" s="151" t="s">
        <v>214</v>
      </c>
      <c r="E524" s="152" t="s">
        <v>1</v>
      </c>
      <c r="F524" s="153" t="s">
        <v>1020</v>
      </c>
      <c r="H524" s="154">
        <v>42.33</v>
      </c>
      <c r="I524" s="155"/>
      <c r="L524" s="150"/>
      <c r="M524" s="156"/>
      <c r="T524" s="157"/>
      <c r="AT524" s="152" t="s">
        <v>214</v>
      </c>
      <c r="AU524" s="152" t="s">
        <v>87</v>
      </c>
      <c r="AV524" s="12" t="s">
        <v>87</v>
      </c>
      <c r="AW524" s="12" t="s">
        <v>32</v>
      </c>
      <c r="AX524" s="12" t="s">
        <v>85</v>
      </c>
      <c r="AY524" s="152" t="s">
        <v>197</v>
      </c>
    </row>
    <row r="525" spans="2:65" s="1" customFormat="1" ht="24.2" customHeight="1">
      <c r="B525" s="136"/>
      <c r="C525" s="172" t="s">
        <v>1101</v>
      </c>
      <c r="D525" s="172" t="s">
        <v>321</v>
      </c>
      <c r="E525" s="173" t="s">
        <v>1102</v>
      </c>
      <c r="F525" s="174" t="s">
        <v>1103</v>
      </c>
      <c r="G525" s="175" t="s">
        <v>212</v>
      </c>
      <c r="H525" s="176">
        <v>46.563000000000002</v>
      </c>
      <c r="I525" s="177"/>
      <c r="J525" s="178">
        <f>ROUND(I525*H525,2)</f>
        <v>0</v>
      </c>
      <c r="K525" s="174" t="s">
        <v>203</v>
      </c>
      <c r="L525" s="179"/>
      <c r="M525" s="180" t="s">
        <v>1</v>
      </c>
      <c r="N525" s="181" t="s">
        <v>42</v>
      </c>
      <c r="P525" s="146">
        <f>O525*H525</f>
        <v>0</v>
      </c>
      <c r="Q525" s="146">
        <v>1.2E-4</v>
      </c>
      <c r="R525" s="146">
        <f>Q525*H525</f>
        <v>5.5875600000000001E-3</v>
      </c>
      <c r="S525" s="146">
        <v>0</v>
      </c>
      <c r="T525" s="147">
        <f>S525*H525</f>
        <v>0</v>
      </c>
      <c r="AR525" s="148" t="s">
        <v>371</v>
      </c>
      <c r="AT525" s="148" t="s">
        <v>321</v>
      </c>
      <c r="AU525" s="148" t="s">
        <v>87</v>
      </c>
      <c r="AY525" s="17" t="s">
        <v>197</v>
      </c>
      <c r="BE525" s="149">
        <f>IF(N525="základní",J525,0)</f>
        <v>0</v>
      </c>
      <c r="BF525" s="149">
        <f>IF(N525="snížená",J525,0)</f>
        <v>0</v>
      </c>
      <c r="BG525" s="149">
        <f>IF(N525="zákl. přenesená",J525,0)</f>
        <v>0</v>
      </c>
      <c r="BH525" s="149">
        <f>IF(N525="sníž. přenesená",J525,0)</f>
        <v>0</v>
      </c>
      <c r="BI525" s="149">
        <f>IF(N525="nulová",J525,0)</f>
        <v>0</v>
      </c>
      <c r="BJ525" s="17" t="s">
        <v>85</v>
      </c>
      <c r="BK525" s="149">
        <f>ROUND(I525*H525,2)</f>
        <v>0</v>
      </c>
      <c r="BL525" s="17" t="s">
        <v>286</v>
      </c>
      <c r="BM525" s="148" t="s">
        <v>1104</v>
      </c>
    </row>
    <row r="526" spans="2:65" s="12" customFormat="1">
      <c r="B526" s="150"/>
      <c r="D526" s="151" t="s">
        <v>214</v>
      </c>
      <c r="F526" s="153" t="s">
        <v>1105</v>
      </c>
      <c r="H526" s="154">
        <v>46.563000000000002</v>
      </c>
      <c r="I526" s="155"/>
      <c r="L526" s="150"/>
      <c r="M526" s="156"/>
      <c r="T526" s="157"/>
      <c r="AT526" s="152" t="s">
        <v>214</v>
      </c>
      <c r="AU526" s="152" t="s">
        <v>87</v>
      </c>
      <c r="AV526" s="12" t="s">
        <v>87</v>
      </c>
      <c r="AW526" s="12" t="s">
        <v>3</v>
      </c>
      <c r="AX526" s="12" t="s">
        <v>85</v>
      </c>
      <c r="AY526" s="152" t="s">
        <v>197</v>
      </c>
    </row>
    <row r="527" spans="2:65" s="1" customFormat="1" ht="24.2" customHeight="1">
      <c r="B527" s="136"/>
      <c r="C527" s="137" t="s">
        <v>1106</v>
      </c>
      <c r="D527" s="137" t="s">
        <v>199</v>
      </c>
      <c r="E527" s="138" t="s">
        <v>1107</v>
      </c>
      <c r="F527" s="139" t="s">
        <v>1108</v>
      </c>
      <c r="G527" s="140" t="s">
        <v>293</v>
      </c>
      <c r="H527" s="141">
        <v>6.0000000000000001E-3</v>
      </c>
      <c r="I527" s="142"/>
      <c r="J527" s="143">
        <f>ROUND(I527*H527,2)</f>
        <v>0</v>
      </c>
      <c r="K527" s="139" t="s">
        <v>203</v>
      </c>
      <c r="L527" s="32"/>
      <c r="M527" s="144" t="s">
        <v>1</v>
      </c>
      <c r="N527" s="145" t="s">
        <v>42</v>
      </c>
      <c r="P527" s="146">
        <f>O527*H527</f>
        <v>0</v>
      </c>
      <c r="Q527" s="146">
        <v>0</v>
      </c>
      <c r="R527" s="146">
        <f>Q527*H527</f>
        <v>0</v>
      </c>
      <c r="S527" s="146">
        <v>0</v>
      </c>
      <c r="T527" s="147">
        <f>S527*H527</f>
        <v>0</v>
      </c>
      <c r="AR527" s="148" t="s">
        <v>286</v>
      </c>
      <c r="AT527" s="148" t="s">
        <v>199</v>
      </c>
      <c r="AU527" s="148" t="s">
        <v>87</v>
      </c>
      <c r="AY527" s="17" t="s">
        <v>197</v>
      </c>
      <c r="BE527" s="149">
        <f>IF(N527="základní",J527,0)</f>
        <v>0</v>
      </c>
      <c r="BF527" s="149">
        <f>IF(N527="snížená",J527,0)</f>
        <v>0</v>
      </c>
      <c r="BG527" s="149">
        <f>IF(N527="zákl. přenesená",J527,0)</f>
        <v>0</v>
      </c>
      <c r="BH527" s="149">
        <f>IF(N527="sníž. přenesená",J527,0)</f>
        <v>0</v>
      </c>
      <c r="BI527" s="149">
        <f>IF(N527="nulová",J527,0)</f>
        <v>0</v>
      </c>
      <c r="BJ527" s="17" t="s">
        <v>85</v>
      </c>
      <c r="BK527" s="149">
        <f>ROUND(I527*H527,2)</f>
        <v>0</v>
      </c>
      <c r="BL527" s="17" t="s">
        <v>286</v>
      </c>
      <c r="BM527" s="148" t="s">
        <v>1109</v>
      </c>
    </row>
    <row r="528" spans="2:65" s="11" customFormat="1" ht="22.9" customHeight="1">
      <c r="B528" s="124"/>
      <c r="D528" s="125" t="s">
        <v>76</v>
      </c>
      <c r="E528" s="134" t="s">
        <v>1110</v>
      </c>
      <c r="F528" s="134" t="s">
        <v>1111</v>
      </c>
      <c r="I528" s="127"/>
      <c r="J528" s="135">
        <f>BK528</f>
        <v>0</v>
      </c>
      <c r="L528" s="124"/>
      <c r="M528" s="129"/>
      <c r="P528" s="130">
        <f>SUM(P529:P552)</f>
        <v>0</v>
      </c>
      <c r="R528" s="130">
        <f>SUM(R529:R552)</f>
        <v>6.1224856800000005</v>
      </c>
      <c r="T528" s="131">
        <f>SUM(T529:T552)</f>
        <v>0</v>
      </c>
      <c r="AR528" s="125" t="s">
        <v>87</v>
      </c>
      <c r="AT528" s="132" t="s">
        <v>76</v>
      </c>
      <c r="AU528" s="132" t="s">
        <v>85</v>
      </c>
      <c r="AY528" s="125" t="s">
        <v>197</v>
      </c>
      <c r="BK528" s="133">
        <f>SUM(BK529:BK552)</f>
        <v>0</v>
      </c>
    </row>
    <row r="529" spans="2:65" s="1" customFormat="1" ht="24.2" customHeight="1">
      <c r="B529" s="136"/>
      <c r="C529" s="137" t="s">
        <v>1112</v>
      </c>
      <c r="D529" s="137" t="s">
        <v>199</v>
      </c>
      <c r="E529" s="138" t="s">
        <v>1113</v>
      </c>
      <c r="F529" s="139" t="s">
        <v>1114</v>
      </c>
      <c r="G529" s="140" t="s">
        <v>212</v>
      </c>
      <c r="H529" s="141">
        <v>117.28100000000001</v>
      </c>
      <c r="I529" s="142"/>
      <c r="J529" s="143">
        <f>ROUND(I529*H529,2)</f>
        <v>0</v>
      </c>
      <c r="K529" s="139" t="s">
        <v>203</v>
      </c>
      <c r="L529" s="32"/>
      <c r="M529" s="144" t="s">
        <v>1</v>
      </c>
      <c r="N529" s="145" t="s">
        <v>42</v>
      </c>
      <c r="P529" s="146">
        <f>O529*H529</f>
        <v>0</v>
      </c>
      <c r="Q529" s="146">
        <v>0</v>
      </c>
      <c r="R529" s="146">
        <f>Q529*H529</f>
        <v>0</v>
      </c>
      <c r="S529" s="146">
        <v>0</v>
      </c>
      <c r="T529" s="147">
        <f>S529*H529</f>
        <v>0</v>
      </c>
      <c r="AR529" s="148" t="s">
        <v>286</v>
      </c>
      <c r="AT529" s="148" t="s">
        <v>199</v>
      </c>
      <c r="AU529" s="148" t="s">
        <v>87</v>
      </c>
      <c r="AY529" s="17" t="s">
        <v>197</v>
      </c>
      <c r="BE529" s="149">
        <f>IF(N529="základní",J529,0)</f>
        <v>0</v>
      </c>
      <c r="BF529" s="149">
        <f>IF(N529="snížená",J529,0)</f>
        <v>0</v>
      </c>
      <c r="BG529" s="149">
        <f>IF(N529="zákl. přenesená",J529,0)</f>
        <v>0</v>
      </c>
      <c r="BH529" s="149">
        <f>IF(N529="sníž. přenesená",J529,0)</f>
        <v>0</v>
      </c>
      <c r="BI529" s="149">
        <f>IF(N529="nulová",J529,0)</f>
        <v>0</v>
      </c>
      <c r="BJ529" s="17" t="s">
        <v>85</v>
      </c>
      <c r="BK529" s="149">
        <f>ROUND(I529*H529,2)</f>
        <v>0</v>
      </c>
      <c r="BL529" s="17" t="s">
        <v>286</v>
      </c>
      <c r="BM529" s="148" t="s">
        <v>1115</v>
      </c>
    </row>
    <row r="530" spans="2:65" s="12" customFormat="1" ht="22.5">
      <c r="B530" s="150"/>
      <c r="D530" s="151" t="s">
        <v>214</v>
      </c>
      <c r="E530" s="152" t="s">
        <v>1</v>
      </c>
      <c r="F530" s="153" t="s">
        <v>756</v>
      </c>
      <c r="H530" s="154">
        <v>86.516000000000005</v>
      </c>
      <c r="I530" s="155"/>
      <c r="L530" s="150"/>
      <c r="M530" s="156"/>
      <c r="T530" s="157"/>
      <c r="AT530" s="152" t="s">
        <v>214</v>
      </c>
      <c r="AU530" s="152" t="s">
        <v>87</v>
      </c>
      <c r="AV530" s="12" t="s">
        <v>87</v>
      </c>
      <c r="AW530" s="12" t="s">
        <v>32</v>
      </c>
      <c r="AX530" s="12" t="s">
        <v>77</v>
      </c>
      <c r="AY530" s="152" t="s">
        <v>197</v>
      </c>
    </row>
    <row r="531" spans="2:65" s="12" customFormat="1">
      <c r="B531" s="150"/>
      <c r="D531" s="151" t="s">
        <v>214</v>
      </c>
      <c r="E531" s="152" t="s">
        <v>1</v>
      </c>
      <c r="F531" s="153" t="s">
        <v>1116</v>
      </c>
      <c r="H531" s="154">
        <v>30.765000000000001</v>
      </c>
      <c r="I531" s="155"/>
      <c r="L531" s="150"/>
      <c r="M531" s="156"/>
      <c r="T531" s="157"/>
      <c r="AT531" s="152" t="s">
        <v>214</v>
      </c>
      <c r="AU531" s="152" t="s">
        <v>87</v>
      </c>
      <c r="AV531" s="12" t="s">
        <v>87</v>
      </c>
      <c r="AW531" s="12" t="s">
        <v>32</v>
      </c>
      <c r="AX531" s="12" t="s">
        <v>77</v>
      </c>
      <c r="AY531" s="152" t="s">
        <v>197</v>
      </c>
    </row>
    <row r="532" spans="2:65" s="13" customFormat="1">
      <c r="B532" s="158"/>
      <c r="D532" s="151" t="s">
        <v>214</v>
      </c>
      <c r="E532" s="159" t="s">
        <v>1</v>
      </c>
      <c r="F532" s="160" t="s">
        <v>219</v>
      </c>
      <c r="H532" s="161">
        <v>117.28100000000001</v>
      </c>
      <c r="I532" s="162"/>
      <c r="L532" s="158"/>
      <c r="M532" s="163"/>
      <c r="T532" s="164"/>
      <c r="AT532" s="159" t="s">
        <v>214</v>
      </c>
      <c r="AU532" s="159" t="s">
        <v>87</v>
      </c>
      <c r="AV532" s="13" t="s">
        <v>204</v>
      </c>
      <c r="AW532" s="13" t="s">
        <v>32</v>
      </c>
      <c r="AX532" s="13" t="s">
        <v>85</v>
      </c>
      <c r="AY532" s="159" t="s">
        <v>197</v>
      </c>
    </row>
    <row r="533" spans="2:65" s="1" customFormat="1" ht="24.2" customHeight="1">
      <c r="B533" s="136"/>
      <c r="C533" s="172" t="s">
        <v>1117</v>
      </c>
      <c r="D533" s="172" t="s">
        <v>321</v>
      </c>
      <c r="E533" s="173" t="s">
        <v>1118</v>
      </c>
      <c r="F533" s="174" t="s">
        <v>1119</v>
      </c>
      <c r="G533" s="175" t="s">
        <v>212</v>
      </c>
      <c r="H533" s="176">
        <v>129.00899999999999</v>
      </c>
      <c r="I533" s="177"/>
      <c r="J533" s="178">
        <f>ROUND(I533*H533,2)</f>
        <v>0</v>
      </c>
      <c r="K533" s="174" t="s">
        <v>203</v>
      </c>
      <c r="L533" s="179"/>
      <c r="M533" s="180" t="s">
        <v>1</v>
      </c>
      <c r="N533" s="181" t="s">
        <v>42</v>
      </c>
      <c r="P533" s="146">
        <f>O533*H533</f>
        <v>0</v>
      </c>
      <c r="Q533" s="146">
        <v>1.4880000000000001E-2</v>
      </c>
      <c r="R533" s="146">
        <f>Q533*H533</f>
        <v>1.91965392</v>
      </c>
      <c r="S533" s="146">
        <v>0</v>
      </c>
      <c r="T533" s="147">
        <f>S533*H533</f>
        <v>0</v>
      </c>
      <c r="AR533" s="148" t="s">
        <v>371</v>
      </c>
      <c r="AT533" s="148" t="s">
        <v>321</v>
      </c>
      <c r="AU533" s="148" t="s">
        <v>87</v>
      </c>
      <c r="AY533" s="17" t="s">
        <v>197</v>
      </c>
      <c r="BE533" s="149">
        <f>IF(N533="základní",J533,0)</f>
        <v>0</v>
      </c>
      <c r="BF533" s="149">
        <f>IF(N533="snížená",J533,0)</f>
        <v>0</v>
      </c>
      <c r="BG533" s="149">
        <f>IF(N533="zákl. přenesená",J533,0)</f>
        <v>0</v>
      </c>
      <c r="BH533" s="149">
        <f>IF(N533="sníž. přenesená",J533,0)</f>
        <v>0</v>
      </c>
      <c r="BI533" s="149">
        <f>IF(N533="nulová",J533,0)</f>
        <v>0</v>
      </c>
      <c r="BJ533" s="17" t="s">
        <v>85</v>
      </c>
      <c r="BK533" s="149">
        <f>ROUND(I533*H533,2)</f>
        <v>0</v>
      </c>
      <c r="BL533" s="17" t="s">
        <v>286</v>
      </c>
      <c r="BM533" s="148" t="s">
        <v>1120</v>
      </c>
    </row>
    <row r="534" spans="2:65" s="12" customFormat="1">
      <c r="B534" s="150"/>
      <c r="D534" s="151" t="s">
        <v>214</v>
      </c>
      <c r="F534" s="153" t="s">
        <v>1121</v>
      </c>
      <c r="H534" s="154">
        <v>129.00899999999999</v>
      </c>
      <c r="I534" s="155"/>
      <c r="L534" s="150"/>
      <c r="M534" s="156"/>
      <c r="T534" s="157"/>
      <c r="AT534" s="152" t="s">
        <v>214</v>
      </c>
      <c r="AU534" s="152" t="s">
        <v>87</v>
      </c>
      <c r="AV534" s="12" t="s">
        <v>87</v>
      </c>
      <c r="AW534" s="12" t="s">
        <v>3</v>
      </c>
      <c r="AX534" s="12" t="s">
        <v>85</v>
      </c>
      <c r="AY534" s="152" t="s">
        <v>197</v>
      </c>
    </row>
    <row r="535" spans="2:65" s="1" customFormat="1" ht="16.5" customHeight="1">
      <c r="B535" s="136"/>
      <c r="C535" s="137" t="s">
        <v>1122</v>
      </c>
      <c r="D535" s="137" t="s">
        <v>199</v>
      </c>
      <c r="E535" s="138" t="s">
        <v>1123</v>
      </c>
      <c r="F535" s="139" t="s">
        <v>1124</v>
      </c>
      <c r="G535" s="140" t="s">
        <v>527</v>
      </c>
      <c r="H535" s="141">
        <v>355</v>
      </c>
      <c r="I535" s="142"/>
      <c r="J535" s="143">
        <f>ROUND(I535*H535,2)</f>
        <v>0</v>
      </c>
      <c r="K535" s="139" t="s">
        <v>203</v>
      </c>
      <c r="L535" s="32"/>
      <c r="M535" s="144" t="s">
        <v>1</v>
      </c>
      <c r="N535" s="145" t="s">
        <v>42</v>
      </c>
      <c r="P535" s="146">
        <f>O535*H535</f>
        <v>0</v>
      </c>
      <c r="Q535" s="146">
        <v>0</v>
      </c>
      <c r="R535" s="146">
        <f>Q535*H535</f>
        <v>0</v>
      </c>
      <c r="S535" s="146">
        <v>0</v>
      </c>
      <c r="T535" s="147">
        <f>S535*H535</f>
        <v>0</v>
      </c>
      <c r="AR535" s="148" t="s">
        <v>286</v>
      </c>
      <c r="AT535" s="148" t="s">
        <v>199</v>
      </c>
      <c r="AU535" s="148" t="s">
        <v>87</v>
      </c>
      <c r="AY535" s="17" t="s">
        <v>197</v>
      </c>
      <c r="BE535" s="149">
        <f>IF(N535="základní",J535,0)</f>
        <v>0</v>
      </c>
      <c r="BF535" s="149">
        <f>IF(N535="snížená",J535,0)</f>
        <v>0</v>
      </c>
      <c r="BG535" s="149">
        <f>IF(N535="zákl. přenesená",J535,0)</f>
        <v>0</v>
      </c>
      <c r="BH535" s="149">
        <f>IF(N535="sníž. přenesená",J535,0)</f>
        <v>0</v>
      </c>
      <c r="BI535" s="149">
        <f>IF(N535="nulová",J535,0)</f>
        <v>0</v>
      </c>
      <c r="BJ535" s="17" t="s">
        <v>85</v>
      </c>
      <c r="BK535" s="149">
        <f>ROUND(I535*H535,2)</f>
        <v>0</v>
      </c>
      <c r="BL535" s="17" t="s">
        <v>286</v>
      </c>
      <c r="BM535" s="148" t="s">
        <v>1125</v>
      </c>
    </row>
    <row r="536" spans="2:65" s="1" customFormat="1" ht="21.75" customHeight="1">
      <c r="B536" s="136"/>
      <c r="C536" s="172" t="s">
        <v>1126</v>
      </c>
      <c r="D536" s="172" t="s">
        <v>321</v>
      </c>
      <c r="E536" s="173" t="s">
        <v>1127</v>
      </c>
      <c r="F536" s="174" t="s">
        <v>1128</v>
      </c>
      <c r="G536" s="175" t="s">
        <v>222</v>
      </c>
      <c r="H536" s="176">
        <v>3.28</v>
      </c>
      <c r="I536" s="177"/>
      <c r="J536" s="178">
        <f>ROUND(I536*H536,2)</f>
        <v>0</v>
      </c>
      <c r="K536" s="174" t="s">
        <v>203</v>
      </c>
      <c r="L536" s="179"/>
      <c r="M536" s="180" t="s">
        <v>1</v>
      </c>
      <c r="N536" s="181" t="s">
        <v>42</v>
      </c>
      <c r="P536" s="146">
        <f>O536*H536</f>
        <v>0</v>
      </c>
      <c r="Q536" s="146">
        <v>0.55000000000000004</v>
      </c>
      <c r="R536" s="146">
        <f>Q536*H536</f>
        <v>1.804</v>
      </c>
      <c r="S536" s="146">
        <v>0</v>
      </c>
      <c r="T536" s="147">
        <f>S536*H536</f>
        <v>0</v>
      </c>
      <c r="AR536" s="148" t="s">
        <v>371</v>
      </c>
      <c r="AT536" s="148" t="s">
        <v>321</v>
      </c>
      <c r="AU536" s="148" t="s">
        <v>87</v>
      </c>
      <c r="AY536" s="17" t="s">
        <v>197</v>
      </c>
      <c r="BE536" s="149">
        <f>IF(N536="základní",J536,0)</f>
        <v>0</v>
      </c>
      <c r="BF536" s="149">
        <f>IF(N536="snížená",J536,0)</f>
        <v>0</v>
      </c>
      <c r="BG536" s="149">
        <f>IF(N536="zákl. přenesená",J536,0)</f>
        <v>0</v>
      </c>
      <c r="BH536" s="149">
        <f>IF(N536="sníž. přenesená",J536,0)</f>
        <v>0</v>
      </c>
      <c r="BI536" s="149">
        <f>IF(N536="nulová",J536,0)</f>
        <v>0</v>
      </c>
      <c r="BJ536" s="17" t="s">
        <v>85</v>
      </c>
      <c r="BK536" s="149">
        <f>ROUND(I536*H536,2)</f>
        <v>0</v>
      </c>
      <c r="BL536" s="17" t="s">
        <v>286</v>
      </c>
      <c r="BM536" s="148" t="s">
        <v>1129</v>
      </c>
    </row>
    <row r="537" spans="2:65" s="12" customFormat="1">
      <c r="B537" s="150"/>
      <c r="D537" s="151" t="s">
        <v>214</v>
      </c>
      <c r="F537" s="153" t="s">
        <v>1130</v>
      </c>
      <c r="H537" s="154">
        <v>3.28</v>
      </c>
      <c r="I537" s="155"/>
      <c r="L537" s="150"/>
      <c r="M537" s="156"/>
      <c r="T537" s="157"/>
      <c r="AT537" s="152" t="s">
        <v>214</v>
      </c>
      <c r="AU537" s="152" t="s">
        <v>87</v>
      </c>
      <c r="AV537" s="12" t="s">
        <v>87</v>
      </c>
      <c r="AW537" s="12" t="s">
        <v>3</v>
      </c>
      <c r="AX537" s="12" t="s">
        <v>85</v>
      </c>
      <c r="AY537" s="152" t="s">
        <v>197</v>
      </c>
    </row>
    <row r="538" spans="2:65" s="1" customFormat="1" ht="24.2" customHeight="1">
      <c r="B538" s="136"/>
      <c r="C538" s="137" t="s">
        <v>1131</v>
      </c>
      <c r="D538" s="137" t="s">
        <v>199</v>
      </c>
      <c r="E538" s="138" t="s">
        <v>1132</v>
      </c>
      <c r="F538" s="139" t="s">
        <v>1133</v>
      </c>
      <c r="G538" s="140" t="s">
        <v>212</v>
      </c>
      <c r="H538" s="141">
        <v>118.92</v>
      </c>
      <c r="I538" s="142"/>
      <c r="J538" s="143">
        <f>ROUND(I538*H538,2)</f>
        <v>0</v>
      </c>
      <c r="K538" s="139" t="s">
        <v>203</v>
      </c>
      <c r="L538" s="32"/>
      <c r="M538" s="144" t="s">
        <v>1</v>
      </c>
      <c r="N538" s="145" t="s">
        <v>42</v>
      </c>
      <c r="P538" s="146">
        <f>O538*H538</f>
        <v>0</v>
      </c>
      <c r="Q538" s="146">
        <v>0</v>
      </c>
      <c r="R538" s="146">
        <f>Q538*H538</f>
        <v>0</v>
      </c>
      <c r="S538" s="146">
        <v>0</v>
      </c>
      <c r="T538" s="147">
        <f>S538*H538</f>
        <v>0</v>
      </c>
      <c r="AR538" s="148" t="s">
        <v>286</v>
      </c>
      <c r="AT538" s="148" t="s">
        <v>199</v>
      </c>
      <c r="AU538" s="148" t="s">
        <v>87</v>
      </c>
      <c r="AY538" s="17" t="s">
        <v>197</v>
      </c>
      <c r="BE538" s="149">
        <f>IF(N538="základní",J538,0)</f>
        <v>0</v>
      </c>
      <c r="BF538" s="149">
        <f>IF(N538="snížená",J538,0)</f>
        <v>0</v>
      </c>
      <c r="BG538" s="149">
        <f>IF(N538="zákl. přenesená",J538,0)</f>
        <v>0</v>
      </c>
      <c r="BH538" s="149">
        <f>IF(N538="sníž. přenesená",J538,0)</f>
        <v>0</v>
      </c>
      <c r="BI538" s="149">
        <f>IF(N538="nulová",J538,0)</f>
        <v>0</v>
      </c>
      <c r="BJ538" s="17" t="s">
        <v>85</v>
      </c>
      <c r="BK538" s="149">
        <f>ROUND(I538*H538,2)</f>
        <v>0</v>
      </c>
      <c r="BL538" s="17" t="s">
        <v>286</v>
      </c>
      <c r="BM538" s="148" t="s">
        <v>1134</v>
      </c>
    </row>
    <row r="539" spans="2:65" s="12" customFormat="1">
      <c r="B539" s="150"/>
      <c r="D539" s="151" t="s">
        <v>214</v>
      </c>
      <c r="E539" s="152" t="s">
        <v>1</v>
      </c>
      <c r="F539" s="153" t="s">
        <v>621</v>
      </c>
      <c r="H539" s="154">
        <v>118.92</v>
      </c>
      <c r="I539" s="155"/>
      <c r="L539" s="150"/>
      <c r="M539" s="156"/>
      <c r="T539" s="157"/>
      <c r="AT539" s="152" t="s">
        <v>214</v>
      </c>
      <c r="AU539" s="152" t="s">
        <v>87</v>
      </c>
      <c r="AV539" s="12" t="s">
        <v>87</v>
      </c>
      <c r="AW539" s="12" t="s">
        <v>32</v>
      </c>
      <c r="AX539" s="12" t="s">
        <v>85</v>
      </c>
      <c r="AY539" s="152" t="s">
        <v>197</v>
      </c>
    </row>
    <row r="540" spans="2:65" s="1" customFormat="1" ht="24.2" customHeight="1">
      <c r="B540" s="136"/>
      <c r="C540" s="172" t="s">
        <v>1135</v>
      </c>
      <c r="D540" s="172" t="s">
        <v>321</v>
      </c>
      <c r="E540" s="173" t="s">
        <v>1118</v>
      </c>
      <c r="F540" s="174" t="s">
        <v>1119</v>
      </c>
      <c r="G540" s="175" t="s">
        <v>212</v>
      </c>
      <c r="H540" s="176">
        <v>130.81200000000001</v>
      </c>
      <c r="I540" s="177"/>
      <c r="J540" s="178">
        <f>ROUND(I540*H540,2)</f>
        <v>0</v>
      </c>
      <c r="K540" s="174" t="s">
        <v>203</v>
      </c>
      <c r="L540" s="179"/>
      <c r="M540" s="180" t="s">
        <v>1</v>
      </c>
      <c r="N540" s="181" t="s">
        <v>42</v>
      </c>
      <c r="P540" s="146">
        <f>O540*H540</f>
        <v>0</v>
      </c>
      <c r="Q540" s="146">
        <v>1.4880000000000001E-2</v>
      </c>
      <c r="R540" s="146">
        <f>Q540*H540</f>
        <v>1.9464825600000002</v>
      </c>
      <c r="S540" s="146">
        <v>0</v>
      </c>
      <c r="T540" s="147">
        <f>S540*H540</f>
        <v>0</v>
      </c>
      <c r="AR540" s="148" t="s">
        <v>371</v>
      </c>
      <c r="AT540" s="148" t="s">
        <v>321</v>
      </c>
      <c r="AU540" s="148" t="s">
        <v>87</v>
      </c>
      <c r="AY540" s="17" t="s">
        <v>197</v>
      </c>
      <c r="BE540" s="149">
        <f>IF(N540="základní",J540,0)</f>
        <v>0</v>
      </c>
      <c r="BF540" s="149">
        <f>IF(N540="snížená",J540,0)</f>
        <v>0</v>
      </c>
      <c r="BG540" s="149">
        <f>IF(N540="zákl. přenesená",J540,0)</f>
        <v>0</v>
      </c>
      <c r="BH540" s="149">
        <f>IF(N540="sníž. přenesená",J540,0)</f>
        <v>0</v>
      </c>
      <c r="BI540" s="149">
        <f>IF(N540="nulová",J540,0)</f>
        <v>0</v>
      </c>
      <c r="BJ540" s="17" t="s">
        <v>85</v>
      </c>
      <c r="BK540" s="149">
        <f>ROUND(I540*H540,2)</f>
        <v>0</v>
      </c>
      <c r="BL540" s="17" t="s">
        <v>286</v>
      </c>
      <c r="BM540" s="148" t="s">
        <v>1136</v>
      </c>
    </row>
    <row r="541" spans="2:65" s="12" customFormat="1">
      <c r="B541" s="150"/>
      <c r="D541" s="151" t="s">
        <v>214</v>
      </c>
      <c r="F541" s="153" t="s">
        <v>737</v>
      </c>
      <c r="H541" s="154">
        <v>130.81200000000001</v>
      </c>
      <c r="I541" s="155"/>
      <c r="L541" s="150"/>
      <c r="M541" s="156"/>
      <c r="T541" s="157"/>
      <c r="AT541" s="152" t="s">
        <v>214</v>
      </c>
      <c r="AU541" s="152" t="s">
        <v>87</v>
      </c>
      <c r="AV541" s="12" t="s">
        <v>87</v>
      </c>
      <c r="AW541" s="12" t="s">
        <v>3</v>
      </c>
      <c r="AX541" s="12" t="s">
        <v>85</v>
      </c>
      <c r="AY541" s="152" t="s">
        <v>197</v>
      </c>
    </row>
    <row r="542" spans="2:65" s="1" customFormat="1" ht="21.75" customHeight="1">
      <c r="B542" s="136"/>
      <c r="C542" s="137" t="s">
        <v>1137</v>
      </c>
      <c r="D542" s="137" t="s">
        <v>199</v>
      </c>
      <c r="E542" s="138" t="s">
        <v>1138</v>
      </c>
      <c r="F542" s="139" t="s">
        <v>1139</v>
      </c>
      <c r="G542" s="140" t="s">
        <v>527</v>
      </c>
      <c r="H542" s="141">
        <v>250</v>
      </c>
      <c r="I542" s="142"/>
      <c r="J542" s="143">
        <f>ROUND(I542*H542,2)</f>
        <v>0</v>
      </c>
      <c r="K542" s="139" t="s">
        <v>203</v>
      </c>
      <c r="L542" s="32"/>
      <c r="M542" s="144" t="s">
        <v>1</v>
      </c>
      <c r="N542" s="145" t="s">
        <v>42</v>
      </c>
      <c r="P542" s="146">
        <f>O542*H542</f>
        <v>0</v>
      </c>
      <c r="Q542" s="146">
        <v>0</v>
      </c>
      <c r="R542" s="146">
        <f>Q542*H542</f>
        <v>0</v>
      </c>
      <c r="S542" s="146">
        <v>0</v>
      </c>
      <c r="T542" s="147">
        <f>S542*H542</f>
        <v>0</v>
      </c>
      <c r="AR542" s="148" t="s">
        <v>286</v>
      </c>
      <c r="AT542" s="148" t="s">
        <v>199</v>
      </c>
      <c r="AU542" s="148" t="s">
        <v>87</v>
      </c>
      <c r="AY542" s="17" t="s">
        <v>197</v>
      </c>
      <c r="BE542" s="149">
        <f>IF(N542="základní",J542,0)</f>
        <v>0</v>
      </c>
      <c r="BF542" s="149">
        <f>IF(N542="snížená",J542,0)</f>
        <v>0</v>
      </c>
      <c r="BG542" s="149">
        <f>IF(N542="zákl. přenesená",J542,0)</f>
        <v>0</v>
      </c>
      <c r="BH542" s="149">
        <f>IF(N542="sníž. přenesená",J542,0)</f>
        <v>0</v>
      </c>
      <c r="BI542" s="149">
        <f>IF(N542="nulová",J542,0)</f>
        <v>0</v>
      </c>
      <c r="BJ542" s="17" t="s">
        <v>85</v>
      </c>
      <c r="BK542" s="149">
        <f>ROUND(I542*H542,2)</f>
        <v>0</v>
      </c>
      <c r="BL542" s="17" t="s">
        <v>286</v>
      </c>
      <c r="BM542" s="148" t="s">
        <v>1140</v>
      </c>
    </row>
    <row r="543" spans="2:65" s="1" customFormat="1" ht="24.2" customHeight="1">
      <c r="B543" s="136"/>
      <c r="C543" s="172" t="s">
        <v>1141</v>
      </c>
      <c r="D543" s="172" t="s">
        <v>321</v>
      </c>
      <c r="E543" s="173" t="s">
        <v>1142</v>
      </c>
      <c r="F543" s="174" t="s">
        <v>1143</v>
      </c>
      <c r="G543" s="175" t="s">
        <v>222</v>
      </c>
      <c r="H543" s="176">
        <v>0.41299999999999998</v>
      </c>
      <c r="I543" s="177"/>
      <c r="J543" s="178">
        <f>ROUND(I543*H543,2)</f>
        <v>0</v>
      </c>
      <c r="K543" s="174" t="s">
        <v>203</v>
      </c>
      <c r="L543" s="179"/>
      <c r="M543" s="180" t="s">
        <v>1</v>
      </c>
      <c r="N543" s="181" t="s">
        <v>42</v>
      </c>
      <c r="P543" s="146">
        <f>O543*H543</f>
        <v>0</v>
      </c>
      <c r="Q543" s="146">
        <v>0.55000000000000004</v>
      </c>
      <c r="R543" s="146">
        <f>Q543*H543</f>
        <v>0.22715000000000002</v>
      </c>
      <c r="S543" s="146">
        <v>0</v>
      </c>
      <c r="T543" s="147">
        <f>S543*H543</f>
        <v>0</v>
      </c>
      <c r="AR543" s="148" t="s">
        <v>371</v>
      </c>
      <c r="AT543" s="148" t="s">
        <v>321</v>
      </c>
      <c r="AU543" s="148" t="s">
        <v>87</v>
      </c>
      <c r="AY543" s="17" t="s">
        <v>197</v>
      </c>
      <c r="BE543" s="149">
        <f>IF(N543="základní",J543,0)</f>
        <v>0</v>
      </c>
      <c r="BF543" s="149">
        <f>IF(N543="snížená",J543,0)</f>
        <v>0</v>
      </c>
      <c r="BG543" s="149">
        <f>IF(N543="zákl. přenesená",J543,0)</f>
        <v>0</v>
      </c>
      <c r="BH543" s="149">
        <f>IF(N543="sníž. přenesená",J543,0)</f>
        <v>0</v>
      </c>
      <c r="BI543" s="149">
        <f>IF(N543="nulová",J543,0)</f>
        <v>0</v>
      </c>
      <c r="BJ543" s="17" t="s">
        <v>85</v>
      </c>
      <c r="BK543" s="149">
        <f>ROUND(I543*H543,2)</f>
        <v>0</v>
      </c>
      <c r="BL543" s="17" t="s">
        <v>286</v>
      </c>
      <c r="BM543" s="148" t="s">
        <v>1144</v>
      </c>
    </row>
    <row r="544" spans="2:65" s="12" customFormat="1">
      <c r="B544" s="150"/>
      <c r="D544" s="151" t="s">
        <v>214</v>
      </c>
      <c r="E544" s="152" t="s">
        <v>1</v>
      </c>
      <c r="F544" s="153" t="s">
        <v>1145</v>
      </c>
      <c r="H544" s="154">
        <v>0.375</v>
      </c>
      <c r="I544" s="155"/>
      <c r="L544" s="150"/>
      <c r="M544" s="156"/>
      <c r="T544" s="157"/>
      <c r="AT544" s="152" t="s">
        <v>214</v>
      </c>
      <c r="AU544" s="152" t="s">
        <v>87</v>
      </c>
      <c r="AV544" s="12" t="s">
        <v>87</v>
      </c>
      <c r="AW544" s="12" t="s">
        <v>32</v>
      </c>
      <c r="AX544" s="12" t="s">
        <v>85</v>
      </c>
      <c r="AY544" s="152" t="s">
        <v>197</v>
      </c>
    </row>
    <row r="545" spans="2:65" s="12" customFormat="1">
      <c r="B545" s="150"/>
      <c r="D545" s="151" t="s">
        <v>214</v>
      </c>
      <c r="F545" s="153" t="s">
        <v>1146</v>
      </c>
      <c r="H545" s="154">
        <v>0.41299999999999998</v>
      </c>
      <c r="I545" s="155"/>
      <c r="L545" s="150"/>
      <c r="M545" s="156"/>
      <c r="T545" s="157"/>
      <c r="AT545" s="152" t="s">
        <v>214</v>
      </c>
      <c r="AU545" s="152" t="s">
        <v>87</v>
      </c>
      <c r="AV545" s="12" t="s">
        <v>87</v>
      </c>
      <c r="AW545" s="12" t="s">
        <v>3</v>
      </c>
      <c r="AX545" s="12" t="s">
        <v>85</v>
      </c>
      <c r="AY545" s="152" t="s">
        <v>197</v>
      </c>
    </row>
    <row r="546" spans="2:65" s="1" customFormat="1" ht="33" customHeight="1">
      <c r="B546" s="136"/>
      <c r="C546" s="137" t="s">
        <v>1147</v>
      </c>
      <c r="D546" s="137" t="s">
        <v>199</v>
      </c>
      <c r="E546" s="138" t="s">
        <v>1148</v>
      </c>
      <c r="F546" s="139" t="s">
        <v>1149</v>
      </c>
      <c r="G546" s="140" t="s">
        <v>212</v>
      </c>
      <c r="H546" s="141">
        <v>2.64</v>
      </c>
      <c r="I546" s="142"/>
      <c r="J546" s="143">
        <f>ROUND(I546*H546,2)</f>
        <v>0</v>
      </c>
      <c r="K546" s="139" t="s">
        <v>203</v>
      </c>
      <c r="L546" s="32"/>
      <c r="M546" s="144" t="s">
        <v>1</v>
      </c>
      <c r="N546" s="145" t="s">
        <v>42</v>
      </c>
      <c r="P546" s="146">
        <f>O546*H546</f>
        <v>0</v>
      </c>
      <c r="Q546" s="146">
        <v>2.5999999999999998E-4</v>
      </c>
      <c r="R546" s="146">
        <f>Q546*H546</f>
        <v>6.8639999999999999E-4</v>
      </c>
      <c r="S546" s="146">
        <v>0</v>
      </c>
      <c r="T546" s="147">
        <f>S546*H546</f>
        <v>0</v>
      </c>
      <c r="AR546" s="148" t="s">
        <v>286</v>
      </c>
      <c r="AT546" s="148" t="s">
        <v>199</v>
      </c>
      <c r="AU546" s="148" t="s">
        <v>87</v>
      </c>
      <c r="AY546" s="17" t="s">
        <v>197</v>
      </c>
      <c r="BE546" s="149">
        <f>IF(N546="základní",J546,0)</f>
        <v>0</v>
      </c>
      <c r="BF546" s="149">
        <f>IF(N546="snížená",J546,0)</f>
        <v>0</v>
      </c>
      <c r="BG546" s="149">
        <f>IF(N546="zákl. přenesená",J546,0)</f>
        <v>0</v>
      </c>
      <c r="BH546" s="149">
        <f>IF(N546="sníž. přenesená",J546,0)</f>
        <v>0</v>
      </c>
      <c r="BI546" s="149">
        <f>IF(N546="nulová",J546,0)</f>
        <v>0</v>
      </c>
      <c r="BJ546" s="17" t="s">
        <v>85</v>
      </c>
      <c r="BK546" s="149">
        <f>ROUND(I546*H546,2)</f>
        <v>0</v>
      </c>
      <c r="BL546" s="17" t="s">
        <v>286</v>
      </c>
      <c r="BM546" s="148" t="s">
        <v>1150</v>
      </c>
    </row>
    <row r="547" spans="2:65" s="12" customFormat="1">
      <c r="B547" s="150"/>
      <c r="D547" s="151" t="s">
        <v>214</v>
      </c>
      <c r="E547" s="152" t="s">
        <v>1</v>
      </c>
      <c r="F547" s="153" t="s">
        <v>1151</v>
      </c>
      <c r="H547" s="154">
        <v>2.64</v>
      </c>
      <c r="I547" s="155"/>
      <c r="L547" s="150"/>
      <c r="M547" s="156"/>
      <c r="T547" s="157"/>
      <c r="AT547" s="152" t="s">
        <v>214</v>
      </c>
      <c r="AU547" s="152" t="s">
        <v>87</v>
      </c>
      <c r="AV547" s="12" t="s">
        <v>87</v>
      </c>
      <c r="AW547" s="12" t="s">
        <v>32</v>
      </c>
      <c r="AX547" s="12" t="s">
        <v>85</v>
      </c>
      <c r="AY547" s="152" t="s">
        <v>197</v>
      </c>
    </row>
    <row r="548" spans="2:65" s="1" customFormat="1" ht="24.2" customHeight="1">
      <c r="B548" s="136"/>
      <c r="C548" s="172" t="s">
        <v>1152</v>
      </c>
      <c r="D548" s="172" t="s">
        <v>321</v>
      </c>
      <c r="E548" s="173" t="s">
        <v>1153</v>
      </c>
      <c r="F548" s="174" t="s">
        <v>1154</v>
      </c>
      <c r="G548" s="175" t="s">
        <v>212</v>
      </c>
      <c r="H548" s="176">
        <v>2.64</v>
      </c>
      <c r="I548" s="177"/>
      <c r="J548" s="178">
        <f>ROUND(I548*H548,2)</f>
        <v>0</v>
      </c>
      <c r="K548" s="174" t="s">
        <v>203</v>
      </c>
      <c r="L548" s="179"/>
      <c r="M548" s="180" t="s">
        <v>1</v>
      </c>
      <c r="N548" s="181" t="s">
        <v>42</v>
      </c>
      <c r="P548" s="146">
        <f>O548*H548</f>
        <v>0</v>
      </c>
      <c r="Q548" s="146">
        <v>3.3329999999999999E-2</v>
      </c>
      <c r="R548" s="146">
        <f>Q548*H548</f>
        <v>8.7991200000000006E-2</v>
      </c>
      <c r="S548" s="146">
        <v>0</v>
      </c>
      <c r="T548" s="147">
        <f>S548*H548</f>
        <v>0</v>
      </c>
      <c r="AR548" s="148" t="s">
        <v>371</v>
      </c>
      <c r="AT548" s="148" t="s">
        <v>321</v>
      </c>
      <c r="AU548" s="148" t="s">
        <v>87</v>
      </c>
      <c r="AY548" s="17" t="s">
        <v>197</v>
      </c>
      <c r="BE548" s="149">
        <f>IF(N548="základní",J548,0)</f>
        <v>0</v>
      </c>
      <c r="BF548" s="149">
        <f>IF(N548="snížená",J548,0)</f>
        <v>0</v>
      </c>
      <c r="BG548" s="149">
        <f>IF(N548="zákl. přenesená",J548,0)</f>
        <v>0</v>
      </c>
      <c r="BH548" s="149">
        <f>IF(N548="sníž. přenesená",J548,0)</f>
        <v>0</v>
      </c>
      <c r="BI548" s="149">
        <f>IF(N548="nulová",J548,0)</f>
        <v>0</v>
      </c>
      <c r="BJ548" s="17" t="s">
        <v>85</v>
      </c>
      <c r="BK548" s="149">
        <f>ROUND(I548*H548,2)</f>
        <v>0</v>
      </c>
      <c r="BL548" s="17" t="s">
        <v>286</v>
      </c>
      <c r="BM548" s="148" t="s">
        <v>1155</v>
      </c>
    </row>
    <row r="549" spans="2:65" s="1" customFormat="1" ht="33" customHeight="1">
      <c r="B549" s="136"/>
      <c r="C549" s="137" t="s">
        <v>1156</v>
      </c>
      <c r="D549" s="137" t="s">
        <v>199</v>
      </c>
      <c r="E549" s="138" t="s">
        <v>1157</v>
      </c>
      <c r="F549" s="139" t="s">
        <v>1158</v>
      </c>
      <c r="G549" s="140" t="s">
        <v>202</v>
      </c>
      <c r="H549" s="141">
        <v>3</v>
      </c>
      <c r="I549" s="142"/>
      <c r="J549" s="143">
        <f>ROUND(I549*H549,2)</f>
        <v>0</v>
      </c>
      <c r="K549" s="139" t="s">
        <v>203</v>
      </c>
      <c r="L549" s="32"/>
      <c r="M549" s="144" t="s">
        <v>1</v>
      </c>
      <c r="N549" s="145" t="s">
        <v>42</v>
      </c>
      <c r="P549" s="146">
        <f>O549*H549</f>
        <v>0</v>
      </c>
      <c r="Q549" s="146">
        <v>8.5999999999999998E-4</v>
      </c>
      <c r="R549" s="146">
        <f>Q549*H549</f>
        <v>2.5799999999999998E-3</v>
      </c>
      <c r="S549" s="146">
        <v>0</v>
      </c>
      <c r="T549" s="147">
        <f>S549*H549</f>
        <v>0</v>
      </c>
      <c r="AR549" s="148" t="s">
        <v>286</v>
      </c>
      <c r="AT549" s="148" t="s">
        <v>199</v>
      </c>
      <c r="AU549" s="148" t="s">
        <v>87</v>
      </c>
      <c r="AY549" s="17" t="s">
        <v>197</v>
      </c>
      <c r="BE549" s="149">
        <f>IF(N549="základní",J549,0)</f>
        <v>0</v>
      </c>
      <c r="BF549" s="149">
        <f>IF(N549="snížená",J549,0)</f>
        <v>0</v>
      </c>
      <c r="BG549" s="149">
        <f>IF(N549="zákl. přenesená",J549,0)</f>
        <v>0</v>
      </c>
      <c r="BH549" s="149">
        <f>IF(N549="sníž. přenesená",J549,0)</f>
        <v>0</v>
      </c>
      <c r="BI549" s="149">
        <f>IF(N549="nulová",J549,0)</f>
        <v>0</v>
      </c>
      <c r="BJ549" s="17" t="s">
        <v>85</v>
      </c>
      <c r="BK549" s="149">
        <f>ROUND(I549*H549,2)</f>
        <v>0</v>
      </c>
      <c r="BL549" s="17" t="s">
        <v>286</v>
      </c>
      <c r="BM549" s="148" t="s">
        <v>1159</v>
      </c>
    </row>
    <row r="550" spans="2:65" s="1" customFormat="1" ht="33" customHeight="1">
      <c r="B550" s="136"/>
      <c r="C550" s="172" t="s">
        <v>1160</v>
      </c>
      <c r="D550" s="172" t="s">
        <v>321</v>
      </c>
      <c r="E550" s="173" t="s">
        <v>1161</v>
      </c>
      <c r="F550" s="174" t="s">
        <v>1162</v>
      </c>
      <c r="G550" s="175" t="s">
        <v>212</v>
      </c>
      <c r="H550" s="176">
        <v>7.02</v>
      </c>
      <c r="I550" s="177"/>
      <c r="J550" s="178">
        <f>ROUND(I550*H550,2)</f>
        <v>0</v>
      </c>
      <c r="K550" s="174" t="s">
        <v>203</v>
      </c>
      <c r="L550" s="179"/>
      <c r="M550" s="180" t="s">
        <v>1</v>
      </c>
      <c r="N550" s="181" t="s">
        <v>42</v>
      </c>
      <c r="P550" s="146">
        <f>O550*H550</f>
        <v>0</v>
      </c>
      <c r="Q550" s="146">
        <v>1.908E-2</v>
      </c>
      <c r="R550" s="146">
        <f>Q550*H550</f>
        <v>0.13394159999999999</v>
      </c>
      <c r="S550" s="146">
        <v>0</v>
      </c>
      <c r="T550" s="147">
        <f>S550*H550</f>
        <v>0</v>
      </c>
      <c r="AR550" s="148" t="s">
        <v>371</v>
      </c>
      <c r="AT550" s="148" t="s">
        <v>321</v>
      </c>
      <c r="AU550" s="148" t="s">
        <v>87</v>
      </c>
      <c r="AY550" s="17" t="s">
        <v>197</v>
      </c>
      <c r="BE550" s="149">
        <f>IF(N550="základní",J550,0)</f>
        <v>0</v>
      </c>
      <c r="BF550" s="149">
        <f>IF(N550="snížená",J550,0)</f>
        <v>0</v>
      </c>
      <c r="BG550" s="149">
        <f>IF(N550="zákl. přenesená",J550,0)</f>
        <v>0</v>
      </c>
      <c r="BH550" s="149">
        <f>IF(N550="sníž. přenesená",J550,0)</f>
        <v>0</v>
      </c>
      <c r="BI550" s="149">
        <f>IF(N550="nulová",J550,0)</f>
        <v>0</v>
      </c>
      <c r="BJ550" s="17" t="s">
        <v>85</v>
      </c>
      <c r="BK550" s="149">
        <f>ROUND(I550*H550,2)</f>
        <v>0</v>
      </c>
      <c r="BL550" s="17" t="s">
        <v>286</v>
      </c>
      <c r="BM550" s="148" t="s">
        <v>1163</v>
      </c>
    </row>
    <row r="551" spans="2:65" s="12" customFormat="1">
      <c r="B551" s="150"/>
      <c r="D551" s="151" t="s">
        <v>214</v>
      </c>
      <c r="F551" s="153" t="s">
        <v>1164</v>
      </c>
      <c r="H551" s="154">
        <v>7.02</v>
      </c>
      <c r="I551" s="155"/>
      <c r="L551" s="150"/>
      <c r="M551" s="156"/>
      <c r="T551" s="157"/>
      <c r="AT551" s="152" t="s">
        <v>214</v>
      </c>
      <c r="AU551" s="152" t="s">
        <v>87</v>
      </c>
      <c r="AV551" s="12" t="s">
        <v>87</v>
      </c>
      <c r="AW551" s="12" t="s">
        <v>3</v>
      </c>
      <c r="AX551" s="12" t="s">
        <v>85</v>
      </c>
      <c r="AY551" s="152" t="s">
        <v>197</v>
      </c>
    </row>
    <row r="552" spans="2:65" s="1" customFormat="1" ht="24.2" customHeight="1">
      <c r="B552" s="136"/>
      <c r="C552" s="137" t="s">
        <v>1165</v>
      </c>
      <c r="D552" s="137" t="s">
        <v>199</v>
      </c>
      <c r="E552" s="138" t="s">
        <v>1166</v>
      </c>
      <c r="F552" s="139" t="s">
        <v>1167</v>
      </c>
      <c r="G552" s="140" t="s">
        <v>293</v>
      </c>
      <c r="H552" s="141">
        <v>6.1219999999999999</v>
      </c>
      <c r="I552" s="142"/>
      <c r="J552" s="143">
        <f>ROUND(I552*H552,2)</f>
        <v>0</v>
      </c>
      <c r="K552" s="139" t="s">
        <v>203</v>
      </c>
      <c r="L552" s="32"/>
      <c r="M552" s="144" t="s">
        <v>1</v>
      </c>
      <c r="N552" s="145" t="s">
        <v>42</v>
      </c>
      <c r="P552" s="146">
        <f>O552*H552</f>
        <v>0</v>
      </c>
      <c r="Q552" s="146">
        <v>0</v>
      </c>
      <c r="R552" s="146">
        <f>Q552*H552</f>
        <v>0</v>
      </c>
      <c r="S552" s="146">
        <v>0</v>
      </c>
      <c r="T552" s="147">
        <f>S552*H552</f>
        <v>0</v>
      </c>
      <c r="AR552" s="148" t="s">
        <v>286</v>
      </c>
      <c r="AT552" s="148" t="s">
        <v>199</v>
      </c>
      <c r="AU552" s="148" t="s">
        <v>87</v>
      </c>
      <c r="AY552" s="17" t="s">
        <v>197</v>
      </c>
      <c r="BE552" s="149">
        <f>IF(N552="základní",J552,0)</f>
        <v>0</v>
      </c>
      <c r="BF552" s="149">
        <f>IF(N552="snížená",J552,0)</f>
        <v>0</v>
      </c>
      <c r="BG552" s="149">
        <f>IF(N552="zákl. přenesená",J552,0)</f>
        <v>0</v>
      </c>
      <c r="BH552" s="149">
        <f>IF(N552="sníž. přenesená",J552,0)</f>
        <v>0</v>
      </c>
      <c r="BI552" s="149">
        <f>IF(N552="nulová",J552,0)</f>
        <v>0</v>
      </c>
      <c r="BJ552" s="17" t="s">
        <v>85</v>
      </c>
      <c r="BK552" s="149">
        <f>ROUND(I552*H552,2)</f>
        <v>0</v>
      </c>
      <c r="BL552" s="17" t="s">
        <v>286</v>
      </c>
      <c r="BM552" s="148" t="s">
        <v>1168</v>
      </c>
    </row>
    <row r="553" spans="2:65" s="11" customFormat="1" ht="22.9" customHeight="1">
      <c r="B553" s="124"/>
      <c r="D553" s="125" t="s">
        <v>76</v>
      </c>
      <c r="E553" s="134" t="s">
        <v>1169</v>
      </c>
      <c r="F553" s="134" t="s">
        <v>1170</v>
      </c>
      <c r="I553" s="127"/>
      <c r="J553" s="135">
        <f>BK553</f>
        <v>0</v>
      </c>
      <c r="L553" s="124"/>
      <c r="M553" s="129"/>
      <c r="P553" s="130">
        <f>SUM(P554:P573)</f>
        <v>0</v>
      </c>
      <c r="R553" s="130">
        <f>SUM(R554:R573)</f>
        <v>2.8327125200000003</v>
      </c>
      <c r="T553" s="131">
        <f>SUM(T554:T573)</f>
        <v>0</v>
      </c>
      <c r="AR553" s="125" t="s">
        <v>87</v>
      </c>
      <c r="AT553" s="132" t="s">
        <v>76</v>
      </c>
      <c r="AU553" s="132" t="s">
        <v>85</v>
      </c>
      <c r="AY553" s="125" t="s">
        <v>197</v>
      </c>
      <c r="BK553" s="133">
        <f>SUM(BK554:BK573)</f>
        <v>0</v>
      </c>
    </row>
    <row r="554" spans="2:65" s="1" customFormat="1" ht="24.2" customHeight="1">
      <c r="B554" s="136"/>
      <c r="C554" s="137" t="s">
        <v>1171</v>
      </c>
      <c r="D554" s="137" t="s">
        <v>199</v>
      </c>
      <c r="E554" s="138" t="s">
        <v>1172</v>
      </c>
      <c r="F554" s="139" t="s">
        <v>1173</v>
      </c>
      <c r="G554" s="140" t="s">
        <v>527</v>
      </c>
      <c r="H554" s="141">
        <v>20.448</v>
      </c>
      <c r="I554" s="142"/>
      <c r="J554" s="143">
        <f>ROUND(I554*H554,2)</f>
        <v>0</v>
      </c>
      <c r="K554" s="139" t="s">
        <v>203</v>
      </c>
      <c r="L554" s="32"/>
      <c r="M554" s="144" t="s">
        <v>1</v>
      </c>
      <c r="N554" s="145" t="s">
        <v>42</v>
      </c>
      <c r="P554" s="146">
        <f>O554*H554</f>
        <v>0</v>
      </c>
      <c r="Q554" s="146">
        <v>7.2000000000000005E-4</v>
      </c>
      <c r="R554" s="146">
        <f>Q554*H554</f>
        <v>1.4722560000000001E-2</v>
      </c>
      <c r="S554" s="146">
        <v>0</v>
      </c>
      <c r="T554" s="147">
        <f>S554*H554</f>
        <v>0</v>
      </c>
      <c r="AR554" s="148" t="s">
        <v>286</v>
      </c>
      <c r="AT554" s="148" t="s">
        <v>199</v>
      </c>
      <c r="AU554" s="148" t="s">
        <v>87</v>
      </c>
      <c r="AY554" s="17" t="s">
        <v>197</v>
      </c>
      <c r="BE554" s="149">
        <f>IF(N554="základní",J554,0)</f>
        <v>0</v>
      </c>
      <c r="BF554" s="149">
        <f>IF(N554="snížená",J554,0)</f>
        <v>0</v>
      </c>
      <c r="BG554" s="149">
        <f>IF(N554="zákl. přenesená",J554,0)</f>
        <v>0</v>
      </c>
      <c r="BH554" s="149">
        <f>IF(N554="sníž. přenesená",J554,0)</f>
        <v>0</v>
      </c>
      <c r="BI554" s="149">
        <f>IF(N554="nulová",J554,0)</f>
        <v>0</v>
      </c>
      <c r="BJ554" s="17" t="s">
        <v>85</v>
      </c>
      <c r="BK554" s="149">
        <f>ROUND(I554*H554,2)</f>
        <v>0</v>
      </c>
      <c r="BL554" s="17" t="s">
        <v>286</v>
      </c>
      <c r="BM554" s="148" t="s">
        <v>1174</v>
      </c>
    </row>
    <row r="555" spans="2:65" s="12" customFormat="1">
      <c r="B555" s="150"/>
      <c r="D555" s="151" t="s">
        <v>214</v>
      </c>
      <c r="E555" s="152" t="s">
        <v>1</v>
      </c>
      <c r="F555" s="153" t="s">
        <v>1175</v>
      </c>
      <c r="H555" s="154">
        <v>20.448</v>
      </c>
      <c r="I555" s="155"/>
      <c r="L555" s="150"/>
      <c r="M555" s="156"/>
      <c r="T555" s="157"/>
      <c r="AT555" s="152" t="s">
        <v>214</v>
      </c>
      <c r="AU555" s="152" t="s">
        <v>87</v>
      </c>
      <c r="AV555" s="12" t="s">
        <v>87</v>
      </c>
      <c r="AW555" s="12" t="s">
        <v>32</v>
      </c>
      <c r="AX555" s="12" t="s">
        <v>85</v>
      </c>
      <c r="AY555" s="152" t="s">
        <v>197</v>
      </c>
    </row>
    <row r="556" spans="2:65" s="1" customFormat="1" ht="24.2" customHeight="1">
      <c r="B556" s="136"/>
      <c r="C556" s="172" t="s">
        <v>1176</v>
      </c>
      <c r="D556" s="172" t="s">
        <v>321</v>
      </c>
      <c r="E556" s="173" t="s">
        <v>1177</v>
      </c>
      <c r="F556" s="174" t="s">
        <v>1178</v>
      </c>
      <c r="G556" s="175" t="s">
        <v>527</v>
      </c>
      <c r="H556" s="176">
        <v>20.448</v>
      </c>
      <c r="I556" s="177"/>
      <c r="J556" s="178">
        <f>ROUND(I556*H556,2)</f>
        <v>0</v>
      </c>
      <c r="K556" s="174" t="s">
        <v>203</v>
      </c>
      <c r="L556" s="179"/>
      <c r="M556" s="180" t="s">
        <v>1</v>
      </c>
      <c r="N556" s="181" t="s">
        <v>42</v>
      </c>
      <c r="P556" s="146">
        <f>O556*H556</f>
        <v>0</v>
      </c>
      <c r="Q556" s="146">
        <v>1.7999999999999999E-2</v>
      </c>
      <c r="R556" s="146">
        <f>Q556*H556</f>
        <v>0.368064</v>
      </c>
      <c r="S556" s="146">
        <v>0</v>
      </c>
      <c r="T556" s="147">
        <f>S556*H556</f>
        <v>0</v>
      </c>
      <c r="AR556" s="148" t="s">
        <v>371</v>
      </c>
      <c r="AT556" s="148" t="s">
        <v>321</v>
      </c>
      <c r="AU556" s="148" t="s">
        <v>87</v>
      </c>
      <c r="AY556" s="17" t="s">
        <v>197</v>
      </c>
      <c r="BE556" s="149">
        <f>IF(N556="základní",J556,0)</f>
        <v>0</v>
      </c>
      <c r="BF556" s="149">
        <f>IF(N556="snížená",J556,0)</f>
        <v>0</v>
      </c>
      <c r="BG556" s="149">
        <f>IF(N556="zákl. přenesená",J556,0)</f>
        <v>0</v>
      </c>
      <c r="BH556" s="149">
        <f>IF(N556="sníž. přenesená",J556,0)</f>
        <v>0</v>
      </c>
      <c r="BI556" s="149">
        <f>IF(N556="nulová",J556,0)</f>
        <v>0</v>
      </c>
      <c r="BJ556" s="17" t="s">
        <v>85</v>
      </c>
      <c r="BK556" s="149">
        <f>ROUND(I556*H556,2)</f>
        <v>0</v>
      </c>
      <c r="BL556" s="17" t="s">
        <v>286</v>
      </c>
      <c r="BM556" s="148" t="s">
        <v>1179</v>
      </c>
    </row>
    <row r="557" spans="2:65" s="1" customFormat="1" ht="24.2" customHeight="1">
      <c r="B557" s="136"/>
      <c r="C557" s="137" t="s">
        <v>1180</v>
      </c>
      <c r="D557" s="137" t="s">
        <v>199</v>
      </c>
      <c r="E557" s="138" t="s">
        <v>1181</v>
      </c>
      <c r="F557" s="139" t="s">
        <v>1182</v>
      </c>
      <c r="G557" s="140" t="s">
        <v>527</v>
      </c>
      <c r="H557" s="141">
        <v>1.55</v>
      </c>
      <c r="I557" s="142"/>
      <c r="J557" s="143">
        <f>ROUND(I557*H557,2)</f>
        <v>0</v>
      </c>
      <c r="K557" s="139" t="s">
        <v>203</v>
      </c>
      <c r="L557" s="32"/>
      <c r="M557" s="144" t="s">
        <v>1</v>
      </c>
      <c r="N557" s="145" t="s">
        <v>42</v>
      </c>
      <c r="P557" s="146">
        <f>O557*H557</f>
        <v>0</v>
      </c>
      <c r="Q557" s="146">
        <v>7.2000000000000005E-4</v>
      </c>
      <c r="R557" s="146">
        <f>Q557*H557</f>
        <v>1.116E-3</v>
      </c>
      <c r="S557" s="146">
        <v>0</v>
      </c>
      <c r="T557" s="147">
        <f>S557*H557</f>
        <v>0</v>
      </c>
      <c r="AR557" s="148" t="s">
        <v>286</v>
      </c>
      <c r="AT557" s="148" t="s">
        <v>199</v>
      </c>
      <c r="AU557" s="148" t="s">
        <v>87</v>
      </c>
      <c r="AY557" s="17" t="s">
        <v>197</v>
      </c>
      <c r="BE557" s="149">
        <f>IF(N557="základní",J557,0)</f>
        <v>0</v>
      </c>
      <c r="BF557" s="149">
        <f>IF(N557="snížená",J557,0)</f>
        <v>0</v>
      </c>
      <c r="BG557" s="149">
        <f>IF(N557="zákl. přenesená",J557,0)</f>
        <v>0</v>
      </c>
      <c r="BH557" s="149">
        <f>IF(N557="sníž. přenesená",J557,0)</f>
        <v>0</v>
      </c>
      <c r="BI557" s="149">
        <f>IF(N557="nulová",J557,0)</f>
        <v>0</v>
      </c>
      <c r="BJ557" s="17" t="s">
        <v>85</v>
      </c>
      <c r="BK557" s="149">
        <f>ROUND(I557*H557,2)</f>
        <v>0</v>
      </c>
      <c r="BL557" s="17" t="s">
        <v>286</v>
      </c>
      <c r="BM557" s="148" t="s">
        <v>1183</v>
      </c>
    </row>
    <row r="558" spans="2:65" s="1" customFormat="1" ht="24.2" customHeight="1">
      <c r="B558" s="136"/>
      <c r="C558" s="172" t="s">
        <v>1184</v>
      </c>
      <c r="D558" s="172" t="s">
        <v>321</v>
      </c>
      <c r="E558" s="173" t="s">
        <v>1185</v>
      </c>
      <c r="F558" s="174" t="s">
        <v>1186</v>
      </c>
      <c r="G558" s="175" t="s">
        <v>527</v>
      </c>
      <c r="H558" s="176">
        <v>1.55</v>
      </c>
      <c r="I558" s="177"/>
      <c r="J558" s="178">
        <f>ROUND(I558*H558,2)</f>
        <v>0</v>
      </c>
      <c r="K558" s="174" t="s">
        <v>203</v>
      </c>
      <c r="L558" s="179"/>
      <c r="M558" s="180" t="s">
        <v>1</v>
      </c>
      <c r="N558" s="181" t="s">
        <v>42</v>
      </c>
      <c r="P558" s="146">
        <f>O558*H558</f>
        <v>0</v>
      </c>
      <c r="Q558" s="146">
        <v>1.9E-2</v>
      </c>
      <c r="R558" s="146">
        <f>Q558*H558</f>
        <v>2.945E-2</v>
      </c>
      <c r="S558" s="146">
        <v>0</v>
      </c>
      <c r="T558" s="147">
        <f>S558*H558</f>
        <v>0</v>
      </c>
      <c r="AR558" s="148" t="s">
        <v>371</v>
      </c>
      <c r="AT558" s="148" t="s">
        <v>321</v>
      </c>
      <c r="AU558" s="148" t="s">
        <v>87</v>
      </c>
      <c r="AY558" s="17" t="s">
        <v>197</v>
      </c>
      <c r="BE558" s="149">
        <f>IF(N558="základní",J558,0)</f>
        <v>0</v>
      </c>
      <c r="BF558" s="149">
        <f>IF(N558="snížená",J558,0)</f>
        <v>0</v>
      </c>
      <c r="BG558" s="149">
        <f>IF(N558="zákl. přenesená",J558,0)</f>
        <v>0</v>
      </c>
      <c r="BH558" s="149">
        <f>IF(N558="sníž. přenesená",J558,0)</f>
        <v>0</v>
      </c>
      <c r="BI558" s="149">
        <f>IF(N558="nulová",J558,0)</f>
        <v>0</v>
      </c>
      <c r="BJ558" s="17" t="s">
        <v>85</v>
      </c>
      <c r="BK558" s="149">
        <f>ROUND(I558*H558,2)</f>
        <v>0</v>
      </c>
      <c r="BL558" s="17" t="s">
        <v>286</v>
      </c>
      <c r="BM558" s="148" t="s">
        <v>1187</v>
      </c>
    </row>
    <row r="559" spans="2:65" s="1" customFormat="1" ht="16.5" customHeight="1">
      <c r="B559" s="136"/>
      <c r="C559" s="137" t="s">
        <v>1188</v>
      </c>
      <c r="D559" s="137" t="s">
        <v>199</v>
      </c>
      <c r="E559" s="138" t="s">
        <v>1189</v>
      </c>
      <c r="F559" s="139" t="s">
        <v>1190</v>
      </c>
      <c r="G559" s="140" t="s">
        <v>212</v>
      </c>
      <c r="H559" s="141">
        <v>170.375</v>
      </c>
      <c r="I559" s="142"/>
      <c r="J559" s="143">
        <f>ROUND(I559*H559,2)</f>
        <v>0</v>
      </c>
      <c r="K559" s="139" t="s">
        <v>203</v>
      </c>
      <c r="L559" s="32"/>
      <c r="M559" s="144" t="s">
        <v>1</v>
      </c>
      <c r="N559" s="145" t="s">
        <v>42</v>
      </c>
      <c r="P559" s="146">
        <f>O559*H559</f>
        <v>0</v>
      </c>
      <c r="Q559" s="146">
        <v>2.7999999999999998E-4</v>
      </c>
      <c r="R559" s="146">
        <f>Q559*H559</f>
        <v>4.7704999999999997E-2</v>
      </c>
      <c r="S559" s="146">
        <v>0</v>
      </c>
      <c r="T559" s="147">
        <f>S559*H559</f>
        <v>0</v>
      </c>
      <c r="AR559" s="148" t="s">
        <v>286</v>
      </c>
      <c r="AT559" s="148" t="s">
        <v>199</v>
      </c>
      <c r="AU559" s="148" t="s">
        <v>87</v>
      </c>
      <c r="AY559" s="17" t="s">
        <v>197</v>
      </c>
      <c r="BE559" s="149">
        <f>IF(N559="základní",J559,0)</f>
        <v>0</v>
      </c>
      <c r="BF559" s="149">
        <f>IF(N559="snížená",J559,0)</f>
        <v>0</v>
      </c>
      <c r="BG559" s="149">
        <f>IF(N559="zákl. přenesená",J559,0)</f>
        <v>0</v>
      </c>
      <c r="BH559" s="149">
        <f>IF(N559="sníž. přenesená",J559,0)</f>
        <v>0</v>
      </c>
      <c r="BI559" s="149">
        <f>IF(N559="nulová",J559,0)</f>
        <v>0</v>
      </c>
      <c r="BJ559" s="17" t="s">
        <v>85</v>
      </c>
      <c r="BK559" s="149">
        <f>ROUND(I559*H559,2)</f>
        <v>0</v>
      </c>
      <c r="BL559" s="17" t="s">
        <v>286</v>
      </c>
      <c r="BM559" s="148" t="s">
        <v>1191</v>
      </c>
    </row>
    <row r="560" spans="2:65" s="12" customFormat="1">
      <c r="B560" s="150"/>
      <c r="D560" s="151" t="s">
        <v>214</v>
      </c>
      <c r="E560" s="152" t="s">
        <v>1</v>
      </c>
      <c r="F560" s="153" t="s">
        <v>216</v>
      </c>
      <c r="H560" s="154">
        <v>170.375</v>
      </c>
      <c r="I560" s="155"/>
      <c r="L560" s="150"/>
      <c r="M560" s="156"/>
      <c r="T560" s="157"/>
      <c r="AT560" s="152" t="s">
        <v>214</v>
      </c>
      <c r="AU560" s="152" t="s">
        <v>87</v>
      </c>
      <c r="AV560" s="12" t="s">
        <v>87</v>
      </c>
      <c r="AW560" s="12" t="s">
        <v>32</v>
      </c>
      <c r="AX560" s="12" t="s">
        <v>85</v>
      </c>
      <c r="AY560" s="152" t="s">
        <v>197</v>
      </c>
    </row>
    <row r="561" spans="2:65" s="1" customFormat="1" ht="16.5" customHeight="1">
      <c r="B561" s="136"/>
      <c r="C561" s="172" t="s">
        <v>1192</v>
      </c>
      <c r="D561" s="172" t="s">
        <v>321</v>
      </c>
      <c r="E561" s="173" t="s">
        <v>1193</v>
      </c>
      <c r="F561" s="174" t="s">
        <v>1194</v>
      </c>
      <c r="G561" s="175" t="s">
        <v>212</v>
      </c>
      <c r="H561" s="176">
        <v>193.035</v>
      </c>
      <c r="I561" s="177"/>
      <c r="J561" s="178">
        <f>ROUND(I561*H561,2)</f>
        <v>0</v>
      </c>
      <c r="K561" s="174" t="s">
        <v>203</v>
      </c>
      <c r="L561" s="179"/>
      <c r="M561" s="180" t="s">
        <v>1</v>
      </c>
      <c r="N561" s="181" t="s">
        <v>42</v>
      </c>
      <c r="P561" s="146">
        <f>O561*H561</f>
        <v>0</v>
      </c>
      <c r="Q561" s="146">
        <v>8.5800000000000008E-3</v>
      </c>
      <c r="R561" s="146">
        <f>Q561*H561</f>
        <v>1.6562403000000001</v>
      </c>
      <c r="S561" s="146">
        <v>0</v>
      </c>
      <c r="T561" s="147">
        <f>S561*H561</f>
        <v>0</v>
      </c>
      <c r="AR561" s="148" t="s">
        <v>371</v>
      </c>
      <c r="AT561" s="148" t="s">
        <v>321</v>
      </c>
      <c r="AU561" s="148" t="s">
        <v>87</v>
      </c>
      <c r="AY561" s="17" t="s">
        <v>197</v>
      </c>
      <c r="BE561" s="149">
        <f>IF(N561="základní",J561,0)</f>
        <v>0</v>
      </c>
      <c r="BF561" s="149">
        <f>IF(N561="snížená",J561,0)</f>
        <v>0</v>
      </c>
      <c r="BG561" s="149">
        <f>IF(N561="zákl. přenesená",J561,0)</f>
        <v>0</v>
      </c>
      <c r="BH561" s="149">
        <f>IF(N561="sníž. přenesená",J561,0)</f>
        <v>0</v>
      </c>
      <c r="BI561" s="149">
        <f>IF(N561="nulová",J561,0)</f>
        <v>0</v>
      </c>
      <c r="BJ561" s="17" t="s">
        <v>85</v>
      </c>
      <c r="BK561" s="149">
        <f>ROUND(I561*H561,2)</f>
        <v>0</v>
      </c>
      <c r="BL561" s="17" t="s">
        <v>286</v>
      </c>
      <c r="BM561" s="148" t="s">
        <v>1195</v>
      </c>
    </row>
    <row r="562" spans="2:65" s="12" customFormat="1">
      <c r="B562" s="150"/>
      <c r="D562" s="151" t="s">
        <v>214</v>
      </c>
      <c r="F562" s="153" t="s">
        <v>1196</v>
      </c>
      <c r="H562" s="154">
        <v>193.035</v>
      </c>
      <c r="I562" s="155"/>
      <c r="L562" s="150"/>
      <c r="M562" s="156"/>
      <c r="T562" s="157"/>
      <c r="AT562" s="152" t="s">
        <v>214</v>
      </c>
      <c r="AU562" s="152" t="s">
        <v>87</v>
      </c>
      <c r="AV562" s="12" t="s">
        <v>87</v>
      </c>
      <c r="AW562" s="12" t="s">
        <v>3</v>
      </c>
      <c r="AX562" s="12" t="s">
        <v>85</v>
      </c>
      <c r="AY562" s="152" t="s">
        <v>197</v>
      </c>
    </row>
    <row r="563" spans="2:65" s="1" customFormat="1" ht="24.2" customHeight="1">
      <c r="B563" s="136"/>
      <c r="C563" s="137" t="s">
        <v>1197</v>
      </c>
      <c r="D563" s="137" t="s">
        <v>199</v>
      </c>
      <c r="E563" s="138" t="s">
        <v>1198</v>
      </c>
      <c r="F563" s="139" t="s">
        <v>1199</v>
      </c>
      <c r="G563" s="140" t="s">
        <v>527</v>
      </c>
      <c r="H563" s="141">
        <v>180</v>
      </c>
      <c r="I563" s="142"/>
      <c r="J563" s="143">
        <f>ROUND(I563*H563,2)</f>
        <v>0</v>
      </c>
      <c r="K563" s="139" t="s">
        <v>203</v>
      </c>
      <c r="L563" s="32"/>
      <c r="M563" s="144" t="s">
        <v>1</v>
      </c>
      <c r="N563" s="145" t="s">
        <v>42</v>
      </c>
      <c r="P563" s="146">
        <f>O563*H563</f>
        <v>0</v>
      </c>
      <c r="Q563" s="146">
        <v>0</v>
      </c>
      <c r="R563" s="146">
        <f>Q563*H563</f>
        <v>0</v>
      </c>
      <c r="S563" s="146">
        <v>0</v>
      </c>
      <c r="T563" s="147">
        <f>S563*H563</f>
        <v>0</v>
      </c>
      <c r="AR563" s="148" t="s">
        <v>286</v>
      </c>
      <c r="AT563" s="148" t="s">
        <v>199</v>
      </c>
      <c r="AU563" s="148" t="s">
        <v>87</v>
      </c>
      <c r="AY563" s="17" t="s">
        <v>197</v>
      </c>
      <c r="BE563" s="149">
        <f>IF(N563="základní",J563,0)</f>
        <v>0</v>
      </c>
      <c r="BF563" s="149">
        <f>IF(N563="snížená",J563,0)</f>
        <v>0</v>
      </c>
      <c r="BG563" s="149">
        <f>IF(N563="zákl. přenesená",J563,0)</f>
        <v>0</v>
      </c>
      <c r="BH563" s="149">
        <f>IF(N563="sníž. přenesená",J563,0)</f>
        <v>0</v>
      </c>
      <c r="BI563" s="149">
        <f>IF(N563="nulová",J563,0)</f>
        <v>0</v>
      </c>
      <c r="BJ563" s="17" t="s">
        <v>85</v>
      </c>
      <c r="BK563" s="149">
        <f>ROUND(I563*H563,2)</f>
        <v>0</v>
      </c>
      <c r="BL563" s="17" t="s">
        <v>286</v>
      </c>
      <c r="BM563" s="148" t="s">
        <v>1200</v>
      </c>
    </row>
    <row r="564" spans="2:65" s="1" customFormat="1" ht="16.5" customHeight="1">
      <c r="B564" s="136"/>
      <c r="C564" s="172" t="s">
        <v>1201</v>
      </c>
      <c r="D564" s="172" t="s">
        <v>321</v>
      </c>
      <c r="E564" s="173" t="s">
        <v>1202</v>
      </c>
      <c r="F564" s="174" t="s">
        <v>1203</v>
      </c>
      <c r="G564" s="175" t="s">
        <v>527</v>
      </c>
      <c r="H564" s="176">
        <v>189</v>
      </c>
      <c r="I564" s="177"/>
      <c r="J564" s="178">
        <f>ROUND(I564*H564,2)</f>
        <v>0</v>
      </c>
      <c r="K564" s="174" t="s">
        <v>203</v>
      </c>
      <c r="L564" s="179"/>
      <c r="M564" s="180" t="s">
        <v>1</v>
      </c>
      <c r="N564" s="181" t="s">
        <v>42</v>
      </c>
      <c r="P564" s="146">
        <f>O564*H564</f>
        <v>0</v>
      </c>
      <c r="Q564" s="146">
        <v>2.9999999999999997E-4</v>
      </c>
      <c r="R564" s="146">
        <f>Q564*H564</f>
        <v>5.6699999999999993E-2</v>
      </c>
      <c r="S564" s="146">
        <v>0</v>
      </c>
      <c r="T564" s="147">
        <f>S564*H564</f>
        <v>0</v>
      </c>
      <c r="AR564" s="148" t="s">
        <v>371</v>
      </c>
      <c r="AT564" s="148" t="s">
        <v>321</v>
      </c>
      <c r="AU564" s="148" t="s">
        <v>87</v>
      </c>
      <c r="AY564" s="17" t="s">
        <v>197</v>
      </c>
      <c r="BE564" s="149">
        <f>IF(N564="základní",J564,0)</f>
        <v>0</v>
      </c>
      <c r="BF564" s="149">
        <f>IF(N564="snížená",J564,0)</f>
        <v>0</v>
      </c>
      <c r="BG564" s="149">
        <f>IF(N564="zákl. přenesená",J564,0)</f>
        <v>0</v>
      </c>
      <c r="BH564" s="149">
        <f>IF(N564="sníž. přenesená",J564,0)</f>
        <v>0</v>
      </c>
      <c r="BI564" s="149">
        <f>IF(N564="nulová",J564,0)</f>
        <v>0</v>
      </c>
      <c r="BJ564" s="17" t="s">
        <v>85</v>
      </c>
      <c r="BK564" s="149">
        <f>ROUND(I564*H564,2)</f>
        <v>0</v>
      </c>
      <c r="BL564" s="17" t="s">
        <v>286</v>
      </c>
      <c r="BM564" s="148" t="s">
        <v>1204</v>
      </c>
    </row>
    <row r="565" spans="2:65" s="12" customFormat="1">
      <c r="B565" s="150"/>
      <c r="D565" s="151" t="s">
        <v>214</v>
      </c>
      <c r="F565" s="153" t="s">
        <v>1205</v>
      </c>
      <c r="H565" s="154">
        <v>189</v>
      </c>
      <c r="I565" s="155"/>
      <c r="L565" s="150"/>
      <c r="M565" s="156"/>
      <c r="T565" s="157"/>
      <c r="AT565" s="152" t="s">
        <v>214</v>
      </c>
      <c r="AU565" s="152" t="s">
        <v>87</v>
      </c>
      <c r="AV565" s="12" t="s">
        <v>87</v>
      </c>
      <c r="AW565" s="12" t="s">
        <v>3</v>
      </c>
      <c r="AX565" s="12" t="s">
        <v>85</v>
      </c>
      <c r="AY565" s="152" t="s">
        <v>197</v>
      </c>
    </row>
    <row r="566" spans="2:65" s="1" customFormat="1" ht="24.2" customHeight="1">
      <c r="B566" s="136"/>
      <c r="C566" s="137" t="s">
        <v>1206</v>
      </c>
      <c r="D566" s="137" t="s">
        <v>199</v>
      </c>
      <c r="E566" s="138" t="s">
        <v>1207</v>
      </c>
      <c r="F566" s="139" t="s">
        <v>1208</v>
      </c>
      <c r="G566" s="140" t="s">
        <v>202</v>
      </c>
      <c r="H566" s="141">
        <v>6</v>
      </c>
      <c r="I566" s="142"/>
      <c r="J566" s="143">
        <f>ROUND(I566*H566,2)</f>
        <v>0</v>
      </c>
      <c r="K566" s="139" t="s">
        <v>203</v>
      </c>
      <c r="L566" s="32"/>
      <c r="M566" s="144" t="s">
        <v>1</v>
      </c>
      <c r="N566" s="145" t="s">
        <v>42</v>
      </c>
      <c r="P566" s="146">
        <f>O566*H566</f>
        <v>0</v>
      </c>
      <c r="Q566" s="146">
        <v>0</v>
      </c>
      <c r="R566" s="146">
        <f>Q566*H566</f>
        <v>0</v>
      </c>
      <c r="S566" s="146">
        <v>0</v>
      </c>
      <c r="T566" s="147">
        <f>S566*H566</f>
        <v>0</v>
      </c>
      <c r="AR566" s="148" t="s">
        <v>286</v>
      </c>
      <c r="AT566" s="148" t="s">
        <v>199</v>
      </c>
      <c r="AU566" s="148" t="s">
        <v>87</v>
      </c>
      <c r="AY566" s="17" t="s">
        <v>197</v>
      </c>
      <c r="BE566" s="149">
        <f>IF(N566="základní",J566,0)</f>
        <v>0</v>
      </c>
      <c r="BF566" s="149">
        <f>IF(N566="snížená",J566,0)</f>
        <v>0</v>
      </c>
      <c r="BG566" s="149">
        <f>IF(N566="zákl. přenesená",J566,0)</f>
        <v>0</v>
      </c>
      <c r="BH566" s="149">
        <f>IF(N566="sníž. přenesená",J566,0)</f>
        <v>0</v>
      </c>
      <c r="BI566" s="149">
        <f>IF(N566="nulová",J566,0)</f>
        <v>0</v>
      </c>
      <c r="BJ566" s="17" t="s">
        <v>85</v>
      </c>
      <c r="BK566" s="149">
        <f>ROUND(I566*H566,2)</f>
        <v>0</v>
      </c>
      <c r="BL566" s="17" t="s">
        <v>286</v>
      </c>
      <c r="BM566" s="148" t="s">
        <v>1209</v>
      </c>
    </row>
    <row r="567" spans="2:65" s="1" customFormat="1" ht="21.75" customHeight="1">
      <c r="B567" s="136"/>
      <c r="C567" s="172" t="s">
        <v>1210</v>
      </c>
      <c r="D567" s="172" t="s">
        <v>321</v>
      </c>
      <c r="E567" s="173" t="s">
        <v>1211</v>
      </c>
      <c r="F567" s="174" t="s">
        <v>1212</v>
      </c>
      <c r="G567" s="175" t="s">
        <v>212</v>
      </c>
      <c r="H567" s="176">
        <v>9.0299999999999994</v>
      </c>
      <c r="I567" s="177"/>
      <c r="J567" s="178">
        <f>ROUND(I567*H567,2)</f>
        <v>0</v>
      </c>
      <c r="K567" s="174" t="s">
        <v>203</v>
      </c>
      <c r="L567" s="179"/>
      <c r="M567" s="180" t="s">
        <v>1</v>
      </c>
      <c r="N567" s="181" t="s">
        <v>42</v>
      </c>
      <c r="P567" s="146">
        <f>O567*H567</f>
        <v>0</v>
      </c>
      <c r="Q567" s="146">
        <v>2.4230000000000002E-2</v>
      </c>
      <c r="R567" s="146">
        <f>Q567*H567</f>
        <v>0.21879689999999999</v>
      </c>
      <c r="S567" s="146">
        <v>0</v>
      </c>
      <c r="T567" s="147">
        <f>S567*H567</f>
        <v>0</v>
      </c>
      <c r="AR567" s="148" t="s">
        <v>371</v>
      </c>
      <c r="AT567" s="148" t="s">
        <v>321</v>
      </c>
      <c r="AU567" s="148" t="s">
        <v>87</v>
      </c>
      <c r="AY567" s="17" t="s">
        <v>197</v>
      </c>
      <c r="BE567" s="149">
        <f>IF(N567="základní",J567,0)</f>
        <v>0</v>
      </c>
      <c r="BF567" s="149">
        <f>IF(N567="snížená",J567,0)</f>
        <v>0</v>
      </c>
      <c r="BG567" s="149">
        <f>IF(N567="zákl. přenesená",J567,0)</f>
        <v>0</v>
      </c>
      <c r="BH567" s="149">
        <f>IF(N567="sníž. přenesená",J567,0)</f>
        <v>0</v>
      </c>
      <c r="BI567" s="149">
        <f>IF(N567="nulová",J567,0)</f>
        <v>0</v>
      </c>
      <c r="BJ567" s="17" t="s">
        <v>85</v>
      </c>
      <c r="BK567" s="149">
        <f>ROUND(I567*H567,2)</f>
        <v>0</v>
      </c>
      <c r="BL567" s="17" t="s">
        <v>286</v>
      </c>
      <c r="BM567" s="148" t="s">
        <v>1213</v>
      </c>
    </row>
    <row r="568" spans="2:65" s="12" customFormat="1">
      <c r="B568" s="150"/>
      <c r="D568" s="151" t="s">
        <v>214</v>
      </c>
      <c r="E568" s="152" t="s">
        <v>1</v>
      </c>
      <c r="F568" s="153" t="s">
        <v>1214</v>
      </c>
      <c r="H568" s="154">
        <v>9.0299999999999994</v>
      </c>
      <c r="I568" s="155"/>
      <c r="L568" s="150"/>
      <c r="M568" s="156"/>
      <c r="T568" s="157"/>
      <c r="AT568" s="152" t="s">
        <v>214</v>
      </c>
      <c r="AU568" s="152" t="s">
        <v>87</v>
      </c>
      <c r="AV568" s="12" t="s">
        <v>87</v>
      </c>
      <c r="AW568" s="12" t="s">
        <v>32</v>
      </c>
      <c r="AX568" s="12" t="s">
        <v>85</v>
      </c>
      <c r="AY568" s="152" t="s">
        <v>197</v>
      </c>
    </row>
    <row r="569" spans="2:65" s="1" customFormat="1" ht="24.2" customHeight="1">
      <c r="B569" s="136"/>
      <c r="C569" s="137" t="s">
        <v>1215</v>
      </c>
      <c r="D569" s="137" t="s">
        <v>199</v>
      </c>
      <c r="E569" s="138" t="s">
        <v>1216</v>
      </c>
      <c r="F569" s="139" t="s">
        <v>1217</v>
      </c>
      <c r="G569" s="140" t="s">
        <v>324</v>
      </c>
      <c r="H569" s="141">
        <v>415.29599999999999</v>
      </c>
      <c r="I569" s="142"/>
      <c r="J569" s="143">
        <f>ROUND(I569*H569,2)</f>
        <v>0</v>
      </c>
      <c r="K569" s="139" t="s">
        <v>203</v>
      </c>
      <c r="L569" s="32"/>
      <c r="M569" s="144" t="s">
        <v>1</v>
      </c>
      <c r="N569" s="145" t="s">
        <v>42</v>
      </c>
      <c r="P569" s="146">
        <f>O569*H569</f>
        <v>0</v>
      </c>
      <c r="Q569" s="146">
        <v>6.0000000000000002E-5</v>
      </c>
      <c r="R569" s="146">
        <f>Q569*H569</f>
        <v>2.4917760000000001E-2</v>
      </c>
      <c r="S569" s="146">
        <v>0</v>
      </c>
      <c r="T569" s="147">
        <f>S569*H569</f>
        <v>0</v>
      </c>
      <c r="AR569" s="148" t="s">
        <v>286</v>
      </c>
      <c r="AT569" s="148" t="s">
        <v>199</v>
      </c>
      <c r="AU569" s="148" t="s">
        <v>87</v>
      </c>
      <c r="AY569" s="17" t="s">
        <v>197</v>
      </c>
      <c r="BE569" s="149">
        <f>IF(N569="základní",J569,0)</f>
        <v>0</v>
      </c>
      <c r="BF569" s="149">
        <f>IF(N569="snížená",J569,0)</f>
        <v>0</v>
      </c>
      <c r="BG569" s="149">
        <f>IF(N569="zákl. přenesená",J569,0)</f>
        <v>0</v>
      </c>
      <c r="BH569" s="149">
        <f>IF(N569="sníž. přenesená",J569,0)</f>
        <v>0</v>
      </c>
      <c r="BI569" s="149">
        <f>IF(N569="nulová",J569,0)</f>
        <v>0</v>
      </c>
      <c r="BJ569" s="17" t="s">
        <v>85</v>
      </c>
      <c r="BK569" s="149">
        <f>ROUND(I569*H569,2)</f>
        <v>0</v>
      </c>
      <c r="BL569" s="17" t="s">
        <v>286</v>
      </c>
      <c r="BM569" s="148" t="s">
        <v>1218</v>
      </c>
    </row>
    <row r="570" spans="2:65" s="12" customFormat="1" ht="22.5">
      <c r="B570" s="150"/>
      <c r="D570" s="151" t="s">
        <v>214</v>
      </c>
      <c r="E570" s="152" t="s">
        <v>1</v>
      </c>
      <c r="F570" s="153" t="s">
        <v>1219</v>
      </c>
      <c r="H570" s="154">
        <v>415.29599999999999</v>
      </c>
      <c r="I570" s="155"/>
      <c r="L570" s="150"/>
      <c r="M570" s="156"/>
      <c r="T570" s="157"/>
      <c r="AT570" s="152" t="s">
        <v>214</v>
      </c>
      <c r="AU570" s="152" t="s">
        <v>87</v>
      </c>
      <c r="AV570" s="12" t="s">
        <v>87</v>
      </c>
      <c r="AW570" s="12" t="s">
        <v>32</v>
      </c>
      <c r="AX570" s="12" t="s">
        <v>85</v>
      </c>
      <c r="AY570" s="152" t="s">
        <v>197</v>
      </c>
    </row>
    <row r="571" spans="2:65" s="1" customFormat="1" ht="24.2" customHeight="1">
      <c r="B571" s="136"/>
      <c r="C571" s="172" t="s">
        <v>1220</v>
      </c>
      <c r="D571" s="172" t="s">
        <v>321</v>
      </c>
      <c r="E571" s="173" t="s">
        <v>1221</v>
      </c>
      <c r="F571" s="174" t="s">
        <v>1222</v>
      </c>
      <c r="G571" s="175" t="s">
        <v>293</v>
      </c>
      <c r="H571" s="176">
        <v>0.41499999999999998</v>
      </c>
      <c r="I571" s="177"/>
      <c r="J571" s="178">
        <f>ROUND(I571*H571,2)</f>
        <v>0</v>
      </c>
      <c r="K571" s="174" t="s">
        <v>203</v>
      </c>
      <c r="L571" s="179"/>
      <c r="M571" s="180" t="s">
        <v>1</v>
      </c>
      <c r="N571" s="181" t="s">
        <v>42</v>
      </c>
      <c r="P571" s="146">
        <f>O571*H571</f>
        <v>0</v>
      </c>
      <c r="Q571" s="146">
        <v>1</v>
      </c>
      <c r="R571" s="146">
        <f>Q571*H571</f>
        <v>0.41499999999999998</v>
      </c>
      <c r="S571" s="146">
        <v>0</v>
      </c>
      <c r="T571" s="147">
        <f>S571*H571</f>
        <v>0</v>
      </c>
      <c r="AR571" s="148" t="s">
        <v>371</v>
      </c>
      <c r="AT571" s="148" t="s">
        <v>321</v>
      </c>
      <c r="AU571" s="148" t="s">
        <v>87</v>
      </c>
      <c r="AY571" s="17" t="s">
        <v>197</v>
      </c>
      <c r="BE571" s="149">
        <f>IF(N571="základní",J571,0)</f>
        <v>0</v>
      </c>
      <c r="BF571" s="149">
        <f>IF(N571="snížená",J571,0)</f>
        <v>0</v>
      </c>
      <c r="BG571" s="149">
        <f>IF(N571="zákl. přenesená",J571,0)</f>
        <v>0</v>
      </c>
      <c r="BH571" s="149">
        <f>IF(N571="sníž. přenesená",J571,0)</f>
        <v>0</v>
      </c>
      <c r="BI571" s="149">
        <f>IF(N571="nulová",J571,0)</f>
        <v>0</v>
      </c>
      <c r="BJ571" s="17" t="s">
        <v>85</v>
      </c>
      <c r="BK571" s="149">
        <f>ROUND(I571*H571,2)</f>
        <v>0</v>
      </c>
      <c r="BL571" s="17" t="s">
        <v>286</v>
      </c>
      <c r="BM571" s="148" t="s">
        <v>1223</v>
      </c>
    </row>
    <row r="572" spans="2:65" s="12" customFormat="1" ht="22.5">
      <c r="B572" s="150"/>
      <c r="D572" s="151" t="s">
        <v>214</v>
      </c>
      <c r="E572" s="152" t="s">
        <v>1</v>
      </c>
      <c r="F572" s="153" t="s">
        <v>1224</v>
      </c>
      <c r="H572" s="154">
        <v>0.41499999999999998</v>
      </c>
      <c r="I572" s="155"/>
      <c r="L572" s="150"/>
      <c r="M572" s="156"/>
      <c r="T572" s="157"/>
      <c r="AT572" s="152" t="s">
        <v>214</v>
      </c>
      <c r="AU572" s="152" t="s">
        <v>87</v>
      </c>
      <c r="AV572" s="12" t="s">
        <v>87</v>
      </c>
      <c r="AW572" s="12" t="s">
        <v>32</v>
      </c>
      <c r="AX572" s="12" t="s">
        <v>85</v>
      </c>
      <c r="AY572" s="152" t="s">
        <v>197</v>
      </c>
    </row>
    <row r="573" spans="2:65" s="1" customFormat="1" ht="24.2" customHeight="1">
      <c r="B573" s="136"/>
      <c r="C573" s="137" t="s">
        <v>1225</v>
      </c>
      <c r="D573" s="137" t="s">
        <v>199</v>
      </c>
      <c r="E573" s="138" t="s">
        <v>1226</v>
      </c>
      <c r="F573" s="139" t="s">
        <v>1227</v>
      </c>
      <c r="G573" s="140" t="s">
        <v>293</v>
      </c>
      <c r="H573" s="141">
        <v>2.8330000000000002</v>
      </c>
      <c r="I573" s="142"/>
      <c r="J573" s="143">
        <f>ROUND(I573*H573,2)</f>
        <v>0</v>
      </c>
      <c r="K573" s="139" t="s">
        <v>203</v>
      </c>
      <c r="L573" s="32"/>
      <c r="M573" s="144" t="s">
        <v>1</v>
      </c>
      <c r="N573" s="145" t="s">
        <v>42</v>
      </c>
      <c r="P573" s="146">
        <f>O573*H573</f>
        <v>0</v>
      </c>
      <c r="Q573" s="146">
        <v>0</v>
      </c>
      <c r="R573" s="146">
        <f>Q573*H573</f>
        <v>0</v>
      </c>
      <c r="S573" s="146">
        <v>0</v>
      </c>
      <c r="T573" s="147">
        <f>S573*H573</f>
        <v>0</v>
      </c>
      <c r="AR573" s="148" t="s">
        <v>286</v>
      </c>
      <c r="AT573" s="148" t="s">
        <v>199</v>
      </c>
      <c r="AU573" s="148" t="s">
        <v>87</v>
      </c>
      <c r="AY573" s="17" t="s">
        <v>197</v>
      </c>
      <c r="BE573" s="149">
        <f>IF(N573="základní",J573,0)</f>
        <v>0</v>
      </c>
      <c r="BF573" s="149">
        <f>IF(N573="snížená",J573,0)</f>
        <v>0</v>
      </c>
      <c r="BG573" s="149">
        <f>IF(N573="zákl. přenesená",J573,0)</f>
        <v>0</v>
      </c>
      <c r="BH573" s="149">
        <f>IF(N573="sníž. přenesená",J573,0)</f>
        <v>0</v>
      </c>
      <c r="BI573" s="149">
        <f>IF(N573="nulová",J573,0)</f>
        <v>0</v>
      </c>
      <c r="BJ573" s="17" t="s">
        <v>85</v>
      </c>
      <c r="BK573" s="149">
        <f>ROUND(I573*H573,2)</f>
        <v>0</v>
      </c>
      <c r="BL573" s="17" t="s">
        <v>286</v>
      </c>
      <c r="BM573" s="148" t="s">
        <v>1228</v>
      </c>
    </row>
    <row r="574" spans="2:65" s="11" customFormat="1" ht="22.9" customHeight="1">
      <c r="B574" s="124"/>
      <c r="D574" s="125" t="s">
        <v>76</v>
      </c>
      <c r="E574" s="134" t="s">
        <v>1229</v>
      </c>
      <c r="F574" s="134" t="s">
        <v>1230</v>
      </c>
      <c r="I574" s="127"/>
      <c r="J574" s="135">
        <f>BK574</f>
        <v>0</v>
      </c>
      <c r="L574" s="124"/>
      <c r="M574" s="129"/>
      <c r="P574" s="130">
        <f>SUM(P575:P581)</f>
        <v>0</v>
      </c>
      <c r="R574" s="130">
        <f>SUM(R575:R581)</f>
        <v>1.4705552</v>
      </c>
      <c r="T574" s="131">
        <f>SUM(T575:T581)</f>
        <v>0</v>
      </c>
      <c r="AR574" s="125" t="s">
        <v>87</v>
      </c>
      <c r="AT574" s="132" t="s">
        <v>76</v>
      </c>
      <c r="AU574" s="132" t="s">
        <v>85</v>
      </c>
      <c r="AY574" s="125" t="s">
        <v>197</v>
      </c>
      <c r="BK574" s="133">
        <f>SUM(BK575:BK581)</f>
        <v>0</v>
      </c>
    </row>
    <row r="575" spans="2:65" s="1" customFormat="1" ht="16.5" customHeight="1">
      <c r="B575" s="136"/>
      <c r="C575" s="137" t="s">
        <v>1231</v>
      </c>
      <c r="D575" s="137" t="s">
        <v>199</v>
      </c>
      <c r="E575" s="138" t="s">
        <v>1232</v>
      </c>
      <c r="F575" s="139" t="s">
        <v>1233</v>
      </c>
      <c r="G575" s="140" t="s">
        <v>212</v>
      </c>
      <c r="H575" s="141">
        <v>42.33</v>
      </c>
      <c r="I575" s="142"/>
      <c r="J575" s="143">
        <f>ROUND(I575*H575,2)</f>
        <v>0</v>
      </c>
      <c r="K575" s="139" t="s">
        <v>203</v>
      </c>
      <c r="L575" s="32"/>
      <c r="M575" s="144" t="s">
        <v>1</v>
      </c>
      <c r="N575" s="145" t="s">
        <v>42</v>
      </c>
      <c r="P575" s="146">
        <f>O575*H575</f>
        <v>0</v>
      </c>
      <c r="Q575" s="146">
        <v>2.9999999999999997E-4</v>
      </c>
      <c r="R575" s="146">
        <f>Q575*H575</f>
        <v>1.2698999999999998E-2</v>
      </c>
      <c r="S575" s="146">
        <v>0</v>
      </c>
      <c r="T575" s="147">
        <f>S575*H575</f>
        <v>0</v>
      </c>
      <c r="AR575" s="148" t="s">
        <v>286</v>
      </c>
      <c r="AT575" s="148" t="s">
        <v>199</v>
      </c>
      <c r="AU575" s="148" t="s">
        <v>87</v>
      </c>
      <c r="AY575" s="17" t="s">
        <v>197</v>
      </c>
      <c r="BE575" s="149">
        <f>IF(N575="základní",J575,0)</f>
        <v>0</v>
      </c>
      <c r="BF575" s="149">
        <f>IF(N575="snížená",J575,0)</f>
        <v>0</v>
      </c>
      <c r="BG575" s="149">
        <f>IF(N575="zákl. přenesená",J575,0)</f>
        <v>0</v>
      </c>
      <c r="BH575" s="149">
        <f>IF(N575="sníž. přenesená",J575,0)</f>
        <v>0</v>
      </c>
      <c r="BI575" s="149">
        <f>IF(N575="nulová",J575,0)</f>
        <v>0</v>
      </c>
      <c r="BJ575" s="17" t="s">
        <v>85</v>
      </c>
      <c r="BK575" s="149">
        <f>ROUND(I575*H575,2)</f>
        <v>0</v>
      </c>
      <c r="BL575" s="17" t="s">
        <v>286</v>
      </c>
      <c r="BM575" s="148" t="s">
        <v>1234</v>
      </c>
    </row>
    <row r="576" spans="2:65" s="12" customFormat="1">
      <c r="B576" s="150"/>
      <c r="D576" s="151" t="s">
        <v>214</v>
      </c>
      <c r="E576" s="152" t="s">
        <v>1</v>
      </c>
      <c r="F576" s="153" t="s">
        <v>1020</v>
      </c>
      <c r="H576" s="154">
        <v>42.33</v>
      </c>
      <c r="I576" s="155"/>
      <c r="L576" s="150"/>
      <c r="M576" s="156"/>
      <c r="T576" s="157"/>
      <c r="AT576" s="152" t="s">
        <v>214</v>
      </c>
      <c r="AU576" s="152" t="s">
        <v>87</v>
      </c>
      <c r="AV576" s="12" t="s">
        <v>87</v>
      </c>
      <c r="AW576" s="12" t="s">
        <v>32</v>
      </c>
      <c r="AX576" s="12" t="s">
        <v>85</v>
      </c>
      <c r="AY576" s="152" t="s">
        <v>197</v>
      </c>
    </row>
    <row r="577" spans="2:65" s="1" customFormat="1" ht="37.9" customHeight="1">
      <c r="B577" s="136"/>
      <c r="C577" s="137" t="s">
        <v>1235</v>
      </c>
      <c r="D577" s="137" t="s">
        <v>199</v>
      </c>
      <c r="E577" s="138" t="s">
        <v>1236</v>
      </c>
      <c r="F577" s="139" t="s">
        <v>1237</v>
      </c>
      <c r="G577" s="140" t="s">
        <v>212</v>
      </c>
      <c r="H577" s="141">
        <v>42.33</v>
      </c>
      <c r="I577" s="142"/>
      <c r="J577" s="143">
        <f>ROUND(I577*H577,2)</f>
        <v>0</v>
      </c>
      <c r="K577" s="139" t="s">
        <v>203</v>
      </c>
      <c r="L577" s="32"/>
      <c r="M577" s="144" t="s">
        <v>1</v>
      </c>
      <c r="N577" s="145" t="s">
        <v>42</v>
      </c>
      <c r="P577" s="146">
        <f>O577*H577</f>
        <v>0</v>
      </c>
      <c r="Q577" s="146">
        <v>9.0900000000000009E-3</v>
      </c>
      <c r="R577" s="146">
        <f>Q577*H577</f>
        <v>0.3847797</v>
      </c>
      <c r="S577" s="146">
        <v>0</v>
      </c>
      <c r="T577" s="147">
        <f>S577*H577</f>
        <v>0</v>
      </c>
      <c r="AR577" s="148" t="s">
        <v>286</v>
      </c>
      <c r="AT577" s="148" t="s">
        <v>199</v>
      </c>
      <c r="AU577" s="148" t="s">
        <v>87</v>
      </c>
      <c r="AY577" s="17" t="s">
        <v>197</v>
      </c>
      <c r="BE577" s="149">
        <f>IF(N577="základní",J577,0)</f>
        <v>0</v>
      </c>
      <c r="BF577" s="149">
        <f>IF(N577="snížená",J577,0)</f>
        <v>0</v>
      </c>
      <c r="BG577" s="149">
        <f>IF(N577="zákl. přenesená",J577,0)</f>
        <v>0</v>
      </c>
      <c r="BH577" s="149">
        <f>IF(N577="sníž. přenesená",J577,0)</f>
        <v>0</v>
      </c>
      <c r="BI577" s="149">
        <f>IF(N577="nulová",J577,0)</f>
        <v>0</v>
      </c>
      <c r="BJ577" s="17" t="s">
        <v>85</v>
      </c>
      <c r="BK577" s="149">
        <f>ROUND(I577*H577,2)</f>
        <v>0</v>
      </c>
      <c r="BL577" s="17" t="s">
        <v>286</v>
      </c>
      <c r="BM577" s="148" t="s">
        <v>1238</v>
      </c>
    </row>
    <row r="578" spans="2:65" s="1" customFormat="1" ht="33" customHeight="1">
      <c r="B578" s="136"/>
      <c r="C578" s="172" t="s">
        <v>1239</v>
      </c>
      <c r="D578" s="172" t="s">
        <v>321</v>
      </c>
      <c r="E578" s="173" t="s">
        <v>1240</v>
      </c>
      <c r="F578" s="174" t="s">
        <v>1241</v>
      </c>
      <c r="G578" s="175" t="s">
        <v>212</v>
      </c>
      <c r="H578" s="176">
        <v>48.68</v>
      </c>
      <c r="I578" s="177"/>
      <c r="J578" s="178">
        <f>ROUND(I578*H578,2)</f>
        <v>0</v>
      </c>
      <c r="K578" s="174" t="s">
        <v>203</v>
      </c>
      <c r="L578" s="179"/>
      <c r="M578" s="180" t="s">
        <v>1</v>
      </c>
      <c r="N578" s="181" t="s">
        <v>42</v>
      </c>
      <c r="P578" s="146">
        <f>O578*H578</f>
        <v>0</v>
      </c>
      <c r="Q578" s="146">
        <v>2.1999999999999999E-2</v>
      </c>
      <c r="R578" s="146">
        <f>Q578*H578</f>
        <v>1.0709599999999999</v>
      </c>
      <c r="S578" s="146">
        <v>0</v>
      </c>
      <c r="T578" s="147">
        <f>S578*H578</f>
        <v>0</v>
      </c>
      <c r="AR578" s="148" t="s">
        <v>371</v>
      </c>
      <c r="AT578" s="148" t="s">
        <v>321</v>
      </c>
      <c r="AU578" s="148" t="s">
        <v>87</v>
      </c>
      <c r="AY578" s="17" t="s">
        <v>197</v>
      </c>
      <c r="BE578" s="149">
        <f>IF(N578="základní",J578,0)</f>
        <v>0</v>
      </c>
      <c r="BF578" s="149">
        <f>IF(N578="snížená",J578,0)</f>
        <v>0</v>
      </c>
      <c r="BG578" s="149">
        <f>IF(N578="zákl. přenesená",J578,0)</f>
        <v>0</v>
      </c>
      <c r="BH578" s="149">
        <f>IF(N578="sníž. přenesená",J578,0)</f>
        <v>0</v>
      </c>
      <c r="BI578" s="149">
        <f>IF(N578="nulová",J578,0)</f>
        <v>0</v>
      </c>
      <c r="BJ578" s="17" t="s">
        <v>85</v>
      </c>
      <c r="BK578" s="149">
        <f>ROUND(I578*H578,2)</f>
        <v>0</v>
      </c>
      <c r="BL578" s="17" t="s">
        <v>286</v>
      </c>
      <c r="BM578" s="148" t="s">
        <v>1242</v>
      </c>
    </row>
    <row r="579" spans="2:65" s="12" customFormat="1">
      <c r="B579" s="150"/>
      <c r="D579" s="151" t="s">
        <v>214</v>
      </c>
      <c r="F579" s="153" t="s">
        <v>1243</v>
      </c>
      <c r="H579" s="154">
        <v>48.68</v>
      </c>
      <c r="I579" s="155"/>
      <c r="L579" s="150"/>
      <c r="M579" s="156"/>
      <c r="T579" s="157"/>
      <c r="AT579" s="152" t="s">
        <v>214</v>
      </c>
      <c r="AU579" s="152" t="s">
        <v>87</v>
      </c>
      <c r="AV579" s="12" t="s">
        <v>87</v>
      </c>
      <c r="AW579" s="12" t="s">
        <v>3</v>
      </c>
      <c r="AX579" s="12" t="s">
        <v>85</v>
      </c>
      <c r="AY579" s="152" t="s">
        <v>197</v>
      </c>
    </row>
    <row r="580" spans="2:65" s="1" customFormat="1" ht="24.2" customHeight="1">
      <c r="B580" s="136"/>
      <c r="C580" s="137" t="s">
        <v>1244</v>
      </c>
      <c r="D580" s="137" t="s">
        <v>199</v>
      </c>
      <c r="E580" s="138" t="s">
        <v>1245</v>
      </c>
      <c r="F580" s="139" t="s">
        <v>1246</v>
      </c>
      <c r="G580" s="140" t="s">
        <v>212</v>
      </c>
      <c r="H580" s="141">
        <v>42.33</v>
      </c>
      <c r="I580" s="142"/>
      <c r="J580" s="143">
        <f>ROUND(I580*H580,2)</f>
        <v>0</v>
      </c>
      <c r="K580" s="139" t="s">
        <v>203</v>
      </c>
      <c r="L580" s="32"/>
      <c r="M580" s="144" t="s">
        <v>1</v>
      </c>
      <c r="N580" s="145" t="s">
        <v>42</v>
      </c>
      <c r="P580" s="146">
        <f>O580*H580</f>
        <v>0</v>
      </c>
      <c r="Q580" s="146">
        <v>5.0000000000000002E-5</v>
      </c>
      <c r="R580" s="146">
        <f>Q580*H580</f>
        <v>2.1164999999999999E-3</v>
      </c>
      <c r="S580" s="146">
        <v>0</v>
      </c>
      <c r="T580" s="147">
        <f>S580*H580</f>
        <v>0</v>
      </c>
      <c r="AR580" s="148" t="s">
        <v>286</v>
      </c>
      <c r="AT580" s="148" t="s">
        <v>199</v>
      </c>
      <c r="AU580" s="148" t="s">
        <v>87</v>
      </c>
      <c r="AY580" s="17" t="s">
        <v>197</v>
      </c>
      <c r="BE580" s="149">
        <f>IF(N580="základní",J580,0)</f>
        <v>0</v>
      </c>
      <c r="BF580" s="149">
        <f>IF(N580="snížená",J580,0)</f>
        <v>0</v>
      </c>
      <c r="BG580" s="149">
        <f>IF(N580="zákl. přenesená",J580,0)</f>
        <v>0</v>
      </c>
      <c r="BH580" s="149">
        <f>IF(N580="sníž. přenesená",J580,0)</f>
        <v>0</v>
      </c>
      <c r="BI580" s="149">
        <f>IF(N580="nulová",J580,0)</f>
        <v>0</v>
      </c>
      <c r="BJ580" s="17" t="s">
        <v>85</v>
      </c>
      <c r="BK580" s="149">
        <f>ROUND(I580*H580,2)</f>
        <v>0</v>
      </c>
      <c r="BL580" s="17" t="s">
        <v>286</v>
      </c>
      <c r="BM580" s="148" t="s">
        <v>1247</v>
      </c>
    </row>
    <row r="581" spans="2:65" s="1" customFormat="1" ht="24.2" customHeight="1">
      <c r="B581" s="136"/>
      <c r="C581" s="137" t="s">
        <v>1248</v>
      </c>
      <c r="D581" s="137" t="s">
        <v>199</v>
      </c>
      <c r="E581" s="138" t="s">
        <v>1249</v>
      </c>
      <c r="F581" s="139" t="s">
        <v>1250</v>
      </c>
      <c r="G581" s="140" t="s">
        <v>293</v>
      </c>
      <c r="H581" s="141">
        <v>1.4710000000000001</v>
      </c>
      <c r="I581" s="142"/>
      <c r="J581" s="143">
        <f>ROUND(I581*H581,2)</f>
        <v>0</v>
      </c>
      <c r="K581" s="139" t="s">
        <v>203</v>
      </c>
      <c r="L581" s="32"/>
      <c r="M581" s="144" t="s">
        <v>1</v>
      </c>
      <c r="N581" s="145" t="s">
        <v>42</v>
      </c>
      <c r="P581" s="146">
        <f>O581*H581</f>
        <v>0</v>
      </c>
      <c r="Q581" s="146">
        <v>0</v>
      </c>
      <c r="R581" s="146">
        <f>Q581*H581</f>
        <v>0</v>
      </c>
      <c r="S581" s="146">
        <v>0</v>
      </c>
      <c r="T581" s="147">
        <f>S581*H581</f>
        <v>0</v>
      </c>
      <c r="AR581" s="148" t="s">
        <v>286</v>
      </c>
      <c r="AT581" s="148" t="s">
        <v>199</v>
      </c>
      <c r="AU581" s="148" t="s">
        <v>87</v>
      </c>
      <c r="AY581" s="17" t="s">
        <v>197</v>
      </c>
      <c r="BE581" s="149">
        <f>IF(N581="základní",J581,0)</f>
        <v>0</v>
      </c>
      <c r="BF581" s="149">
        <f>IF(N581="snížená",J581,0)</f>
        <v>0</v>
      </c>
      <c r="BG581" s="149">
        <f>IF(N581="zákl. přenesená",J581,0)</f>
        <v>0</v>
      </c>
      <c r="BH581" s="149">
        <f>IF(N581="sníž. přenesená",J581,0)</f>
        <v>0</v>
      </c>
      <c r="BI581" s="149">
        <f>IF(N581="nulová",J581,0)</f>
        <v>0</v>
      </c>
      <c r="BJ581" s="17" t="s">
        <v>85</v>
      </c>
      <c r="BK581" s="149">
        <f>ROUND(I581*H581,2)</f>
        <v>0</v>
      </c>
      <c r="BL581" s="17" t="s">
        <v>286</v>
      </c>
      <c r="BM581" s="148" t="s">
        <v>1251</v>
      </c>
    </row>
    <row r="582" spans="2:65" s="11" customFormat="1" ht="22.9" customHeight="1">
      <c r="B582" s="124"/>
      <c r="D582" s="125" t="s">
        <v>76</v>
      </c>
      <c r="E582" s="134" t="s">
        <v>1252</v>
      </c>
      <c r="F582" s="134" t="s">
        <v>1253</v>
      </c>
      <c r="I582" s="127"/>
      <c r="J582" s="135">
        <f>BK582</f>
        <v>0</v>
      </c>
      <c r="L582" s="124"/>
      <c r="M582" s="129"/>
      <c r="P582" s="130">
        <f>SUM(P583:P596)</f>
        <v>0</v>
      </c>
      <c r="R582" s="130">
        <f>SUM(R583:R596)</f>
        <v>0.93358589000000003</v>
      </c>
      <c r="T582" s="131">
        <f>SUM(T583:T596)</f>
        <v>0</v>
      </c>
      <c r="AR582" s="125" t="s">
        <v>87</v>
      </c>
      <c r="AT582" s="132" t="s">
        <v>76</v>
      </c>
      <c r="AU582" s="132" t="s">
        <v>85</v>
      </c>
      <c r="AY582" s="125" t="s">
        <v>197</v>
      </c>
      <c r="BK582" s="133">
        <f>SUM(BK583:BK596)</f>
        <v>0</v>
      </c>
    </row>
    <row r="583" spans="2:65" s="1" customFormat="1" ht="24.2" customHeight="1">
      <c r="B583" s="136"/>
      <c r="C583" s="137" t="s">
        <v>1254</v>
      </c>
      <c r="D583" s="137" t="s">
        <v>199</v>
      </c>
      <c r="E583" s="138" t="s">
        <v>1255</v>
      </c>
      <c r="F583" s="139" t="s">
        <v>1256</v>
      </c>
      <c r="G583" s="140" t="s">
        <v>212</v>
      </c>
      <c r="H583" s="141">
        <v>209.012</v>
      </c>
      <c r="I583" s="142"/>
      <c r="J583" s="143">
        <f>ROUND(I583*H583,2)</f>
        <v>0</v>
      </c>
      <c r="K583" s="139" t="s">
        <v>203</v>
      </c>
      <c r="L583" s="32"/>
      <c r="M583" s="144" t="s">
        <v>1</v>
      </c>
      <c r="N583" s="145" t="s">
        <v>42</v>
      </c>
      <c r="P583" s="146">
        <f>O583*H583</f>
        <v>0</v>
      </c>
      <c r="Q583" s="146">
        <v>3.0000000000000001E-5</v>
      </c>
      <c r="R583" s="146">
        <f>Q583*H583</f>
        <v>6.27036E-3</v>
      </c>
      <c r="S583" s="146">
        <v>0</v>
      </c>
      <c r="T583" s="147">
        <f>S583*H583</f>
        <v>0</v>
      </c>
      <c r="AR583" s="148" t="s">
        <v>286</v>
      </c>
      <c r="AT583" s="148" t="s">
        <v>199</v>
      </c>
      <c r="AU583" s="148" t="s">
        <v>87</v>
      </c>
      <c r="AY583" s="17" t="s">
        <v>197</v>
      </c>
      <c r="BE583" s="149">
        <f>IF(N583="základní",J583,0)</f>
        <v>0</v>
      </c>
      <c r="BF583" s="149">
        <f>IF(N583="snížená",J583,0)</f>
        <v>0</v>
      </c>
      <c r="BG583" s="149">
        <f>IF(N583="zákl. přenesená",J583,0)</f>
        <v>0</v>
      </c>
      <c r="BH583" s="149">
        <f>IF(N583="sníž. přenesená",J583,0)</f>
        <v>0</v>
      </c>
      <c r="BI583" s="149">
        <f>IF(N583="nulová",J583,0)</f>
        <v>0</v>
      </c>
      <c r="BJ583" s="17" t="s">
        <v>85</v>
      </c>
      <c r="BK583" s="149">
        <f>ROUND(I583*H583,2)</f>
        <v>0</v>
      </c>
      <c r="BL583" s="17" t="s">
        <v>286</v>
      </c>
      <c r="BM583" s="148" t="s">
        <v>1257</v>
      </c>
    </row>
    <row r="584" spans="2:65" s="12" customFormat="1" ht="33.75">
      <c r="B584" s="150"/>
      <c r="D584" s="151" t="s">
        <v>214</v>
      </c>
      <c r="E584" s="152" t="s">
        <v>1</v>
      </c>
      <c r="F584" s="153" t="s">
        <v>1258</v>
      </c>
      <c r="H584" s="154">
        <v>235.38200000000001</v>
      </c>
      <c r="I584" s="155"/>
      <c r="L584" s="150"/>
      <c r="M584" s="156"/>
      <c r="T584" s="157"/>
      <c r="AT584" s="152" t="s">
        <v>214</v>
      </c>
      <c r="AU584" s="152" t="s">
        <v>87</v>
      </c>
      <c r="AV584" s="12" t="s">
        <v>87</v>
      </c>
      <c r="AW584" s="12" t="s">
        <v>32</v>
      </c>
      <c r="AX584" s="12" t="s">
        <v>77</v>
      </c>
      <c r="AY584" s="152" t="s">
        <v>197</v>
      </c>
    </row>
    <row r="585" spans="2:65" s="12" customFormat="1">
      <c r="B585" s="150"/>
      <c r="D585" s="151" t="s">
        <v>214</v>
      </c>
      <c r="E585" s="152" t="s">
        <v>1</v>
      </c>
      <c r="F585" s="153" t="s">
        <v>1259</v>
      </c>
      <c r="H585" s="154">
        <v>-26.37</v>
      </c>
      <c r="I585" s="155"/>
      <c r="L585" s="150"/>
      <c r="M585" s="156"/>
      <c r="T585" s="157"/>
      <c r="AT585" s="152" t="s">
        <v>214</v>
      </c>
      <c r="AU585" s="152" t="s">
        <v>87</v>
      </c>
      <c r="AV585" s="12" t="s">
        <v>87</v>
      </c>
      <c r="AW585" s="12" t="s">
        <v>32</v>
      </c>
      <c r="AX585" s="12" t="s">
        <v>77</v>
      </c>
      <c r="AY585" s="152" t="s">
        <v>197</v>
      </c>
    </row>
    <row r="586" spans="2:65" s="13" customFormat="1">
      <c r="B586" s="158"/>
      <c r="D586" s="151" t="s">
        <v>214</v>
      </c>
      <c r="E586" s="159" t="s">
        <v>1</v>
      </c>
      <c r="F586" s="160" t="s">
        <v>219</v>
      </c>
      <c r="H586" s="161">
        <v>209.012</v>
      </c>
      <c r="I586" s="162"/>
      <c r="L586" s="158"/>
      <c r="M586" s="163"/>
      <c r="T586" s="164"/>
      <c r="AT586" s="159" t="s">
        <v>214</v>
      </c>
      <c r="AU586" s="159" t="s">
        <v>87</v>
      </c>
      <c r="AV586" s="13" t="s">
        <v>204</v>
      </c>
      <c r="AW586" s="13" t="s">
        <v>32</v>
      </c>
      <c r="AX586" s="13" t="s">
        <v>85</v>
      </c>
      <c r="AY586" s="159" t="s">
        <v>197</v>
      </c>
    </row>
    <row r="587" spans="2:65" s="1" customFormat="1" ht="21.75" customHeight="1">
      <c r="B587" s="136"/>
      <c r="C587" s="137" t="s">
        <v>1260</v>
      </c>
      <c r="D587" s="137" t="s">
        <v>199</v>
      </c>
      <c r="E587" s="138" t="s">
        <v>1261</v>
      </c>
      <c r="F587" s="139" t="s">
        <v>1262</v>
      </c>
      <c r="G587" s="140" t="s">
        <v>212</v>
      </c>
      <c r="H587" s="141">
        <v>209.012</v>
      </c>
      <c r="I587" s="142"/>
      <c r="J587" s="143">
        <f>ROUND(I587*H587,2)</f>
        <v>0</v>
      </c>
      <c r="K587" s="139" t="s">
        <v>203</v>
      </c>
      <c r="L587" s="32"/>
      <c r="M587" s="144" t="s">
        <v>1</v>
      </c>
      <c r="N587" s="145" t="s">
        <v>42</v>
      </c>
      <c r="P587" s="146">
        <f>O587*H587</f>
        <v>0</v>
      </c>
      <c r="Q587" s="146">
        <v>5.0000000000000001E-4</v>
      </c>
      <c r="R587" s="146">
        <f>Q587*H587</f>
        <v>0.104506</v>
      </c>
      <c r="S587" s="146">
        <v>0</v>
      </c>
      <c r="T587" s="147">
        <f>S587*H587</f>
        <v>0</v>
      </c>
      <c r="AR587" s="148" t="s">
        <v>286</v>
      </c>
      <c r="AT587" s="148" t="s">
        <v>199</v>
      </c>
      <c r="AU587" s="148" t="s">
        <v>87</v>
      </c>
      <c r="AY587" s="17" t="s">
        <v>197</v>
      </c>
      <c r="BE587" s="149">
        <f>IF(N587="základní",J587,0)</f>
        <v>0</v>
      </c>
      <c r="BF587" s="149">
        <f>IF(N587="snížená",J587,0)</f>
        <v>0</v>
      </c>
      <c r="BG587" s="149">
        <f>IF(N587="zákl. přenesená",J587,0)</f>
        <v>0</v>
      </c>
      <c r="BH587" s="149">
        <f>IF(N587="sníž. přenesená",J587,0)</f>
        <v>0</v>
      </c>
      <c r="BI587" s="149">
        <f>IF(N587="nulová",J587,0)</f>
        <v>0</v>
      </c>
      <c r="BJ587" s="17" t="s">
        <v>85</v>
      </c>
      <c r="BK587" s="149">
        <f>ROUND(I587*H587,2)</f>
        <v>0</v>
      </c>
      <c r="BL587" s="17" t="s">
        <v>286</v>
      </c>
      <c r="BM587" s="148" t="s">
        <v>1263</v>
      </c>
    </row>
    <row r="588" spans="2:65" s="12" customFormat="1" ht="33.75">
      <c r="B588" s="150"/>
      <c r="D588" s="151" t="s">
        <v>214</v>
      </c>
      <c r="E588" s="152" t="s">
        <v>1</v>
      </c>
      <c r="F588" s="153" t="s">
        <v>1258</v>
      </c>
      <c r="H588" s="154">
        <v>235.38200000000001</v>
      </c>
      <c r="I588" s="155"/>
      <c r="L588" s="150"/>
      <c r="M588" s="156"/>
      <c r="T588" s="157"/>
      <c r="AT588" s="152" t="s">
        <v>214</v>
      </c>
      <c r="AU588" s="152" t="s">
        <v>87</v>
      </c>
      <c r="AV588" s="12" t="s">
        <v>87</v>
      </c>
      <c r="AW588" s="12" t="s">
        <v>32</v>
      </c>
      <c r="AX588" s="12" t="s">
        <v>77</v>
      </c>
      <c r="AY588" s="152" t="s">
        <v>197</v>
      </c>
    </row>
    <row r="589" spans="2:65" s="12" customFormat="1">
      <c r="B589" s="150"/>
      <c r="D589" s="151" t="s">
        <v>214</v>
      </c>
      <c r="E589" s="152" t="s">
        <v>1</v>
      </c>
      <c r="F589" s="153" t="s">
        <v>1259</v>
      </c>
      <c r="H589" s="154">
        <v>-26.37</v>
      </c>
      <c r="I589" s="155"/>
      <c r="L589" s="150"/>
      <c r="M589" s="156"/>
      <c r="T589" s="157"/>
      <c r="AT589" s="152" t="s">
        <v>214</v>
      </c>
      <c r="AU589" s="152" t="s">
        <v>87</v>
      </c>
      <c r="AV589" s="12" t="s">
        <v>87</v>
      </c>
      <c r="AW589" s="12" t="s">
        <v>32</v>
      </c>
      <c r="AX589" s="12" t="s">
        <v>77</v>
      </c>
      <c r="AY589" s="152" t="s">
        <v>197</v>
      </c>
    </row>
    <row r="590" spans="2:65" s="13" customFormat="1">
      <c r="B590" s="158"/>
      <c r="D590" s="151" t="s">
        <v>214</v>
      </c>
      <c r="E590" s="159" t="s">
        <v>1</v>
      </c>
      <c r="F590" s="160" t="s">
        <v>219</v>
      </c>
      <c r="H590" s="161">
        <v>209.012</v>
      </c>
      <c r="I590" s="162"/>
      <c r="L590" s="158"/>
      <c r="M590" s="163"/>
      <c r="T590" s="164"/>
      <c r="AT590" s="159" t="s">
        <v>214</v>
      </c>
      <c r="AU590" s="159" t="s">
        <v>87</v>
      </c>
      <c r="AV590" s="13" t="s">
        <v>204</v>
      </c>
      <c r="AW590" s="13" t="s">
        <v>32</v>
      </c>
      <c r="AX590" s="13" t="s">
        <v>85</v>
      </c>
      <c r="AY590" s="159" t="s">
        <v>197</v>
      </c>
    </row>
    <row r="591" spans="2:65" s="1" customFormat="1" ht="33" customHeight="1">
      <c r="B591" s="136"/>
      <c r="C591" s="172" t="s">
        <v>1264</v>
      </c>
      <c r="D591" s="172" t="s">
        <v>321</v>
      </c>
      <c r="E591" s="173" t="s">
        <v>1265</v>
      </c>
      <c r="F591" s="174" t="s">
        <v>1266</v>
      </c>
      <c r="G591" s="175" t="s">
        <v>212</v>
      </c>
      <c r="H591" s="176">
        <v>229.91300000000001</v>
      </c>
      <c r="I591" s="177"/>
      <c r="J591" s="178">
        <f>ROUND(I591*H591,2)</f>
        <v>0</v>
      </c>
      <c r="K591" s="174" t="s">
        <v>203</v>
      </c>
      <c r="L591" s="179"/>
      <c r="M591" s="180" t="s">
        <v>1</v>
      </c>
      <c r="N591" s="181" t="s">
        <v>42</v>
      </c>
      <c r="P591" s="146">
        <f>O591*H591</f>
        <v>0</v>
      </c>
      <c r="Q591" s="146">
        <v>3.5000000000000001E-3</v>
      </c>
      <c r="R591" s="146">
        <f>Q591*H591</f>
        <v>0.80469550000000001</v>
      </c>
      <c r="S591" s="146">
        <v>0</v>
      </c>
      <c r="T591" s="147">
        <f>S591*H591</f>
        <v>0</v>
      </c>
      <c r="AR591" s="148" t="s">
        <v>371</v>
      </c>
      <c r="AT591" s="148" t="s">
        <v>321</v>
      </c>
      <c r="AU591" s="148" t="s">
        <v>87</v>
      </c>
      <c r="AY591" s="17" t="s">
        <v>197</v>
      </c>
      <c r="BE591" s="149">
        <f>IF(N591="základní",J591,0)</f>
        <v>0</v>
      </c>
      <c r="BF591" s="149">
        <f>IF(N591="snížená",J591,0)</f>
        <v>0</v>
      </c>
      <c r="BG591" s="149">
        <f>IF(N591="zákl. přenesená",J591,0)</f>
        <v>0</v>
      </c>
      <c r="BH591" s="149">
        <f>IF(N591="sníž. přenesená",J591,0)</f>
        <v>0</v>
      </c>
      <c r="BI591" s="149">
        <f>IF(N591="nulová",J591,0)</f>
        <v>0</v>
      </c>
      <c r="BJ591" s="17" t="s">
        <v>85</v>
      </c>
      <c r="BK591" s="149">
        <f>ROUND(I591*H591,2)</f>
        <v>0</v>
      </c>
      <c r="BL591" s="17" t="s">
        <v>286</v>
      </c>
      <c r="BM591" s="148" t="s">
        <v>1267</v>
      </c>
    </row>
    <row r="592" spans="2:65" s="12" customFormat="1">
      <c r="B592" s="150"/>
      <c r="D592" s="151" t="s">
        <v>214</v>
      </c>
      <c r="F592" s="153" t="s">
        <v>1268</v>
      </c>
      <c r="H592" s="154">
        <v>229.91300000000001</v>
      </c>
      <c r="I592" s="155"/>
      <c r="L592" s="150"/>
      <c r="M592" s="156"/>
      <c r="T592" s="157"/>
      <c r="AT592" s="152" t="s">
        <v>214</v>
      </c>
      <c r="AU592" s="152" t="s">
        <v>87</v>
      </c>
      <c r="AV592" s="12" t="s">
        <v>87</v>
      </c>
      <c r="AW592" s="12" t="s">
        <v>3</v>
      </c>
      <c r="AX592" s="12" t="s">
        <v>85</v>
      </c>
      <c r="AY592" s="152" t="s">
        <v>197</v>
      </c>
    </row>
    <row r="593" spans="2:65" s="1" customFormat="1" ht="16.5" customHeight="1">
      <c r="B593" s="136"/>
      <c r="C593" s="137" t="s">
        <v>1269</v>
      </c>
      <c r="D593" s="137" t="s">
        <v>199</v>
      </c>
      <c r="E593" s="138" t="s">
        <v>1270</v>
      </c>
      <c r="F593" s="139" t="s">
        <v>1271</v>
      </c>
      <c r="G593" s="140" t="s">
        <v>527</v>
      </c>
      <c r="H593" s="141">
        <v>201.267</v>
      </c>
      <c r="I593" s="142"/>
      <c r="J593" s="143">
        <f>ROUND(I593*H593,2)</f>
        <v>0</v>
      </c>
      <c r="K593" s="139" t="s">
        <v>203</v>
      </c>
      <c r="L593" s="32"/>
      <c r="M593" s="144" t="s">
        <v>1</v>
      </c>
      <c r="N593" s="145" t="s">
        <v>42</v>
      </c>
      <c r="P593" s="146">
        <f>O593*H593</f>
        <v>0</v>
      </c>
      <c r="Q593" s="146">
        <v>9.0000000000000006E-5</v>
      </c>
      <c r="R593" s="146">
        <f>Q593*H593</f>
        <v>1.811403E-2</v>
      </c>
      <c r="S593" s="146">
        <v>0</v>
      </c>
      <c r="T593" s="147">
        <f>S593*H593</f>
        <v>0</v>
      </c>
      <c r="AR593" s="148" t="s">
        <v>286</v>
      </c>
      <c r="AT593" s="148" t="s">
        <v>199</v>
      </c>
      <c r="AU593" s="148" t="s">
        <v>87</v>
      </c>
      <c r="AY593" s="17" t="s">
        <v>197</v>
      </c>
      <c r="BE593" s="149">
        <f>IF(N593="základní",J593,0)</f>
        <v>0</v>
      </c>
      <c r="BF593" s="149">
        <f>IF(N593="snížená",J593,0)</f>
        <v>0</v>
      </c>
      <c r="BG593" s="149">
        <f>IF(N593="zákl. přenesená",J593,0)</f>
        <v>0</v>
      </c>
      <c r="BH593" s="149">
        <f>IF(N593="sníž. přenesená",J593,0)</f>
        <v>0</v>
      </c>
      <c r="BI593" s="149">
        <f>IF(N593="nulová",J593,0)</f>
        <v>0</v>
      </c>
      <c r="BJ593" s="17" t="s">
        <v>85</v>
      </c>
      <c r="BK593" s="149">
        <f>ROUND(I593*H593,2)</f>
        <v>0</v>
      </c>
      <c r="BL593" s="17" t="s">
        <v>286</v>
      </c>
      <c r="BM593" s="148" t="s">
        <v>1272</v>
      </c>
    </row>
    <row r="594" spans="2:65" s="12" customFormat="1" ht="22.5">
      <c r="B594" s="150"/>
      <c r="D594" s="151" t="s">
        <v>214</v>
      </c>
      <c r="E594" s="152" t="s">
        <v>1</v>
      </c>
      <c r="F594" s="153" t="s">
        <v>1273</v>
      </c>
      <c r="H594" s="154">
        <v>201.267</v>
      </c>
      <c r="I594" s="155"/>
      <c r="L594" s="150"/>
      <c r="M594" s="156"/>
      <c r="T594" s="157"/>
      <c r="AT594" s="152" t="s">
        <v>214</v>
      </c>
      <c r="AU594" s="152" t="s">
        <v>87</v>
      </c>
      <c r="AV594" s="12" t="s">
        <v>87</v>
      </c>
      <c r="AW594" s="12" t="s">
        <v>32</v>
      </c>
      <c r="AX594" s="12" t="s">
        <v>85</v>
      </c>
      <c r="AY594" s="152" t="s">
        <v>197</v>
      </c>
    </row>
    <row r="595" spans="2:65" s="1" customFormat="1" ht="24.2" customHeight="1">
      <c r="B595" s="136"/>
      <c r="C595" s="137" t="s">
        <v>1274</v>
      </c>
      <c r="D595" s="137" t="s">
        <v>199</v>
      </c>
      <c r="E595" s="138" t="s">
        <v>1275</v>
      </c>
      <c r="F595" s="139" t="s">
        <v>1276</v>
      </c>
      <c r="G595" s="140" t="s">
        <v>212</v>
      </c>
      <c r="H595" s="141">
        <v>209.012</v>
      </c>
      <c r="I595" s="142"/>
      <c r="J595" s="143">
        <f>ROUND(I595*H595,2)</f>
        <v>0</v>
      </c>
      <c r="K595" s="139" t="s">
        <v>203</v>
      </c>
      <c r="L595" s="32"/>
      <c r="M595" s="144" t="s">
        <v>1</v>
      </c>
      <c r="N595" s="145" t="s">
        <v>42</v>
      </c>
      <c r="P595" s="146">
        <f>O595*H595</f>
        <v>0</v>
      </c>
      <c r="Q595" s="146">
        <v>0</v>
      </c>
      <c r="R595" s="146">
        <f>Q595*H595</f>
        <v>0</v>
      </c>
      <c r="S595" s="146">
        <v>0</v>
      </c>
      <c r="T595" s="147">
        <f>S595*H595</f>
        <v>0</v>
      </c>
      <c r="AR595" s="148" t="s">
        <v>286</v>
      </c>
      <c r="AT595" s="148" t="s">
        <v>199</v>
      </c>
      <c r="AU595" s="148" t="s">
        <v>87</v>
      </c>
      <c r="AY595" s="17" t="s">
        <v>197</v>
      </c>
      <c r="BE595" s="149">
        <f>IF(N595="základní",J595,0)</f>
        <v>0</v>
      </c>
      <c r="BF595" s="149">
        <f>IF(N595="snížená",J595,0)</f>
        <v>0</v>
      </c>
      <c r="BG595" s="149">
        <f>IF(N595="zákl. přenesená",J595,0)</f>
        <v>0</v>
      </c>
      <c r="BH595" s="149">
        <f>IF(N595="sníž. přenesená",J595,0)</f>
        <v>0</v>
      </c>
      <c r="BI595" s="149">
        <f>IF(N595="nulová",J595,0)</f>
        <v>0</v>
      </c>
      <c r="BJ595" s="17" t="s">
        <v>85</v>
      </c>
      <c r="BK595" s="149">
        <f>ROUND(I595*H595,2)</f>
        <v>0</v>
      </c>
      <c r="BL595" s="17" t="s">
        <v>286</v>
      </c>
      <c r="BM595" s="148" t="s">
        <v>1277</v>
      </c>
    </row>
    <row r="596" spans="2:65" s="1" customFormat="1" ht="24.2" customHeight="1">
      <c r="B596" s="136"/>
      <c r="C596" s="137" t="s">
        <v>1278</v>
      </c>
      <c r="D596" s="137" t="s">
        <v>199</v>
      </c>
      <c r="E596" s="138" t="s">
        <v>1279</v>
      </c>
      <c r="F596" s="139" t="s">
        <v>1280</v>
      </c>
      <c r="G596" s="140" t="s">
        <v>293</v>
      </c>
      <c r="H596" s="141">
        <v>0.93400000000000005</v>
      </c>
      <c r="I596" s="142"/>
      <c r="J596" s="143">
        <f>ROUND(I596*H596,2)</f>
        <v>0</v>
      </c>
      <c r="K596" s="139" t="s">
        <v>203</v>
      </c>
      <c r="L596" s="32"/>
      <c r="M596" s="144" t="s">
        <v>1</v>
      </c>
      <c r="N596" s="145" t="s">
        <v>42</v>
      </c>
      <c r="P596" s="146">
        <f>O596*H596</f>
        <v>0</v>
      </c>
      <c r="Q596" s="146">
        <v>0</v>
      </c>
      <c r="R596" s="146">
        <f>Q596*H596</f>
        <v>0</v>
      </c>
      <c r="S596" s="146">
        <v>0</v>
      </c>
      <c r="T596" s="147">
        <f>S596*H596</f>
        <v>0</v>
      </c>
      <c r="AR596" s="148" t="s">
        <v>286</v>
      </c>
      <c r="AT596" s="148" t="s">
        <v>199</v>
      </c>
      <c r="AU596" s="148" t="s">
        <v>87</v>
      </c>
      <c r="AY596" s="17" t="s">
        <v>197</v>
      </c>
      <c r="BE596" s="149">
        <f>IF(N596="základní",J596,0)</f>
        <v>0</v>
      </c>
      <c r="BF596" s="149">
        <f>IF(N596="snížená",J596,0)</f>
        <v>0</v>
      </c>
      <c r="BG596" s="149">
        <f>IF(N596="zákl. přenesená",J596,0)</f>
        <v>0</v>
      </c>
      <c r="BH596" s="149">
        <f>IF(N596="sníž. přenesená",J596,0)</f>
        <v>0</v>
      </c>
      <c r="BI596" s="149">
        <f>IF(N596="nulová",J596,0)</f>
        <v>0</v>
      </c>
      <c r="BJ596" s="17" t="s">
        <v>85</v>
      </c>
      <c r="BK596" s="149">
        <f>ROUND(I596*H596,2)</f>
        <v>0</v>
      </c>
      <c r="BL596" s="17" t="s">
        <v>286</v>
      </c>
      <c r="BM596" s="148" t="s">
        <v>1281</v>
      </c>
    </row>
    <row r="597" spans="2:65" s="11" customFormat="1" ht="22.9" customHeight="1">
      <c r="B597" s="124"/>
      <c r="D597" s="125" t="s">
        <v>76</v>
      </c>
      <c r="E597" s="134" t="s">
        <v>1282</v>
      </c>
      <c r="F597" s="134" t="s">
        <v>1283</v>
      </c>
      <c r="I597" s="127"/>
      <c r="J597" s="135">
        <f>BK597</f>
        <v>0</v>
      </c>
      <c r="L597" s="124"/>
      <c r="M597" s="129"/>
      <c r="P597" s="130">
        <f>SUM(P598:P612)</f>
        <v>0</v>
      </c>
      <c r="R597" s="130">
        <f>SUM(R598:R612)</f>
        <v>0.11537561</v>
      </c>
      <c r="T597" s="131">
        <f>SUM(T598:T612)</f>
        <v>0</v>
      </c>
      <c r="AR597" s="125" t="s">
        <v>87</v>
      </c>
      <c r="AT597" s="132" t="s">
        <v>76</v>
      </c>
      <c r="AU597" s="132" t="s">
        <v>85</v>
      </c>
      <c r="AY597" s="125" t="s">
        <v>197</v>
      </c>
      <c r="BK597" s="133">
        <f>SUM(BK598:BK612)</f>
        <v>0</v>
      </c>
    </row>
    <row r="598" spans="2:65" s="1" customFormat="1" ht="24.2" customHeight="1">
      <c r="B598" s="136"/>
      <c r="C598" s="137" t="s">
        <v>1284</v>
      </c>
      <c r="D598" s="137" t="s">
        <v>199</v>
      </c>
      <c r="E598" s="138" t="s">
        <v>1285</v>
      </c>
      <c r="F598" s="139" t="s">
        <v>1286</v>
      </c>
      <c r="G598" s="140" t="s">
        <v>212</v>
      </c>
      <c r="H598" s="141">
        <v>236.20099999999999</v>
      </c>
      <c r="I598" s="142"/>
      <c r="J598" s="143">
        <f>ROUND(I598*H598,2)</f>
        <v>0</v>
      </c>
      <c r="K598" s="139" t="s">
        <v>203</v>
      </c>
      <c r="L598" s="32"/>
      <c r="M598" s="144" t="s">
        <v>1</v>
      </c>
      <c r="N598" s="145" t="s">
        <v>42</v>
      </c>
      <c r="P598" s="146">
        <f>O598*H598</f>
        <v>0</v>
      </c>
      <c r="Q598" s="146">
        <v>1.3999999999999999E-4</v>
      </c>
      <c r="R598" s="146">
        <f>Q598*H598</f>
        <v>3.3068139999999996E-2</v>
      </c>
      <c r="S598" s="146">
        <v>0</v>
      </c>
      <c r="T598" s="147">
        <f>S598*H598</f>
        <v>0</v>
      </c>
      <c r="AR598" s="148" t="s">
        <v>286</v>
      </c>
      <c r="AT598" s="148" t="s">
        <v>199</v>
      </c>
      <c r="AU598" s="148" t="s">
        <v>87</v>
      </c>
      <c r="AY598" s="17" t="s">
        <v>197</v>
      </c>
      <c r="BE598" s="149">
        <f>IF(N598="základní",J598,0)</f>
        <v>0</v>
      </c>
      <c r="BF598" s="149">
        <f>IF(N598="snížená",J598,0)</f>
        <v>0</v>
      </c>
      <c r="BG598" s="149">
        <f>IF(N598="zákl. přenesená",J598,0)</f>
        <v>0</v>
      </c>
      <c r="BH598" s="149">
        <f>IF(N598="sníž. přenesená",J598,0)</f>
        <v>0</v>
      </c>
      <c r="BI598" s="149">
        <f>IF(N598="nulová",J598,0)</f>
        <v>0</v>
      </c>
      <c r="BJ598" s="17" t="s">
        <v>85</v>
      </c>
      <c r="BK598" s="149">
        <f>ROUND(I598*H598,2)</f>
        <v>0</v>
      </c>
      <c r="BL598" s="17" t="s">
        <v>286</v>
      </c>
      <c r="BM598" s="148" t="s">
        <v>1287</v>
      </c>
    </row>
    <row r="599" spans="2:65" s="12" customFormat="1">
      <c r="B599" s="150"/>
      <c r="D599" s="151" t="s">
        <v>214</v>
      </c>
      <c r="E599" s="152" t="s">
        <v>1</v>
      </c>
      <c r="F599" s="153" t="s">
        <v>621</v>
      </c>
      <c r="H599" s="154">
        <v>118.92</v>
      </c>
      <c r="I599" s="155"/>
      <c r="L599" s="150"/>
      <c r="M599" s="156"/>
      <c r="T599" s="157"/>
      <c r="AT599" s="152" t="s">
        <v>214</v>
      </c>
      <c r="AU599" s="152" t="s">
        <v>87</v>
      </c>
      <c r="AV599" s="12" t="s">
        <v>87</v>
      </c>
      <c r="AW599" s="12" t="s">
        <v>32</v>
      </c>
      <c r="AX599" s="12" t="s">
        <v>77</v>
      </c>
      <c r="AY599" s="152" t="s">
        <v>197</v>
      </c>
    </row>
    <row r="600" spans="2:65" s="12" customFormat="1" ht="22.5">
      <c r="B600" s="150"/>
      <c r="D600" s="151" t="s">
        <v>214</v>
      </c>
      <c r="E600" s="152" t="s">
        <v>1</v>
      </c>
      <c r="F600" s="153" t="s">
        <v>756</v>
      </c>
      <c r="H600" s="154">
        <v>86.516000000000005</v>
      </c>
      <c r="I600" s="155"/>
      <c r="L600" s="150"/>
      <c r="M600" s="156"/>
      <c r="T600" s="157"/>
      <c r="AT600" s="152" t="s">
        <v>214</v>
      </c>
      <c r="AU600" s="152" t="s">
        <v>87</v>
      </c>
      <c r="AV600" s="12" t="s">
        <v>87</v>
      </c>
      <c r="AW600" s="12" t="s">
        <v>32</v>
      </c>
      <c r="AX600" s="12" t="s">
        <v>77</v>
      </c>
      <c r="AY600" s="152" t="s">
        <v>197</v>
      </c>
    </row>
    <row r="601" spans="2:65" s="12" customFormat="1">
      <c r="B601" s="150"/>
      <c r="D601" s="151" t="s">
        <v>214</v>
      </c>
      <c r="E601" s="152" t="s">
        <v>1</v>
      </c>
      <c r="F601" s="153" t="s">
        <v>1116</v>
      </c>
      <c r="H601" s="154">
        <v>30.765000000000001</v>
      </c>
      <c r="I601" s="155"/>
      <c r="L601" s="150"/>
      <c r="M601" s="156"/>
      <c r="T601" s="157"/>
      <c r="AT601" s="152" t="s">
        <v>214</v>
      </c>
      <c r="AU601" s="152" t="s">
        <v>87</v>
      </c>
      <c r="AV601" s="12" t="s">
        <v>87</v>
      </c>
      <c r="AW601" s="12" t="s">
        <v>32</v>
      </c>
      <c r="AX601" s="12" t="s">
        <v>77</v>
      </c>
      <c r="AY601" s="152" t="s">
        <v>197</v>
      </c>
    </row>
    <row r="602" spans="2:65" s="13" customFormat="1">
      <c r="B602" s="158"/>
      <c r="D602" s="151" t="s">
        <v>214</v>
      </c>
      <c r="E602" s="159" t="s">
        <v>1</v>
      </c>
      <c r="F602" s="160" t="s">
        <v>219</v>
      </c>
      <c r="H602" s="161">
        <v>236.20100000000002</v>
      </c>
      <c r="I602" s="162"/>
      <c r="L602" s="158"/>
      <c r="M602" s="163"/>
      <c r="T602" s="164"/>
      <c r="AT602" s="159" t="s">
        <v>214</v>
      </c>
      <c r="AU602" s="159" t="s">
        <v>87</v>
      </c>
      <c r="AV602" s="13" t="s">
        <v>204</v>
      </c>
      <c r="AW602" s="13" t="s">
        <v>32</v>
      </c>
      <c r="AX602" s="13" t="s">
        <v>85</v>
      </c>
      <c r="AY602" s="159" t="s">
        <v>197</v>
      </c>
    </row>
    <row r="603" spans="2:65" s="1" customFormat="1" ht="24.2" customHeight="1">
      <c r="B603" s="136"/>
      <c r="C603" s="137" t="s">
        <v>1288</v>
      </c>
      <c r="D603" s="137" t="s">
        <v>199</v>
      </c>
      <c r="E603" s="138" t="s">
        <v>1289</v>
      </c>
      <c r="F603" s="139" t="s">
        <v>1290</v>
      </c>
      <c r="G603" s="140" t="s">
        <v>212</v>
      </c>
      <c r="H603" s="141">
        <v>236.20099999999999</v>
      </c>
      <c r="I603" s="142"/>
      <c r="J603" s="143">
        <f>ROUND(I603*H603,2)</f>
        <v>0</v>
      </c>
      <c r="K603" s="139" t="s">
        <v>203</v>
      </c>
      <c r="L603" s="32"/>
      <c r="M603" s="144" t="s">
        <v>1</v>
      </c>
      <c r="N603" s="145" t="s">
        <v>42</v>
      </c>
      <c r="P603" s="146">
        <f>O603*H603</f>
        <v>0</v>
      </c>
      <c r="Q603" s="146">
        <v>8.0000000000000007E-5</v>
      </c>
      <c r="R603" s="146">
        <f>Q603*H603</f>
        <v>1.8896080000000003E-2</v>
      </c>
      <c r="S603" s="146">
        <v>0</v>
      </c>
      <c r="T603" s="147">
        <f>S603*H603</f>
        <v>0</v>
      </c>
      <c r="AR603" s="148" t="s">
        <v>286</v>
      </c>
      <c r="AT603" s="148" t="s">
        <v>199</v>
      </c>
      <c r="AU603" s="148" t="s">
        <v>87</v>
      </c>
      <c r="AY603" s="17" t="s">
        <v>197</v>
      </c>
      <c r="BE603" s="149">
        <f>IF(N603="základní",J603,0)</f>
        <v>0</v>
      </c>
      <c r="BF603" s="149">
        <f>IF(N603="snížená",J603,0)</f>
        <v>0</v>
      </c>
      <c r="BG603" s="149">
        <f>IF(N603="zákl. přenesená",J603,0)</f>
        <v>0</v>
      </c>
      <c r="BH603" s="149">
        <f>IF(N603="sníž. přenesená",J603,0)</f>
        <v>0</v>
      </c>
      <c r="BI603" s="149">
        <f>IF(N603="nulová",J603,0)</f>
        <v>0</v>
      </c>
      <c r="BJ603" s="17" t="s">
        <v>85</v>
      </c>
      <c r="BK603" s="149">
        <f>ROUND(I603*H603,2)</f>
        <v>0</v>
      </c>
      <c r="BL603" s="17" t="s">
        <v>286</v>
      </c>
      <c r="BM603" s="148" t="s">
        <v>1291</v>
      </c>
    </row>
    <row r="604" spans="2:65" s="1" customFormat="1" ht="24.2" customHeight="1">
      <c r="B604" s="136"/>
      <c r="C604" s="137" t="s">
        <v>1292</v>
      </c>
      <c r="D604" s="137" t="s">
        <v>199</v>
      </c>
      <c r="E604" s="138" t="s">
        <v>1293</v>
      </c>
      <c r="F604" s="139" t="s">
        <v>1294</v>
      </c>
      <c r="G604" s="140" t="s">
        <v>212</v>
      </c>
      <c r="H604" s="141">
        <v>129.411</v>
      </c>
      <c r="I604" s="142"/>
      <c r="J604" s="143">
        <f>ROUND(I604*H604,2)</f>
        <v>0</v>
      </c>
      <c r="K604" s="139" t="s">
        <v>203</v>
      </c>
      <c r="L604" s="32"/>
      <c r="M604" s="144" t="s">
        <v>1</v>
      </c>
      <c r="N604" s="145" t="s">
        <v>42</v>
      </c>
      <c r="P604" s="146">
        <f>O604*H604</f>
        <v>0</v>
      </c>
      <c r="Q604" s="146">
        <v>6.9999999999999994E-5</v>
      </c>
      <c r="R604" s="146">
        <f>Q604*H604</f>
        <v>9.058769999999999E-3</v>
      </c>
      <c r="S604" s="146">
        <v>0</v>
      </c>
      <c r="T604" s="147">
        <f>S604*H604</f>
        <v>0</v>
      </c>
      <c r="AR604" s="148" t="s">
        <v>286</v>
      </c>
      <c r="AT604" s="148" t="s">
        <v>199</v>
      </c>
      <c r="AU604" s="148" t="s">
        <v>87</v>
      </c>
      <c r="AY604" s="17" t="s">
        <v>197</v>
      </c>
      <c r="BE604" s="149">
        <f>IF(N604="základní",J604,0)</f>
        <v>0</v>
      </c>
      <c r="BF604" s="149">
        <f>IF(N604="snížená",J604,0)</f>
        <v>0</v>
      </c>
      <c r="BG604" s="149">
        <f>IF(N604="zákl. přenesená",J604,0)</f>
        <v>0</v>
      </c>
      <c r="BH604" s="149">
        <f>IF(N604="sníž. přenesená",J604,0)</f>
        <v>0</v>
      </c>
      <c r="BI604" s="149">
        <f>IF(N604="nulová",J604,0)</f>
        <v>0</v>
      </c>
      <c r="BJ604" s="17" t="s">
        <v>85</v>
      </c>
      <c r="BK604" s="149">
        <f>ROUND(I604*H604,2)</f>
        <v>0</v>
      </c>
      <c r="BL604" s="17" t="s">
        <v>286</v>
      </c>
      <c r="BM604" s="148" t="s">
        <v>1295</v>
      </c>
    </row>
    <row r="605" spans="2:65" s="12" customFormat="1">
      <c r="B605" s="150"/>
      <c r="D605" s="151" t="s">
        <v>214</v>
      </c>
      <c r="E605" s="152" t="s">
        <v>1</v>
      </c>
      <c r="F605" s="153" t="s">
        <v>1296</v>
      </c>
      <c r="H605" s="154">
        <v>50.793999999999997</v>
      </c>
      <c r="I605" s="155"/>
      <c r="L605" s="150"/>
      <c r="M605" s="156"/>
      <c r="T605" s="157"/>
      <c r="AT605" s="152" t="s">
        <v>214</v>
      </c>
      <c r="AU605" s="152" t="s">
        <v>87</v>
      </c>
      <c r="AV605" s="12" t="s">
        <v>87</v>
      </c>
      <c r="AW605" s="12" t="s">
        <v>32</v>
      </c>
      <c r="AX605" s="12" t="s">
        <v>77</v>
      </c>
      <c r="AY605" s="152" t="s">
        <v>197</v>
      </c>
    </row>
    <row r="606" spans="2:65" s="12" customFormat="1">
      <c r="B606" s="150"/>
      <c r="D606" s="151" t="s">
        <v>214</v>
      </c>
      <c r="E606" s="152" t="s">
        <v>1</v>
      </c>
      <c r="F606" s="153" t="s">
        <v>1297</v>
      </c>
      <c r="H606" s="154">
        <v>27.042999999999999</v>
      </c>
      <c r="I606" s="155"/>
      <c r="L606" s="150"/>
      <c r="M606" s="156"/>
      <c r="T606" s="157"/>
      <c r="AT606" s="152" t="s">
        <v>214</v>
      </c>
      <c r="AU606" s="152" t="s">
        <v>87</v>
      </c>
      <c r="AV606" s="12" t="s">
        <v>87</v>
      </c>
      <c r="AW606" s="12" t="s">
        <v>32</v>
      </c>
      <c r="AX606" s="12" t="s">
        <v>77</v>
      </c>
      <c r="AY606" s="152" t="s">
        <v>197</v>
      </c>
    </row>
    <row r="607" spans="2:65" s="12" customFormat="1">
      <c r="B607" s="150"/>
      <c r="D607" s="151" t="s">
        <v>214</v>
      </c>
      <c r="E607" s="152" t="s">
        <v>1</v>
      </c>
      <c r="F607" s="153" t="s">
        <v>1298</v>
      </c>
      <c r="H607" s="154">
        <v>39.213999999999999</v>
      </c>
      <c r="I607" s="155"/>
      <c r="L607" s="150"/>
      <c r="M607" s="156"/>
      <c r="T607" s="157"/>
      <c r="AT607" s="152" t="s">
        <v>214</v>
      </c>
      <c r="AU607" s="152" t="s">
        <v>87</v>
      </c>
      <c r="AV607" s="12" t="s">
        <v>87</v>
      </c>
      <c r="AW607" s="12" t="s">
        <v>32</v>
      </c>
      <c r="AX607" s="12" t="s">
        <v>77</v>
      </c>
      <c r="AY607" s="152" t="s">
        <v>197</v>
      </c>
    </row>
    <row r="608" spans="2:65" s="12" customFormat="1" ht="22.5">
      <c r="B608" s="150"/>
      <c r="D608" s="151" t="s">
        <v>214</v>
      </c>
      <c r="E608" s="152" t="s">
        <v>1</v>
      </c>
      <c r="F608" s="153" t="s">
        <v>1299</v>
      </c>
      <c r="H608" s="154">
        <v>12.36</v>
      </c>
      <c r="I608" s="155"/>
      <c r="L608" s="150"/>
      <c r="M608" s="156"/>
      <c r="T608" s="157"/>
      <c r="AT608" s="152" t="s">
        <v>214</v>
      </c>
      <c r="AU608" s="152" t="s">
        <v>87</v>
      </c>
      <c r="AV608" s="12" t="s">
        <v>87</v>
      </c>
      <c r="AW608" s="12" t="s">
        <v>32</v>
      </c>
      <c r="AX608" s="12" t="s">
        <v>77</v>
      </c>
      <c r="AY608" s="152" t="s">
        <v>197</v>
      </c>
    </row>
    <row r="609" spans="2:65" s="13" customFormat="1">
      <c r="B609" s="158"/>
      <c r="D609" s="151" t="s">
        <v>214</v>
      </c>
      <c r="E609" s="159" t="s">
        <v>1</v>
      </c>
      <c r="F609" s="160" t="s">
        <v>219</v>
      </c>
      <c r="H609" s="161">
        <v>129.411</v>
      </c>
      <c r="I609" s="162"/>
      <c r="L609" s="158"/>
      <c r="M609" s="163"/>
      <c r="T609" s="164"/>
      <c r="AT609" s="159" t="s">
        <v>214</v>
      </c>
      <c r="AU609" s="159" t="s">
        <v>87</v>
      </c>
      <c r="AV609" s="13" t="s">
        <v>204</v>
      </c>
      <c r="AW609" s="13" t="s">
        <v>32</v>
      </c>
      <c r="AX609" s="13" t="s">
        <v>85</v>
      </c>
      <c r="AY609" s="159" t="s">
        <v>197</v>
      </c>
    </row>
    <row r="610" spans="2:65" s="1" customFormat="1" ht="24.2" customHeight="1">
      <c r="B610" s="136"/>
      <c r="C610" s="137" t="s">
        <v>1300</v>
      </c>
      <c r="D610" s="137" t="s">
        <v>199</v>
      </c>
      <c r="E610" s="138" t="s">
        <v>1301</v>
      </c>
      <c r="F610" s="139" t="s">
        <v>1302</v>
      </c>
      <c r="G610" s="140" t="s">
        <v>212</v>
      </c>
      <c r="H610" s="141">
        <v>129.411</v>
      </c>
      <c r="I610" s="142"/>
      <c r="J610" s="143">
        <f>ROUND(I610*H610,2)</f>
        <v>0</v>
      </c>
      <c r="K610" s="139" t="s">
        <v>203</v>
      </c>
      <c r="L610" s="32"/>
      <c r="M610" s="144" t="s">
        <v>1</v>
      </c>
      <c r="N610" s="145" t="s">
        <v>42</v>
      </c>
      <c r="P610" s="146">
        <f>O610*H610</f>
        <v>0</v>
      </c>
      <c r="Q610" s="146">
        <v>1.3999999999999999E-4</v>
      </c>
      <c r="R610" s="146">
        <f>Q610*H610</f>
        <v>1.8117539999999998E-2</v>
      </c>
      <c r="S610" s="146">
        <v>0</v>
      </c>
      <c r="T610" s="147">
        <f>S610*H610</f>
        <v>0</v>
      </c>
      <c r="AR610" s="148" t="s">
        <v>286</v>
      </c>
      <c r="AT610" s="148" t="s">
        <v>199</v>
      </c>
      <c r="AU610" s="148" t="s">
        <v>87</v>
      </c>
      <c r="AY610" s="17" t="s">
        <v>197</v>
      </c>
      <c r="BE610" s="149">
        <f>IF(N610="základní",J610,0)</f>
        <v>0</v>
      </c>
      <c r="BF610" s="149">
        <f>IF(N610="snížená",J610,0)</f>
        <v>0</v>
      </c>
      <c r="BG610" s="149">
        <f>IF(N610="zákl. přenesená",J610,0)</f>
        <v>0</v>
      </c>
      <c r="BH610" s="149">
        <f>IF(N610="sníž. přenesená",J610,0)</f>
        <v>0</v>
      </c>
      <c r="BI610" s="149">
        <f>IF(N610="nulová",J610,0)</f>
        <v>0</v>
      </c>
      <c r="BJ610" s="17" t="s">
        <v>85</v>
      </c>
      <c r="BK610" s="149">
        <f>ROUND(I610*H610,2)</f>
        <v>0</v>
      </c>
      <c r="BL610" s="17" t="s">
        <v>286</v>
      </c>
      <c r="BM610" s="148" t="s">
        <v>1303</v>
      </c>
    </row>
    <row r="611" spans="2:65" s="1" customFormat="1" ht="24.2" customHeight="1">
      <c r="B611" s="136"/>
      <c r="C611" s="137" t="s">
        <v>1304</v>
      </c>
      <c r="D611" s="137" t="s">
        <v>199</v>
      </c>
      <c r="E611" s="138" t="s">
        <v>1305</v>
      </c>
      <c r="F611" s="139" t="s">
        <v>1306</v>
      </c>
      <c r="G611" s="140" t="s">
        <v>212</v>
      </c>
      <c r="H611" s="141">
        <v>129.411</v>
      </c>
      <c r="I611" s="142"/>
      <c r="J611" s="143">
        <f>ROUND(I611*H611,2)</f>
        <v>0</v>
      </c>
      <c r="K611" s="139" t="s">
        <v>203</v>
      </c>
      <c r="L611" s="32"/>
      <c r="M611" s="144" t="s">
        <v>1</v>
      </c>
      <c r="N611" s="145" t="s">
        <v>42</v>
      </c>
      <c r="P611" s="146">
        <f>O611*H611</f>
        <v>0</v>
      </c>
      <c r="Q611" s="146">
        <v>1.3999999999999999E-4</v>
      </c>
      <c r="R611" s="146">
        <f>Q611*H611</f>
        <v>1.8117539999999998E-2</v>
      </c>
      <c r="S611" s="146">
        <v>0</v>
      </c>
      <c r="T611" s="147">
        <f>S611*H611</f>
        <v>0</v>
      </c>
      <c r="AR611" s="148" t="s">
        <v>286</v>
      </c>
      <c r="AT611" s="148" t="s">
        <v>199</v>
      </c>
      <c r="AU611" s="148" t="s">
        <v>87</v>
      </c>
      <c r="AY611" s="17" t="s">
        <v>197</v>
      </c>
      <c r="BE611" s="149">
        <f>IF(N611="základní",J611,0)</f>
        <v>0</v>
      </c>
      <c r="BF611" s="149">
        <f>IF(N611="snížená",J611,0)</f>
        <v>0</v>
      </c>
      <c r="BG611" s="149">
        <f>IF(N611="zákl. přenesená",J611,0)</f>
        <v>0</v>
      </c>
      <c r="BH611" s="149">
        <f>IF(N611="sníž. přenesená",J611,0)</f>
        <v>0</v>
      </c>
      <c r="BI611" s="149">
        <f>IF(N611="nulová",J611,0)</f>
        <v>0</v>
      </c>
      <c r="BJ611" s="17" t="s">
        <v>85</v>
      </c>
      <c r="BK611" s="149">
        <f>ROUND(I611*H611,2)</f>
        <v>0</v>
      </c>
      <c r="BL611" s="17" t="s">
        <v>286</v>
      </c>
      <c r="BM611" s="148" t="s">
        <v>1307</v>
      </c>
    </row>
    <row r="612" spans="2:65" s="1" customFormat="1" ht="24.2" customHeight="1">
      <c r="B612" s="136"/>
      <c r="C612" s="137" t="s">
        <v>1308</v>
      </c>
      <c r="D612" s="137" t="s">
        <v>199</v>
      </c>
      <c r="E612" s="138" t="s">
        <v>1309</v>
      </c>
      <c r="F612" s="139" t="s">
        <v>1310</v>
      </c>
      <c r="G612" s="140" t="s">
        <v>212</v>
      </c>
      <c r="H612" s="141">
        <v>129.411</v>
      </c>
      <c r="I612" s="142"/>
      <c r="J612" s="143">
        <f>ROUND(I612*H612,2)</f>
        <v>0</v>
      </c>
      <c r="K612" s="139" t="s">
        <v>203</v>
      </c>
      <c r="L612" s="32"/>
      <c r="M612" s="182" t="s">
        <v>1</v>
      </c>
      <c r="N612" s="183" t="s">
        <v>42</v>
      </c>
      <c r="O612" s="184"/>
      <c r="P612" s="185">
        <f>O612*H612</f>
        <v>0</v>
      </c>
      <c r="Q612" s="185">
        <v>1.3999999999999999E-4</v>
      </c>
      <c r="R612" s="185">
        <f>Q612*H612</f>
        <v>1.8117539999999998E-2</v>
      </c>
      <c r="S612" s="185">
        <v>0</v>
      </c>
      <c r="T612" s="186">
        <f>S612*H612</f>
        <v>0</v>
      </c>
      <c r="AR612" s="148" t="s">
        <v>286</v>
      </c>
      <c r="AT612" s="148" t="s">
        <v>199</v>
      </c>
      <c r="AU612" s="148" t="s">
        <v>87</v>
      </c>
      <c r="AY612" s="17" t="s">
        <v>197</v>
      </c>
      <c r="BE612" s="149">
        <f>IF(N612="základní",J612,0)</f>
        <v>0</v>
      </c>
      <c r="BF612" s="149">
        <f>IF(N612="snížená",J612,0)</f>
        <v>0</v>
      </c>
      <c r="BG612" s="149">
        <f>IF(N612="zákl. přenesená",J612,0)</f>
        <v>0</v>
      </c>
      <c r="BH612" s="149">
        <f>IF(N612="sníž. přenesená",J612,0)</f>
        <v>0</v>
      </c>
      <c r="BI612" s="149">
        <f>IF(N612="nulová",J612,0)</f>
        <v>0</v>
      </c>
      <c r="BJ612" s="17" t="s">
        <v>85</v>
      </c>
      <c r="BK612" s="149">
        <f>ROUND(I612*H612,2)</f>
        <v>0</v>
      </c>
      <c r="BL612" s="17" t="s">
        <v>286</v>
      </c>
      <c r="BM612" s="148" t="s">
        <v>1311</v>
      </c>
    </row>
    <row r="613" spans="2:65" s="1" customFormat="1" ht="6.95" customHeight="1">
      <c r="B613" s="44"/>
      <c r="C613" s="45"/>
      <c r="D613" s="45"/>
      <c r="E613" s="45"/>
      <c r="F613" s="45"/>
      <c r="G613" s="45"/>
      <c r="H613" s="45"/>
      <c r="I613" s="45"/>
      <c r="J613" s="45"/>
      <c r="K613" s="45"/>
      <c r="L613" s="32"/>
    </row>
  </sheetData>
  <autoFilter ref="C140:K612" xr:uid="{00000000-0009-0000-0000-000001000000}"/>
  <mergeCells count="9">
    <mergeCell ref="E87:H87"/>
    <mergeCell ref="E131:H131"/>
    <mergeCell ref="E133:H13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0"/>
  <sheetViews>
    <sheetView showGridLines="0" workbookViewId="0">
      <selection activeCell="H2" sqref="H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s="1" customFormat="1" ht="12" customHeight="1">
      <c r="B8" s="32"/>
      <c r="D8" s="27" t="s">
        <v>146</v>
      </c>
      <c r="L8" s="32"/>
    </row>
    <row r="9" spans="2:46" s="1" customFormat="1" ht="16.5" customHeight="1">
      <c r="B9" s="32"/>
      <c r="E9" s="246" t="s">
        <v>1312</v>
      </c>
      <c r="F9" s="249"/>
      <c r="G9" s="249"/>
      <c r="H9" s="24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7. 10. 2024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2" t="str">
        <f>'Rekapitulace stavby'!E14</f>
        <v>Vyplň údaj</v>
      </c>
      <c r="F18" s="236"/>
      <c r="G18" s="236"/>
      <c r="H18" s="236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1313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1314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4"/>
      <c r="E27" s="240" t="s">
        <v>1</v>
      </c>
      <c r="F27" s="240"/>
      <c r="G27" s="240"/>
      <c r="H27" s="240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ROUND(J125,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ROUND((SUM(BE125:BE239)),  2)</f>
        <v>0</v>
      </c>
      <c r="I33" s="96">
        <v>0.21</v>
      </c>
      <c r="J33" s="86">
        <f>ROUND(((SUM(BE125:BE239))*I33),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ROUND((SUM(BF125:BF239)),  2)</f>
        <v>0</v>
      </c>
      <c r="I34" s="96">
        <v>0.12</v>
      </c>
      <c r="J34" s="86">
        <f>ROUND(((SUM(BF125:BF239))*I34),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ROUND((SUM(BG125:BG239)),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ROUND((SUM(BH125:BH239)),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ROUND((SUM(BI125:BI239)),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152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47" s="1" customFormat="1" ht="12" customHeight="1">
      <c r="B86" s="32"/>
      <c r="C86" s="27" t="s">
        <v>146</v>
      </c>
      <c r="L86" s="32"/>
    </row>
    <row r="87" spans="2:47" s="1" customFormat="1" ht="16.5" customHeight="1">
      <c r="B87" s="32"/>
      <c r="E87" s="246" t="str">
        <f>E9</f>
        <v>SO 02 - Přírodní jezírko</v>
      </c>
      <c r="F87" s="249"/>
      <c r="G87" s="249"/>
      <c r="H87" s="24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k.ú. Daliměřice, Turnov</v>
      </c>
      <c r="I89" s="27" t="s">
        <v>22</v>
      </c>
      <c r="J89" s="52" t="str">
        <f>IF(J12="","",J12)</f>
        <v>7. 10. 2024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Město Turnov</v>
      </c>
      <c r="I91" s="27" t="s">
        <v>30</v>
      </c>
      <c r="J91" s="30" t="str">
        <f>E21</f>
        <v>Ing. Radim Heiduk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Ing. Petr Dudík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153</v>
      </c>
      <c r="D94" s="97"/>
      <c r="E94" s="97"/>
      <c r="F94" s="97"/>
      <c r="G94" s="97"/>
      <c r="H94" s="97"/>
      <c r="I94" s="97"/>
      <c r="J94" s="106" t="s">
        <v>154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155</v>
      </c>
      <c r="J96" s="66">
        <f>J125</f>
        <v>0</v>
      </c>
      <c r="L96" s="32"/>
      <c r="AU96" s="17" t="s">
        <v>156</v>
      </c>
    </row>
    <row r="97" spans="2:12" s="8" customFormat="1" ht="24.95" customHeight="1">
      <c r="B97" s="108"/>
      <c r="D97" s="109" t="s">
        <v>157</v>
      </c>
      <c r="E97" s="110"/>
      <c r="F97" s="110"/>
      <c r="G97" s="110"/>
      <c r="H97" s="110"/>
      <c r="I97" s="110"/>
      <c r="J97" s="111">
        <f>J126</f>
        <v>0</v>
      </c>
      <c r="L97" s="108"/>
    </row>
    <row r="98" spans="2:12" s="9" customFormat="1" ht="19.899999999999999" customHeight="1">
      <c r="B98" s="112"/>
      <c r="D98" s="113" t="s">
        <v>158</v>
      </c>
      <c r="E98" s="114"/>
      <c r="F98" s="114"/>
      <c r="G98" s="114"/>
      <c r="H98" s="114"/>
      <c r="I98" s="114"/>
      <c r="J98" s="115">
        <f>J127</f>
        <v>0</v>
      </c>
      <c r="L98" s="112"/>
    </row>
    <row r="99" spans="2:12" s="9" customFormat="1" ht="19.899999999999999" customHeight="1">
      <c r="B99" s="112"/>
      <c r="D99" s="113" t="s">
        <v>159</v>
      </c>
      <c r="E99" s="114"/>
      <c r="F99" s="114"/>
      <c r="G99" s="114"/>
      <c r="H99" s="114"/>
      <c r="I99" s="114"/>
      <c r="J99" s="115">
        <f>J173</f>
        <v>0</v>
      </c>
      <c r="L99" s="112"/>
    </row>
    <row r="100" spans="2:12" s="9" customFormat="1" ht="19.899999999999999" customHeight="1">
      <c r="B100" s="112"/>
      <c r="D100" s="113" t="s">
        <v>161</v>
      </c>
      <c r="E100" s="114"/>
      <c r="F100" s="114"/>
      <c r="G100" s="114"/>
      <c r="H100" s="114"/>
      <c r="I100" s="114"/>
      <c r="J100" s="115">
        <f>J177</f>
        <v>0</v>
      </c>
      <c r="L100" s="112"/>
    </row>
    <row r="101" spans="2:12" s="9" customFormat="1" ht="19.899999999999999" customHeight="1">
      <c r="B101" s="112"/>
      <c r="D101" s="113" t="s">
        <v>164</v>
      </c>
      <c r="E101" s="114"/>
      <c r="F101" s="114"/>
      <c r="G101" s="114"/>
      <c r="H101" s="114"/>
      <c r="I101" s="114"/>
      <c r="J101" s="115">
        <f>J187</f>
        <v>0</v>
      </c>
      <c r="L101" s="112"/>
    </row>
    <row r="102" spans="2:12" s="9" customFormat="1" ht="19.899999999999999" customHeight="1">
      <c r="B102" s="112"/>
      <c r="D102" s="113" t="s">
        <v>165</v>
      </c>
      <c r="E102" s="114"/>
      <c r="F102" s="114"/>
      <c r="G102" s="114"/>
      <c r="H102" s="114"/>
      <c r="I102" s="114"/>
      <c r="J102" s="115">
        <f>J201</f>
        <v>0</v>
      </c>
      <c r="L102" s="112"/>
    </row>
    <row r="103" spans="2:12" s="9" customFormat="1" ht="19.899999999999999" customHeight="1">
      <c r="B103" s="112"/>
      <c r="D103" s="113" t="s">
        <v>166</v>
      </c>
      <c r="E103" s="114"/>
      <c r="F103" s="114"/>
      <c r="G103" s="114"/>
      <c r="H103" s="114"/>
      <c r="I103" s="114"/>
      <c r="J103" s="115">
        <f>J206</f>
        <v>0</v>
      </c>
      <c r="L103" s="112"/>
    </row>
    <row r="104" spans="2:12" s="8" customFormat="1" ht="24.95" customHeight="1">
      <c r="B104" s="108"/>
      <c r="D104" s="109" t="s">
        <v>167</v>
      </c>
      <c r="E104" s="110"/>
      <c r="F104" s="110"/>
      <c r="G104" s="110"/>
      <c r="H104" s="110"/>
      <c r="I104" s="110"/>
      <c r="J104" s="111">
        <f>J208</f>
        <v>0</v>
      </c>
      <c r="L104" s="108"/>
    </row>
    <row r="105" spans="2:12" s="9" customFormat="1" ht="19.899999999999999" customHeight="1">
      <c r="B105" s="112"/>
      <c r="D105" s="113" t="s">
        <v>168</v>
      </c>
      <c r="E105" s="114"/>
      <c r="F105" s="114"/>
      <c r="G105" s="114"/>
      <c r="H105" s="114"/>
      <c r="I105" s="114"/>
      <c r="J105" s="115">
        <f>J209</f>
        <v>0</v>
      </c>
      <c r="L105" s="112"/>
    </row>
    <row r="106" spans="2:12" s="1" customFormat="1" ht="21.75" customHeight="1">
      <c r="B106" s="32"/>
      <c r="L106" s="32"/>
    </row>
    <row r="107" spans="2:12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5" customHeight="1">
      <c r="B112" s="32"/>
      <c r="C112" s="21" t="s">
        <v>182</v>
      </c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16.5" customHeight="1">
      <c r="B115" s="32"/>
      <c r="E115" s="250" t="str">
        <f>E7</f>
        <v>Přírodní biotop Dolánky</v>
      </c>
      <c r="F115" s="251"/>
      <c r="G115" s="251"/>
      <c r="H115" s="251"/>
      <c r="L115" s="32"/>
    </row>
    <row r="116" spans="2:65" s="1" customFormat="1" ht="12" customHeight="1">
      <c r="B116" s="32"/>
      <c r="C116" s="27" t="s">
        <v>146</v>
      </c>
      <c r="L116" s="32"/>
    </row>
    <row r="117" spans="2:65" s="1" customFormat="1" ht="16.5" customHeight="1">
      <c r="B117" s="32"/>
      <c r="E117" s="246" t="str">
        <f>E9</f>
        <v>SO 02 - Přírodní jezírko</v>
      </c>
      <c r="F117" s="249"/>
      <c r="G117" s="249"/>
      <c r="H117" s="249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F12</f>
        <v>k.ú. Daliměřice, Turnov</v>
      </c>
      <c r="I119" s="27" t="s">
        <v>22</v>
      </c>
      <c r="J119" s="52" t="str">
        <f>IF(J12="","",J12)</f>
        <v>7. 10. 2024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24</v>
      </c>
      <c r="F121" s="25" t="str">
        <f>E15</f>
        <v>Město Turnov</v>
      </c>
      <c r="I121" s="27" t="s">
        <v>30</v>
      </c>
      <c r="J121" s="30" t="str">
        <f>E21</f>
        <v>Ing. Radim Heiduk</v>
      </c>
      <c r="L121" s="32"/>
    </row>
    <row r="122" spans="2:65" s="1" customFormat="1" ht="15.2" customHeight="1">
      <c r="B122" s="32"/>
      <c r="C122" s="27" t="s">
        <v>28</v>
      </c>
      <c r="F122" s="25" t="str">
        <f>IF(E18="","",E18)</f>
        <v>Vyplň údaj</v>
      </c>
      <c r="I122" s="27" t="s">
        <v>33</v>
      </c>
      <c r="J122" s="30" t="str">
        <f>E24</f>
        <v>Ing. Petr Dudík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6"/>
      <c r="C124" s="117" t="s">
        <v>183</v>
      </c>
      <c r="D124" s="118" t="s">
        <v>62</v>
      </c>
      <c r="E124" s="118" t="s">
        <v>58</v>
      </c>
      <c r="F124" s="118" t="s">
        <v>59</v>
      </c>
      <c r="G124" s="118" t="s">
        <v>184</v>
      </c>
      <c r="H124" s="118" t="s">
        <v>185</v>
      </c>
      <c r="I124" s="118" t="s">
        <v>186</v>
      </c>
      <c r="J124" s="118" t="s">
        <v>154</v>
      </c>
      <c r="K124" s="119" t="s">
        <v>187</v>
      </c>
      <c r="L124" s="116"/>
      <c r="M124" s="59" t="s">
        <v>1</v>
      </c>
      <c r="N124" s="60" t="s">
        <v>41</v>
      </c>
      <c r="O124" s="60" t="s">
        <v>188</v>
      </c>
      <c r="P124" s="60" t="s">
        <v>189</v>
      </c>
      <c r="Q124" s="60" t="s">
        <v>190</v>
      </c>
      <c r="R124" s="60" t="s">
        <v>191</v>
      </c>
      <c r="S124" s="60" t="s">
        <v>192</v>
      </c>
      <c r="T124" s="61" t="s">
        <v>193</v>
      </c>
    </row>
    <row r="125" spans="2:65" s="1" customFormat="1" ht="22.9" customHeight="1">
      <c r="B125" s="32"/>
      <c r="C125" s="64" t="s">
        <v>194</v>
      </c>
      <c r="J125" s="120">
        <f>BK125</f>
        <v>0</v>
      </c>
      <c r="L125" s="32"/>
      <c r="M125" s="62"/>
      <c r="N125" s="53"/>
      <c r="O125" s="53"/>
      <c r="P125" s="121">
        <f>P126+P208</f>
        <v>0</v>
      </c>
      <c r="Q125" s="53"/>
      <c r="R125" s="121">
        <f>R126+R208</f>
        <v>2851.2995103999997</v>
      </c>
      <c r="S125" s="53"/>
      <c r="T125" s="122">
        <f>T126+T208</f>
        <v>118.08</v>
      </c>
      <c r="AT125" s="17" t="s">
        <v>76</v>
      </c>
      <c r="AU125" s="17" t="s">
        <v>156</v>
      </c>
      <c r="BK125" s="123">
        <f>BK126+BK208</f>
        <v>0</v>
      </c>
    </row>
    <row r="126" spans="2:65" s="11" customFormat="1" ht="25.9" customHeight="1">
      <c r="B126" s="124"/>
      <c r="D126" s="125" t="s">
        <v>76</v>
      </c>
      <c r="E126" s="126" t="s">
        <v>195</v>
      </c>
      <c r="F126" s="126" t="s">
        <v>196</v>
      </c>
      <c r="I126" s="127"/>
      <c r="J126" s="128">
        <f>BK126</f>
        <v>0</v>
      </c>
      <c r="L126" s="124"/>
      <c r="M126" s="129"/>
      <c r="P126" s="130">
        <f>P127+P173+P177+P187+P201+P206</f>
        <v>0</v>
      </c>
      <c r="R126" s="130">
        <f>R127+R173+R177+R187+R201+R206</f>
        <v>2847.1463599999997</v>
      </c>
      <c r="T126" s="131">
        <f>T127+T173+T177+T187+T201+T206</f>
        <v>118.08</v>
      </c>
      <c r="AR126" s="125" t="s">
        <v>85</v>
      </c>
      <c r="AT126" s="132" t="s">
        <v>76</v>
      </c>
      <c r="AU126" s="132" t="s">
        <v>77</v>
      </c>
      <c r="AY126" s="125" t="s">
        <v>197</v>
      </c>
      <c r="BK126" s="133">
        <f>BK127+BK173+BK177+BK187+BK201+BK206</f>
        <v>0</v>
      </c>
    </row>
    <row r="127" spans="2:65" s="11" customFormat="1" ht="22.9" customHeight="1">
      <c r="B127" s="124"/>
      <c r="D127" s="125" t="s">
        <v>76</v>
      </c>
      <c r="E127" s="134" t="s">
        <v>85</v>
      </c>
      <c r="F127" s="134" t="s">
        <v>198</v>
      </c>
      <c r="I127" s="127"/>
      <c r="J127" s="135">
        <f>BK127</f>
        <v>0</v>
      </c>
      <c r="L127" s="124"/>
      <c r="M127" s="129"/>
      <c r="P127" s="130">
        <f>SUM(P128:P172)</f>
        <v>0</v>
      </c>
      <c r="R127" s="130">
        <f>SUM(R128:R172)</f>
        <v>1.7669999999999999</v>
      </c>
      <c r="T127" s="131">
        <f>SUM(T128:T172)</f>
        <v>0</v>
      </c>
      <c r="AR127" s="125" t="s">
        <v>85</v>
      </c>
      <c r="AT127" s="132" t="s">
        <v>76</v>
      </c>
      <c r="AU127" s="132" t="s">
        <v>85</v>
      </c>
      <c r="AY127" s="125" t="s">
        <v>197</v>
      </c>
      <c r="BK127" s="133">
        <f>SUM(BK128:BK172)</f>
        <v>0</v>
      </c>
    </row>
    <row r="128" spans="2:65" s="1" customFormat="1" ht="24.2" customHeight="1">
      <c r="B128" s="136"/>
      <c r="C128" s="137" t="s">
        <v>85</v>
      </c>
      <c r="D128" s="137" t="s">
        <v>199</v>
      </c>
      <c r="E128" s="138" t="s">
        <v>1315</v>
      </c>
      <c r="F128" s="139" t="s">
        <v>1316</v>
      </c>
      <c r="G128" s="140" t="s">
        <v>1317</v>
      </c>
      <c r="H128" s="141">
        <v>100</v>
      </c>
      <c r="I128" s="142"/>
      <c r="J128" s="143">
        <f>ROUND(I128*H128,2)</f>
        <v>0</v>
      </c>
      <c r="K128" s="139" t="s">
        <v>203</v>
      </c>
      <c r="L128" s="32"/>
      <c r="M128" s="144" t="s">
        <v>1</v>
      </c>
      <c r="N128" s="145" t="s">
        <v>42</v>
      </c>
      <c r="P128" s="146">
        <f>O128*H128</f>
        <v>0</v>
      </c>
      <c r="Q128" s="146">
        <v>3.0000000000000001E-5</v>
      </c>
      <c r="R128" s="146">
        <f>Q128*H128</f>
        <v>3.0000000000000001E-3</v>
      </c>
      <c r="S128" s="146">
        <v>0</v>
      </c>
      <c r="T128" s="147">
        <f>S128*H128</f>
        <v>0</v>
      </c>
      <c r="AR128" s="148" t="s">
        <v>204</v>
      </c>
      <c r="AT128" s="148" t="s">
        <v>199</v>
      </c>
      <c r="AU128" s="148" t="s">
        <v>87</v>
      </c>
      <c r="AY128" s="17" t="s">
        <v>197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85</v>
      </c>
      <c r="BK128" s="149">
        <f>ROUND(I128*H128,2)</f>
        <v>0</v>
      </c>
      <c r="BL128" s="17" t="s">
        <v>204</v>
      </c>
      <c r="BM128" s="148" t="s">
        <v>87</v>
      </c>
    </row>
    <row r="129" spans="2:65" s="1" customFormat="1" ht="24.2" customHeight="1">
      <c r="B129" s="136"/>
      <c r="C129" s="137" t="s">
        <v>87</v>
      </c>
      <c r="D129" s="137" t="s">
        <v>199</v>
      </c>
      <c r="E129" s="138" t="s">
        <v>1318</v>
      </c>
      <c r="F129" s="139" t="s">
        <v>1319</v>
      </c>
      <c r="G129" s="140" t="s">
        <v>1320</v>
      </c>
      <c r="H129" s="141">
        <v>10</v>
      </c>
      <c r="I129" s="142"/>
      <c r="J129" s="143">
        <f>ROUND(I129*H129,2)</f>
        <v>0</v>
      </c>
      <c r="K129" s="139" t="s">
        <v>203</v>
      </c>
      <c r="L129" s="32"/>
      <c r="M129" s="144" t="s">
        <v>1</v>
      </c>
      <c r="N129" s="145" t="s">
        <v>42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204</v>
      </c>
      <c r="AT129" s="148" t="s">
        <v>199</v>
      </c>
      <c r="AU129" s="148" t="s">
        <v>87</v>
      </c>
      <c r="AY129" s="17" t="s">
        <v>197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85</v>
      </c>
      <c r="BK129" s="149">
        <f>ROUND(I129*H129,2)</f>
        <v>0</v>
      </c>
      <c r="BL129" s="17" t="s">
        <v>204</v>
      </c>
      <c r="BM129" s="148" t="s">
        <v>204</v>
      </c>
    </row>
    <row r="130" spans="2:65" s="1" customFormat="1" ht="24.2" customHeight="1">
      <c r="B130" s="136"/>
      <c r="C130" s="137" t="s">
        <v>209</v>
      </c>
      <c r="D130" s="137" t="s">
        <v>199</v>
      </c>
      <c r="E130" s="138" t="s">
        <v>210</v>
      </c>
      <c r="F130" s="139" t="s">
        <v>211</v>
      </c>
      <c r="G130" s="140" t="s">
        <v>212</v>
      </c>
      <c r="H130" s="141">
        <v>2000</v>
      </c>
      <c r="I130" s="142"/>
      <c r="J130" s="143">
        <f>ROUND(I130*H130,2)</f>
        <v>0</v>
      </c>
      <c r="K130" s="139" t="s">
        <v>203</v>
      </c>
      <c r="L130" s="32"/>
      <c r="M130" s="144" t="s">
        <v>1</v>
      </c>
      <c r="N130" s="145" t="s">
        <v>42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204</v>
      </c>
      <c r="AT130" s="148" t="s">
        <v>199</v>
      </c>
      <c r="AU130" s="148" t="s">
        <v>87</v>
      </c>
      <c r="AY130" s="17" t="s">
        <v>197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85</v>
      </c>
      <c r="BK130" s="149">
        <f>ROUND(I130*H130,2)</f>
        <v>0</v>
      </c>
      <c r="BL130" s="17" t="s">
        <v>204</v>
      </c>
      <c r="BM130" s="148" t="s">
        <v>233</v>
      </c>
    </row>
    <row r="131" spans="2:65" s="12" customFormat="1">
      <c r="B131" s="150"/>
      <c r="D131" s="151" t="s">
        <v>214</v>
      </c>
      <c r="E131" s="152" t="s">
        <v>1</v>
      </c>
      <c r="F131" s="153" t="s">
        <v>1321</v>
      </c>
      <c r="H131" s="154">
        <v>2000</v>
      </c>
      <c r="I131" s="155"/>
      <c r="L131" s="150"/>
      <c r="M131" s="156"/>
      <c r="T131" s="157"/>
      <c r="AT131" s="152" t="s">
        <v>214</v>
      </c>
      <c r="AU131" s="152" t="s">
        <v>87</v>
      </c>
      <c r="AV131" s="12" t="s">
        <v>87</v>
      </c>
      <c r="AW131" s="12" t="s">
        <v>32</v>
      </c>
      <c r="AX131" s="12" t="s">
        <v>77</v>
      </c>
      <c r="AY131" s="152" t="s">
        <v>197</v>
      </c>
    </row>
    <row r="132" spans="2:65" s="13" customFormat="1">
      <c r="B132" s="158"/>
      <c r="D132" s="151" t="s">
        <v>214</v>
      </c>
      <c r="E132" s="159" t="s">
        <v>1</v>
      </c>
      <c r="F132" s="160" t="s">
        <v>219</v>
      </c>
      <c r="H132" s="161">
        <v>2000</v>
      </c>
      <c r="I132" s="162"/>
      <c r="L132" s="158"/>
      <c r="M132" s="163"/>
      <c r="T132" s="164"/>
      <c r="AT132" s="159" t="s">
        <v>214</v>
      </c>
      <c r="AU132" s="159" t="s">
        <v>87</v>
      </c>
      <c r="AV132" s="13" t="s">
        <v>204</v>
      </c>
      <c r="AW132" s="13" t="s">
        <v>32</v>
      </c>
      <c r="AX132" s="13" t="s">
        <v>85</v>
      </c>
      <c r="AY132" s="159" t="s">
        <v>197</v>
      </c>
    </row>
    <row r="133" spans="2:65" s="1" customFormat="1" ht="33" customHeight="1">
      <c r="B133" s="136"/>
      <c r="C133" s="137" t="s">
        <v>204</v>
      </c>
      <c r="D133" s="137" t="s">
        <v>199</v>
      </c>
      <c r="E133" s="138" t="s">
        <v>1322</v>
      </c>
      <c r="F133" s="139" t="s">
        <v>1323</v>
      </c>
      <c r="G133" s="140" t="s">
        <v>222</v>
      </c>
      <c r="H133" s="141">
        <v>1035</v>
      </c>
      <c r="I133" s="142"/>
      <c r="J133" s="143">
        <f>ROUND(I133*H133,2)</f>
        <v>0</v>
      </c>
      <c r="K133" s="139" t="s">
        <v>203</v>
      </c>
      <c r="L133" s="32"/>
      <c r="M133" s="144" t="s">
        <v>1</v>
      </c>
      <c r="N133" s="145" t="s">
        <v>42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204</v>
      </c>
      <c r="AT133" s="148" t="s">
        <v>199</v>
      </c>
      <c r="AU133" s="148" t="s">
        <v>87</v>
      </c>
      <c r="AY133" s="17" t="s">
        <v>197</v>
      </c>
      <c r="BE133" s="149">
        <f>IF(N133="základní",J133,0)</f>
        <v>0</v>
      </c>
      <c r="BF133" s="149">
        <f>IF(N133="snížená",J133,0)</f>
        <v>0</v>
      </c>
      <c r="BG133" s="149">
        <f>IF(N133="zákl. přenesená",J133,0)</f>
        <v>0</v>
      </c>
      <c r="BH133" s="149">
        <f>IF(N133="sníž. přenesená",J133,0)</f>
        <v>0</v>
      </c>
      <c r="BI133" s="149">
        <f>IF(N133="nulová",J133,0)</f>
        <v>0</v>
      </c>
      <c r="BJ133" s="17" t="s">
        <v>85</v>
      </c>
      <c r="BK133" s="149">
        <f>ROUND(I133*H133,2)</f>
        <v>0</v>
      </c>
      <c r="BL133" s="17" t="s">
        <v>204</v>
      </c>
      <c r="BM133" s="148" t="s">
        <v>244</v>
      </c>
    </row>
    <row r="134" spans="2:65" s="12" customFormat="1">
      <c r="B134" s="150"/>
      <c r="D134" s="151" t="s">
        <v>214</v>
      </c>
      <c r="E134" s="152" t="s">
        <v>1</v>
      </c>
      <c r="F134" s="153" t="s">
        <v>1324</v>
      </c>
      <c r="H134" s="154">
        <v>1035</v>
      </c>
      <c r="I134" s="155"/>
      <c r="L134" s="150"/>
      <c r="M134" s="156"/>
      <c r="T134" s="157"/>
      <c r="AT134" s="152" t="s">
        <v>214</v>
      </c>
      <c r="AU134" s="152" t="s">
        <v>87</v>
      </c>
      <c r="AV134" s="12" t="s">
        <v>87</v>
      </c>
      <c r="AW134" s="12" t="s">
        <v>32</v>
      </c>
      <c r="AX134" s="12" t="s">
        <v>77</v>
      </c>
      <c r="AY134" s="152" t="s">
        <v>197</v>
      </c>
    </row>
    <row r="135" spans="2:65" s="13" customFormat="1">
      <c r="B135" s="158"/>
      <c r="D135" s="151" t="s">
        <v>214</v>
      </c>
      <c r="E135" s="159" t="s">
        <v>1</v>
      </c>
      <c r="F135" s="160" t="s">
        <v>219</v>
      </c>
      <c r="H135" s="161">
        <v>1035</v>
      </c>
      <c r="I135" s="162"/>
      <c r="L135" s="158"/>
      <c r="M135" s="163"/>
      <c r="T135" s="164"/>
      <c r="AT135" s="159" t="s">
        <v>214</v>
      </c>
      <c r="AU135" s="159" t="s">
        <v>87</v>
      </c>
      <c r="AV135" s="13" t="s">
        <v>204</v>
      </c>
      <c r="AW135" s="13" t="s">
        <v>32</v>
      </c>
      <c r="AX135" s="13" t="s">
        <v>85</v>
      </c>
      <c r="AY135" s="159" t="s">
        <v>197</v>
      </c>
    </row>
    <row r="136" spans="2:65" s="1" customFormat="1" ht="33" customHeight="1">
      <c r="B136" s="136"/>
      <c r="C136" s="137" t="s">
        <v>225</v>
      </c>
      <c r="D136" s="137" t="s">
        <v>199</v>
      </c>
      <c r="E136" s="138" t="s">
        <v>1325</v>
      </c>
      <c r="F136" s="139" t="s">
        <v>1326</v>
      </c>
      <c r="G136" s="140" t="s">
        <v>222</v>
      </c>
      <c r="H136" s="141">
        <v>1035</v>
      </c>
      <c r="I136" s="142"/>
      <c r="J136" s="143">
        <f>ROUND(I136*H136,2)</f>
        <v>0</v>
      </c>
      <c r="K136" s="139" t="s">
        <v>203</v>
      </c>
      <c r="L136" s="32"/>
      <c r="M136" s="144" t="s">
        <v>1</v>
      </c>
      <c r="N136" s="145" t="s">
        <v>42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204</v>
      </c>
      <c r="AT136" s="148" t="s">
        <v>199</v>
      </c>
      <c r="AU136" s="148" t="s">
        <v>87</v>
      </c>
      <c r="AY136" s="17" t="s">
        <v>197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85</v>
      </c>
      <c r="BK136" s="149">
        <f>ROUND(I136*H136,2)</f>
        <v>0</v>
      </c>
      <c r="BL136" s="17" t="s">
        <v>204</v>
      </c>
      <c r="BM136" s="148" t="s">
        <v>252</v>
      </c>
    </row>
    <row r="137" spans="2:65" s="12" customFormat="1">
      <c r="B137" s="150"/>
      <c r="D137" s="151" t="s">
        <v>214</v>
      </c>
      <c r="E137" s="152" t="s">
        <v>1</v>
      </c>
      <c r="F137" s="153" t="s">
        <v>1324</v>
      </c>
      <c r="H137" s="154">
        <v>1035</v>
      </c>
      <c r="I137" s="155"/>
      <c r="L137" s="150"/>
      <c r="M137" s="156"/>
      <c r="T137" s="157"/>
      <c r="AT137" s="152" t="s">
        <v>214</v>
      </c>
      <c r="AU137" s="152" t="s">
        <v>87</v>
      </c>
      <c r="AV137" s="12" t="s">
        <v>87</v>
      </c>
      <c r="AW137" s="12" t="s">
        <v>32</v>
      </c>
      <c r="AX137" s="12" t="s">
        <v>77</v>
      </c>
      <c r="AY137" s="152" t="s">
        <v>197</v>
      </c>
    </row>
    <row r="138" spans="2:65" s="13" customFormat="1">
      <c r="B138" s="158"/>
      <c r="D138" s="151" t="s">
        <v>214</v>
      </c>
      <c r="E138" s="159" t="s">
        <v>1</v>
      </c>
      <c r="F138" s="160" t="s">
        <v>219</v>
      </c>
      <c r="H138" s="161">
        <v>1035</v>
      </c>
      <c r="I138" s="162"/>
      <c r="L138" s="158"/>
      <c r="M138" s="163"/>
      <c r="T138" s="164"/>
      <c r="AT138" s="159" t="s">
        <v>214</v>
      </c>
      <c r="AU138" s="159" t="s">
        <v>87</v>
      </c>
      <c r="AV138" s="13" t="s">
        <v>204</v>
      </c>
      <c r="AW138" s="13" t="s">
        <v>32</v>
      </c>
      <c r="AX138" s="13" t="s">
        <v>85</v>
      </c>
      <c r="AY138" s="159" t="s">
        <v>197</v>
      </c>
    </row>
    <row r="139" spans="2:65" s="1" customFormat="1" ht="37.9" customHeight="1">
      <c r="B139" s="136"/>
      <c r="C139" s="137" t="s">
        <v>233</v>
      </c>
      <c r="D139" s="137" t="s">
        <v>199</v>
      </c>
      <c r="E139" s="138" t="s">
        <v>269</v>
      </c>
      <c r="F139" s="139" t="s">
        <v>270</v>
      </c>
      <c r="G139" s="140" t="s">
        <v>222</v>
      </c>
      <c r="H139" s="141">
        <v>1740</v>
      </c>
      <c r="I139" s="142"/>
      <c r="J139" s="143">
        <f>ROUND(I139*H139,2)</f>
        <v>0</v>
      </c>
      <c r="K139" s="139" t="s">
        <v>203</v>
      </c>
      <c r="L139" s="32"/>
      <c r="M139" s="144" t="s">
        <v>1</v>
      </c>
      <c r="N139" s="145" t="s">
        <v>42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204</v>
      </c>
      <c r="AT139" s="148" t="s">
        <v>199</v>
      </c>
      <c r="AU139" s="148" t="s">
        <v>87</v>
      </c>
      <c r="AY139" s="17" t="s">
        <v>197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85</v>
      </c>
      <c r="BK139" s="149">
        <f>ROUND(I139*H139,2)</f>
        <v>0</v>
      </c>
      <c r="BL139" s="17" t="s">
        <v>204</v>
      </c>
      <c r="BM139" s="148" t="s">
        <v>1327</v>
      </c>
    </row>
    <row r="140" spans="2:65" s="12" customFormat="1">
      <c r="B140" s="150"/>
      <c r="D140" s="151" t="s">
        <v>214</v>
      </c>
      <c r="E140" s="152" t="s">
        <v>1</v>
      </c>
      <c r="F140" s="153" t="s">
        <v>1328</v>
      </c>
      <c r="H140" s="154">
        <v>2070</v>
      </c>
      <c r="I140" s="155"/>
      <c r="L140" s="150"/>
      <c r="M140" s="156"/>
      <c r="T140" s="157"/>
      <c r="AT140" s="152" t="s">
        <v>214</v>
      </c>
      <c r="AU140" s="152" t="s">
        <v>87</v>
      </c>
      <c r="AV140" s="12" t="s">
        <v>87</v>
      </c>
      <c r="AW140" s="12" t="s">
        <v>32</v>
      </c>
      <c r="AX140" s="12" t="s">
        <v>77</v>
      </c>
      <c r="AY140" s="152" t="s">
        <v>197</v>
      </c>
    </row>
    <row r="141" spans="2:65" s="12" customFormat="1">
      <c r="B141" s="150"/>
      <c r="D141" s="151" t="s">
        <v>214</v>
      </c>
      <c r="E141" s="152" t="s">
        <v>1</v>
      </c>
      <c r="F141" s="153" t="s">
        <v>1329</v>
      </c>
      <c r="H141" s="154">
        <v>330</v>
      </c>
      <c r="I141" s="155"/>
      <c r="L141" s="150"/>
      <c r="M141" s="156"/>
      <c r="T141" s="157"/>
      <c r="AT141" s="152" t="s">
        <v>214</v>
      </c>
      <c r="AU141" s="152" t="s">
        <v>87</v>
      </c>
      <c r="AV141" s="12" t="s">
        <v>87</v>
      </c>
      <c r="AW141" s="12" t="s">
        <v>32</v>
      </c>
      <c r="AX141" s="12" t="s">
        <v>77</v>
      </c>
      <c r="AY141" s="152" t="s">
        <v>197</v>
      </c>
    </row>
    <row r="142" spans="2:65" s="12" customFormat="1">
      <c r="B142" s="150"/>
      <c r="D142" s="151" t="s">
        <v>214</v>
      </c>
      <c r="E142" s="152" t="s">
        <v>1</v>
      </c>
      <c r="F142" s="153" t="s">
        <v>1330</v>
      </c>
      <c r="H142" s="154">
        <v>-345</v>
      </c>
      <c r="I142" s="155"/>
      <c r="L142" s="150"/>
      <c r="M142" s="156"/>
      <c r="T142" s="157"/>
      <c r="AT142" s="152" t="s">
        <v>214</v>
      </c>
      <c r="AU142" s="152" t="s">
        <v>87</v>
      </c>
      <c r="AV142" s="12" t="s">
        <v>87</v>
      </c>
      <c r="AW142" s="12" t="s">
        <v>32</v>
      </c>
      <c r="AX142" s="12" t="s">
        <v>77</v>
      </c>
      <c r="AY142" s="152" t="s">
        <v>197</v>
      </c>
    </row>
    <row r="143" spans="2:65" s="12" customFormat="1">
      <c r="B143" s="150"/>
      <c r="D143" s="151" t="s">
        <v>214</v>
      </c>
      <c r="E143" s="152" t="s">
        <v>1</v>
      </c>
      <c r="F143" s="153" t="s">
        <v>1331</v>
      </c>
      <c r="H143" s="154">
        <v>-315</v>
      </c>
      <c r="I143" s="155"/>
      <c r="L143" s="150"/>
      <c r="M143" s="156"/>
      <c r="T143" s="157"/>
      <c r="AT143" s="152" t="s">
        <v>214</v>
      </c>
      <c r="AU143" s="152" t="s">
        <v>87</v>
      </c>
      <c r="AV143" s="12" t="s">
        <v>87</v>
      </c>
      <c r="AW143" s="12" t="s">
        <v>32</v>
      </c>
      <c r="AX143" s="12" t="s">
        <v>77</v>
      </c>
      <c r="AY143" s="152" t="s">
        <v>197</v>
      </c>
    </row>
    <row r="144" spans="2:65" s="13" customFormat="1">
      <c r="B144" s="158"/>
      <c r="D144" s="151" t="s">
        <v>214</v>
      </c>
      <c r="E144" s="159" t="s">
        <v>1</v>
      </c>
      <c r="F144" s="160" t="s">
        <v>219</v>
      </c>
      <c r="H144" s="161">
        <v>1740</v>
      </c>
      <c r="I144" s="162"/>
      <c r="L144" s="158"/>
      <c r="M144" s="163"/>
      <c r="T144" s="164"/>
      <c r="AT144" s="159" t="s">
        <v>214</v>
      </c>
      <c r="AU144" s="159" t="s">
        <v>87</v>
      </c>
      <c r="AV144" s="13" t="s">
        <v>204</v>
      </c>
      <c r="AW144" s="13" t="s">
        <v>32</v>
      </c>
      <c r="AX144" s="13" t="s">
        <v>85</v>
      </c>
      <c r="AY144" s="159" t="s">
        <v>197</v>
      </c>
    </row>
    <row r="145" spans="2:65" s="1" customFormat="1" ht="37.9" customHeight="1">
      <c r="B145" s="136"/>
      <c r="C145" s="137" t="s">
        <v>238</v>
      </c>
      <c r="D145" s="137" t="s">
        <v>199</v>
      </c>
      <c r="E145" s="138" t="s">
        <v>282</v>
      </c>
      <c r="F145" s="139" t="s">
        <v>283</v>
      </c>
      <c r="G145" s="140" t="s">
        <v>222</v>
      </c>
      <c r="H145" s="141">
        <v>24360</v>
      </c>
      <c r="I145" s="142"/>
      <c r="J145" s="143">
        <f>ROUND(I145*H145,2)</f>
        <v>0</v>
      </c>
      <c r="K145" s="139" t="s">
        <v>203</v>
      </c>
      <c r="L145" s="32"/>
      <c r="M145" s="144" t="s">
        <v>1</v>
      </c>
      <c r="N145" s="145" t="s">
        <v>42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204</v>
      </c>
      <c r="AT145" s="148" t="s">
        <v>199</v>
      </c>
      <c r="AU145" s="148" t="s">
        <v>87</v>
      </c>
      <c r="AY145" s="17" t="s">
        <v>197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85</v>
      </c>
      <c r="BK145" s="149">
        <f>ROUND(I145*H145,2)</f>
        <v>0</v>
      </c>
      <c r="BL145" s="17" t="s">
        <v>204</v>
      </c>
      <c r="BM145" s="148" t="s">
        <v>1332</v>
      </c>
    </row>
    <row r="146" spans="2:65" s="12" customFormat="1">
      <c r="B146" s="150"/>
      <c r="D146" s="151" t="s">
        <v>214</v>
      </c>
      <c r="F146" s="153" t="s">
        <v>1333</v>
      </c>
      <c r="H146" s="154">
        <v>24360</v>
      </c>
      <c r="I146" s="155"/>
      <c r="L146" s="150"/>
      <c r="M146" s="156"/>
      <c r="T146" s="157"/>
      <c r="AT146" s="152" t="s">
        <v>214</v>
      </c>
      <c r="AU146" s="152" t="s">
        <v>87</v>
      </c>
      <c r="AV146" s="12" t="s">
        <v>87</v>
      </c>
      <c r="AW146" s="12" t="s">
        <v>3</v>
      </c>
      <c r="AX146" s="12" t="s">
        <v>85</v>
      </c>
      <c r="AY146" s="152" t="s">
        <v>197</v>
      </c>
    </row>
    <row r="147" spans="2:65" s="1" customFormat="1" ht="24.2" customHeight="1">
      <c r="B147" s="136"/>
      <c r="C147" s="137" t="s">
        <v>244</v>
      </c>
      <c r="D147" s="137" t="s">
        <v>199</v>
      </c>
      <c r="E147" s="138" t="s">
        <v>287</v>
      </c>
      <c r="F147" s="139" t="s">
        <v>288</v>
      </c>
      <c r="G147" s="140" t="s">
        <v>222</v>
      </c>
      <c r="H147" s="141">
        <v>1740</v>
      </c>
      <c r="I147" s="142"/>
      <c r="J147" s="143">
        <f>ROUND(I147*H147,2)</f>
        <v>0</v>
      </c>
      <c r="K147" s="139" t="s">
        <v>203</v>
      </c>
      <c r="L147" s="32"/>
      <c r="M147" s="144" t="s">
        <v>1</v>
      </c>
      <c r="N147" s="145" t="s">
        <v>42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204</v>
      </c>
      <c r="AT147" s="148" t="s">
        <v>199</v>
      </c>
      <c r="AU147" s="148" t="s">
        <v>87</v>
      </c>
      <c r="AY147" s="17" t="s">
        <v>197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85</v>
      </c>
      <c r="BK147" s="149">
        <f>ROUND(I147*H147,2)</f>
        <v>0</v>
      </c>
      <c r="BL147" s="17" t="s">
        <v>204</v>
      </c>
      <c r="BM147" s="148" t="s">
        <v>1334</v>
      </c>
    </row>
    <row r="148" spans="2:65" s="1" customFormat="1" ht="33" customHeight="1">
      <c r="B148" s="136"/>
      <c r="C148" s="137" t="s">
        <v>248</v>
      </c>
      <c r="D148" s="137" t="s">
        <v>199</v>
      </c>
      <c r="E148" s="138" t="s">
        <v>291</v>
      </c>
      <c r="F148" s="139" t="s">
        <v>292</v>
      </c>
      <c r="G148" s="140" t="s">
        <v>293</v>
      </c>
      <c r="H148" s="141">
        <v>3132</v>
      </c>
      <c r="I148" s="142"/>
      <c r="J148" s="143">
        <f>ROUND(I148*H148,2)</f>
        <v>0</v>
      </c>
      <c r="K148" s="139" t="s">
        <v>203</v>
      </c>
      <c r="L148" s="32"/>
      <c r="M148" s="144" t="s">
        <v>1</v>
      </c>
      <c r="N148" s="145" t="s">
        <v>42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204</v>
      </c>
      <c r="AT148" s="148" t="s">
        <v>199</v>
      </c>
      <c r="AU148" s="148" t="s">
        <v>87</v>
      </c>
      <c r="AY148" s="17" t="s">
        <v>197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85</v>
      </c>
      <c r="BK148" s="149">
        <f>ROUND(I148*H148,2)</f>
        <v>0</v>
      </c>
      <c r="BL148" s="17" t="s">
        <v>204</v>
      </c>
      <c r="BM148" s="148" t="s">
        <v>1335</v>
      </c>
    </row>
    <row r="149" spans="2:65" s="12" customFormat="1">
      <c r="B149" s="150"/>
      <c r="D149" s="151" t="s">
        <v>214</v>
      </c>
      <c r="F149" s="153" t="s">
        <v>1336</v>
      </c>
      <c r="H149" s="154">
        <v>3132</v>
      </c>
      <c r="I149" s="155"/>
      <c r="L149" s="150"/>
      <c r="M149" s="156"/>
      <c r="T149" s="157"/>
      <c r="AT149" s="152" t="s">
        <v>214</v>
      </c>
      <c r="AU149" s="152" t="s">
        <v>87</v>
      </c>
      <c r="AV149" s="12" t="s">
        <v>87</v>
      </c>
      <c r="AW149" s="12" t="s">
        <v>3</v>
      </c>
      <c r="AX149" s="12" t="s">
        <v>85</v>
      </c>
      <c r="AY149" s="152" t="s">
        <v>197</v>
      </c>
    </row>
    <row r="150" spans="2:65" s="1" customFormat="1" ht="16.5" customHeight="1">
      <c r="B150" s="136"/>
      <c r="C150" s="137" t="s">
        <v>252</v>
      </c>
      <c r="D150" s="137" t="s">
        <v>199</v>
      </c>
      <c r="E150" s="138" t="s">
        <v>297</v>
      </c>
      <c r="F150" s="139" t="s">
        <v>298</v>
      </c>
      <c r="G150" s="140" t="s">
        <v>222</v>
      </c>
      <c r="H150" s="141">
        <v>1740</v>
      </c>
      <c r="I150" s="142"/>
      <c r="J150" s="143">
        <f>ROUND(I150*H150,2)</f>
        <v>0</v>
      </c>
      <c r="K150" s="139" t="s">
        <v>203</v>
      </c>
      <c r="L150" s="32"/>
      <c r="M150" s="144" t="s">
        <v>1</v>
      </c>
      <c r="N150" s="145" t="s">
        <v>42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204</v>
      </c>
      <c r="AT150" s="148" t="s">
        <v>199</v>
      </c>
      <c r="AU150" s="148" t="s">
        <v>87</v>
      </c>
      <c r="AY150" s="17" t="s">
        <v>197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85</v>
      </c>
      <c r="BK150" s="149">
        <f>ROUND(I150*H150,2)</f>
        <v>0</v>
      </c>
      <c r="BL150" s="17" t="s">
        <v>204</v>
      </c>
      <c r="BM150" s="148" t="s">
        <v>268</v>
      </c>
    </row>
    <row r="151" spans="2:65" s="12" customFormat="1">
      <c r="B151" s="150"/>
      <c r="D151" s="151" t="s">
        <v>214</v>
      </c>
      <c r="E151" s="152" t="s">
        <v>1</v>
      </c>
      <c r="F151" s="153" t="s">
        <v>1337</v>
      </c>
      <c r="H151" s="154">
        <v>2070</v>
      </c>
      <c r="I151" s="155"/>
      <c r="L151" s="150"/>
      <c r="M151" s="156"/>
      <c r="T151" s="157"/>
      <c r="AT151" s="152" t="s">
        <v>214</v>
      </c>
      <c r="AU151" s="152" t="s">
        <v>87</v>
      </c>
      <c r="AV151" s="12" t="s">
        <v>87</v>
      </c>
      <c r="AW151" s="12" t="s">
        <v>32</v>
      </c>
      <c r="AX151" s="12" t="s">
        <v>77</v>
      </c>
      <c r="AY151" s="152" t="s">
        <v>197</v>
      </c>
    </row>
    <row r="152" spans="2:65" s="12" customFormat="1">
      <c r="B152" s="150"/>
      <c r="D152" s="151" t="s">
        <v>214</v>
      </c>
      <c r="E152" s="152" t="s">
        <v>1</v>
      </c>
      <c r="F152" s="153" t="s">
        <v>1329</v>
      </c>
      <c r="H152" s="154">
        <v>330</v>
      </c>
      <c r="I152" s="155"/>
      <c r="L152" s="150"/>
      <c r="M152" s="156"/>
      <c r="T152" s="157"/>
      <c r="AT152" s="152" t="s">
        <v>214</v>
      </c>
      <c r="AU152" s="152" t="s">
        <v>87</v>
      </c>
      <c r="AV152" s="12" t="s">
        <v>87</v>
      </c>
      <c r="AW152" s="12" t="s">
        <v>32</v>
      </c>
      <c r="AX152" s="12" t="s">
        <v>77</v>
      </c>
      <c r="AY152" s="152" t="s">
        <v>197</v>
      </c>
    </row>
    <row r="153" spans="2:65" s="12" customFormat="1">
      <c r="B153" s="150"/>
      <c r="D153" s="151" t="s">
        <v>214</v>
      </c>
      <c r="E153" s="152" t="s">
        <v>1</v>
      </c>
      <c r="F153" s="153" t="s">
        <v>1330</v>
      </c>
      <c r="H153" s="154">
        <v>-345</v>
      </c>
      <c r="I153" s="155"/>
      <c r="L153" s="150"/>
      <c r="M153" s="156"/>
      <c r="T153" s="157"/>
      <c r="AT153" s="152" t="s">
        <v>214</v>
      </c>
      <c r="AU153" s="152" t="s">
        <v>87</v>
      </c>
      <c r="AV153" s="12" t="s">
        <v>87</v>
      </c>
      <c r="AW153" s="12" t="s">
        <v>32</v>
      </c>
      <c r="AX153" s="12" t="s">
        <v>77</v>
      </c>
      <c r="AY153" s="152" t="s">
        <v>197</v>
      </c>
    </row>
    <row r="154" spans="2:65" s="12" customFormat="1">
      <c r="B154" s="150"/>
      <c r="D154" s="151" t="s">
        <v>214</v>
      </c>
      <c r="E154" s="152" t="s">
        <v>1</v>
      </c>
      <c r="F154" s="153" t="s">
        <v>1331</v>
      </c>
      <c r="H154" s="154">
        <v>-315</v>
      </c>
      <c r="I154" s="155"/>
      <c r="L154" s="150"/>
      <c r="M154" s="156"/>
      <c r="T154" s="157"/>
      <c r="AT154" s="152" t="s">
        <v>214</v>
      </c>
      <c r="AU154" s="152" t="s">
        <v>87</v>
      </c>
      <c r="AV154" s="12" t="s">
        <v>87</v>
      </c>
      <c r="AW154" s="12" t="s">
        <v>32</v>
      </c>
      <c r="AX154" s="12" t="s">
        <v>77</v>
      </c>
      <c r="AY154" s="152" t="s">
        <v>197</v>
      </c>
    </row>
    <row r="155" spans="2:65" s="13" customFormat="1">
      <c r="B155" s="158"/>
      <c r="D155" s="151" t="s">
        <v>214</v>
      </c>
      <c r="E155" s="159" t="s">
        <v>1</v>
      </c>
      <c r="F155" s="160" t="s">
        <v>219</v>
      </c>
      <c r="H155" s="161">
        <v>1740</v>
      </c>
      <c r="I155" s="162"/>
      <c r="L155" s="158"/>
      <c r="M155" s="163"/>
      <c r="T155" s="164"/>
      <c r="AT155" s="159" t="s">
        <v>214</v>
      </c>
      <c r="AU155" s="159" t="s">
        <v>87</v>
      </c>
      <c r="AV155" s="13" t="s">
        <v>204</v>
      </c>
      <c r="AW155" s="13" t="s">
        <v>32</v>
      </c>
      <c r="AX155" s="13" t="s">
        <v>85</v>
      </c>
      <c r="AY155" s="159" t="s">
        <v>197</v>
      </c>
    </row>
    <row r="156" spans="2:65" s="1" customFormat="1" ht="24.2" customHeight="1">
      <c r="B156" s="136"/>
      <c r="C156" s="137" t="s">
        <v>256</v>
      </c>
      <c r="D156" s="137" t="s">
        <v>199</v>
      </c>
      <c r="E156" s="138" t="s">
        <v>1338</v>
      </c>
      <c r="F156" s="139" t="s">
        <v>1339</v>
      </c>
      <c r="G156" s="140" t="s">
        <v>212</v>
      </c>
      <c r="H156" s="141">
        <v>70</v>
      </c>
      <c r="I156" s="142"/>
      <c r="J156" s="143">
        <f>ROUND(I156*H156,2)</f>
        <v>0</v>
      </c>
      <c r="K156" s="139" t="s">
        <v>203</v>
      </c>
      <c r="L156" s="32"/>
      <c r="M156" s="144" t="s">
        <v>1</v>
      </c>
      <c r="N156" s="145" t="s">
        <v>42</v>
      </c>
      <c r="P156" s="146">
        <f>O156*H156</f>
        <v>0</v>
      </c>
      <c r="Q156" s="146">
        <v>2.0000000000000001E-4</v>
      </c>
      <c r="R156" s="146">
        <f>Q156*H156</f>
        <v>1.4E-2</v>
      </c>
      <c r="S156" s="146">
        <v>0</v>
      </c>
      <c r="T156" s="147">
        <f>S156*H156</f>
        <v>0</v>
      </c>
      <c r="AR156" s="148" t="s">
        <v>204</v>
      </c>
      <c r="AT156" s="148" t="s">
        <v>199</v>
      </c>
      <c r="AU156" s="148" t="s">
        <v>87</v>
      </c>
      <c r="AY156" s="17" t="s">
        <v>197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85</v>
      </c>
      <c r="BK156" s="149">
        <f>ROUND(I156*H156,2)</f>
        <v>0</v>
      </c>
      <c r="BL156" s="17" t="s">
        <v>204</v>
      </c>
      <c r="BM156" s="148" t="s">
        <v>286</v>
      </c>
    </row>
    <row r="157" spans="2:65" s="12" customFormat="1">
      <c r="B157" s="150"/>
      <c r="D157" s="151" t="s">
        <v>214</v>
      </c>
      <c r="E157" s="152" t="s">
        <v>1</v>
      </c>
      <c r="F157" s="153" t="s">
        <v>1340</v>
      </c>
      <c r="H157" s="154">
        <v>70</v>
      </c>
      <c r="I157" s="155"/>
      <c r="L157" s="150"/>
      <c r="M157" s="156"/>
      <c r="T157" s="157"/>
      <c r="AT157" s="152" t="s">
        <v>214</v>
      </c>
      <c r="AU157" s="152" t="s">
        <v>87</v>
      </c>
      <c r="AV157" s="12" t="s">
        <v>87</v>
      </c>
      <c r="AW157" s="12" t="s">
        <v>32</v>
      </c>
      <c r="AX157" s="12" t="s">
        <v>77</v>
      </c>
      <c r="AY157" s="152" t="s">
        <v>197</v>
      </c>
    </row>
    <row r="158" spans="2:65" s="13" customFormat="1">
      <c r="B158" s="158"/>
      <c r="D158" s="151" t="s">
        <v>214</v>
      </c>
      <c r="E158" s="159" t="s">
        <v>1</v>
      </c>
      <c r="F158" s="160" t="s">
        <v>219</v>
      </c>
      <c r="H158" s="161">
        <v>70</v>
      </c>
      <c r="I158" s="162"/>
      <c r="L158" s="158"/>
      <c r="M158" s="163"/>
      <c r="T158" s="164"/>
      <c r="AT158" s="159" t="s">
        <v>214</v>
      </c>
      <c r="AU158" s="159" t="s">
        <v>87</v>
      </c>
      <c r="AV158" s="13" t="s">
        <v>204</v>
      </c>
      <c r="AW158" s="13" t="s">
        <v>32</v>
      </c>
      <c r="AX158" s="13" t="s">
        <v>85</v>
      </c>
      <c r="AY158" s="159" t="s">
        <v>197</v>
      </c>
    </row>
    <row r="159" spans="2:65" s="1" customFormat="1" ht="16.5" customHeight="1">
      <c r="B159" s="136"/>
      <c r="C159" s="172" t="s">
        <v>8</v>
      </c>
      <c r="D159" s="172" t="s">
        <v>321</v>
      </c>
      <c r="E159" s="173" t="s">
        <v>341</v>
      </c>
      <c r="F159" s="174" t="s">
        <v>342</v>
      </c>
      <c r="G159" s="175" t="s">
        <v>212</v>
      </c>
      <c r="H159" s="176">
        <v>70</v>
      </c>
      <c r="I159" s="177"/>
      <c r="J159" s="178">
        <f>ROUND(I159*H159,2)</f>
        <v>0</v>
      </c>
      <c r="K159" s="174" t="s">
        <v>203</v>
      </c>
      <c r="L159" s="179"/>
      <c r="M159" s="180" t="s">
        <v>1</v>
      </c>
      <c r="N159" s="181" t="s">
        <v>42</v>
      </c>
      <c r="P159" s="146">
        <f>O159*H159</f>
        <v>0</v>
      </c>
      <c r="Q159" s="146">
        <v>2.5000000000000001E-2</v>
      </c>
      <c r="R159" s="146">
        <f>Q159*H159</f>
        <v>1.75</v>
      </c>
      <c r="S159" s="146">
        <v>0</v>
      </c>
      <c r="T159" s="147">
        <f>S159*H159</f>
        <v>0</v>
      </c>
      <c r="AR159" s="148" t="s">
        <v>244</v>
      </c>
      <c r="AT159" s="148" t="s">
        <v>321</v>
      </c>
      <c r="AU159" s="148" t="s">
        <v>87</v>
      </c>
      <c r="AY159" s="17" t="s">
        <v>197</v>
      </c>
      <c r="BE159" s="149">
        <f>IF(N159="základní",J159,0)</f>
        <v>0</v>
      </c>
      <c r="BF159" s="149">
        <f>IF(N159="snížená",J159,0)</f>
        <v>0</v>
      </c>
      <c r="BG159" s="149">
        <f>IF(N159="zákl. přenesená",J159,0)</f>
        <v>0</v>
      </c>
      <c r="BH159" s="149">
        <f>IF(N159="sníž. přenesená",J159,0)</f>
        <v>0</v>
      </c>
      <c r="BI159" s="149">
        <f>IF(N159="nulová",J159,0)</f>
        <v>0</v>
      </c>
      <c r="BJ159" s="17" t="s">
        <v>85</v>
      </c>
      <c r="BK159" s="149">
        <f>ROUND(I159*H159,2)</f>
        <v>0</v>
      </c>
      <c r="BL159" s="17" t="s">
        <v>204</v>
      </c>
      <c r="BM159" s="148" t="s">
        <v>296</v>
      </c>
    </row>
    <row r="160" spans="2:65" s="12" customFormat="1">
      <c r="B160" s="150"/>
      <c r="D160" s="151" t="s">
        <v>214</v>
      </c>
      <c r="E160" s="152" t="s">
        <v>1</v>
      </c>
      <c r="F160" s="153" t="s">
        <v>1340</v>
      </c>
      <c r="H160" s="154">
        <v>70</v>
      </c>
      <c r="I160" s="155"/>
      <c r="L160" s="150"/>
      <c r="M160" s="156"/>
      <c r="T160" s="157"/>
      <c r="AT160" s="152" t="s">
        <v>214</v>
      </c>
      <c r="AU160" s="152" t="s">
        <v>87</v>
      </c>
      <c r="AV160" s="12" t="s">
        <v>87</v>
      </c>
      <c r="AW160" s="12" t="s">
        <v>32</v>
      </c>
      <c r="AX160" s="12" t="s">
        <v>77</v>
      </c>
      <c r="AY160" s="152" t="s">
        <v>197</v>
      </c>
    </row>
    <row r="161" spans="2:65" s="13" customFormat="1">
      <c r="B161" s="158"/>
      <c r="D161" s="151" t="s">
        <v>214</v>
      </c>
      <c r="E161" s="159" t="s">
        <v>1</v>
      </c>
      <c r="F161" s="160" t="s">
        <v>219</v>
      </c>
      <c r="H161" s="161">
        <v>70</v>
      </c>
      <c r="I161" s="162"/>
      <c r="L161" s="158"/>
      <c r="M161" s="163"/>
      <c r="T161" s="164"/>
      <c r="AT161" s="159" t="s">
        <v>214</v>
      </c>
      <c r="AU161" s="159" t="s">
        <v>87</v>
      </c>
      <c r="AV161" s="13" t="s">
        <v>204</v>
      </c>
      <c r="AW161" s="13" t="s">
        <v>32</v>
      </c>
      <c r="AX161" s="13" t="s">
        <v>85</v>
      </c>
      <c r="AY161" s="159" t="s">
        <v>197</v>
      </c>
    </row>
    <row r="162" spans="2:65" s="1" customFormat="1" ht="33" customHeight="1">
      <c r="B162" s="136"/>
      <c r="C162" s="137" t="s">
        <v>264</v>
      </c>
      <c r="D162" s="137" t="s">
        <v>199</v>
      </c>
      <c r="E162" s="138" t="s">
        <v>1341</v>
      </c>
      <c r="F162" s="139" t="s">
        <v>1342</v>
      </c>
      <c r="G162" s="140" t="s">
        <v>212</v>
      </c>
      <c r="H162" s="141">
        <v>350</v>
      </c>
      <c r="I162" s="142"/>
      <c r="J162" s="143">
        <f>ROUND(I162*H162,2)</f>
        <v>0</v>
      </c>
      <c r="K162" s="139" t="s">
        <v>203</v>
      </c>
      <c r="L162" s="32"/>
      <c r="M162" s="144" t="s">
        <v>1</v>
      </c>
      <c r="N162" s="145" t="s">
        <v>42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204</v>
      </c>
      <c r="AT162" s="148" t="s">
        <v>199</v>
      </c>
      <c r="AU162" s="148" t="s">
        <v>87</v>
      </c>
      <c r="AY162" s="17" t="s">
        <v>197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85</v>
      </c>
      <c r="BK162" s="149">
        <f>ROUND(I162*H162,2)</f>
        <v>0</v>
      </c>
      <c r="BL162" s="17" t="s">
        <v>204</v>
      </c>
      <c r="BM162" s="148" t="s">
        <v>313</v>
      </c>
    </row>
    <row r="163" spans="2:65" s="12" customFormat="1">
      <c r="B163" s="150"/>
      <c r="D163" s="151" t="s">
        <v>214</v>
      </c>
      <c r="E163" s="152" t="s">
        <v>1</v>
      </c>
      <c r="F163" s="153" t="s">
        <v>1343</v>
      </c>
      <c r="H163" s="154">
        <v>350</v>
      </c>
      <c r="I163" s="155"/>
      <c r="L163" s="150"/>
      <c r="M163" s="156"/>
      <c r="T163" s="157"/>
      <c r="AT163" s="152" t="s">
        <v>214</v>
      </c>
      <c r="AU163" s="152" t="s">
        <v>87</v>
      </c>
      <c r="AV163" s="12" t="s">
        <v>87</v>
      </c>
      <c r="AW163" s="12" t="s">
        <v>32</v>
      </c>
      <c r="AX163" s="12" t="s">
        <v>77</v>
      </c>
      <c r="AY163" s="152" t="s">
        <v>197</v>
      </c>
    </row>
    <row r="164" spans="2:65" s="13" customFormat="1">
      <c r="B164" s="158"/>
      <c r="D164" s="151" t="s">
        <v>214</v>
      </c>
      <c r="E164" s="159" t="s">
        <v>1</v>
      </c>
      <c r="F164" s="160" t="s">
        <v>219</v>
      </c>
      <c r="H164" s="161">
        <v>350</v>
      </c>
      <c r="I164" s="162"/>
      <c r="L164" s="158"/>
      <c r="M164" s="163"/>
      <c r="T164" s="164"/>
      <c r="AT164" s="159" t="s">
        <v>214</v>
      </c>
      <c r="AU164" s="159" t="s">
        <v>87</v>
      </c>
      <c r="AV164" s="13" t="s">
        <v>204</v>
      </c>
      <c r="AW164" s="13" t="s">
        <v>32</v>
      </c>
      <c r="AX164" s="13" t="s">
        <v>85</v>
      </c>
      <c r="AY164" s="159" t="s">
        <v>197</v>
      </c>
    </row>
    <row r="165" spans="2:65" s="1" customFormat="1" ht="24.2" customHeight="1">
      <c r="B165" s="136"/>
      <c r="C165" s="137" t="s">
        <v>268</v>
      </c>
      <c r="D165" s="137" t="s">
        <v>199</v>
      </c>
      <c r="E165" s="138" t="s">
        <v>332</v>
      </c>
      <c r="F165" s="139" t="s">
        <v>333</v>
      </c>
      <c r="G165" s="140" t="s">
        <v>212</v>
      </c>
      <c r="H165" s="141">
        <v>685</v>
      </c>
      <c r="I165" s="142"/>
      <c r="J165" s="143">
        <f>ROUND(I165*H165,2)</f>
        <v>0</v>
      </c>
      <c r="K165" s="139" t="s">
        <v>203</v>
      </c>
      <c r="L165" s="32"/>
      <c r="M165" s="144" t="s">
        <v>1</v>
      </c>
      <c r="N165" s="145" t="s">
        <v>42</v>
      </c>
      <c r="P165" s="146">
        <f>O165*H165</f>
        <v>0</v>
      </c>
      <c r="Q165" s="146">
        <v>0</v>
      </c>
      <c r="R165" s="146">
        <f>Q165*H165</f>
        <v>0</v>
      </c>
      <c r="S165" s="146">
        <v>0</v>
      </c>
      <c r="T165" s="147">
        <f>S165*H165</f>
        <v>0</v>
      </c>
      <c r="AR165" s="148" t="s">
        <v>204</v>
      </c>
      <c r="AT165" s="148" t="s">
        <v>199</v>
      </c>
      <c r="AU165" s="148" t="s">
        <v>87</v>
      </c>
      <c r="AY165" s="17" t="s">
        <v>197</v>
      </c>
      <c r="BE165" s="149">
        <f>IF(N165="základní",J165,0)</f>
        <v>0</v>
      </c>
      <c r="BF165" s="149">
        <f>IF(N165="snížená",J165,0)</f>
        <v>0</v>
      </c>
      <c r="BG165" s="149">
        <f>IF(N165="zákl. přenesená",J165,0)</f>
        <v>0</v>
      </c>
      <c r="BH165" s="149">
        <f>IF(N165="sníž. přenesená",J165,0)</f>
        <v>0</v>
      </c>
      <c r="BI165" s="149">
        <f>IF(N165="nulová",J165,0)</f>
        <v>0</v>
      </c>
      <c r="BJ165" s="17" t="s">
        <v>85</v>
      </c>
      <c r="BK165" s="149">
        <f>ROUND(I165*H165,2)</f>
        <v>0</v>
      </c>
      <c r="BL165" s="17" t="s">
        <v>204</v>
      </c>
      <c r="BM165" s="148" t="s">
        <v>1344</v>
      </c>
    </row>
    <row r="166" spans="2:65" s="12" customFormat="1">
      <c r="B166" s="150"/>
      <c r="D166" s="151" t="s">
        <v>214</v>
      </c>
      <c r="E166" s="152" t="s">
        <v>1</v>
      </c>
      <c r="F166" s="153" t="s">
        <v>1345</v>
      </c>
      <c r="H166" s="154">
        <v>685</v>
      </c>
      <c r="I166" s="155"/>
      <c r="L166" s="150"/>
      <c r="M166" s="156"/>
      <c r="T166" s="157"/>
      <c r="AT166" s="152" t="s">
        <v>214</v>
      </c>
      <c r="AU166" s="152" t="s">
        <v>87</v>
      </c>
      <c r="AV166" s="12" t="s">
        <v>87</v>
      </c>
      <c r="AW166" s="12" t="s">
        <v>32</v>
      </c>
      <c r="AX166" s="12" t="s">
        <v>77</v>
      </c>
      <c r="AY166" s="152" t="s">
        <v>197</v>
      </c>
    </row>
    <row r="167" spans="2:65" s="13" customFormat="1">
      <c r="B167" s="158"/>
      <c r="D167" s="151" t="s">
        <v>214</v>
      </c>
      <c r="E167" s="159" t="s">
        <v>1</v>
      </c>
      <c r="F167" s="160" t="s">
        <v>219</v>
      </c>
      <c r="H167" s="161">
        <v>685</v>
      </c>
      <c r="I167" s="162"/>
      <c r="L167" s="158"/>
      <c r="M167" s="163"/>
      <c r="T167" s="164"/>
      <c r="AT167" s="159" t="s">
        <v>214</v>
      </c>
      <c r="AU167" s="159" t="s">
        <v>87</v>
      </c>
      <c r="AV167" s="13" t="s">
        <v>204</v>
      </c>
      <c r="AW167" s="13" t="s">
        <v>32</v>
      </c>
      <c r="AX167" s="13" t="s">
        <v>85</v>
      </c>
      <c r="AY167" s="159" t="s">
        <v>197</v>
      </c>
    </row>
    <row r="168" spans="2:65" s="1" customFormat="1" ht="16.5" customHeight="1">
      <c r="B168" s="136"/>
      <c r="C168" s="137" t="s">
        <v>281</v>
      </c>
      <c r="D168" s="137" t="s">
        <v>199</v>
      </c>
      <c r="E168" s="138" t="s">
        <v>1346</v>
      </c>
      <c r="F168" s="139" t="s">
        <v>1347</v>
      </c>
      <c r="G168" s="140" t="s">
        <v>212</v>
      </c>
      <c r="H168" s="141">
        <v>1890</v>
      </c>
      <c r="I168" s="142"/>
      <c r="J168" s="143">
        <f>ROUND(I168*H168,2)</f>
        <v>0</v>
      </c>
      <c r="K168" s="139" t="s">
        <v>203</v>
      </c>
      <c r="L168" s="32"/>
      <c r="M168" s="144" t="s">
        <v>1</v>
      </c>
      <c r="N168" s="145" t="s">
        <v>42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204</v>
      </c>
      <c r="AT168" s="148" t="s">
        <v>199</v>
      </c>
      <c r="AU168" s="148" t="s">
        <v>87</v>
      </c>
      <c r="AY168" s="17" t="s">
        <v>197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85</v>
      </c>
      <c r="BK168" s="149">
        <f>ROUND(I168*H168,2)</f>
        <v>0</v>
      </c>
      <c r="BL168" s="17" t="s">
        <v>204</v>
      </c>
      <c r="BM168" s="148" t="s">
        <v>1348</v>
      </c>
    </row>
    <row r="169" spans="2:65" s="12" customFormat="1">
      <c r="B169" s="150"/>
      <c r="D169" s="151" t="s">
        <v>214</v>
      </c>
      <c r="E169" s="152" t="s">
        <v>1</v>
      </c>
      <c r="F169" s="153" t="s">
        <v>1349</v>
      </c>
      <c r="H169" s="154">
        <v>965</v>
      </c>
      <c r="I169" s="155"/>
      <c r="L169" s="150"/>
      <c r="M169" s="156"/>
      <c r="T169" s="157"/>
      <c r="AT169" s="152" t="s">
        <v>214</v>
      </c>
      <c r="AU169" s="152" t="s">
        <v>87</v>
      </c>
      <c r="AV169" s="12" t="s">
        <v>87</v>
      </c>
      <c r="AW169" s="12" t="s">
        <v>32</v>
      </c>
      <c r="AX169" s="12" t="s">
        <v>77</v>
      </c>
      <c r="AY169" s="152" t="s">
        <v>197</v>
      </c>
    </row>
    <row r="170" spans="2:65" s="12" customFormat="1">
      <c r="B170" s="150"/>
      <c r="D170" s="151" t="s">
        <v>214</v>
      </c>
      <c r="E170" s="152" t="s">
        <v>1</v>
      </c>
      <c r="F170" s="153" t="s">
        <v>1350</v>
      </c>
      <c r="H170" s="154">
        <v>685</v>
      </c>
      <c r="I170" s="155"/>
      <c r="L170" s="150"/>
      <c r="M170" s="156"/>
      <c r="T170" s="157"/>
      <c r="AT170" s="152" t="s">
        <v>214</v>
      </c>
      <c r="AU170" s="152" t="s">
        <v>87</v>
      </c>
      <c r="AV170" s="12" t="s">
        <v>87</v>
      </c>
      <c r="AW170" s="12" t="s">
        <v>32</v>
      </c>
      <c r="AX170" s="12" t="s">
        <v>77</v>
      </c>
      <c r="AY170" s="152" t="s">
        <v>197</v>
      </c>
    </row>
    <row r="171" spans="2:65" s="12" customFormat="1">
      <c r="B171" s="150"/>
      <c r="D171" s="151" t="s">
        <v>214</v>
      </c>
      <c r="E171" s="152" t="s">
        <v>1</v>
      </c>
      <c r="F171" s="153" t="s">
        <v>1351</v>
      </c>
      <c r="H171" s="154">
        <v>240</v>
      </c>
      <c r="I171" s="155"/>
      <c r="L171" s="150"/>
      <c r="M171" s="156"/>
      <c r="T171" s="157"/>
      <c r="AT171" s="152" t="s">
        <v>214</v>
      </c>
      <c r="AU171" s="152" t="s">
        <v>87</v>
      </c>
      <c r="AV171" s="12" t="s">
        <v>87</v>
      </c>
      <c r="AW171" s="12" t="s">
        <v>32</v>
      </c>
      <c r="AX171" s="12" t="s">
        <v>77</v>
      </c>
      <c r="AY171" s="152" t="s">
        <v>197</v>
      </c>
    </row>
    <row r="172" spans="2:65" s="13" customFormat="1">
      <c r="B172" s="158"/>
      <c r="D172" s="151" t="s">
        <v>214</v>
      </c>
      <c r="E172" s="159" t="s">
        <v>1</v>
      </c>
      <c r="F172" s="160" t="s">
        <v>219</v>
      </c>
      <c r="H172" s="161">
        <v>1890</v>
      </c>
      <c r="I172" s="162"/>
      <c r="L172" s="158"/>
      <c r="M172" s="163"/>
      <c r="T172" s="164"/>
      <c r="AT172" s="159" t="s">
        <v>214</v>
      </c>
      <c r="AU172" s="159" t="s">
        <v>87</v>
      </c>
      <c r="AV172" s="13" t="s">
        <v>204</v>
      </c>
      <c r="AW172" s="13" t="s">
        <v>32</v>
      </c>
      <c r="AX172" s="13" t="s">
        <v>85</v>
      </c>
      <c r="AY172" s="159" t="s">
        <v>197</v>
      </c>
    </row>
    <row r="173" spans="2:65" s="11" customFormat="1" ht="22.9" customHeight="1">
      <c r="B173" s="124"/>
      <c r="D173" s="125" t="s">
        <v>76</v>
      </c>
      <c r="E173" s="134" t="s">
        <v>87</v>
      </c>
      <c r="F173" s="134" t="s">
        <v>365</v>
      </c>
      <c r="I173" s="127"/>
      <c r="J173" s="135">
        <f>BK173</f>
        <v>0</v>
      </c>
      <c r="L173" s="124"/>
      <c r="M173" s="129"/>
      <c r="P173" s="130">
        <f>SUM(P174:P176)</f>
        <v>0</v>
      </c>
      <c r="R173" s="130">
        <f>SUM(R174:R176)</f>
        <v>163.35</v>
      </c>
      <c r="T173" s="131">
        <f>SUM(T174:T176)</f>
        <v>0</v>
      </c>
      <c r="AR173" s="125" t="s">
        <v>85</v>
      </c>
      <c r="AT173" s="132" t="s">
        <v>76</v>
      </c>
      <c r="AU173" s="132" t="s">
        <v>85</v>
      </c>
      <c r="AY173" s="125" t="s">
        <v>197</v>
      </c>
      <c r="BK173" s="133">
        <f>SUM(BK174:BK176)</f>
        <v>0</v>
      </c>
    </row>
    <row r="174" spans="2:65" s="1" customFormat="1" ht="24.2" customHeight="1">
      <c r="B174" s="136"/>
      <c r="C174" s="137" t="s">
        <v>286</v>
      </c>
      <c r="D174" s="137" t="s">
        <v>199</v>
      </c>
      <c r="E174" s="138" t="s">
        <v>1352</v>
      </c>
      <c r="F174" s="139" t="s">
        <v>1353</v>
      </c>
      <c r="G174" s="140" t="s">
        <v>222</v>
      </c>
      <c r="H174" s="141">
        <v>82.5</v>
      </c>
      <c r="I174" s="142"/>
      <c r="J174" s="143">
        <f>ROUND(I174*H174,2)</f>
        <v>0</v>
      </c>
      <c r="K174" s="139" t="s">
        <v>203</v>
      </c>
      <c r="L174" s="32"/>
      <c r="M174" s="144" t="s">
        <v>1</v>
      </c>
      <c r="N174" s="145" t="s">
        <v>42</v>
      </c>
      <c r="P174" s="146">
        <f>O174*H174</f>
        <v>0</v>
      </c>
      <c r="Q174" s="146">
        <v>1.98</v>
      </c>
      <c r="R174" s="146">
        <f>Q174*H174</f>
        <v>163.35</v>
      </c>
      <c r="S174" s="146">
        <v>0</v>
      </c>
      <c r="T174" s="147">
        <f>S174*H174</f>
        <v>0</v>
      </c>
      <c r="AR174" s="148" t="s">
        <v>204</v>
      </c>
      <c r="AT174" s="148" t="s">
        <v>199</v>
      </c>
      <c r="AU174" s="148" t="s">
        <v>87</v>
      </c>
      <c r="AY174" s="17" t="s">
        <v>197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85</v>
      </c>
      <c r="BK174" s="149">
        <f>ROUND(I174*H174,2)</f>
        <v>0</v>
      </c>
      <c r="BL174" s="17" t="s">
        <v>204</v>
      </c>
      <c r="BM174" s="148" t="s">
        <v>320</v>
      </c>
    </row>
    <row r="175" spans="2:65" s="12" customFormat="1">
      <c r="B175" s="150"/>
      <c r="D175" s="151" t="s">
        <v>214</v>
      </c>
      <c r="E175" s="152" t="s">
        <v>1</v>
      </c>
      <c r="F175" s="153" t="s">
        <v>1354</v>
      </c>
      <c r="H175" s="154">
        <v>82.5</v>
      </c>
      <c r="I175" s="155"/>
      <c r="L175" s="150"/>
      <c r="M175" s="156"/>
      <c r="T175" s="157"/>
      <c r="AT175" s="152" t="s">
        <v>214</v>
      </c>
      <c r="AU175" s="152" t="s">
        <v>87</v>
      </c>
      <c r="AV175" s="12" t="s">
        <v>87</v>
      </c>
      <c r="AW175" s="12" t="s">
        <v>32</v>
      </c>
      <c r="AX175" s="12" t="s">
        <v>77</v>
      </c>
      <c r="AY175" s="152" t="s">
        <v>197</v>
      </c>
    </row>
    <row r="176" spans="2:65" s="13" customFormat="1">
      <c r="B176" s="158"/>
      <c r="D176" s="151" t="s">
        <v>214</v>
      </c>
      <c r="E176" s="159" t="s">
        <v>1</v>
      </c>
      <c r="F176" s="160" t="s">
        <v>219</v>
      </c>
      <c r="H176" s="161">
        <v>82.5</v>
      </c>
      <c r="I176" s="162"/>
      <c r="L176" s="158"/>
      <c r="M176" s="163"/>
      <c r="T176" s="164"/>
      <c r="AT176" s="159" t="s">
        <v>214</v>
      </c>
      <c r="AU176" s="159" t="s">
        <v>87</v>
      </c>
      <c r="AV176" s="13" t="s">
        <v>204</v>
      </c>
      <c r="AW176" s="13" t="s">
        <v>32</v>
      </c>
      <c r="AX176" s="13" t="s">
        <v>85</v>
      </c>
      <c r="AY176" s="159" t="s">
        <v>197</v>
      </c>
    </row>
    <row r="177" spans="2:65" s="11" customFormat="1" ht="22.9" customHeight="1">
      <c r="B177" s="124"/>
      <c r="D177" s="125" t="s">
        <v>76</v>
      </c>
      <c r="E177" s="134" t="s">
        <v>204</v>
      </c>
      <c r="F177" s="134" t="s">
        <v>501</v>
      </c>
      <c r="I177" s="127"/>
      <c r="J177" s="135">
        <f>BK177</f>
        <v>0</v>
      </c>
      <c r="L177" s="124"/>
      <c r="M177" s="129"/>
      <c r="P177" s="130">
        <f>SUM(P178:P186)</f>
        <v>0</v>
      </c>
      <c r="R177" s="130">
        <f>SUM(R178:R186)</f>
        <v>664.53239999999994</v>
      </c>
      <c r="T177" s="131">
        <f>SUM(T178:T186)</f>
        <v>0</v>
      </c>
      <c r="AR177" s="125" t="s">
        <v>85</v>
      </c>
      <c r="AT177" s="132" t="s">
        <v>76</v>
      </c>
      <c r="AU177" s="132" t="s">
        <v>85</v>
      </c>
      <c r="AY177" s="125" t="s">
        <v>197</v>
      </c>
      <c r="BK177" s="133">
        <f>SUM(BK178:BK186)</f>
        <v>0</v>
      </c>
    </row>
    <row r="178" spans="2:65" s="1" customFormat="1" ht="33" customHeight="1">
      <c r="B178" s="136"/>
      <c r="C178" s="137" t="s">
        <v>290</v>
      </c>
      <c r="D178" s="137" t="s">
        <v>199</v>
      </c>
      <c r="E178" s="138" t="s">
        <v>1355</v>
      </c>
      <c r="F178" s="139" t="s">
        <v>1356</v>
      </c>
      <c r="G178" s="140" t="s">
        <v>222</v>
      </c>
      <c r="H178" s="141">
        <v>310</v>
      </c>
      <c r="I178" s="142"/>
      <c r="J178" s="143">
        <f>ROUND(I178*H178,2)</f>
        <v>0</v>
      </c>
      <c r="K178" s="139" t="s">
        <v>203</v>
      </c>
      <c r="L178" s="32"/>
      <c r="M178" s="144" t="s">
        <v>1</v>
      </c>
      <c r="N178" s="145" t="s">
        <v>42</v>
      </c>
      <c r="P178" s="146">
        <f>O178*H178</f>
        <v>0</v>
      </c>
      <c r="Q178" s="146">
        <v>1.89</v>
      </c>
      <c r="R178" s="146">
        <f>Q178*H178</f>
        <v>585.9</v>
      </c>
      <c r="S178" s="146">
        <v>0</v>
      </c>
      <c r="T178" s="147">
        <f>S178*H178</f>
        <v>0</v>
      </c>
      <c r="AR178" s="148" t="s">
        <v>204</v>
      </c>
      <c r="AT178" s="148" t="s">
        <v>199</v>
      </c>
      <c r="AU178" s="148" t="s">
        <v>87</v>
      </c>
      <c r="AY178" s="17" t="s">
        <v>197</v>
      </c>
      <c r="BE178" s="149">
        <f>IF(N178="základní",J178,0)</f>
        <v>0</v>
      </c>
      <c r="BF178" s="149">
        <f>IF(N178="snížená",J178,0)</f>
        <v>0</v>
      </c>
      <c r="BG178" s="149">
        <f>IF(N178="zákl. přenesená",J178,0)</f>
        <v>0</v>
      </c>
      <c r="BH178" s="149">
        <f>IF(N178="sníž. přenesená",J178,0)</f>
        <v>0</v>
      </c>
      <c r="BI178" s="149">
        <f>IF(N178="nulová",J178,0)</f>
        <v>0</v>
      </c>
      <c r="BJ178" s="17" t="s">
        <v>85</v>
      </c>
      <c r="BK178" s="149">
        <f>ROUND(I178*H178,2)</f>
        <v>0</v>
      </c>
      <c r="BL178" s="17" t="s">
        <v>204</v>
      </c>
      <c r="BM178" s="148" t="s">
        <v>331</v>
      </c>
    </row>
    <row r="179" spans="2:65" s="12" customFormat="1">
      <c r="B179" s="150"/>
      <c r="D179" s="151" t="s">
        <v>214</v>
      </c>
      <c r="E179" s="152" t="s">
        <v>1</v>
      </c>
      <c r="F179" s="153" t="s">
        <v>1357</v>
      </c>
      <c r="H179" s="154">
        <v>310</v>
      </c>
      <c r="I179" s="155"/>
      <c r="L179" s="150"/>
      <c r="M179" s="156"/>
      <c r="T179" s="157"/>
      <c r="AT179" s="152" t="s">
        <v>214</v>
      </c>
      <c r="AU179" s="152" t="s">
        <v>87</v>
      </c>
      <c r="AV179" s="12" t="s">
        <v>87</v>
      </c>
      <c r="AW179" s="12" t="s">
        <v>32</v>
      </c>
      <c r="AX179" s="12" t="s">
        <v>77</v>
      </c>
      <c r="AY179" s="152" t="s">
        <v>197</v>
      </c>
    </row>
    <row r="180" spans="2:65" s="13" customFormat="1">
      <c r="B180" s="158"/>
      <c r="D180" s="151" t="s">
        <v>214</v>
      </c>
      <c r="E180" s="159" t="s">
        <v>1</v>
      </c>
      <c r="F180" s="160" t="s">
        <v>219</v>
      </c>
      <c r="H180" s="161">
        <v>310</v>
      </c>
      <c r="I180" s="162"/>
      <c r="L180" s="158"/>
      <c r="M180" s="163"/>
      <c r="T180" s="164"/>
      <c r="AT180" s="159" t="s">
        <v>214</v>
      </c>
      <c r="AU180" s="159" t="s">
        <v>87</v>
      </c>
      <c r="AV180" s="13" t="s">
        <v>204</v>
      </c>
      <c r="AW180" s="13" t="s">
        <v>32</v>
      </c>
      <c r="AX180" s="13" t="s">
        <v>85</v>
      </c>
      <c r="AY180" s="159" t="s">
        <v>197</v>
      </c>
    </row>
    <row r="181" spans="2:65" s="1" customFormat="1" ht="33" customHeight="1">
      <c r="B181" s="136"/>
      <c r="C181" s="137" t="s">
        <v>296</v>
      </c>
      <c r="D181" s="137" t="s">
        <v>199</v>
      </c>
      <c r="E181" s="138" t="s">
        <v>1358</v>
      </c>
      <c r="F181" s="139" t="s">
        <v>1359</v>
      </c>
      <c r="G181" s="140" t="s">
        <v>222</v>
      </c>
      <c r="H181" s="141">
        <v>0.5</v>
      </c>
      <c r="I181" s="142"/>
      <c r="J181" s="143">
        <f>ROUND(I181*H181,2)</f>
        <v>0</v>
      </c>
      <c r="K181" s="139" t="s">
        <v>203</v>
      </c>
      <c r="L181" s="32"/>
      <c r="M181" s="144" t="s">
        <v>1</v>
      </c>
      <c r="N181" s="145" t="s">
        <v>42</v>
      </c>
      <c r="P181" s="146">
        <f>O181*H181</f>
        <v>0</v>
      </c>
      <c r="Q181" s="146">
        <v>2.0327999999999999</v>
      </c>
      <c r="R181" s="146">
        <f>Q181*H181</f>
        <v>1.0164</v>
      </c>
      <c r="S181" s="146">
        <v>0</v>
      </c>
      <c r="T181" s="147">
        <f>S181*H181</f>
        <v>0</v>
      </c>
      <c r="AR181" s="148" t="s">
        <v>204</v>
      </c>
      <c r="AT181" s="148" t="s">
        <v>199</v>
      </c>
      <c r="AU181" s="148" t="s">
        <v>87</v>
      </c>
      <c r="AY181" s="17" t="s">
        <v>197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85</v>
      </c>
      <c r="BK181" s="149">
        <f>ROUND(I181*H181,2)</f>
        <v>0</v>
      </c>
      <c r="BL181" s="17" t="s">
        <v>204</v>
      </c>
      <c r="BM181" s="148" t="s">
        <v>1360</v>
      </c>
    </row>
    <row r="182" spans="2:65" s="12" customFormat="1">
      <c r="B182" s="150"/>
      <c r="D182" s="151" t="s">
        <v>214</v>
      </c>
      <c r="E182" s="152" t="s">
        <v>1</v>
      </c>
      <c r="F182" s="153" t="s">
        <v>1361</v>
      </c>
      <c r="H182" s="154">
        <v>0.5</v>
      </c>
      <c r="I182" s="155"/>
      <c r="L182" s="150"/>
      <c r="M182" s="156"/>
      <c r="T182" s="157"/>
      <c r="AT182" s="152" t="s">
        <v>214</v>
      </c>
      <c r="AU182" s="152" t="s">
        <v>87</v>
      </c>
      <c r="AV182" s="12" t="s">
        <v>87</v>
      </c>
      <c r="AW182" s="12" t="s">
        <v>32</v>
      </c>
      <c r="AX182" s="12" t="s">
        <v>77</v>
      </c>
      <c r="AY182" s="152" t="s">
        <v>197</v>
      </c>
    </row>
    <row r="183" spans="2:65" s="13" customFormat="1">
      <c r="B183" s="158"/>
      <c r="D183" s="151" t="s">
        <v>214</v>
      </c>
      <c r="E183" s="159" t="s">
        <v>1</v>
      </c>
      <c r="F183" s="160" t="s">
        <v>219</v>
      </c>
      <c r="H183" s="161">
        <v>0.5</v>
      </c>
      <c r="I183" s="162"/>
      <c r="L183" s="158"/>
      <c r="M183" s="163"/>
      <c r="T183" s="164"/>
      <c r="AT183" s="159" t="s">
        <v>214</v>
      </c>
      <c r="AU183" s="159" t="s">
        <v>87</v>
      </c>
      <c r="AV183" s="13" t="s">
        <v>204</v>
      </c>
      <c r="AW183" s="13" t="s">
        <v>32</v>
      </c>
      <c r="AX183" s="13" t="s">
        <v>85</v>
      </c>
      <c r="AY183" s="159" t="s">
        <v>197</v>
      </c>
    </row>
    <row r="184" spans="2:65" s="1" customFormat="1" ht="33" customHeight="1">
      <c r="B184" s="136"/>
      <c r="C184" s="137" t="s">
        <v>300</v>
      </c>
      <c r="D184" s="137" t="s">
        <v>199</v>
      </c>
      <c r="E184" s="138" t="s">
        <v>1362</v>
      </c>
      <c r="F184" s="139" t="s">
        <v>1363</v>
      </c>
      <c r="G184" s="140" t="s">
        <v>222</v>
      </c>
      <c r="H184" s="141">
        <v>42</v>
      </c>
      <c r="I184" s="142"/>
      <c r="J184" s="143">
        <f>ROUND(I184*H184,2)</f>
        <v>0</v>
      </c>
      <c r="K184" s="139" t="s">
        <v>203</v>
      </c>
      <c r="L184" s="32"/>
      <c r="M184" s="144" t="s">
        <v>1</v>
      </c>
      <c r="N184" s="145" t="s">
        <v>42</v>
      </c>
      <c r="P184" s="146">
        <f>O184*H184</f>
        <v>0</v>
      </c>
      <c r="Q184" s="146">
        <v>1.8480000000000001</v>
      </c>
      <c r="R184" s="146">
        <f>Q184*H184</f>
        <v>77.616</v>
      </c>
      <c r="S184" s="146">
        <v>0</v>
      </c>
      <c r="T184" s="147">
        <f>S184*H184</f>
        <v>0</v>
      </c>
      <c r="AR184" s="148" t="s">
        <v>204</v>
      </c>
      <c r="AT184" s="148" t="s">
        <v>199</v>
      </c>
      <c r="AU184" s="148" t="s">
        <v>87</v>
      </c>
      <c r="AY184" s="17" t="s">
        <v>197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85</v>
      </c>
      <c r="BK184" s="149">
        <f>ROUND(I184*H184,2)</f>
        <v>0</v>
      </c>
      <c r="BL184" s="17" t="s">
        <v>204</v>
      </c>
      <c r="BM184" s="148" t="s">
        <v>1364</v>
      </c>
    </row>
    <row r="185" spans="2:65" s="12" customFormat="1" ht="22.5">
      <c r="B185" s="150"/>
      <c r="D185" s="151" t="s">
        <v>214</v>
      </c>
      <c r="E185" s="152" t="s">
        <v>1</v>
      </c>
      <c r="F185" s="153" t="s">
        <v>1365</v>
      </c>
      <c r="H185" s="154">
        <v>42</v>
      </c>
      <c r="I185" s="155"/>
      <c r="L185" s="150"/>
      <c r="M185" s="156"/>
      <c r="T185" s="157"/>
      <c r="AT185" s="152" t="s">
        <v>214</v>
      </c>
      <c r="AU185" s="152" t="s">
        <v>87</v>
      </c>
      <c r="AV185" s="12" t="s">
        <v>87</v>
      </c>
      <c r="AW185" s="12" t="s">
        <v>32</v>
      </c>
      <c r="AX185" s="12" t="s">
        <v>77</v>
      </c>
      <c r="AY185" s="152" t="s">
        <v>197</v>
      </c>
    </row>
    <row r="186" spans="2:65" s="13" customFormat="1">
      <c r="B186" s="158"/>
      <c r="D186" s="151" t="s">
        <v>214</v>
      </c>
      <c r="E186" s="159" t="s">
        <v>1</v>
      </c>
      <c r="F186" s="160" t="s">
        <v>219</v>
      </c>
      <c r="H186" s="161">
        <v>42</v>
      </c>
      <c r="I186" s="162"/>
      <c r="L186" s="158"/>
      <c r="M186" s="163"/>
      <c r="T186" s="164"/>
      <c r="AT186" s="159" t="s">
        <v>214</v>
      </c>
      <c r="AU186" s="159" t="s">
        <v>87</v>
      </c>
      <c r="AV186" s="13" t="s">
        <v>204</v>
      </c>
      <c r="AW186" s="13" t="s">
        <v>32</v>
      </c>
      <c r="AX186" s="13" t="s">
        <v>85</v>
      </c>
      <c r="AY186" s="159" t="s">
        <v>197</v>
      </c>
    </row>
    <row r="187" spans="2:65" s="11" customFormat="1" ht="22.9" customHeight="1">
      <c r="B187" s="124"/>
      <c r="D187" s="125" t="s">
        <v>76</v>
      </c>
      <c r="E187" s="134" t="s">
        <v>248</v>
      </c>
      <c r="F187" s="134" t="s">
        <v>633</v>
      </c>
      <c r="I187" s="127"/>
      <c r="J187" s="135">
        <f>BK187</f>
        <v>0</v>
      </c>
      <c r="L187" s="124"/>
      <c r="M187" s="129"/>
      <c r="P187" s="130">
        <f>SUM(P188:P200)</f>
        <v>0</v>
      </c>
      <c r="R187" s="130">
        <f>SUM(R188:R200)</f>
        <v>2017.4969599999999</v>
      </c>
      <c r="T187" s="131">
        <f>SUM(T188:T200)</f>
        <v>118.08</v>
      </c>
      <c r="AR187" s="125" t="s">
        <v>85</v>
      </c>
      <c r="AT187" s="132" t="s">
        <v>76</v>
      </c>
      <c r="AU187" s="132" t="s">
        <v>85</v>
      </c>
      <c r="AY187" s="125" t="s">
        <v>197</v>
      </c>
      <c r="BK187" s="133">
        <f>SUM(BK188:BK200)</f>
        <v>0</v>
      </c>
    </row>
    <row r="188" spans="2:65" s="1" customFormat="1" ht="16.5" customHeight="1">
      <c r="B188" s="136"/>
      <c r="C188" s="137" t="s">
        <v>313</v>
      </c>
      <c r="D188" s="137" t="s">
        <v>199</v>
      </c>
      <c r="E188" s="138" t="s">
        <v>1366</v>
      </c>
      <c r="F188" s="139" t="s">
        <v>1367</v>
      </c>
      <c r="G188" s="140" t="s">
        <v>202</v>
      </c>
      <c r="H188" s="141">
        <v>2600</v>
      </c>
      <c r="I188" s="142"/>
      <c r="J188" s="143">
        <f>ROUND(I188*H188,2)</f>
        <v>0</v>
      </c>
      <c r="K188" s="139" t="s">
        <v>1</v>
      </c>
      <c r="L188" s="32"/>
      <c r="M188" s="144" t="s">
        <v>1</v>
      </c>
      <c r="N188" s="145" t="s">
        <v>42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204</v>
      </c>
      <c r="AT188" s="148" t="s">
        <v>199</v>
      </c>
      <c r="AU188" s="148" t="s">
        <v>87</v>
      </c>
      <c r="AY188" s="17" t="s">
        <v>197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85</v>
      </c>
      <c r="BK188" s="149">
        <f>ROUND(I188*H188,2)</f>
        <v>0</v>
      </c>
      <c r="BL188" s="17" t="s">
        <v>204</v>
      </c>
      <c r="BM188" s="148" t="s">
        <v>350</v>
      </c>
    </row>
    <row r="189" spans="2:65" s="12" customFormat="1">
      <c r="B189" s="150"/>
      <c r="D189" s="151" t="s">
        <v>214</v>
      </c>
      <c r="E189" s="152" t="s">
        <v>1</v>
      </c>
      <c r="F189" s="153" t="s">
        <v>1368</v>
      </c>
      <c r="H189" s="154">
        <v>2600</v>
      </c>
      <c r="I189" s="155"/>
      <c r="L189" s="150"/>
      <c r="M189" s="156"/>
      <c r="T189" s="157"/>
      <c r="AT189" s="152" t="s">
        <v>214</v>
      </c>
      <c r="AU189" s="152" t="s">
        <v>87</v>
      </c>
      <c r="AV189" s="12" t="s">
        <v>87</v>
      </c>
      <c r="AW189" s="12" t="s">
        <v>32</v>
      </c>
      <c r="AX189" s="12" t="s">
        <v>77</v>
      </c>
      <c r="AY189" s="152" t="s">
        <v>197</v>
      </c>
    </row>
    <row r="190" spans="2:65" s="13" customFormat="1">
      <c r="B190" s="158"/>
      <c r="D190" s="151" t="s">
        <v>214</v>
      </c>
      <c r="E190" s="159" t="s">
        <v>1</v>
      </c>
      <c r="F190" s="160" t="s">
        <v>219</v>
      </c>
      <c r="H190" s="161">
        <v>2600</v>
      </c>
      <c r="I190" s="162"/>
      <c r="L190" s="158"/>
      <c r="M190" s="163"/>
      <c r="T190" s="164"/>
      <c r="AT190" s="159" t="s">
        <v>214</v>
      </c>
      <c r="AU190" s="159" t="s">
        <v>87</v>
      </c>
      <c r="AV190" s="13" t="s">
        <v>204</v>
      </c>
      <c r="AW190" s="13" t="s">
        <v>32</v>
      </c>
      <c r="AX190" s="13" t="s">
        <v>85</v>
      </c>
      <c r="AY190" s="159" t="s">
        <v>197</v>
      </c>
    </row>
    <row r="191" spans="2:65" s="1" customFormat="1" ht="24.2" customHeight="1">
      <c r="B191" s="136"/>
      <c r="C191" s="137" t="s">
        <v>7</v>
      </c>
      <c r="D191" s="137" t="s">
        <v>199</v>
      </c>
      <c r="E191" s="138" t="s">
        <v>1369</v>
      </c>
      <c r="F191" s="139" t="s">
        <v>1370</v>
      </c>
      <c r="G191" s="140" t="s">
        <v>527</v>
      </c>
      <c r="H191" s="141">
        <v>96</v>
      </c>
      <c r="I191" s="142"/>
      <c r="J191" s="143">
        <f>ROUND(I191*H191,2)</f>
        <v>0</v>
      </c>
      <c r="K191" s="139" t="s">
        <v>203</v>
      </c>
      <c r="L191" s="32"/>
      <c r="M191" s="144" t="s">
        <v>1</v>
      </c>
      <c r="N191" s="145" t="s">
        <v>42</v>
      </c>
      <c r="P191" s="146">
        <f>O191*H191</f>
        <v>0</v>
      </c>
      <c r="Q191" s="146">
        <v>7.621E-2</v>
      </c>
      <c r="R191" s="146">
        <f>Q191*H191</f>
        <v>7.31616</v>
      </c>
      <c r="S191" s="146">
        <v>0</v>
      </c>
      <c r="T191" s="147">
        <f>S191*H191</f>
        <v>0</v>
      </c>
      <c r="AR191" s="148" t="s">
        <v>204</v>
      </c>
      <c r="AT191" s="148" t="s">
        <v>199</v>
      </c>
      <c r="AU191" s="148" t="s">
        <v>87</v>
      </c>
      <c r="AY191" s="17" t="s">
        <v>197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85</v>
      </c>
      <c r="BK191" s="149">
        <f>ROUND(I191*H191,2)</f>
        <v>0</v>
      </c>
      <c r="BL191" s="17" t="s">
        <v>204</v>
      </c>
      <c r="BM191" s="148" t="s">
        <v>371</v>
      </c>
    </row>
    <row r="192" spans="2:65" s="12" customFormat="1">
      <c r="B192" s="150"/>
      <c r="D192" s="151" t="s">
        <v>214</v>
      </c>
      <c r="E192" s="152" t="s">
        <v>1</v>
      </c>
      <c r="F192" s="153" t="s">
        <v>1371</v>
      </c>
      <c r="H192" s="154">
        <v>96</v>
      </c>
      <c r="I192" s="155"/>
      <c r="L192" s="150"/>
      <c r="M192" s="156"/>
      <c r="T192" s="157"/>
      <c r="AT192" s="152" t="s">
        <v>214</v>
      </c>
      <c r="AU192" s="152" t="s">
        <v>87</v>
      </c>
      <c r="AV192" s="12" t="s">
        <v>87</v>
      </c>
      <c r="AW192" s="12" t="s">
        <v>32</v>
      </c>
      <c r="AX192" s="12" t="s">
        <v>77</v>
      </c>
      <c r="AY192" s="152" t="s">
        <v>197</v>
      </c>
    </row>
    <row r="193" spans="2:65" s="13" customFormat="1">
      <c r="B193" s="158"/>
      <c r="D193" s="151" t="s">
        <v>214</v>
      </c>
      <c r="E193" s="159" t="s">
        <v>1</v>
      </c>
      <c r="F193" s="160" t="s">
        <v>219</v>
      </c>
      <c r="H193" s="161">
        <v>96</v>
      </c>
      <c r="I193" s="162"/>
      <c r="L193" s="158"/>
      <c r="M193" s="163"/>
      <c r="T193" s="164"/>
      <c r="AT193" s="159" t="s">
        <v>214</v>
      </c>
      <c r="AU193" s="159" t="s">
        <v>87</v>
      </c>
      <c r="AV193" s="13" t="s">
        <v>204</v>
      </c>
      <c r="AW193" s="13" t="s">
        <v>32</v>
      </c>
      <c r="AX193" s="13" t="s">
        <v>85</v>
      </c>
      <c r="AY193" s="159" t="s">
        <v>197</v>
      </c>
    </row>
    <row r="194" spans="2:65" s="1" customFormat="1" ht="16.5" customHeight="1">
      <c r="B194" s="136"/>
      <c r="C194" s="172" t="s">
        <v>320</v>
      </c>
      <c r="D194" s="172" t="s">
        <v>321</v>
      </c>
      <c r="E194" s="173" t="s">
        <v>1372</v>
      </c>
      <c r="F194" s="174" t="s">
        <v>1373</v>
      </c>
      <c r="G194" s="175" t="s">
        <v>527</v>
      </c>
      <c r="H194" s="176">
        <v>96.96</v>
      </c>
      <c r="I194" s="177"/>
      <c r="J194" s="178">
        <f>ROUND(I194*H194,2)</f>
        <v>0</v>
      </c>
      <c r="K194" s="174" t="s">
        <v>203</v>
      </c>
      <c r="L194" s="179"/>
      <c r="M194" s="180" t="s">
        <v>1</v>
      </c>
      <c r="N194" s="181" t="s">
        <v>42</v>
      </c>
      <c r="P194" s="146">
        <f>O194*H194</f>
        <v>0</v>
      </c>
      <c r="Q194" s="146">
        <v>0.105</v>
      </c>
      <c r="R194" s="146">
        <f>Q194*H194</f>
        <v>10.1808</v>
      </c>
      <c r="S194" s="146">
        <v>0</v>
      </c>
      <c r="T194" s="147">
        <f>S194*H194</f>
        <v>0</v>
      </c>
      <c r="AR194" s="148" t="s">
        <v>244</v>
      </c>
      <c r="AT194" s="148" t="s">
        <v>321</v>
      </c>
      <c r="AU194" s="148" t="s">
        <v>87</v>
      </c>
      <c r="AY194" s="17" t="s">
        <v>197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85</v>
      </c>
      <c r="BK194" s="149">
        <f>ROUND(I194*H194,2)</f>
        <v>0</v>
      </c>
      <c r="BL194" s="17" t="s">
        <v>204</v>
      </c>
      <c r="BM194" s="148" t="s">
        <v>382</v>
      </c>
    </row>
    <row r="195" spans="2:65" s="12" customFormat="1">
      <c r="B195" s="150"/>
      <c r="D195" s="151" t="s">
        <v>214</v>
      </c>
      <c r="E195" s="152" t="s">
        <v>1</v>
      </c>
      <c r="F195" s="153" t="s">
        <v>1374</v>
      </c>
      <c r="H195" s="154">
        <v>96.96</v>
      </c>
      <c r="I195" s="155"/>
      <c r="L195" s="150"/>
      <c r="M195" s="156"/>
      <c r="T195" s="157"/>
      <c r="AT195" s="152" t="s">
        <v>214</v>
      </c>
      <c r="AU195" s="152" t="s">
        <v>87</v>
      </c>
      <c r="AV195" s="12" t="s">
        <v>87</v>
      </c>
      <c r="AW195" s="12" t="s">
        <v>32</v>
      </c>
      <c r="AX195" s="12" t="s">
        <v>77</v>
      </c>
      <c r="AY195" s="152" t="s">
        <v>197</v>
      </c>
    </row>
    <row r="196" spans="2:65" s="13" customFormat="1">
      <c r="B196" s="158"/>
      <c r="D196" s="151" t="s">
        <v>214</v>
      </c>
      <c r="E196" s="159" t="s">
        <v>1</v>
      </c>
      <c r="F196" s="160" t="s">
        <v>219</v>
      </c>
      <c r="H196" s="161">
        <v>96.96</v>
      </c>
      <c r="I196" s="162"/>
      <c r="L196" s="158"/>
      <c r="M196" s="163"/>
      <c r="T196" s="164"/>
      <c r="AT196" s="159" t="s">
        <v>214</v>
      </c>
      <c r="AU196" s="159" t="s">
        <v>87</v>
      </c>
      <c r="AV196" s="13" t="s">
        <v>204</v>
      </c>
      <c r="AW196" s="13" t="s">
        <v>32</v>
      </c>
      <c r="AX196" s="13" t="s">
        <v>85</v>
      </c>
      <c r="AY196" s="159" t="s">
        <v>197</v>
      </c>
    </row>
    <row r="197" spans="2:65" s="1" customFormat="1" ht="24.2" customHeight="1">
      <c r="B197" s="136"/>
      <c r="C197" s="137" t="s">
        <v>327</v>
      </c>
      <c r="D197" s="137" t="s">
        <v>199</v>
      </c>
      <c r="E197" s="138" t="s">
        <v>1375</v>
      </c>
      <c r="F197" s="139" t="s">
        <v>1376</v>
      </c>
      <c r="G197" s="140" t="s">
        <v>222</v>
      </c>
      <c r="H197" s="141">
        <v>2000</v>
      </c>
      <c r="I197" s="142"/>
      <c r="J197" s="143">
        <f>ROUND(I197*H197,2)</f>
        <v>0</v>
      </c>
      <c r="K197" s="139" t="s">
        <v>203</v>
      </c>
      <c r="L197" s="32"/>
      <c r="M197" s="144" t="s">
        <v>1</v>
      </c>
      <c r="N197" s="145" t="s">
        <v>42</v>
      </c>
      <c r="P197" s="146">
        <f>O197*H197</f>
        <v>0</v>
      </c>
      <c r="Q197" s="146">
        <v>0</v>
      </c>
      <c r="R197" s="146">
        <f>Q197*H197</f>
        <v>0</v>
      </c>
      <c r="S197" s="146">
        <v>0</v>
      </c>
      <c r="T197" s="147">
        <f>S197*H197</f>
        <v>0</v>
      </c>
      <c r="AR197" s="148" t="s">
        <v>204</v>
      </c>
      <c r="AT197" s="148" t="s">
        <v>199</v>
      </c>
      <c r="AU197" s="148" t="s">
        <v>87</v>
      </c>
      <c r="AY197" s="17" t="s">
        <v>197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85</v>
      </c>
      <c r="BK197" s="149">
        <f>ROUND(I197*H197,2)</f>
        <v>0</v>
      </c>
      <c r="BL197" s="17" t="s">
        <v>204</v>
      </c>
      <c r="BM197" s="148" t="s">
        <v>392</v>
      </c>
    </row>
    <row r="198" spans="2:65" s="1" customFormat="1" ht="16.5" customHeight="1">
      <c r="B198" s="136"/>
      <c r="C198" s="172" t="s">
        <v>331</v>
      </c>
      <c r="D198" s="172" t="s">
        <v>321</v>
      </c>
      <c r="E198" s="173" t="s">
        <v>1377</v>
      </c>
      <c r="F198" s="174" t="s">
        <v>1378</v>
      </c>
      <c r="G198" s="175" t="s">
        <v>222</v>
      </c>
      <c r="H198" s="176">
        <v>2000</v>
      </c>
      <c r="I198" s="177"/>
      <c r="J198" s="178">
        <f>ROUND(I198*H198,2)</f>
        <v>0</v>
      </c>
      <c r="K198" s="174" t="s">
        <v>203</v>
      </c>
      <c r="L198" s="179"/>
      <c r="M198" s="180" t="s">
        <v>1</v>
      </c>
      <c r="N198" s="181" t="s">
        <v>42</v>
      </c>
      <c r="P198" s="146">
        <f>O198*H198</f>
        <v>0</v>
      </c>
      <c r="Q198" s="146">
        <v>1</v>
      </c>
      <c r="R198" s="146">
        <f>Q198*H198</f>
        <v>2000</v>
      </c>
      <c r="S198" s="146">
        <v>0</v>
      </c>
      <c r="T198" s="147">
        <f>S198*H198</f>
        <v>0</v>
      </c>
      <c r="AR198" s="148" t="s">
        <v>244</v>
      </c>
      <c r="AT198" s="148" t="s">
        <v>321</v>
      </c>
      <c r="AU198" s="148" t="s">
        <v>87</v>
      </c>
      <c r="AY198" s="17" t="s">
        <v>197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85</v>
      </c>
      <c r="BK198" s="149">
        <f>ROUND(I198*H198,2)</f>
        <v>0</v>
      </c>
      <c r="BL198" s="17" t="s">
        <v>204</v>
      </c>
      <c r="BM198" s="148" t="s">
        <v>401</v>
      </c>
    </row>
    <row r="199" spans="2:65" s="1" customFormat="1" ht="16.5" customHeight="1">
      <c r="B199" s="136"/>
      <c r="C199" s="137" t="s">
        <v>336</v>
      </c>
      <c r="D199" s="137" t="s">
        <v>199</v>
      </c>
      <c r="E199" s="138" t="s">
        <v>1379</v>
      </c>
      <c r="F199" s="139" t="s">
        <v>1380</v>
      </c>
      <c r="G199" s="140" t="s">
        <v>222</v>
      </c>
      <c r="H199" s="141">
        <v>49.2</v>
      </c>
      <c r="I199" s="142"/>
      <c r="J199" s="143">
        <f>ROUND(I199*H199,2)</f>
        <v>0</v>
      </c>
      <c r="K199" s="139" t="s">
        <v>203</v>
      </c>
      <c r="L199" s="32"/>
      <c r="M199" s="144" t="s">
        <v>1</v>
      </c>
      <c r="N199" s="145" t="s">
        <v>42</v>
      </c>
      <c r="P199" s="146">
        <f>O199*H199</f>
        <v>0</v>
      </c>
      <c r="Q199" s="146">
        <v>0</v>
      </c>
      <c r="R199" s="146">
        <f>Q199*H199</f>
        <v>0</v>
      </c>
      <c r="S199" s="146">
        <v>2.4</v>
      </c>
      <c r="T199" s="147">
        <f>S199*H199</f>
        <v>118.08</v>
      </c>
      <c r="AR199" s="148" t="s">
        <v>204</v>
      </c>
      <c r="AT199" s="148" t="s">
        <v>199</v>
      </c>
      <c r="AU199" s="148" t="s">
        <v>87</v>
      </c>
      <c r="AY199" s="17" t="s">
        <v>197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85</v>
      </c>
      <c r="BK199" s="149">
        <f>ROUND(I199*H199,2)</f>
        <v>0</v>
      </c>
      <c r="BL199" s="17" t="s">
        <v>204</v>
      </c>
      <c r="BM199" s="148" t="s">
        <v>1381</v>
      </c>
    </row>
    <row r="200" spans="2:65" s="12" customFormat="1">
      <c r="B200" s="150"/>
      <c r="D200" s="151" t="s">
        <v>214</v>
      </c>
      <c r="E200" s="152" t="s">
        <v>1</v>
      </c>
      <c r="F200" s="153" t="s">
        <v>3510</v>
      </c>
      <c r="H200" s="154">
        <v>49.2</v>
      </c>
      <c r="I200" s="155"/>
      <c r="L200" s="150"/>
      <c r="M200" s="156"/>
      <c r="T200" s="157"/>
      <c r="AT200" s="152" t="s">
        <v>214</v>
      </c>
      <c r="AU200" s="152" t="s">
        <v>87</v>
      </c>
      <c r="AV200" s="12" t="s">
        <v>87</v>
      </c>
      <c r="AW200" s="12" t="s">
        <v>32</v>
      </c>
      <c r="AX200" s="12" t="s">
        <v>85</v>
      </c>
      <c r="AY200" s="152" t="s">
        <v>197</v>
      </c>
    </row>
    <row r="201" spans="2:65" s="11" customFormat="1" ht="22.9" customHeight="1">
      <c r="B201" s="124"/>
      <c r="D201" s="125" t="s">
        <v>76</v>
      </c>
      <c r="E201" s="134" t="s">
        <v>674</v>
      </c>
      <c r="F201" s="134" t="s">
        <v>675</v>
      </c>
      <c r="I201" s="127"/>
      <c r="J201" s="135">
        <f>BK201</f>
        <v>0</v>
      </c>
      <c r="L201" s="124"/>
      <c r="M201" s="129"/>
      <c r="P201" s="130">
        <f>SUM(P202:P205)</f>
        <v>0</v>
      </c>
      <c r="R201" s="130">
        <f>SUM(R202:R205)</f>
        <v>0</v>
      </c>
      <c r="T201" s="131">
        <f>SUM(T202:T205)</f>
        <v>0</v>
      </c>
      <c r="AR201" s="125" t="s">
        <v>85</v>
      </c>
      <c r="AT201" s="132" t="s">
        <v>76</v>
      </c>
      <c r="AU201" s="132" t="s">
        <v>85</v>
      </c>
      <c r="AY201" s="125" t="s">
        <v>197</v>
      </c>
      <c r="BK201" s="133">
        <f>SUM(BK202:BK205)</f>
        <v>0</v>
      </c>
    </row>
    <row r="202" spans="2:65" s="1" customFormat="1" ht="24.2" customHeight="1">
      <c r="B202" s="136"/>
      <c r="C202" s="137" t="s">
        <v>340</v>
      </c>
      <c r="D202" s="137" t="s">
        <v>199</v>
      </c>
      <c r="E202" s="138" t="s">
        <v>681</v>
      </c>
      <c r="F202" s="139" t="s">
        <v>682</v>
      </c>
      <c r="G202" s="140" t="s">
        <v>293</v>
      </c>
      <c r="H202" s="141">
        <v>118.08</v>
      </c>
      <c r="I202" s="142"/>
      <c r="J202" s="143">
        <f>ROUND(I202*H202,2)</f>
        <v>0</v>
      </c>
      <c r="K202" s="139" t="s">
        <v>203</v>
      </c>
      <c r="L202" s="32"/>
      <c r="M202" s="144" t="s">
        <v>1</v>
      </c>
      <c r="N202" s="145" t="s">
        <v>42</v>
      </c>
      <c r="P202" s="146">
        <f>O202*H202</f>
        <v>0</v>
      </c>
      <c r="Q202" s="146">
        <v>0</v>
      </c>
      <c r="R202" s="146">
        <f>Q202*H202</f>
        <v>0</v>
      </c>
      <c r="S202" s="146">
        <v>0</v>
      </c>
      <c r="T202" s="147">
        <f>S202*H202</f>
        <v>0</v>
      </c>
      <c r="AR202" s="148" t="s">
        <v>204</v>
      </c>
      <c r="AT202" s="148" t="s">
        <v>199</v>
      </c>
      <c r="AU202" s="148" t="s">
        <v>87</v>
      </c>
      <c r="AY202" s="17" t="s">
        <v>197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85</v>
      </c>
      <c r="BK202" s="149">
        <f>ROUND(I202*H202,2)</f>
        <v>0</v>
      </c>
      <c r="BL202" s="17" t="s">
        <v>204</v>
      </c>
      <c r="BM202" s="148" t="s">
        <v>1382</v>
      </c>
    </row>
    <row r="203" spans="2:65" s="1" customFormat="1" ht="24.2" customHeight="1">
      <c r="B203" s="136"/>
      <c r="C203" s="137" t="s">
        <v>345</v>
      </c>
      <c r="D203" s="137" t="s">
        <v>199</v>
      </c>
      <c r="E203" s="138" t="s">
        <v>685</v>
      </c>
      <c r="F203" s="139" t="s">
        <v>686</v>
      </c>
      <c r="G203" s="140" t="s">
        <v>293</v>
      </c>
      <c r="H203" s="141">
        <v>2715.84</v>
      </c>
      <c r="I203" s="142"/>
      <c r="J203" s="143">
        <f>ROUND(I203*H203,2)</f>
        <v>0</v>
      </c>
      <c r="K203" s="139" t="s">
        <v>203</v>
      </c>
      <c r="L203" s="32"/>
      <c r="M203" s="144" t="s">
        <v>1</v>
      </c>
      <c r="N203" s="145" t="s">
        <v>42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204</v>
      </c>
      <c r="AT203" s="148" t="s">
        <v>199</v>
      </c>
      <c r="AU203" s="148" t="s">
        <v>87</v>
      </c>
      <c r="AY203" s="17" t="s">
        <v>197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85</v>
      </c>
      <c r="BK203" s="149">
        <f>ROUND(I203*H203,2)</f>
        <v>0</v>
      </c>
      <c r="BL203" s="17" t="s">
        <v>204</v>
      </c>
      <c r="BM203" s="148" t="s">
        <v>1383</v>
      </c>
    </row>
    <row r="204" spans="2:65" s="12" customFormat="1">
      <c r="B204" s="150"/>
      <c r="D204" s="151" t="s">
        <v>214</v>
      </c>
      <c r="F204" s="153" t="s">
        <v>3511</v>
      </c>
      <c r="H204" s="154">
        <v>2715.84</v>
      </c>
      <c r="I204" s="155"/>
      <c r="L204" s="150"/>
      <c r="M204" s="156"/>
      <c r="T204" s="157"/>
      <c r="AT204" s="152" t="s">
        <v>214</v>
      </c>
      <c r="AU204" s="152" t="s">
        <v>87</v>
      </c>
      <c r="AV204" s="12" t="s">
        <v>87</v>
      </c>
      <c r="AW204" s="12" t="s">
        <v>3</v>
      </c>
      <c r="AX204" s="12" t="s">
        <v>85</v>
      </c>
      <c r="AY204" s="152" t="s">
        <v>197</v>
      </c>
    </row>
    <row r="205" spans="2:65" s="1" customFormat="1" ht="37.9" customHeight="1">
      <c r="B205" s="136"/>
      <c r="C205" s="137" t="s">
        <v>350</v>
      </c>
      <c r="D205" s="137" t="s">
        <v>199</v>
      </c>
      <c r="E205" s="138" t="s">
        <v>1384</v>
      </c>
      <c r="F205" s="139" t="s">
        <v>1385</v>
      </c>
      <c r="G205" s="140" t="s">
        <v>293</v>
      </c>
      <c r="H205" s="141">
        <v>118.08</v>
      </c>
      <c r="I205" s="142"/>
      <c r="J205" s="143">
        <f>ROUND(I205*H205,2)</f>
        <v>0</v>
      </c>
      <c r="K205" s="139" t="s">
        <v>203</v>
      </c>
      <c r="L205" s="32"/>
      <c r="M205" s="144" t="s">
        <v>1</v>
      </c>
      <c r="N205" s="145" t="s">
        <v>42</v>
      </c>
      <c r="P205" s="146">
        <f>O205*H205</f>
        <v>0</v>
      </c>
      <c r="Q205" s="146">
        <v>0</v>
      </c>
      <c r="R205" s="146">
        <f>Q205*H205</f>
        <v>0</v>
      </c>
      <c r="S205" s="146">
        <v>0</v>
      </c>
      <c r="T205" s="147">
        <f>S205*H205</f>
        <v>0</v>
      </c>
      <c r="AR205" s="148" t="s">
        <v>204</v>
      </c>
      <c r="AT205" s="148" t="s">
        <v>199</v>
      </c>
      <c r="AU205" s="148" t="s">
        <v>87</v>
      </c>
      <c r="AY205" s="17" t="s">
        <v>197</v>
      </c>
      <c r="BE205" s="149">
        <f>IF(N205="základní",J205,0)</f>
        <v>0</v>
      </c>
      <c r="BF205" s="149">
        <f>IF(N205="snížená",J205,0)</f>
        <v>0</v>
      </c>
      <c r="BG205" s="149">
        <f>IF(N205="zákl. přenesená",J205,0)</f>
        <v>0</v>
      </c>
      <c r="BH205" s="149">
        <f>IF(N205="sníž. přenesená",J205,0)</f>
        <v>0</v>
      </c>
      <c r="BI205" s="149">
        <f>IF(N205="nulová",J205,0)</f>
        <v>0</v>
      </c>
      <c r="BJ205" s="17" t="s">
        <v>85</v>
      </c>
      <c r="BK205" s="149">
        <f>ROUND(I205*H205,2)</f>
        <v>0</v>
      </c>
      <c r="BL205" s="17" t="s">
        <v>204</v>
      </c>
      <c r="BM205" s="148" t="s">
        <v>1386</v>
      </c>
    </row>
    <row r="206" spans="2:65" s="11" customFormat="1" ht="22.9" customHeight="1">
      <c r="B206" s="124"/>
      <c r="D206" s="125" t="s">
        <v>76</v>
      </c>
      <c r="E206" s="134" t="s">
        <v>693</v>
      </c>
      <c r="F206" s="134" t="s">
        <v>694</v>
      </c>
      <c r="I206" s="127"/>
      <c r="J206" s="135">
        <f>BK206</f>
        <v>0</v>
      </c>
      <c r="L206" s="124"/>
      <c r="M206" s="129"/>
      <c r="P206" s="130">
        <f>P207</f>
        <v>0</v>
      </c>
      <c r="R206" s="130">
        <f>R207</f>
        <v>0</v>
      </c>
      <c r="T206" s="131">
        <f>T207</f>
        <v>0</v>
      </c>
      <c r="AR206" s="125" t="s">
        <v>85</v>
      </c>
      <c r="AT206" s="132" t="s">
        <v>76</v>
      </c>
      <c r="AU206" s="132" t="s">
        <v>85</v>
      </c>
      <c r="AY206" s="125" t="s">
        <v>197</v>
      </c>
      <c r="BK206" s="133">
        <f>BK207</f>
        <v>0</v>
      </c>
    </row>
    <row r="207" spans="2:65" s="1" customFormat="1" ht="16.5" customHeight="1">
      <c r="B207" s="136"/>
      <c r="C207" s="137" t="s">
        <v>355</v>
      </c>
      <c r="D207" s="137" t="s">
        <v>199</v>
      </c>
      <c r="E207" s="138" t="s">
        <v>1387</v>
      </c>
      <c r="F207" s="139" t="s">
        <v>1388</v>
      </c>
      <c r="G207" s="140" t="s">
        <v>293</v>
      </c>
      <c r="H207" s="141">
        <v>848.71199999999999</v>
      </c>
      <c r="I207" s="142"/>
      <c r="J207" s="143">
        <f>ROUND(I207*H207,2)</f>
        <v>0</v>
      </c>
      <c r="K207" s="139" t="s">
        <v>203</v>
      </c>
      <c r="L207" s="32"/>
      <c r="M207" s="144" t="s">
        <v>1</v>
      </c>
      <c r="N207" s="145" t="s">
        <v>42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204</v>
      </c>
      <c r="AT207" s="148" t="s">
        <v>199</v>
      </c>
      <c r="AU207" s="148" t="s">
        <v>87</v>
      </c>
      <c r="AY207" s="17" t="s">
        <v>197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85</v>
      </c>
      <c r="BK207" s="149">
        <f>ROUND(I207*H207,2)</f>
        <v>0</v>
      </c>
      <c r="BL207" s="17" t="s">
        <v>204</v>
      </c>
      <c r="BM207" s="148" t="s">
        <v>413</v>
      </c>
    </row>
    <row r="208" spans="2:65" s="11" customFormat="1" ht="25.9" customHeight="1">
      <c r="B208" s="124"/>
      <c r="D208" s="125" t="s">
        <v>76</v>
      </c>
      <c r="E208" s="126" t="s">
        <v>699</v>
      </c>
      <c r="F208" s="126" t="s">
        <v>700</v>
      </c>
      <c r="I208" s="127"/>
      <c r="J208" s="128">
        <f>BK208</f>
        <v>0</v>
      </c>
      <c r="L208" s="124"/>
      <c r="M208" s="129"/>
      <c r="P208" s="130">
        <f>P209</f>
        <v>0</v>
      </c>
      <c r="R208" s="130">
        <f>R209</f>
        <v>4.1531503999999995</v>
      </c>
      <c r="T208" s="131">
        <f>T209</f>
        <v>0</v>
      </c>
      <c r="AR208" s="125" t="s">
        <v>87</v>
      </c>
      <c r="AT208" s="132" t="s">
        <v>76</v>
      </c>
      <c r="AU208" s="132" t="s">
        <v>77</v>
      </c>
      <c r="AY208" s="125" t="s">
        <v>197</v>
      </c>
      <c r="BK208" s="133">
        <f>BK209</f>
        <v>0</v>
      </c>
    </row>
    <row r="209" spans="2:65" s="11" customFormat="1" ht="22.9" customHeight="1">
      <c r="B209" s="124"/>
      <c r="D209" s="125" t="s">
        <v>76</v>
      </c>
      <c r="E209" s="134" t="s">
        <v>701</v>
      </c>
      <c r="F209" s="134" t="s">
        <v>702</v>
      </c>
      <c r="I209" s="127"/>
      <c r="J209" s="135">
        <f>BK209</f>
        <v>0</v>
      </c>
      <c r="L209" s="124"/>
      <c r="M209" s="129"/>
      <c r="P209" s="130">
        <f>SUM(P210:P239)</f>
        <v>0</v>
      </c>
      <c r="R209" s="130">
        <f>SUM(R210:R239)</f>
        <v>4.1531503999999995</v>
      </c>
      <c r="T209" s="131">
        <f>SUM(T210:T239)</f>
        <v>0</v>
      </c>
      <c r="AR209" s="125" t="s">
        <v>87</v>
      </c>
      <c r="AT209" s="132" t="s">
        <v>76</v>
      </c>
      <c r="AU209" s="132" t="s">
        <v>85</v>
      </c>
      <c r="AY209" s="125" t="s">
        <v>197</v>
      </c>
      <c r="BK209" s="133">
        <f>SUM(BK210:BK239)</f>
        <v>0</v>
      </c>
    </row>
    <row r="210" spans="2:65" s="1" customFormat="1" ht="33" customHeight="1">
      <c r="B210" s="136"/>
      <c r="C210" s="137" t="s">
        <v>360</v>
      </c>
      <c r="D210" s="137" t="s">
        <v>199</v>
      </c>
      <c r="E210" s="138" t="s">
        <v>1389</v>
      </c>
      <c r="F210" s="139" t="s">
        <v>1390</v>
      </c>
      <c r="G210" s="140" t="s">
        <v>212</v>
      </c>
      <c r="H210" s="141">
        <v>1650</v>
      </c>
      <c r="I210" s="142"/>
      <c r="J210" s="143">
        <f>ROUND(I210*H210,2)</f>
        <v>0</v>
      </c>
      <c r="K210" s="139" t="s">
        <v>203</v>
      </c>
      <c r="L210" s="32"/>
      <c r="M210" s="144" t="s">
        <v>1</v>
      </c>
      <c r="N210" s="145" t="s">
        <v>42</v>
      </c>
      <c r="P210" s="146">
        <f>O210*H210</f>
        <v>0</v>
      </c>
      <c r="Q210" s="146">
        <v>0</v>
      </c>
      <c r="R210" s="146">
        <f>Q210*H210</f>
        <v>0</v>
      </c>
      <c r="S210" s="146">
        <v>0</v>
      </c>
      <c r="T210" s="147">
        <f>S210*H210</f>
        <v>0</v>
      </c>
      <c r="AR210" s="148" t="s">
        <v>286</v>
      </c>
      <c r="AT210" s="148" t="s">
        <v>199</v>
      </c>
      <c r="AU210" s="148" t="s">
        <v>87</v>
      </c>
      <c r="AY210" s="17" t="s">
        <v>197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85</v>
      </c>
      <c r="BK210" s="149">
        <f>ROUND(I210*H210,2)</f>
        <v>0</v>
      </c>
      <c r="BL210" s="17" t="s">
        <v>286</v>
      </c>
      <c r="BM210" s="148" t="s">
        <v>423</v>
      </c>
    </row>
    <row r="211" spans="2:65" s="12" customFormat="1">
      <c r="B211" s="150"/>
      <c r="D211" s="151" t="s">
        <v>214</v>
      </c>
      <c r="E211" s="152" t="s">
        <v>1</v>
      </c>
      <c r="F211" s="153" t="s">
        <v>1391</v>
      </c>
      <c r="H211" s="154">
        <v>965</v>
      </c>
      <c r="I211" s="155"/>
      <c r="L211" s="150"/>
      <c r="M211" s="156"/>
      <c r="T211" s="157"/>
      <c r="AT211" s="152" t="s">
        <v>214</v>
      </c>
      <c r="AU211" s="152" t="s">
        <v>87</v>
      </c>
      <c r="AV211" s="12" t="s">
        <v>87</v>
      </c>
      <c r="AW211" s="12" t="s">
        <v>32</v>
      </c>
      <c r="AX211" s="12" t="s">
        <v>77</v>
      </c>
      <c r="AY211" s="152" t="s">
        <v>197</v>
      </c>
    </row>
    <row r="212" spans="2:65" s="12" customFormat="1">
      <c r="B212" s="150"/>
      <c r="D212" s="151" t="s">
        <v>214</v>
      </c>
      <c r="E212" s="152" t="s">
        <v>1</v>
      </c>
      <c r="F212" s="153" t="s">
        <v>1392</v>
      </c>
      <c r="H212" s="154">
        <v>685</v>
      </c>
      <c r="I212" s="155"/>
      <c r="L212" s="150"/>
      <c r="M212" s="156"/>
      <c r="T212" s="157"/>
      <c r="AT212" s="152" t="s">
        <v>214</v>
      </c>
      <c r="AU212" s="152" t="s">
        <v>87</v>
      </c>
      <c r="AV212" s="12" t="s">
        <v>87</v>
      </c>
      <c r="AW212" s="12" t="s">
        <v>32</v>
      </c>
      <c r="AX212" s="12" t="s">
        <v>77</v>
      </c>
      <c r="AY212" s="152" t="s">
        <v>197</v>
      </c>
    </row>
    <row r="213" spans="2:65" s="13" customFormat="1">
      <c r="B213" s="158"/>
      <c r="D213" s="151" t="s">
        <v>214</v>
      </c>
      <c r="E213" s="159" t="s">
        <v>1</v>
      </c>
      <c r="F213" s="160" t="s">
        <v>219</v>
      </c>
      <c r="H213" s="161">
        <v>1650</v>
      </c>
      <c r="I213" s="162"/>
      <c r="L213" s="158"/>
      <c r="M213" s="163"/>
      <c r="T213" s="164"/>
      <c r="AT213" s="159" t="s">
        <v>214</v>
      </c>
      <c r="AU213" s="159" t="s">
        <v>87</v>
      </c>
      <c r="AV213" s="13" t="s">
        <v>204</v>
      </c>
      <c r="AW213" s="13" t="s">
        <v>32</v>
      </c>
      <c r="AX213" s="13" t="s">
        <v>85</v>
      </c>
      <c r="AY213" s="159" t="s">
        <v>197</v>
      </c>
    </row>
    <row r="214" spans="2:65" s="1" customFormat="1" ht="33" customHeight="1">
      <c r="B214" s="136"/>
      <c r="C214" s="137" t="s">
        <v>366</v>
      </c>
      <c r="D214" s="137" t="s">
        <v>199</v>
      </c>
      <c r="E214" s="138" t="s">
        <v>1393</v>
      </c>
      <c r="F214" s="139" t="s">
        <v>1394</v>
      </c>
      <c r="G214" s="140" t="s">
        <v>212</v>
      </c>
      <c r="H214" s="141">
        <v>372.72</v>
      </c>
      <c r="I214" s="142"/>
      <c r="J214" s="143">
        <f>ROUND(I214*H214,2)</f>
        <v>0</v>
      </c>
      <c r="K214" s="139" t="s">
        <v>203</v>
      </c>
      <c r="L214" s="32"/>
      <c r="M214" s="144" t="s">
        <v>1</v>
      </c>
      <c r="N214" s="145" t="s">
        <v>42</v>
      </c>
      <c r="P214" s="146">
        <f>O214*H214</f>
        <v>0</v>
      </c>
      <c r="Q214" s="146">
        <v>0</v>
      </c>
      <c r="R214" s="146">
        <f>Q214*H214</f>
        <v>0</v>
      </c>
      <c r="S214" s="146">
        <v>0</v>
      </c>
      <c r="T214" s="147">
        <f>S214*H214</f>
        <v>0</v>
      </c>
      <c r="AR214" s="148" t="s">
        <v>286</v>
      </c>
      <c r="AT214" s="148" t="s">
        <v>199</v>
      </c>
      <c r="AU214" s="148" t="s">
        <v>87</v>
      </c>
      <c r="AY214" s="17" t="s">
        <v>197</v>
      </c>
      <c r="BE214" s="149">
        <f>IF(N214="základní",J214,0)</f>
        <v>0</v>
      </c>
      <c r="BF214" s="149">
        <f>IF(N214="snížená",J214,0)</f>
        <v>0</v>
      </c>
      <c r="BG214" s="149">
        <f>IF(N214="zákl. přenesená",J214,0)</f>
        <v>0</v>
      </c>
      <c r="BH214" s="149">
        <f>IF(N214="sníž. přenesená",J214,0)</f>
        <v>0</v>
      </c>
      <c r="BI214" s="149">
        <f>IF(N214="nulová",J214,0)</f>
        <v>0</v>
      </c>
      <c r="BJ214" s="17" t="s">
        <v>85</v>
      </c>
      <c r="BK214" s="149">
        <f>ROUND(I214*H214,2)</f>
        <v>0</v>
      </c>
      <c r="BL214" s="17" t="s">
        <v>286</v>
      </c>
      <c r="BM214" s="148" t="s">
        <v>434</v>
      </c>
    </row>
    <row r="215" spans="2:65" s="12" customFormat="1">
      <c r="B215" s="150"/>
      <c r="D215" s="151" t="s">
        <v>214</v>
      </c>
      <c r="E215" s="152" t="s">
        <v>1</v>
      </c>
      <c r="F215" s="153" t="s">
        <v>1395</v>
      </c>
      <c r="H215" s="154">
        <v>102</v>
      </c>
      <c r="I215" s="155"/>
      <c r="L215" s="150"/>
      <c r="M215" s="156"/>
      <c r="T215" s="157"/>
      <c r="AT215" s="152" t="s">
        <v>214</v>
      </c>
      <c r="AU215" s="152" t="s">
        <v>87</v>
      </c>
      <c r="AV215" s="12" t="s">
        <v>87</v>
      </c>
      <c r="AW215" s="12" t="s">
        <v>32</v>
      </c>
      <c r="AX215" s="12" t="s">
        <v>77</v>
      </c>
      <c r="AY215" s="152" t="s">
        <v>197</v>
      </c>
    </row>
    <row r="216" spans="2:65" s="12" customFormat="1">
      <c r="B216" s="150"/>
      <c r="D216" s="151" t="s">
        <v>214</v>
      </c>
      <c r="E216" s="152" t="s">
        <v>1</v>
      </c>
      <c r="F216" s="153" t="s">
        <v>1396</v>
      </c>
      <c r="H216" s="154">
        <v>270.72000000000003</v>
      </c>
      <c r="I216" s="155"/>
      <c r="L216" s="150"/>
      <c r="M216" s="156"/>
      <c r="T216" s="157"/>
      <c r="AT216" s="152" t="s">
        <v>214</v>
      </c>
      <c r="AU216" s="152" t="s">
        <v>87</v>
      </c>
      <c r="AV216" s="12" t="s">
        <v>87</v>
      </c>
      <c r="AW216" s="12" t="s">
        <v>32</v>
      </c>
      <c r="AX216" s="12" t="s">
        <v>77</v>
      </c>
      <c r="AY216" s="152" t="s">
        <v>197</v>
      </c>
    </row>
    <row r="217" spans="2:65" s="13" customFormat="1">
      <c r="B217" s="158"/>
      <c r="D217" s="151" t="s">
        <v>214</v>
      </c>
      <c r="E217" s="159" t="s">
        <v>1</v>
      </c>
      <c r="F217" s="160" t="s">
        <v>219</v>
      </c>
      <c r="H217" s="161">
        <v>372.72</v>
      </c>
      <c r="I217" s="162"/>
      <c r="L217" s="158"/>
      <c r="M217" s="163"/>
      <c r="T217" s="164"/>
      <c r="AT217" s="159" t="s">
        <v>214</v>
      </c>
      <c r="AU217" s="159" t="s">
        <v>87</v>
      </c>
      <c r="AV217" s="13" t="s">
        <v>204</v>
      </c>
      <c r="AW217" s="13" t="s">
        <v>32</v>
      </c>
      <c r="AX217" s="13" t="s">
        <v>85</v>
      </c>
      <c r="AY217" s="159" t="s">
        <v>197</v>
      </c>
    </row>
    <row r="218" spans="2:65" s="1" customFormat="1" ht="24.2" customHeight="1">
      <c r="B218" s="136"/>
      <c r="C218" s="172" t="s">
        <v>371</v>
      </c>
      <c r="D218" s="172" t="s">
        <v>321</v>
      </c>
      <c r="E218" s="173" t="s">
        <v>1397</v>
      </c>
      <c r="F218" s="174" t="s">
        <v>1398</v>
      </c>
      <c r="G218" s="175" t="s">
        <v>212</v>
      </c>
      <c r="H218" s="176">
        <v>2326.1280000000002</v>
      </c>
      <c r="I218" s="177"/>
      <c r="J218" s="178">
        <f>ROUND(I218*H218,2)</f>
        <v>0</v>
      </c>
      <c r="K218" s="174" t="s">
        <v>203</v>
      </c>
      <c r="L218" s="179"/>
      <c r="M218" s="180" t="s">
        <v>1</v>
      </c>
      <c r="N218" s="181" t="s">
        <v>42</v>
      </c>
      <c r="P218" s="146">
        <f>O218*H218</f>
        <v>0</v>
      </c>
      <c r="Q218" s="146">
        <v>1.5E-3</v>
      </c>
      <c r="R218" s="146">
        <f>Q218*H218</f>
        <v>3.4891920000000005</v>
      </c>
      <c r="S218" s="146">
        <v>0</v>
      </c>
      <c r="T218" s="147">
        <f>S218*H218</f>
        <v>0</v>
      </c>
      <c r="AR218" s="148" t="s">
        <v>371</v>
      </c>
      <c r="AT218" s="148" t="s">
        <v>321</v>
      </c>
      <c r="AU218" s="148" t="s">
        <v>87</v>
      </c>
      <c r="AY218" s="17" t="s">
        <v>197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7" t="s">
        <v>85</v>
      </c>
      <c r="BK218" s="149">
        <f>ROUND(I218*H218,2)</f>
        <v>0</v>
      </c>
      <c r="BL218" s="17" t="s">
        <v>286</v>
      </c>
      <c r="BM218" s="148" t="s">
        <v>445</v>
      </c>
    </row>
    <row r="219" spans="2:65" s="12" customFormat="1">
      <c r="B219" s="150"/>
      <c r="D219" s="151" t="s">
        <v>214</v>
      </c>
      <c r="E219" s="152" t="s">
        <v>1</v>
      </c>
      <c r="F219" s="153" t="s">
        <v>1399</v>
      </c>
      <c r="H219" s="154">
        <v>2326.1280000000002</v>
      </c>
      <c r="I219" s="155"/>
      <c r="L219" s="150"/>
      <c r="M219" s="156"/>
      <c r="T219" s="157"/>
      <c r="AT219" s="152" t="s">
        <v>214</v>
      </c>
      <c r="AU219" s="152" t="s">
        <v>87</v>
      </c>
      <c r="AV219" s="12" t="s">
        <v>87</v>
      </c>
      <c r="AW219" s="12" t="s">
        <v>32</v>
      </c>
      <c r="AX219" s="12" t="s">
        <v>77</v>
      </c>
      <c r="AY219" s="152" t="s">
        <v>197</v>
      </c>
    </row>
    <row r="220" spans="2:65" s="13" customFormat="1">
      <c r="B220" s="158"/>
      <c r="D220" s="151" t="s">
        <v>214</v>
      </c>
      <c r="E220" s="159" t="s">
        <v>1</v>
      </c>
      <c r="F220" s="160" t="s">
        <v>219</v>
      </c>
      <c r="H220" s="161">
        <v>2326.1280000000002</v>
      </c>
      <c r="I220" s="162"/>
      <c r="L220" s="158"/>
      <c r="M220" s="163"/>
      <c r="T220" s="164"/>
      <c r="AT220" s="159" t="s">
        <v>214</v>
      </c>
      <c r="AU220" s="159" t="s">
        <v>87</v>
      </c>
      <c r="AV220" s="13" t="s">
        <v>204</v>
      </c>
      <c r="AW220" s="13" t="s">
        <v>32</v>
      </c>
      <c r="AX220" s="13" t="s">
        <v>85</v>
      </c>
      <c r="AY220" s="159" t="s">
        <v>197</v>
      </c>
    </row>
    <row r="221" spans="2:65" s="1" customFormat="1" ht="24.2" customHeight="1">
      <c r="B221" s="136"/>
      <c r="C221" s="137" t="s">
        <v>376</v>
      </c>
      <c r="D221" s="137" t="s">
        <v>199</v>
      </c>
      <c r="E221" s="138" t="s">
        <v>1400</v>
      </c>
      <c r="F221" s="139" t="s">
        <v>1401</v>
      </c>
      <c r="G221" s="140" t="s">
        <v>212</v>
      </c>
      <c r="H221" s="141">
        <v>1650</v>
      </c>
      <c r="I221" s="142"/>
      <c r="J221" s="143">
        <f>ROUND(I221*H221,2)</f>
        <v>0</v>
      </c>
      <c r="K221" s="139" t="s">
        <v>203</v>
      </c>
      <c r="L221" s="32"/>
      <c r="M221" s="144" t="s">
        <v>1</v>
      </c>
      <c r="N221" s="145" t="s">
        <v>42</v>
      </c>
      <c r="P221" s="146">
        <f>O221*H221</f>
        <v>0</v>
      </c>
      <c r="Q221" s="146">
        <v>0</v>
      </c>
      <c r="R221" s="146">
        <f>Q221*H221</f>
        <v>0</v>
      </c>
      <c r="S221" s="146">
        <v>0</v>
      </c>
      <c r="T221" s="147">
        <f>S221*H221</f>
        <v>0</v>
      </c>
      <c r="AR221" s="148" t="s">
        <v>286</v>
      </c>
      <c r="AT221" s="148" t="s">
        <v>199</v>
      </c>
      <c r="AU221" s="148" t="s">
        <v>87</v>
      </c>
      <c r="AY221" s="17" t="s">
        <v>197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7" t="s">
        <v>85</v>
      </c>
      <c r="BK221" s="149">
        <f>ROUND(I221*H221,2)</f>
        <v>0</v>
      </c>
      <c r="BL221" s="17" t="s">
        <v>286</v>
      </c>
      <c r="BM221" s="148" t="s">
        <v>454</v>
      </c>
    </row>
    <row r="222" spans="2:65" s="12" customFormat="1">
      <c r="B222" s="150"/>
      <c r="D222" s="151" t="s">
        <v>214</v>
      </c>
      <c r="E222" s="152" t="s">
        <v>1</v>
      </c>
      <c r="F222" s="153" t="s">
        <v>1391</v>
      </c>
      <c r="H222" s="154">
        <v>965</v>
      </c>
      <c r="I222" s="155"/>
      <c r="L222" s="150"/>
      <c r="M222" s="156"/>
      <c r="T222" s="157"/>
      <c r="AT222" s="152" t="s">
        <v>214</v>
      </c>
      <c r="AU222" s="152" t="s">
        <v>87</v>
      </c>
      <c r="AV222" s="12" t="s">
        <v>87</v>
      </c>
      <c r="AW222" s="12" t="s">
        <v>32</v>
      </c>
      <c r="AX222" s="12" t="s">
        <v>77</v>
      </c>
      <c r="AY222" s="152" t="s">
        <v>197</v>
      </c>
    </row>
    <row r="223" spans="2:65" s="12" customFormat="1">
      <c r="B223" s="150"/>
      <c r="D223" s="151" t="s">
        <v>214</v>
      </c>
      <c r="E223" s="152" t="s">
        <v>1</v>
      </c>
      <c r="F223" s="153" t="s">
        <v>1392</v>
      </c>
      <c r="H223" s="154">
        <v>685</v>
      </c>
      <c r="I223" s="155"/>
      <c r="L223" s="150"/>
      <c r="M223" s="156"/>
      <c r="T223" s="157"/>
      <c r="AT223" s="152" t="s">
        <v>214</v>
      </c>
      <c r="AU223" s="152" t="s">
        <v>87</v>
      </c>
      <c r="AV223" s="12" t="s">
        <v>87</v>
      </c>
      <c r="AW223" s="12" t="s">
        <v>32</v>
      </c>
      <c r="AX223" s="12" t="s">
        <v>77</v>
      </c>
      <c r="AY223" s="152" t="s">
        <v>197</v>
      </c>
    </row>
    <row r="224" spans="2:65" s="13" customFormat="1">
      <c r="B224" s="158"/>
      <c r="D224" s="151" t="s">
        <v>214</v>
      </c>
      <c r="E224" s="159" t="s">
        <v>1</v>
      </c>
      <c r="F224" s="160" t="s">
        <v>219</v>
      </c>
      <c r="H224" s="161">
        <v>1650</v>
      </c>
      <c r="I224" s="162"/>
      <c r="L224" s="158"/>
      <c r="M224" s="163"/>
      <c r="T224" s="164"/>
      <c r="AT224" s="159" t="s">
        <v>214</v>
      </c>
      <c r="AU224" s="159" t="s">
        <v>87</v>
      </c>
      <c r="AV224" s="13" t="s">
        <v>204</v>
      </c>
      <c r="AW224" s="13" t="s">
        <v>32</v>
      </c>
      <c r="AX224" s="13" t="s">
        <v>85</v>
      </c>
      <c r="AY224" s="159" t="s">
        <v>197</v>
      </c>
    </row>
    <row r="225" spans="2:65" s="1" customFormat="1" ht="24.2" customHeight="1">
      <c r="B225" s="136"/>
      <c r="C225" s="137" t="s">
        <v>382</v>
      </c>
      <c r="D225" s="137" t="s">
        <v>199</v>
      </c>
      <c r="E225" s="138" t="s">
        <v>1402</v>
      </c>
      <c r="F225" s="139" t="s">
        <v>1403</v>
      </c>
      <c r="G225" s="140" t="s">
        <v>212</v>
      </c>
      <c r="H225" s="141">
        <v>965</v>
      </c>
      <c r="I225" s="142"/>
      <c r="J225" s="143">
        <f>ROUND(I225*H225,2)</f>
        <v>0</v>
      </c>
      <c r="K225" s="139" t="s">
        <v>203</v>
      </c>
      <c r="L225" s="32"/>
      <c r="M225" s="144" t="s">
        <v>1</v>
      </c>
      <c r="N225" s="145" t="s">
        <v>42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286</v>
      </c>
      <c r="AT225" s="148" t="s">
        <v>199</v>
      </c>
      <c r="AU225" s="148" t="s">
        <v>87</v>
      </c>
      <c r="AY225" s="17" t="s">
        <v>197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85</v>
      </c>
      <c r="BK225" s="149">
        <f>ROUND(I225*H225,2)</f>
        <v>0</v>
      </c>
      <c r="BL225" s="17" t="s">
        <v>286</v>
      </c>
      <c r="BM225" s="148" t="s">
        <v>472</v>
      </c>
    </row>
    <row r="226" spans="2:65" s="12" customFormat="1">
      <c r="B226" s="150"/>
      <c r="D226" s="151" t="s">
        <v>214</v>
      </c>
      <c r="E226" s="152" t="s">
        <v>1</v>
      </c>
      <c r="F226" s="153" t="s">
        <v>1391</v>
      </c>
      <c r="H226" s="154">
        <v>965</v>
      </c>
      <c r="I226" s="155"/>
      <c r="L226" s="150"/>
      <c r="M226" s="156"/>
      <c r="T226" s="157"/>
      <c r="AT226" s="152" t="s">
        <v>214</v>
      </c>
      <c r="AU226" s="152" t="s">
        <v>87</v>
      </c>
      <c r="AV226" s="12" t="s">
        <v>87</v>
      </c>
      <c r="AW226" s="12" t="s">
        <v>32</v>
      </c>
      <c r="AX226" s="12" t="s">
        <v>77</v>
      </c>
      <c r="AY226" s="152" t="s">
        <v>197</v>
      </c>
    </row>
    <row r="227" spans="2:65" s="13" customFormat="1">
      <c r="B227" s="158"/>
      <c r="D227" s="151" t="s">
        <v>214</v>
      </c>
      <c r="E227" s="159" t="s">
        <v>1</v>
      </c>
      <c r="F227" s="160" t="s">
        <v>219</v>
      </c>
      <c r="H227" s="161">
        <v>965</v>
      </c>
      <c r="I227" s="162"/>
      <c r="L227" s="158"/>
      <c r="M227" s="163"/>
      <c r="T227" s="164"/>
      <c r="AT227" s="159" t="s">
        <v>214</v>
      </c>
      <c r="AU227" s="159" t="s">
        <v>87</v>
      </c>
      <c r="AV227" s="13" t="s">
        <v>204</v>
      </c>
      <c r="AW227" s="13" t="s">
        <v>32</v>
      </c>
      <c r="AX227" s="13" t="s">
        <v>85</v>
      </c>
      <c r="AY227" s="159" t="s">
        <v>197</v>
      </c>
    </row>
    <row r="228" spans="2:65" s="1" customFormat="1" ht="24.2" customHeight="1">
      <c r="B228" s="136"/>
      <c r="C228" s="137" t="s">
        <v>387</v>
      </c>
      <c r="D228" s="137" t="s">
        <v>199</v>
      </c>
      <c r="E228" s="138" t="s">
        <v>1404</v>
      </c>
      <c r="F228" s="139" t="s">
        <v>1405</v>
      </c>
      <c r="G228" s="140" t="s">
        <v>212</v>
      </c>
      <c r="H228" s="141">
        <v>372.72</v>
      </c>
      <c r="I228" s="142"/>
      <c r="J228" s="143">
        <f>ROUND(I228*H228,2)</f>
        <v>0</v>
      </c>
      <c r="K228" s="139" t="s">
        <v>203</v>
      </c>
      <c r="L228" s="32"/>
      <c r="M228" s="144" t="s">
        <v>1</v>
      </c>
      <c r="N228" s="145" t="s">
        <v>42</v>
      </c>
      <c r="P228" s="146">
        <f>O228*H228</f>
        <v>0</v>
      </c>
      <c r="Q228" s="146">
        <v>0</v>
      </c>
      <c r="R228" s="146">
        <f>Q228*H228</f>
        <v>0</v>
      </c>
      <c r="S228" s="146">
        <v>0</v>
      </c>
      <c r="T228" s="147">
        <f>S228*H228</f>
        <v>0</v>
      </c>
      <c r="AR228" s="148" t="s">
        <v>286</v>
      </c>
      <c r="AT228" s="148" t="s">
        <v>199</v>
      </c>
      <c r="AU228" s="148" t="s">
        <v>87</v>
      </c>
      <c r="AY228" s="17" t="s">
        <v>197</v>
      </c>
      <c r="BE228" s="149">
        <f>IF(N228="základní",J228,0)</f>
        <v>0</v>
      </c>
      <c r="BF228" s="149">
        <f>IF(N228="snížená",J228,0)</f>
        <v>0</v>
      </c>
      <c r="BG228" s="149">
        <f>IF(N228="zákl. přenesená",J228,0)</f>
        <v>0</v>
      </c>
      <c r="BH228" s="149">
        <f>IF(N228="sníž. přenesená",J228,0)</f>
        <v>0</v>
      </c>
      <c r="BI228" s="149">
        <f>IF(N228="nulová",J228,0)</f>
        <v>0</v>
      </c>
      <c r="BJ228" s="17" t="s">
        <v>85</v>
      </c>
      <c r="BK228" s="149">
        <f>ROUND(I228*H228,2)</f>
        <v>0</v>
      </c>
      <c r="BL228" s="17" t="s">
        <v>286</v>
      </c>
      <c r="BM228" s="148" t="s">
        <v>480</v>
      </c>
    </row>
    <row r="229" spans="2:65" s="12" customFormat="1">
      <c r="B229" s="150"/>
      <c r="D229" s="151" t="s">
        <v>214</v>
      </c>
      <c r="E229" s="152" t="s">
        <v>1</v>
      </c>
      <c r="F229" s="153" t="s">
        <v>1395</v>
      </c>
      <c r="H229" s="154">
        <v>102</v>
      </c>
      <c r="I229" s="155"/>
      <c r="L229" s="150"/>
      <c r="M229" s="156"/>
      <c r="T229" s="157"/>
      <c r="AT229" s="152" t="s">
        <v>214</v>
      </c>
      <c r="AU229" s="152" t="s">
        <v>87</v>
      </c>
      <c r="AV229" s="12" t="s">
        <v>87</v>
      </c>
      <c r="AW229" s="12" t="s">
        <v>32</v>
      </c>
      <c r="AX229" s="12" t="s">
        <v>77</v>
      </c>
      <c r="AY229" s="152" t="s">
        <v>197</v>
      </c>
    </row>
    <row r="230" spans="2:65" s="12" customFormat="1">
      <c r="B230" s="150"/>
      <c r="D230" s="151" t="s">
        <v>214</v>
      </c>
      <c r="E230" s="152" t="s">
        <v>1</v>
      </c>
      <c r="F230" s="153" t="s">
        <v>1396</v>
      </c>
      <c r="H230" s="154">
        <v>270.72000000000003</v>
      </c>
      <c r="I230" s="155"/>
      <c r="L230" s="150"/>
      <c r="M230" s="156"/>
      <c r="T230" s="157"/>
      <c r="AT230" s="152" t="s">
        <v>214</v>
      </c>
      <c r="AU230" s="152" t="s">
        <v>87</v>
      </c>
      <c r="AV230" s="12" t="s">
        <v>87</v>
      </c>
      <c r="AW230" s="12" t="s">
        <v>32</v>
      </c>
      <c r="AX230" s="12" t="s">
        <v>77</v>
      </c>
      <c r="AY230" s="152" t="s">
        <v>197</v>
      </c>
    </row>
    <row r="231" spans="2:65" s="13" customFormat="1">
      <c r="B231" s="158"/>
      <c r="D231" s="151" t="s">
        <v>214</v>
      </c>
      <c r="E231" s="159" t="s">
        <v>1</v>
      </c>
      <c r="F231" s="160" t="s">
        <v>219</v>
      </c>
      <c r="H231" s="161">
        <v>372.72</v>
      </c>
      <c r="I231" s="162"/>
      <c r="L231" s="158"/>
      <c r="M231" s="163"/>
      <c r="T231" s="164"/>
      <c r="AT231" s="159" t="s">
        <v>214</v>
      </c>
      <c r="AU231" s="159" t="s">
        <v>87</v>
      </c>
      <c r="AV231" s="13" t="s">
        <v>204</v>
      </c>
      <c r="AW231" s="13" t="s">
        <v>32</v>
      </c>
      <c r="AX231" s="13" t="s">
        <v>85</v>
      </c>
      <c r="AY231" s="159" t="s">
        <v>197</v>
      </c>
    </row>
    <row r="232" spans="2:65" s="1" customFormat="1" ht="24.2" customHeight="1">
      <c r="B232" s="136"/>
      <c r="C232" s="172" t="s">
        <v>392</v>
      </c>
      <c r="D232" s="172" t="s">
        <v>321</v>
      </c>
      <c r="E232" s="173" t="s">
        <v>1406</v>
      </c>
      <c r="F232" s="174" t="s">
        <v>1407</v>
      </c>
      <c r="G232" s="175" t="s">
        <v>212</v>
      </c>
      <c r="H232" s="176">
        <v>3286.4920000000002</v>
      </c>
      <c r="I232" s="177"/>
      <c r="J232" s="178">
        <f>ROUND(I232*H232,2)</f>
        <v>0</v>
      </c>
      <c r="K232" s="174" t="s">
        <v>203</v>
      </c>
      <c r="L232" s="179"/>
      <c r="M232" s="180" t="s">
        <v>1</v>
      </c>
      <c r="N232" s="181" t="s">
        <v>42</v>
      </c>
      <c r="P232" s="146">
        <f>O232*H232</f>
        <v>0</v>
      </c>
      <c r="Q232" s="146">
        <v>2.0000000000000001E-4</v>
      </c>
      <c r="R232" s="146">
        <f>Q232*H232</f>
        <v>0.65729840000000006</v>
      </c>
      <c r="S232" s="146">
        <v>0</v>
      </c>
      <c r="T232" s="147">
        <f>S232*H232</f>
        <v>0</v>
      </c>
      <c r="AR232" s="148" t="s">
        <v>371</v>
      </c>
      <c r="AT232" s="148" t="s">
        <v>321</v>
      </c>
      <c r="AU232" s="148" t="s">
        <v>87</v>
      </c>
      <c r="AY232" s="17" t="s">
        <v>197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7" t="s">
        <v>85</v>
      </c>
      <c r="BK232" s="149">
        <f>ROUND(I232*H232,2)</f>
        <v>0</v>
      </c>
      <c r="BL232" s="17" t="s">
        <v>286</v>
      </c>
      <c r="BM232" s="148" t="s">
        <v>488</v>
      </c>
    </row>
    <row r="233" spans="2:65" s="12" customFormat="1">
      <c r="B233" s="150"/>
      <c r="D233" s="151" t="s">
        <v>214</v>
      </c>
      <c r="E233" s="152" t="s">
        <v>1</v>
      </c>
      <c r="F233" s="153" t="s">
        <v>1408</v>
      </c>
      <c r="H233" s="154">
        <v>3286.4920000000002</v>
      </c>
      <c r="I233" s="155"/>
      <c r="L233" s="150"/>
      <c r="M233" s="156"/>
      <c r="T233" s="157"/>
      <c r="AT233" s="152" t="s">
        <v>214</v>
      </c>
      <c r="AU233" s="152" t="s">
        <v>87</v>
      </c>
      <c r="AV233" s="12" t="s">
        <v>87</v>
      </c>
      <c r="AW233" s="12" t="s">
        <v>32</v>
      </c>
      <c r="AX233" s="12" t="s">
        <v>77</v>
      </c>
      <c r="AY233" s="152" t="s">
        <v>197</v>
      </c>
    </row>
    <row r="234" spans="2:65" s="13" customFormat="1">
      <c r="B234" s="158"/>
      <c r="D234" s="151" t="s">
        <v>214</v>
      </c>
      <c r="E234" s="159" t="s">
        <v>1</v>
      </c>
      <c r="F234" s="160" t="s">
        <v>219</v>
      </c>
      <c r="H234" s="161">
        <v>3286.4920000000002</v>
      </c>
      <c r="I234" s="162"/>
      <c r="L234" s="158"/>
      <c r="M234" s="163"/>
      <c r="T234" s="164"/>
      <c r="AT234" s="159" t="s">
        <v>214</v>
      </c>
      <c r="AU234" s="159" t="s">
        <v>87</v>
      </c>
      <c r="AV234" s="13" t="s">
        <v>204</v>
      </c>
      <c r="AW234" s="13" t="s">
        <v>32</v>
      </c>
      <c r="AX234" s="13" t="s">
        <v>85</v>
      </c>
      <c r="AY234" s="159" t="s">
        <v>197</v>
      </c>
    </row>
    <row r="235" spans="2:65" s="1" customFormat="1" ht="16.5" customHeight="1">
      <c r="B235" s="136"/>
      <c r="C235" s="137" t="s">
        <v>397</v>
      </c>
      <c r="D235" s="137" t="s">
        <v>199</v>
      </c>
      <c r="E235" s="138" t="s">
        <v>1409</v>
      </c>
      <c r="F235" s="139" t="s">
        <v>1410</v>
      </c>
      <c r="G235" s="140" t="s">
        <v>527</v>
      </c>
      <c r="H235" s="141">
        <v>170</v>
      </c>
      <c r="I235" s="142"/>
      <c r="J235" s="143">
        <f>ROUND(I235*H235,2)</f>
        <v>0</v>
      </c>
      <c r="K235" s="139" t="s">
        <v>203</v>
      </c>
      <c r="L235" s="32"/>
      <c r="M235" s="144" t="s">
        <v>1</v>
      </c>
      <c r="N235" s="145" t="s">
        <v>42</v>
      </c>
      <c r="P235" s="146">
        <f>O235*H235</f>
        <v>0</v>
      </c>
      <c r="Q235" s="146">
        <v>3.0000000000000001E-5</v>
      </c>
      <c r="R235" s="146">
        <f>Q235*H235</f>
        <v>5.1000000000000004E-3</v>
      </c>
      <c r="S235" s="146">
        <v>0</v>
      </c>
      <c r="T235" s="147">
        <f>S235*H235</f>
        <v>0</v>
      </c>
      <c r="AR235" s="148" t="s">
        <v>286</v>
      </c>
      <c r="AT235" s="148" t="s">
        <v>199</v>
      </c>
      <c r="AU235" s="148" t="s">
        <v>87</v>
      </c>
      <c r="AY235" s="17" t="s">
        <v>197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7" t="s">
        <v>85</v>
      </c>
      <c r="BK235" s="149">
        <f>ROUND(I235*H235,2)</f>
        <v>0</v>
      </c>
      <c r="BL235" s="17" t="s">
        <v>286</v>
      </c>
      <c r="BM235" s="148" t="s">
        <v>496</v>
      </c>
    </row>
    <row r="236" spans="2:65" s="12" customFormat="1">
      <c r="B236" s="150"/>
      <c r="D236" s="151" t="s">
        <v>214</v>
      </c>
      <c r="E236" s="152" t="s">
        <v>1</v>
      </c>
      <c r="F236" s="153" t="s">
        <v>1411</v>
      </c>
      <c r="H236" s="154">
        <v>170</v>
      </c>
      <c r="I236" s="155"/>
      <c r="L236" s="150"/>
      <c r="M236" s="156"/>
      <c r="T236" s="157"/>
      <c r="AT236" s="152" t="s">
        <v>214</v>
      </c>
      <c r="AU236" s="152" t="s">
        <v>87</v>
      </c>
      <c r="AV236" s="12" t="s">
        <v>87</v>
      </c>
      <c r="AW236" s="12" t="s">
        <v>32</v>
      </c>
      <c r="AX236" s="12" t="s">
        <v>77</v>
      </c>
      <c r="AY236" s="152" t="s">
        <v>197</v>
      </c>
    </row>
    <row r="237" spans="2:65" s="13" customFormat="1">
      <c r="B237" s="158"/>
      <c r="D237" s="151" t="s">
        <v>214</v>
      </c>
      <c r="E237" s="159" t="s">
        <v>1</v>
      </c>
      <c r="F237" s="160" t="s">
        <v>219</v>
      </c>
      <c r="H237" s="161">
        <v>170</v>
      </c>
      <c r="I237" s="162"/>
      <c r="L237" s="158"/>
      <c r="M237" s="163"/>
      <c r="T237" s="164"/>
      <c r="AT237" s="159" t="s">
        <v>214</v>
      </c>
      <c r="AU237" s="159" t="s">
        <v>87</v>
      </c>
      <c r="AV237" s="13" t="s">
        <v>204</v>
      </c>
      <c r="AW237" s="13" t="s">
        <v>32</v>
      </c>
      <c r="AX237" s="13" t="s">
        <v>85</v>
      </c>
      <c r="AY237" s="159" t="s">
        <v>197</v>
      </c>
    </row>
    <row r="238" spans="2:65" s="1" customFormat="1" ht="24.2" customHeight="1">
      <c r="B238" s="136"/>
      <c r="C238" s="137" t="s">
        <v>401</v>
      </c>
      <c r="D238" s="137" t="s">
        <v>199</v>
      </c>
      <c r="E238" s="138" t="s">
        <v>1412</v>
      </c>
      <c r="F238" s="139" t="s">
        <v>1413</v>
      </c>
      <c r="G238" s="140" t="s">
        <v>202</v>
      </c>
      <c r="H238" s="141">
        <v>6</v>
      </c>
      <c r="I238" s="142"/>
      <c r="J238" s="143">
        <f>ROUND(I238*H238,2)</f>
        <v>0</v>
      </c>
      <c r="K238" s="139" t="s">
        <v>203</v>
      </c>
      <c r="L238" s="32"/>
      <c r="M238" s="144" t="s">
        <v>1</v>
      </c>
      <c r="N238" s="145" t="s">
        <v>42</v>
      </c>
      <c r="P238" s="146">
        <f>O238*H238</f>
        <v>0</v>
      </c>
      <c r="Q238" s="146">
        <v>2.5999999999999998E-4</v>
      </c>
      <c r="R238" s="146">
        <f>Q238*H238</f>
        <v>1.5599999999999998E-3</v>
      </c>
      <c r="S238" s="146">
        <v>0</v>
      </c>
      <c r="T238" s="147">
        <f>S238*H238</f>
        <v>0</v>
      </c>
      <c r="AR238" s="148" t="s">
        <v>286</v>
      </c>
      <c r="AT238" s="148" t="s">
        <v>199</v>
      </c>
      <c r="AU238" s="148" t="s">
        <v>87</v>
      </c>
      <c r="AY238" s="17" t="s">
        <v>197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7" t="s">
        <v>85</v>
      </c>
      <c r="BK238" s="149">
        <f>ROUND(I238*H238,2)</f>
        <v>0</v>
      </c>
      <c r="BL238" s="17" t="s">
        <v>286</v>
      </c>
      <c r="BM238" s="148" t="s">
        <v>508</v>
      </c>
    </row>
    <row r="239" spans="2:65" s="1" customFormat="1" ht="24.2" customHeight="1">
      <c r="B239" s="136"/>
      <c r="C239" s="137" t="s">
        <v>407</v>
      </c>
      <c r="D239" s="137" t="s">
        <v>199</v>
      </c>
      <c r="E239" s="138" t="s">
        <v>724</v>
      </c>
      <c r="F239" s="139" t="s">
        <v>725</v>
      </c>
      <c r="G239" s="140" t="s">
        <v>293</v>
      </c>
      <c r="H239" s="141">
        <v>3.915</v>
      </c>
      <c r="I239" s="142"/>
      <c r="J239" s="143">
        <f>ROUND(I239*H239,2)</f>
        <v>0</v>
      </c>
      <c r="K239" s="139" t="s">
        <v>203</v>
      </c>
      <c r="L239" s="32"/>
      <c r="M239" s="182" t="s">
        <v>1</v>
      </c>
      <c r="N239" s="183" t="s">
        <v>42</v>
      </c>
      <c r="O239" s="184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AR239" s="148" t="s">
        <v>286</v>
      </c>
      <c r="AT239" s="148" t="s">
        <v>199</v>
      </c>
      <c r="AU239" s="148" t="s">
        <v>87</v>
      </c>
      <c r="AY239" s="17" t="s">
        <v>197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85</v>
      </c>
      <c r="BK239" s="149">
        <f>ROUND(I239*H239,2)</f>
        <v>0</v>
      </c>
      <c r="BL239" s="17" t="s">
        <v>286</v>
      </c>
      <c r="BM239" s="148" t="s">
        <v>520</v>
      </c>
    </row>
    <row r="240" spans="2:65" s="1" customFormat="1" ht="6.95" customHeight="1">
      <c r="B240" s="44"/>
      <c r="C240" s="45"/>
      <c r="D240" s="45"/>
      <c r="E240" s="45"/>
      <c r="F240" s="45"/>
      <c r="G240" s="45"/>
      <c r="H240" s="45"/>
      <c r="I240" s="45"/>
      <c r="J240" s="45"/>
      <c r="K240" s="45"/>
      <c r="L240" s="32"/>
    </row>
  </sheetData>
  <autoFilter ref="C124:K239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1415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ROUND(J125,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ROUND((SUM(BE125:BE243)),  2)</f>
        <v>0</v>
      </c>
      <c r="I35" s="96">
        <v>0.21</v>
      </c>
      <c r="J35" s="86">
        <f>ROUND(((SUM(BE125:BE243))*I35),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ROUND((SUM(BF125:BF243)),  2)</f>
        <v>0</v>
      </c>
      <c r="I36" s="96">
        <v>0.12</v>
      </c>
      <c r="J36" s="86">
        <f>ROUND(((SUM(BF125:BF243))*I36),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ROUND((SUM(BG125:BG243)),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ROUND((SUM(BH125:BH243)),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ROUND((SUM(BI125:BI243)),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02.1 - Kanalizace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J125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157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47" s="9" customFormat="1" ht="19.899999999999999" customHeight="1">
      <c r="B100" s="112"/>
      <c r="D100" s="113" t="s">
        <v>158</v>
      </c>
      <c r="E100" s="114"/>
      <c r="F100" s="114"/>
      <c r="G100" s="114"/>
      <c r="H100" s="114"/>
      <c r="I100" s="114"/>
      <c r="J100" s="115">
        <f>J127</f>
        <v>0</v>
      </c>
      <c r="L100" s="112"/>
    </row>
    <row r="101" spans="2:47" s="9" customFormat="1" ht="19.899999999999999" customHeight="1">
      <c r="B101" s="112"/>
      <c r="D101" s="113" t="s">
        <v>161</v>
      </c>
      <c r="E101" s="114"/>
      <c r="F101" s="114"/>
      <c r="G101" s="114"/>
      <c r="H101" s="114"/>
      <c r="I101" s="114"/>
      <c r="J101" s="115">
        <f>J175</f>
        <v>0</v>
      </c>
      <c r="L101" s="112"/>
    </row>
    <row r="102" spans="2:47" s="9" customFormat="1" ht="19.899999999999999" customHeight="1">
      <c r="B102" s="112"/>
      <c r="D102" s="113" t="s">
        <v>1416</v>
      </c>
      <c r="E102" s="114"/>
      <c r="F102" s="114"/>
      <c r="G102" s="114"/>
      <c r="H102" s="114"/>
      <c r="I102" s="114"/>
      <c r="J102" s="115">
        <f>J188</f>
        <v>0</v>
      </c>
      <c r="L102" s="112"/>
    </row>
    <row r="103" spans="2:47" s="9" customFormat="1" ht="19.899999999999999" customHeight="1">
      <c r="B103" s="112"/>
      <c r="D103" s="113" t="s">
        <v>166</v>
      </c>
      <c r="E103" s="114"/>
      <c r="F103" s="114"/>
      <c r="G103" s="114"/>
      <c r="H103" s="114"/>
      <c r="I103" s="114"/>
      <c r="J103" s="115">
        <f>J242</f>
        <v>0</v>
      </c>
      <c r="L103" s="112"/>
    </row>
    <row r="104" spans="2:47" s="1" customFormat="1" ht="21.75" customHeight="1">
      <c r="B104" s="32"/>
      <c r="L104" s="32"/>
    </row>
    <row r="105" spans="2:47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47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47" s="1" customFormat="1" ht="24.95" customHeight="1">
      <c r="B110" s="32"/>
      <c r="C110" s="21" t="s">
        <v>182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50" t="str">
        <f>E7</f>
        <v>Přírodní biotop Dolánky</v>
      </c>
      <c r="F113" s="251"/>
      <c r="G113" s="251"/>
      <c r="H113" s="251"/>
      <c r="L113" s="32"/>
    </row>
    <row r="114" spans="2:65" ht="12" customHeight="1">
      <c r="B114" s="20"/>
      <c r="C114" s="27" t="s">
        <v>146</v>
      </c>
      <c r="L114" s="20"/>
    </row>
    <row r="115" spans="2:65" s="1" customFormat="1" ht="16.5" customHeight="1">
      <c r="B115" s="32"/>
      <c r="E115" s="250" t="s">
        <v>1312</v>
      </c>
      <c r="F115" s="249"/>
      <c r="G115" s="249"/>
      <c r="H115" s="249"/>
      <c r="L115" s="32"/>
    </row>
    <row r="116" spans="2:65" s="1" customFormat="1" ht="12" customHeight="1">
      <c r="B116" s="32"/>
      <c r="C116" s="27" t="s">
        <v>1414</v>
      </c>
      <c r="L116" s="32"/>
    </row>
    <row r="117" spans="2:65" s="1" customFormat="1" ht="16.5" customHeight="1">
      <c r="B117" s="32"/>
      <c r="E117" s="246" t="str">
        <f>E11</f>
        <v>SO 02.1 - Kanalizace</v>
      </c>
      <c r="F117" s="249"/>
      <c r="G117" s="249"/>
      <c r="H117" s="249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F14</f>
        <v>k.ú. Daliměřice, Turnov</v>
      </c>
      <c r="I119" s="27" t="s">
        <v>22</v>
      </c>
      <c r="J119" s="52" t="str">
        <f>IF(J14="","",J14)</f>
        <v>7. 10. 2024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24</v>
      </c>
      <c r="F121" s="25" t="str">
        <f>E17</f>
        <v>Město Turnov</v>
      </c>
      <c r="I121" s="27" t="s">
        <v>30</v>
      </c>
      <c r="J121" s="30" t="str">
        <f>E23</f>
        <v>Ing. Radim Heiduk</v>
      </c>
      <c r="L121" s="32"/>
    </row>
    <row r="122" spans="2:65" s="1" customFormat="1" ht="15.2" customHeight="1">
      <c r="B122" s="32"/>
      <c r="C122" s="27" t="s">
        <v>28</v>
      </c>
      <c r="F122" s="25" t="str">
        <f>IF(E20="","",E20)</f>
        <v>Vyplň údaj</v>
      </c>
      <c r="I122" s="27" t="s">
        <v>33</v>
      </c>
      <c r="J122" s="30" t="str">
        <f>E26</f>
        <v>Ing. Petr Dudík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6"/>
      <c r="C124" s="117" t="s">
        <v>183</v>
      </c>
      <c r="D124" s="118" t="s">
        <v>62</v>
      </c>
      <c r="E124" s="118" t="s">
        <v>58</v>
      </c>
      <c r="F124" s="118" t="s">
        <v>59</v>
      </c>
      <c r="G124" s="118" t="s">
        <v>184</v>
      </c>
      <c r="H124" s="118" t="s">
        <v>185</v>
      </c>
      <c r="I124" s="118" t="s">
        <v>186</v>
      </c>
      <c r="J124" s="118" t="s">
        <v>154</v>
      </c>
      <c r="K124" s="119" t="s">
        <v>187</v>
      </c>
      <c r="L124" s="116"/>
      <c r="M124" s="59" t="s">
        <v>1</v>
      </c>
      <c r="N124" s="60" t="s">
        <v>41</v>
      </c>
      <c r="O124" s="60" t="s">
        <v>188</v>
      </c>
      <c r="P124" s="60" t="s">
        <v>189</v>
      </c>
      <c r="Q124" s="60" t="s">
        <v>190</v>
      </c>
      <c r="R124" s="60" t="s">
        <v>191</v>
      </c>
      <c r="S124" s="60" t="s">
        <v>192</v>
      </c>
      <c r="T124" s="61" t="s">
        <v>193</v>
      </c>
    </row>
    <row r="125" spans="2:65" s="1" customFormat="1" ht="22.9" customHeight="1">
      <c r="B125" s="32"/>
      <c r="C125" s="64" t="s">
        <v>194</v>
      </c>
      <c r="J125" s="120">
        <f>BK125</f>
        <v>0</v>
      </c>
      <c r="L125" s="32"/>
      <c r="M125" s="62"/>
      <c r="N125" s="53"/>
      <c r="O125" s="53"/>
      <c r="P125" s="121">
        <f>P126</f>
        <v>0</v>
      </c>
      <c r="Q125" s="53"/>
      <c r="R125" s="121">
        <f>R126</f>
        <v>494.22724200000005</v>
      </c>
      <c r="S125" s="53"/>
      <c r="T125" s="122">
        <f>T126</f>
        <v>0</v>
      </c>
      <c r="AT125" s="17" t="s">
        <v>76</v>
      </c>
      <c r="AU125" s="17" t="s">
        <v>156</v>
      </c>
      <c r="BK125" s="123">
        <f>BK126</f>
        <v>0</v>
      </c>
    </row>
    <row r="126" spans="2:65" s="11" customFormat="1" ht="25.9" customHeight="1">
      <c r="B126" s="124"/>
      <c r="D126" s="125" t="s">
        <v>76</v>
      </c>
      <c r="E126" s="126" t="s">
        <v>195</v>
      </c>
      <c r="F126" s="126" t="s">
        <v>196</v>
      </c>
      <c r="I126" s="127"/>
      <c r="J126" s="128">
        <f>BK126</f>
        <v>0</v>
      </c>
      <c r="L126" s="124"/>
      <c r="M126" s="129"/>
      <c r="P126" s="130">
        <f>P127+P175+P188+P242</f>
        <v>0</v>
      </c>
      <c r="R126" s="130">
        <f>R127+R175+R188+R242</f>
        <v>494.22724200000005</v>
      </c>
      <c r="T126" s="131">
        <f>T127+T175+T188+T242</f>
        <v>0</v>
      </c>
      <c r="AR126" s="125" t="s">
        <v>85</v>
      </c>
      <c r="AT126" s="132" t="s">
        <v>76</v>
      </c>
      <c r="AU126" s="132" t="s">
        <v>77</v>
      </c>
      <c r="AY126" s="125" t="s">
        <v>197</v>
      </c>
      <c r="BK126" s="133">
        <f>BK127+BK175+BK188+BK242</f>
        <v>0</v>
      </c>
    </row>
    <row r="127" spans="2:65" s="11" customFormat="1" ht="22.9" customHeight="1">
      <c r="B127" s="124"/>
      <c r="D127" s="125" t="s">
        <v>76</v>
      </c>
      <c r="E127" s="134" t="s">
        <v>85</v>
      </c>
      <c r="F127" s="134" t="s">
        <v>198</v>
      </c>
      <c r="I127" s="127"/>
      <c r="J127" s="135">
        <f>BK127</f>
        <v>0</v>
      </c>
      <c r="L127" s="124"/>
      <c r="M127" s="129"/>
      <c r="P127" s="130">
        <f>SUM(P128:P174)</f>
        <v>0</v>
      </c>
      <c r="R127" s="130">
        <f>SUM(R128:R174)</f>
        <v>386.06780000000003</v>
      </c>
      <c r="T127" s="131">
        <f>SUM(T128:T174)</f>
        <v>0</v>
      </c>
      <c r="AR127" s="125" t="s">
        <v>85</v>
      </c>
      <c r="AT127" s="132" t="s">
        <v>76</v>
      </c>
      <c r="AU127" s="132" t="s">
        <v>85</v>
      </c>
      <c r="AY127" s="125" t="s">
        <v>197</v>
      </c>
      <c r="BK127" s="133">
        <f>SUM(BK128:BK174)</f>
        <v>0</v>
      </c>
    </row>
    <row r="128" spans="2:65" s="1" customFormat="1" ht="33" customHeight="1">
      <c r="B128" s="136"/>
      <c r="C128" s="137" t="s">
        <v>85</v>
      </c>
      <c r="D128" s="137" t="s">
        <v>199</v>
      </c>
      <c r="E128" s="138" t="s">
        <v>1417</v>
      </c>
      <c r="F128" s="139" t="s">
        <v>1418</v>
      </c>
      <c r="G128" s="140" t="s">
        <v>222</v>
      </c>
      <c r="H128" s="141">
        <v>472.24</v>
      </c>
      <c r="I128" s="142"/>
      <c r="J128" s="143">
        <f>ROUND(I128*H128,2)</f>
        <v>0</v>
      </c>
      <c r="K128" s="139" t="s">
        <v>203</v>
      </c>
      <c r="L128" s="32"/>
      <c r="M128" s="144" t="s">
        <v>1</v>
      </c>
      <c r="N128" s="145" t="s">
        <v>42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204</v>
      </c>
      <c r="AT128" s="148" t="s">
        <v>199</v>
      </c>
      <c r="AU128" s="148" t="s">
        <v>87</v>
      </c>
      <c r="AY128" s="17" t="s">
        <v>197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85</v>
      </c>
      <c r="BK128" s="149">
        <f>ROUND(I128*H128,2)</f>
        <v>0</v>
      </c>
      <c r="BL128" s="17" t="s">
        <v>204</v>
      </c>
      <c r="BM128" s="148" t="s">
        <v>1419</v>
      </c>
    </row>
    <row r="129" spans="2:65" s="12" customFormat="1">
      <c r="B129" s="150"/>
      <c r="D129" s="151" t="s">
        <v>214</v>
      </c>
      <c r="E129" s="152" t="s">
        <v>1</v>
      </c>
      <c r="F129" s="153" t="s">
        <v>1420</v>
      </c>
      <c r="H129" s="154">
        <v>2.4</v>
      </c>
      <c r="I129" s="155"/>
      <c r="L129" s="150"/>
      <c r="M129" s="156"/>
      <c r="T129" s="157"/>
      <c r="AT129" s="152" t="s">
        <v>214</v>
      </c>
      <c r="AU129" s="152" t="s">
        <v>87</v>
      </c>
      <c r="AV129" s="12" t="s">
        <v>87</v>
      </c>
      <c r="AW129" s="12" t="s">
        <v>32</v>
      </c>
      <c r="AX129" s="12" t="s">
        <v>77</v>
      </c>
      <c r="AY129" s="152" t="s">
        <v>197</v>
      </c>
    </row>
    <row r="130" spans="2:65" s="12" customFormat="1">
      <c r="B130" s="150"/>
      <c r="D130" s="151" t="s">
        <v>214</v>
      </c>
      <c r="E130" s="152" t="s">
        <v>1</v>
      </c>
      <c r="F130" s="153" t="s">
        <v>1421</v>
      </c>
      <c r="H130" s="154">
        <v>24</v>
      </c>
      <c r="I130" s="155"/>
      <c r="L130" s="150"/>
      <c r="M130" s="156"/>
      <c r="T130" s="157"/>
      <c r="AT130" s="152" t="s">
        <v>214</v>
      </c>
      <c r="AU130" s="152" t="s">
        <v>87</v>
      </c>
      <c r="AV130" s="12" t="s">
        <v>87</v>
      </c>
      <c r="AW130" s="12" t="s">
        <v>32</v>
      </c>
      <c r="AX130" s="12" t="s">
        <v>77</v>
      </c>
      <c r="AY130" s="152" t="s">
        <v>197</v>
      </c>
    </row>
    <row r="131" spans="2:65" s="12" customFormat="1" ht="22.5">
      <c r="B131" s="150"/>
      <c r="D131" s="151" t="s">
        <v>214</v>
      </c>
      <c r="E131" s="152" t="s">
        <v>1</v>
      </c>
      <c r="F131" s="153" t="s">
        <v>1422</v>
      </c>
      <c r="H131" s="154">
        <v>21.36</v>
      </c>
      <c r="I131" s="155"/>
      <c r="L131" s="150"/>
      <c r="M131" s="156"/>
      <c r="T131" s="157"/>
      <c r="AT131" s="152" t="s">
        <v>214</v>
      </c>
      <c r="AU131" s="152" t="s">
        <v>87</v>
      </c>
      <c r="AV131" s="12" t="s">
        <v>87</v>
      </c>
      <c r="AW131" s="12" t="s">
        <v>32</v>
      </c>
      <c r="AX131" s="12" t="s">
        <v>77</v>
      </c>
      <c r="AY131" s="152" t="s">
        <v>197</v>
      </c>
    </row>
    <row r="132" spans="2:65" s="12" customFormat="1">
      <c r="B132" s="150"/>
      <c r="D132" s="151" t="s">
        <v>214</v>
      </c>
      <c r="E132" s="152" t="s">
        <v>1</v>
      </c>
      <c r="F132" s="153" t="s">
        <v>1423</v>
      </c>
      <c r="H132" s="154">
        <v>35.200000000000003</v>
      </c>
      <c r="I132" s="155"/>
      <c r="L132" s="150"/>
      <c r="M132" s="156"/>
      <c r="T132" s="157"/>
      <c r="AT132" s="152" t="s">
        <v>214</v>
      </c>
      <c r="AU132" s="152" t="s">
        <v>87</v>
      </c>
      <c r="AV132" s="12" t="s">
        <v>87</v>
      </c>
      <c r="AW132" s="12" t="s">
        <v>32</v>
      </c>
      <c r="AX132" s="12" t="s">
        <v>77</v>
      </c>
      <c r="AY132" s="152" t="s">
        <v>197</v>
      </c>
    </row>
    <row r="133" spans="2:65" s="12" customFormat="1">
      <c r="B133" s="150"/>
      <c r="D133" s="151" t="s">
        <v>214</v>
      </c>
      <c r="E133" s="152" t="s">
        <v>1</v>
      </c>
      <c r="F133" s="153" t="s">
        <v>1424</v>
      </c>
      <c r="H133" s="154">
        <v>64</v>
      </c>
      <c r="I133" s="155"/>
      <c r="L133" s="150"/>
      <c r="M133" s="156"/>
      <c r="T133" s="157"/>
      <c r="AT133" s="152" t="s">
        <v>214</v>
      </c>
      <c r="AU133" s="152" t="s">
        <v>87</v>
      </c>
      <c r="AV133" s="12" t="s">
        <v>87</v>
      </c>
      <c r="AW133" s="12" t="s">
        <v>32</v>
      </c>
      <c r="AX133" s="12" t="s">
        <v>77</v>
      </c>
      <c r="AY133" s="152" t="s">
        <v>197</v>
      </c>
    </row>
    <row r="134" spans="2:65" s="12" customFormat="1" ht="22.5">
      <c r="B134" s="150"/>
      <c r="D134" s="151" t="s">
        <v>214</v>
      </c>
      <c r="E134" s="152" t="s">
        <v>1</v>
      </c>
      <c r="F134" s="153" t="s">
        <v>1425</v>
      </c>
      <c r="H134" s="154">
        <v>25.68</v>
      </c>
      <c r="I134" s="155"/>
      <c r="L134" s="150"/>
      <c r="M134" s="156"/>
      <c r="T134" s="157"/>
      <c r="AT134" s="152" t="s">
        <v>214</v>
      </c>
      <c r="AU134" s="152" t="s">
        <v>87</v>
      </c>
      <c r="AV134" s="12" t="s">
        <v>87</v>
      </c>
      <c r="AW134" s="12" t="s">
        <v>32</v>
      </c>
      <c r="AX134" s="12" t="s">
        <v>77</v>
      </c>
      <c r="AY134" s="152" t="s">
        <v>197</v>
      </c>
    </row>
    <row r="135" spans="2:65" s="12" customFormat="1">
      <c r="B135" s="150"/>
      <c r="D135" s="151" t="s">
        <v>214</v>
      </c>
      <c r="E135" s="152" t="s">
        <v>1</v>
      </c>
      <c r="F135" s="153" t="s">
        <v>1426</v>
      </c>
      <c r="H135" s="154">
        <v>210</v>
      </c>
      <c r="I135" s="155"/>
      <c r="L135" s="150"/>
      <c r="M135" s="156"/>
      <c r="T135" s="157"/>
      <c r="AT135" s="152" t="s">
        <v>214</v>
      </c>
      <c r="AU135" s="152" t="s">
        <v>87</v>
      </c>
      <c r="AV135" s="12" t="s">
        <v>87</v>
      </c>
      <c r="AW135" s="12" t="s">
        <v>32</v>
      </c>
      <c r="AX135" s="12" t="s">
        <v>77</v>
      </c>
      <c r="AY135" s="152" t="s">
        <v>197</v>
      </c>
    </row>
    <row r="136" spans="2:65" s="12" customFormat="1">
      <c r="B136" s="150"/>
      <c r="D136" s="151" t="s">
        <v>214</v>
      </c>
      <c r="E136" s="152" t="s">
        <v>1</v>
      </c>
      <c r="F136" s="153" t="s">
        <v>1427</v>
      </c>
      <c r="H136" s="154">
        <v>41.6</v>
      </c>
      <c r="I136" s="155"/>
      <c r="L136" s="150"/>
      <c r="M136" s="156"/>
      <c r="T136" s="157"/>
      <c r="AT136" s="152" t="s">
        <v>214</v>
      </c>
      <c r="AU136" s="152" t="s">
        <v>87</v>
      </c>
      <c r="AV136" s="12" t="s">
        <v>87</v>
      </c>
      <c r="AW136" s="12" t="s">
        <v>32</v>
      </c>
      <c r="AX136" s="12" t="s">
        <v>77</v>
      </c>
      <c r="AY136" s="152" t="s">
        <v>197</v>
      </c>
    </row>
    <row r="137" spans="2:65" s="12" customFormat="1">
      <c r="B137" s="150"/>
      <c r="D137" s="151" t="s">
        <v>214</v>
      </c>
      <c r="E137" s="152" t="s">
        <v>1</v>
      </c>
      <c r="F137" s="153" t="s">
        <v>1428</v>
      </c>
      <c r="H137" s="154">
        <v>24</v>
      </c>
      <c r="I137" s="155"/>
      <c r="L137" s="150"/>
      <c r="M137" s="156"/>
      <c r="T137" s="157"/>
      <c r="AT137" s="152" t="s">
        <v>214</v>
      </c>
      <c r="AU137" s="152" t="s">
        <v>87</v>
      </c>
      <c r="AV137" s="12" t="s">
        <v>87</v>
      </c>
      <c r="AW137" s="12" t="s">
        <v>32</v>
      </c>
      <c r="AX137" s="12" t="s">
        <v>77</v>
      </c>
      <c r="AY137" s="152" t="s">
        <v>197</v>
      </c>
    </row>
    <row r="138" spans="2:65" s="12" customFormat="1">
      <c r="B138" s="150"/>
      <c r="D138" s="151" t="s">
        <v>214</v>
      </c>
      <c r="E138" s="152" t="s">
        <v>1</v>
      </c>
      <c r="F138" s="153" t="s">
        <v>1429</v>
      </c>
      <c r="H138" s="154">
        <v>24</v>
      </c>
      <c r="I138" s="155"/>
      <c r="L138" s="150"/>
      <c r="M138" s="156"/>
      <c r="T138" s="157"/>
      <c r="AT138" s="152" t="s">
        <v>214</v>
      </c>
      <c r="AU138" s="152" t="s">
        <v>87</v>
      </c>
      <c r="AV138" s="12" t="s">
        <v>87</v>
      </c>
      <c r="AW138" s="12" t="s">
        <v>32</v>
      </c>
      <c r="AX138" s="12" t="s">
        <v>77</v>
      </c>
      <c r="AY138" s="152" t="s">
        <v>197</v>
      </c>
    </row>
    <row r="139" spans="2:65" s="13" customFormat="1">
      <c r="B139" s="158"/>
      <c r="D139" s="151" t="s">
        <v>214</v>
      </c>
      <c r="E139" s="159" t="s">
        <v>1</v>
      </c>
      <c r="F139" s="160" t="s">
        <v>219</v>
      </c>
      <c r="H139" s="161">
        <v>472.24</v>
      </c>
      <c r="I139" s="162"/>
      <c r="L139" s="158"/>
      <c r="M139" s="163"/>
      <c r="T139" s="164"/>
      <c r="AT139" s="159" t="s">
        <v>214</v>
      </c>
      <c r="AU139" s="159" t="s">
        <v>87</v>
      </c>
      <c r="AV139" s="13" t="s">
        <v>204</v>
      </c>
      <c r="AW139" s="13" t="s">
        <v>32</v>
      </c>
      <c r="AX139" s="13" t="s">
        <v>85</v>
      </c>
      <c r="AY139" s="159" t="s">
        <v>197</v>
      </c>
    </row>
    <row r="140" spans="2:65" s="1" customFormat="1" ht="24.2" customHeight="1">
      <c r="B140" s="136"/>
      <c r="C140" s="137" t="s">
        <v>87</v>
      </c>
      <c r="D140" s="137" t="s">
        <v>199</v>
      </c>
      <c r="E140" s="138" t="s">
        <v>1430</v>
      </c>
      <c r="F140" s="139" t="s">
        <v>1431</v>
      </c>
      <c r="G140" s="140" t="s">
        <v>212</v>
      </c>
      <c r="H140" s="141">
        <v>468</v>
      </c>
      <c r="I140" s="142"/>
      <c r="J140" s="143">
        <f>ROUND(I140*H140,2)</f>
        <v>0</v>
      </c>
      <c r="K140" s="139" t="s">
        <v>203</v>
      </c>
      <c r="L140" s="32"/>
      <c r="M140" s="144" t="s">
        <v>1</v>
      </c>
      <c r="N140" s="145" t="s">
        <v>42</v>
      </c>
      <c r="P140" s="146">
        <f>O140*H140</f>
        <v>0</v>
      </c>
      <c r="Q140" s="146">
        <v>8.4999999999999995E-4</v>
      </c>
      <c r="R140" s="146">
        <f>Q140*H140</f>
        <v>0.39779999999999999</v>
      </c>
      <c r="S140" s="146">
        <v>0</v>
      </c>
      <c r="T140" s="147">
        <f>S140*H140</f>
        <v>0</v>
      </c>
      <c r="AR140" s="148" t="s">
        <v>204</v>
      </c>
      <c r="AT140" s="148" t="s">
        <v>199</v>
      </c>
      <c r="AU140" s="148" t="s">
        <v>87</v>
      </c>
      <c r="AY140" s="17" t="s">
        <v>197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85</v>
      </c>
      <c r="BK140" s="149">
        <f>ROUND(I140*H140,2)</f>
        <v>0</v>
      </c>
      <c r="BL140" s="17" t="s">
        <v>204</v>
      </c>
      <c r="BM140" s="148" t="s">
        <v>204</v>
      </c>
    </row>
    <row r="141" spans="2:65" s="12" customFormat="1">
      <c r="B141" s="150"/>
      <c r="D141" s="151" t="s">
        <v>214</v>
      </c>
      <c r="E141" s="152" t="s">
        <v>1</v>
      </c>
      <c r="F141" s="153" t="s">
        <v>1432</v>
      </c>
      <c r="H141" s="154">
        <v>420</v>
      </c>
      <c r="I141" s="155"/>
      <c r="L141" s="150"/>
      <c r="M141" s="156"/>
      <c r="T141" s="157"/>
      <c r="AT141" s="152" t="s">
        <v>214</v>
      </c>
      <c r="AU141" s="152" t="s">
        <v>87</v>
      </c>
      <c r="AV141" s="12" t="s">
        <v>87</v>
      </c>
      <c r="AW141" s="12" t="s">
        <v>32</v>
      </c>
      <c r="AX141" s="12" t="s">
        <v>77</v>
      </c>
      <c r="AY141" s="152" t="s">
        <v>197</v>
      </c>
    </row>
    <row r="142" spans="2:65" s="12" customFormat="1">
      <c r="B142" s="150"/>
      <c r="D142" s="151" t="s">
        <v>214</v>
      </c>
      <c r="E142" s="152" t="s">
        <v>1</v>
      </c>
      <c r="F142" s="153" t="s">
        <v>1433</v>
      </c>
      <c r="H142" s="154">
        <v>48</v>
      </c>
      <c r="I142" s="155"/>
      <c r="L142" s="150"/>
      <c r="M142" s="156"/>
      <c r="T142" s="157"/>
      <c r="AT142" s="152" t="s">
        <v>214</v>
      </c>
      <c r="AU142" s="152" t="s">
        <v>87</v>
      </c>
      <c r="AV142" s="12" t="s">
        <v>87</v>
      </c>
      <c r="AW142" s="12" t="s">
        <v>32</v>
      </c>
      <c r="AX142" s="12" t="s">
        <v>77</v>
      </c>
      <c r="AY142" s="152" t="s">
        <v>197</v>
      </c>
    </row>
    <row r="143" spans="2:65" s="13" customFormat="1">
      <c r="B143" s="158"/>
      <c r="D143" s="151" t="s">
        <v>214</v>
      </c>
      <c r="E143" s="159" t="s">
        <v>1</v>
      </c>
      <c r="F143" s="160" t="s">
        <v>219</v>
      </c>
      <c r="H143" s="161">
        <v>468</v>
      </c>
      <c r="I143" s="162"/>
      <c r="L143" s="158"/>
      <c r="M143" s="163"/>
      <c r="T143" s="164"/>
      <c r="AT143" s="159" t="s">
        <v>214</v>
      </c>
      <c r="AU143" s="159" t="s">
        <v>87</v>
      </c>
      <c r="AV143" s="13" t="s">
        <v>204</v>
      </c>
      <c r="AW143" s="13" t="s">
        <v>32</v>
      </c>
      <c r="AX143" s="13" t="s">
        <v>85</v>
      </c>
      <c r="AY143" s="159" t="s">
        <v>197</v>
      </c>
    </row>
    <row r="144" spans="2:65" s="1" customFormat="1" ht="24.2" customHeight="1">
      <c r="B144" s="136"/>
      <c r="C144" s="137" t="s">
        <v>209</v>
      </c>
      <c r="D144" s="137" t="s">
        <v>199</v>
      </c>
      <c r="E144" s="138" t="s">
        <v>1434</v>
      </c>
      <c r="F144" s="139" t="s">
        <v>1435</v>
      </c>
      <c r="G144" s="140" t="s">
        <v>212</v>
      </c>
      <c r="H144" s="141">
        <v>468</v>
      </c>
      <c r="I144" s="142"/>
      <c r="J144" s="143">
        <f>ROUND(I144*H144,2)</f>
        <v>0</v>
      </c>
      <c r="K144" s="139" t="s">
        <v>203</v>
      </c>
      <c r="L144" s="32"/>
      <c r="M144" s="144" t="s">
        <v>1</v>
      </c>
      <c r="N144" s="145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204</v>
      </c>
      <c r="AT144" s="148" t="s">
        <v>199</v>
      </c>
      <c r="AU144" s="148" t="s">
        <v>87</v>
      </c>
      <c r="AY144" s="17" t="s">
        <v>197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85</v>
      </c>
      <c r="BK144" s="149">
        <f>ROUND(I144*H144,2)</f>
        <v>0</v>
      </c>
      <c r="BL144" s="17" t="s">
        <v>204</v>
      </c>
      <c r="BM144" s="148" t="s">
        <v>233</v>
      </c>
    </row>
    <row r="145" spans="2:65" s="12" customFormat="1">
      <c r="B145" s="150"/>
      <c r="D145" s="151" t="s">
        <v>214</v>
      </c>
      <c r="E145" s="152" t="s">
        <v>1</v>
      </c>
      <c r="F145" s="153" t="s">
        <v>1432</v>
      </c>
      <c r="H145" s="154">
        <v>420</v>
      </c>
      <c r="I145" s="155"/>
      <c r="L145" s="150"/>
      <c r="M145" s="156"/>
      <c r="T145" s="157"/>
      <c r="AT145" s="152" t="s">
        <v>214</v>
      </c>
      <c r="AU145" s="152" t="s">
        <v>87</v>
      </c>
      <c r="AV145" s="12" t="s">
        <v>87</v>
      </c>
      <c r="AW145" s="12" t="s">
        <v>32</v>
      </c>
      <c r="AX145" s="12" t="s">
        <v>77</v>
      </c>
      <c r="AY145" s="152" t="s">
        <v>197</v>
      </c>
    </row>
    <row r="146" spans="2:65" s="12" customFormat="1">
      <c r="B146" s="150"/>
      <c r="D146" s="151" t="s">
        <v>214</v>
      </c>
      <c r="E146" s="152" t="s">
        <v>1</v>
      </c>
      <c r="F146" s="153" t="s">
        <v>1433</v>
      </c>
      <c r="H146" s="154">
        <v>48</v>
      </c>
      <c r="I146" s="155"/>
      <c r="L146" s="150"/>
      <c r="M146" s="156"/>
      <c r="T146" s="157"/>
      <c r="AT146" s="152" t="s">
        <v>214</v>
      </c>
      <c r="AU146" s="152" t="s">
        <v>87</v>
      </c>
      <c r="AV146" s="12" t="s">
        <v>87</v>
      </c>
      <c r="AW146" s="12" t="s">
        <v>32</v>
      </c>
      <c r="AX146" s="12" t="s">
        <v>77</v>
      </c>
      <c r="AY146" s="152" t="s">
        <v>197</v>
      </c>
    </row>
    <row r="147" spans="2:65" s="13" customFormat="1">
      <c r="B147" s="158"/>
      <c r="D147" s="151" t="s">
        <v>214</v>
      </c>
      <c r="E147" s="159" t="s">
        <v>1</v>
      </c>
      <c r="F147" s="160" t="s">
        <v>219</v>
      </c>
      <c r="H147" s="161">
        <v>468</v>
      </c>
      <c r="I147" s="162"/>
      <c r="L147" s="158"/>
      <c r="M147" s="163"/>
      <c r="T147" s="164"/>
      <c r="AT147" s="159" t="s">
        <v>214</v>
      </c>
      <c r="AU147" s="159" t="s">
        <v>87</v>
      </c>
      <c r="AV147" s="13" t="s">
        <v>204</v>
      </c>
      <c r="AW147" s="13" t="s">
        <v>32</v>
      </c>
      <c r="AX147" s="13" t="s">
        <v>85</v>
      </c>
      <c r="AY147" s="159" t="s">
        <v>197</v>
      </c>
    </row>
    <row r="148" spans="2:65" s="1" customFormat="1" ht="37.9" customHeight="1">
      <c r="B148" s="136"/>
      <c r="C148" s="137" t="s">
        <v>204</v>
      </c>
      <c r="D148" s="137" t="s">
        <v>199</v>
      </c>
      <c r="E148" s="138" t="s">
        <v>269</v>
      </c>
      <c r="F148" s="139" t="s">
        <v>270</v>
      </c>
      <c r="G148" s="140" t="s">
        <v>222</v>
      </c>
      <c r="H148" s="141">
        <v>259.524</v>
      </c>
      <c r="I148" s="142"/>
      <c r="J148" s="143">
        <f>ROUND(I148*H148,2)</f>
        <v>0</v>
      </c>
      <c r="K148" s="139" t="s">
        <v>203</v>
      </c>
      <c r="L148" s="32"/>
      <c r="M148" s="144" t="s">
        <v>1</v>
      </c>
      <c r="N148" s="145" t="s">
        <v>42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204</v>
      </c>
      <c r="AT148" s="148" t="s">
        <v>199</v>
      </c>
      <c r="AU148" s="148" t="s">
        <v>87</v>
      </c>
      <c r="AY148" s="17" t="s">
        <v>197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85</v>
      </c>
      <c r="BK148" s="149">
        <f>ROUND(I148*H148,2)</f>
        <v>0</v>
      </c>
      <c r="BL148" s="17" t="s">
        <v>204</v>
      </c>
      <c r="BM148" s="148" t="s">
        <v>1436</v>
      </c>
    </row>
    <row r="149" spans="2:65" s="12" customFormat="1">
      <c r="B149" s="150"/>
      <c r="D149" s="151" t="s">
        <v>214</v>
      </c>
      <c r="E149" s="152" t="s">
        <v>1</v>
      </c>
      <c r="F149" s="153" t="s">
        <v>1437</v>
      </c>
      <c r="H149" s="154">
        <v>259.524</v>
      </c>
      <c r="I149" s="155"/>
      <c r="L149" s="150"/>
      <c r="M149" s="156"/>
      <c r="T149" s="157"/>
      <c r="AT149" s="152" t="s">
        <v>214</v>
      </c>
      <c r="AU149" s="152" t="s">
        <v>87</v>
      </c>
      <c r="AV149" s="12" t="s">
        <v>87</v>
      </c>
      <c r="AW149" s="12" t="s">
        <v>32</v>
      </c>
      <c r="AX149" s="12" t="s">
        <v>77</v>
      </c>
      <c r="AY149" s="152" t="s">
        <v>197</v>
      </c>
    </row>
    <row r="150" spans="2:65" s="13" customFormat="1">
      <c r="B150" s="158"/>
      <c r="D150" s="151" t="s">
        <v>214</v>
      </c>
      <c r="E150" s="159" t="s">
        <v>1</v>
      </c>
      <c r="F150" s="160" t="s">
        <v>219</v>
      </c>
      <c r="H150" s="161">
        <v>259.524</v>
      </c>
      <c r="I150" s="162"/>
      <c r="L150" s="158"/>
      <c r="M150" s="163"/>
      <c r="T150" s="164"/>
      <c r="AT150" s="159" t="s">
        <v>214</v>
      </c>
      <c r="AU150" s="159" t="s">
        <v>87</v>
      </c>
      <c r="AV150" s="13" t="s">
        <v>204</v>
      </c>
      <c r="AW150" s="13" t="s">
        <v>32</v>
      </c>
      <c r="AX150" s="13" t="s">
        <v>85</v>
      </c>
      <c r="AY150" s="159" t="s">
        <v>197</v>
      </c>
    </row>
    <row r="151" spans="2:65" s="1" customFormat="1" ht="37.9" customHeight="1">
      <c r="B151" s="136"/>
      <c r="C151" s="137" t="s">
        <v>225</v>
      </c>
      <c r="D151" s="137" t="s">
        <v>199</v>
      </c>
      <c r="E151" s="138" t="s">
        <v>282</v>
      </c>
      <c r="F151" s="139" t="s">
        <v>283</v>
      </c>
      <c r="G151" s="140" t="s">
        <v>222</v>
      </c>
      <c r="H151" s="141">
        <v>3633.3359999999998</v>
      </c>
      <c r="I151" s="142"/>
      <c r="J151" s="143">
        <f>ROUND(I151*H151,2)</f>
        <v>0</v>
      </c>
      <c r="K151" s="139" t="s">
        <v>203</v>
      </c>
      <c r="L151" s="32"/>
      <c r="M151" s="144" t="s">
        <v>1</v>
      </c>
      <c r="N151" s="145" t="s">
        <v>42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204</v>
      </c>
      <c r="AT151" s="148" t="s">
        <v>199</v>
      </c>
      <c r="AU151" s="148" t="s">
        <v>87</v>
      </c>
      <c r="AY151" s="17" t="s">
        <v>197</v>
      </c>
      <c r="BE151" s="149">
        <f>IF(N151="základní",J151,0)</f>
        <v>0</v>
      </c>
      <c r="BF151" s="149">
        <f>IF(N151="snížená",J151,0)</f>
        <v>0</v>
      </c>
      <c r="BG151" s="149">
        <f>IF(N151="zákl. přenesená",J151,0)</f>
        <v>0</v>
      </c>
      <c r="BH151" s="149">
        <f>IF(N151="sníž. přenesená",J151,0)</f>
        <v>0</v>
      </c>
      <c r="BI151" s="149">
        <f>IF(N151="nulová",J151,0)</f>
        <v>0</v>
      </c>
      <c r="BJ151" s="17" t="s">
        <v>85</v>
      </c>
      <c r="BK151" s="149">
        <f>ROUND(I151*H151,2)</f>
        <v>0</v>
      </c>
      <c r="BL151" s="17" t="s">
        <v>204</v>
      </c>
      <c r="BM151" s="148" t="s">
        <v>1438</v>
      </c>
    </row>
    <row r="152" spans="2:65" s="12" customFormat="1">
      <c r="B152" s="150"/>
      <c r="D152" s="151" t="s">
        <v>214</v>
      </c>
      <c r="F152" s="153" t="s">
        <v>1439</v>
      </c>
      <c r="H152" s="154">
        <v>3633.3359999999998</v>
      </c>
      <c r="I152" s="155"/>
      <c r="L152" s="150"/>
      <c r="M152" s="156"/>
      <c r="T152" s="157"/>
      <c r="AT152" s="152" t="s">
        <v>214</v>
      </c>
      <c r="AU152" s="152" t="s">
        <v>87</v>
      </c>
      <c r="AV152" s="12" t="s">
        <v>87</v>
      </c>
      <c r="AW152" s="12" t="s">
        <v>3</v>
      </c>
      <c r="AX152" s="12" t="s">
        <v>85</v>
      </c>
      <c r="AY152" s="152" t="s">
        <v>197</v>
      </c>
    </row>
    <row r="153" spans="2:65" s="1" customFormat="1" ht="24.2" customHeight="1">
      <c r="B153" s="136"/>
      <c r="C153" s="137" t="s">
        <v>233</v>
      </c>
      <c r="D153" s="137" t="s">
        <v>199</v>
      </c>
      <c r="E153" s="138" t="s">
        <v>287</v>
      </c>
      <c r="F153" s="139" t="s">
        <v>288</v>
      </c>
      <c r="G153" s="140" t="s">
        <v>222</v>
      </c>
      <c r="H153" s="141">
        <v>259.524</v>
      </c>
      <c r="I153" s="142"/>
      <c r="J153" s="143">
        <f>ROUND(I153*H153,2)</f>
        <v>0</v>
      </c>
      <c r="K153" s="139" t="s">
        <v>203</v>
      </c>
      <c r="L153" s="32"/>
      <c r="M153" s="144" t="s">
        <v>1</v>
      </c>
      <c r="N153" s="145" t="s">
        <v>42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204</v>
      </c>
      <c r="AT153" s="148" t="s">
        <v>199</v>
      </c>
      <c r="AU153" s="148" t="s">
        <v>87</v>
      </c>
      <c r="AY153" s="17" t="s">
        <v>197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85</v>
      </c>
      <c r="BK153" s="149">
        <f>ROUND(I153*H153,2)</f>
        <v>0</v>
      </c>
      <c r="BL153" s="17" t="s">
        <v>204</v>
      </c>
      <c r="BM153" s="148" t="s">
        <v>1440</v>
      </c>
    </row>
    <row r="154" spans="2:65" s="1" customFormat="1" ht="33" customHeight="1">
      <c r="B154" s="136"/>
      <c r="C154" s="137" t="s">
        <v>238</v>
      </c>
      <c r="D154" s="137" t="s">
        <v>199</v>
      </c>
      <c r="E154" s="138" t="s">
        <v>291</v>
      </c>
      <c r="F154" s="139" t="s">
        <v>292</v>
      </c>
      <c r="G154" s="140" t="s">
        <v>293</v>
      </c>
      <c r="H154" s="141">
        <v>467.14299999999997</v>
      </c>
      <c r="I154" s="142"/>
      <c r="J154" s="143">
        <f>ROUND(I154*H154,2)</f>
        <v>0</v>
      </c>
      <c r="K154" s="139" t="s">
        <v>203</v>
      </c>
      <c r="L154" s="32"/>
      <c r="M154" s="144" t="s">
        <v>1</v>
      </c>
      <c r="N154" s="145" t="s">
        <v>42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204</v>
      </c>
      <c r="AT154" s="148" t="s">
        <v>199</v>
      </c>
      <c r="AU154" s="148" t="s">
        <v>87</v>
      </c>
      <c r="AY154" s="17" t="s">
        <v>197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85</v>
      </c>
      <c r="BK154" s="149">
        <f>ROUND(I154*H154,2)</f>
        <v>0</v>
      </c>
      <c r="BL154" s="17" t="s">
        <v>204</v>
      </c>
      <c r="BM154" s="148" t="s">
        <v>1441</v>
      </c>
    </row>
    <row r="155" spans="2:65" s="12" customFormat="1">
      <c r="B155" s="150"/>
      <c r="D155" s="151" t="s">
        <v>214</v>
      </c>
      <c r="F155" s="153" t="s">
        <v>1442</v>
      </c>
      <c r="H155" s="154">
        <v>467.14299999999997</v>
      </c>
      <c r="I155" s="155"/>
      <c r="L155" s="150"/>
      <c r="M155" s="156"/>
      <c r="T155" s="157"/>
      <c r="AT155" s="152" t="s">
        <v>214</v>
      </c>
      <c r="AU155" s="152" t="s">
        <v>87</v>
      </c>
      <c r="AV155" s="12" t="s">
        <v>87</v>
      </c>
      <c r="AW155" s="12" t="s">
        <v>3</v>
      </c>
      <c r="AX155" s="12" t="s">
        <v>85</v>
      </c>
      <c r="AY155" s="152" t="s">
        <v>197</v>
      </c>
    </row>
    <row r="156" spans="2:65" s="1" customFormat="1" ht="16.5" customHeight="1">
      <c r="B156" s="136"/>
      <c r="C156" s="137" t="s">
        <v>244</v>
      </c>
      <c r="D156" s="137" t="s">
        <v>199</v>
      </c>
      <c r="E156" s="138" t="s">
        <v>297</v>
      </c>
      <c r="F156" s="139" t="s">
        <v>298</v>
      </c>
      <c r="G156" s="140" t="s">
        <v>222</v>
      </c>
      <c r="H156" s="141">
        <v>259.524</v>
      </c>
      <c r="I156" s="142"/>
      <c r="J156" s="143">
        <f>ROUND(I156*H156,2)</f>
        <v>0</v>
      </c>
      <c r="K156" s="139" t="s">
        <v>203</v>
      </c>
      <c r="L156" s="32"/>
      <c r="M156" s="144" t="s">
        <v>1</v>
      </c>
      <c r="N156" s="145" t="s">
        <v>42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204</v>
      </c>
      <c r="AT156" s="148" t="s">
        <v>199</v>
      </c>
      <c r="AU156" s="148" t="s">
        <v>87</v>
      </c>
      <c r="AY156" s="17" t="s">
        <v>197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85</v>
      </c>
      <c r="BK156" s="149">
        <f>ROUND(I156*H156,2)</f>
        <v>0</v>
      </c>
      <c r="BL156" s="17" t="s">
        <v>204</v>
      </c>
      <c r="BM156" s="148" t="s">
        <v>1443</v>
      </c>
    </row>
    <row r="157" spans="2:65" s="1" customFormat="1" ht="24.2" customHeight="1">
      <c r="B157" s="136"/>
      <c r="C157" s="137" t="s">
        <v>248</v>
      </c>
      <c r="D157" s="137" t="s">
        <v>199</v>
      </c>
      <c r="E157" s="138" t="s">
        <v>1444</v>
      </c>
      <c r="F157" s="139" t="s">
        <v>302</v>
      </c>
      <c r="G157" s="140" t="s">
        <v>222</v>
      </c>
      <c r="H157" s="141">
        <v>212.74600000000001</v>
      </c>
      <c r="I157" s="142"/>
      <c r="J157" s="143">
        <f>ROUND(I157*H157,2)</f>
        <v>0</v>
      </c>
      <c r="K157" s="139" t="s">
        <v>203</v>
      </c>
      <c r="L157" s="32"/>
      <c r="M157" s="144" t="s">
        <v>1</v>
      </c>
      <c r="N157" s="145" t="s">
        <v>42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204</v>
      </c>
      <c r="AT157" s="148" t="s">
        <v>199</v>
      </c>
      <c r="AU157" s="148" t="s">
        <v>87</v>
      </c>
      <c r="AY157" s="17" t="s">
        <v>197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85</v>
      </c>
      <c r="BK157" s="149">
        <f>ROUND(I157*H157,2)</f>
        <v>0</v>
      </c>
      <c r="BL157" s="17" t="s">
        <v>204</v>
      </c>
      <c r="BM157" s="148" t="s">
        <v>1445</v>
      </c>
    </row>
    <row r="158" spans="2:65" s="12" customFormat="1">
      <c r="B158" s="150"/>
      <c r="D158" s="151" t="s">
        <v>214</v>
      </c>
      <c r="E158" s="152" t="s">
        <v>1</v>
      </c>
      <c r="F158" s="153" t="s">
        <v>1446</v>
      </c>
      <c r="H158" s="154">
        <v>212.74600000000001</v>
      </c>
      <c r="I158" s="155"/>
      <c r="L158" s="150"/>
      <c r="M158" s="156"/>
      <c r="T158" s="157"/>
      <c r="AT158" s="152" t="s">
        <v>214</v>
      </c>
      <c r="AU158" s="152" t="s">
        <v>87</v>
      </c>
      <c r="AV158" s="12" t="s">
        <v>87</v>
      </c>
      <c r="AW158" s="12" t="s">
        <v>32</v>
      </c>
      <c r="AX158" s="12" t="s">
        <v>77</v>
      </c>
      <c r="AY158" s="152" t="s">
        <v>197</v>
      </c>
    </row>
    <row r="159" spans="2:65" s="13" customFormat="1">
      <c r="B159" s="158"/>
      <c r="D159" s="151" t="s">
        <v>214</v>
      </c>
      <c r="E159" s="159" t="s">
        <v>1</v>
      </c>
      <c r="F159" s="160" t="s">
        <v>219</v>
      </c>
      <c r="H159" s="161">
        <v>212.74600000000001</v>
      </c>
      <c r="I159" s="162"/>
      <c r="L159" s="158"/>
      <c r="M159" s="163"/>
      <c r="T159" s="164"/>
      <c r="AT159" s="159" t="s">
        <v>214</v>
      </c>
      <c r="AU159" s="159" t="s">
        <v>87</v>
      </c>
      <c r="AV159" s="13" t="s">
        <v>204</v>
      </c>
      <c r="AW159" s="13" t="s">
        <v>32</v>
      </c>
      <c r="AX159" s="13" t="s">
        <v>85</v>
      </c>
      <c r="AY159" s="159" t="s">
        <v>197</v>
      </c>
    </row>
    <row r="160" spans="2:65" s="1" customFormat="1" ht="24.2" customHeight="1">
      <c r="B160" s="136"/>
      <c r="C160" s="137" t="s">
        <v>252</v>
      </c>
      <c r="D160" s="137" t="s">
        <v>199</v>
      </c>
      <c r="E160" s="138" t="s">
        <v>1447</v>
      </c>
      <c r="F160" s="139" t="s">
        <v>1448</v>
      </c>
      <c r="G160" s="140" t="s">
        <v>222</v>
      </c>
      <c r="H160" s="141">
        <v>202.98400000000001</v>
      </c>
      <c r="I160" s="142"/>
      <c r="J160" s="143">
        <f>ROUND(I160*H160,2)</f>
        <v>0</v>
      </c>
      <c r="K160" s="139" t="s">
        <v>203</v>
      </c>
      <c r="L160" s="32"/>
      <c r="M160" s="144" t="s">
        <v>1</v>
      </c>
      <c r="N160" s="145" t="s">
        <v>42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204</v>
      </c>
      <c r="AT160" s="148" t="s">
        <v>199</v>
      </c>
      <c r="AU160" s="148" t="s">
        <v>87</v>
      </c>
      <c r="AY160" s="17" t="s">
        <v>197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85</v>
      </c>
      <c r="BK160" s="149">
        <f>ROUND(I160*H160,2)</f>
        <v>0</v>
      </c>
      <c r="BL160" s="17" t="s">
        <v>204</v>
      </c>
      <c r="BM160" s="148" t="s">
        <v>268</v>
      </c>
    </row>
    <row r="161" spans="2:65" s="12" customFormat="1">
      <c r="B161" s="150"/>
      <c r="D161" s="151" t="s">
        <v>214</v>
      </c>
      <c r="E161" s="152" t="s">
        <v>1</v>
      </c>
      <c r="F161" s="153" t="s">
        <v>1449</v>
      </c>
      <c r="H161" s="154">
        <v>0.86399999999999999</v>
      </c>
      <c r="I161" s="155"/>
      <c r="L161" s="150"/>
      <c r="M161" s="156"/>
      <c r="T161" s="157"/>
      <c r="AT161" s="152" t="s">
        <v>214</v>
      </c>
      <c r="AU161" s="152" t="s">
        <v>87</v>
      </c>
      <c r="AV161" s="12" t="s">
        <v>87</v>
      </c>
      <c r="AW161" s="12" t="s">
        <v>32</v>
      </c>
      <c r="AX161" s="12" t="s">
        <v>77</v>
      </c>
      <c r="AY161" s="152" t="s">
        <v>197</v>
      </c>
    </row>
    <row r="162" spans="2:65" s="12" customFormat="1">
      <c r="B162" s="150"/>
      <c r="D162" s="151" t="s">
        <v>214</v>
      </c>
      <c r="E162" s="152" t="s">
        <v>1</v>
      </c>
      <c r="F162" s="153" t="s">
        <v>1450</v>
      </c>
      <c r="H162" s="154">
        <v>21.6</v>
      </c>
      <c r="I162" s="155"/>
      <c r="L162" s="150"/>
      <c r="M162" s="156"/>
      <c r="T162" s="157"/>
      <c r="AT162" s="152" t="s">
        <v>214</v>
      </c>
      <c r="AU162" s="152" t="s">
        <v>87</v>
      </c>
      <c r="AV162" s="12" t="s">
        <v>87</v>
      </c>
      <c r="AW162" s="12" t="s">
        <v>32</v>
      </c>
      <c r="AX162" s="12" t="s">
        <v>77</v>
      </c>
      <c r="AY162" s="152" t="s">
        <v>197</v>
      </c>
    </row>
    <row r="163" spans="2:65" s="12" customFormat="1" ht="22.5">
      <c r="B163" s="150"/>
      <c r="D163" s="151" t="s">
        <v>214</v>
      </c>
      <c r="E163" s="152" t="s">
        <v>1</v>
      </c>
      <c r="F163" s="153" t="s">
        <v>1451</v>
      </c>
      <c r="H163" s="154">
        <v>4.72</v>
      </c>
      <c r="I163" s="155"/>
      <c r="L163" s="150"/>
      <c r="M163" s="156"/>
      <c r="T163" s="157"/>
      <c r="AT163" s="152" t="s">
        <v>214</v>
      </c>
      <c r="AU163" s="152" t="s">
        <v>87</v>
      </c>
      <c r="AV163" s="12" t="s">
        <v>87</v>
      </c>
      <c r="AW163" s="12" t="s">
        <v>32</v>
      </c>
      <c r="AX163" s="12" t="s">
        <v>77</v>
      </c>
      <c r="AY163" s="152" t="s">
        <v>197</v>
      </c>
    </row>
    <row r="164" spans="2:65" s="12" customFormat="1">
      <c r="B164" s="150"/>
      <c r="D164" s="151" t="s">
        <v>214</v>
      </c>
      <c r="E164" s="152" t="s">
        <v>1</v>
      </c>
      <c r="F164" s="153" t="s">
        <v>1452</v>
      </c>
      <c r="H164" s="154">
        <v>17.600000000000001</v>
      </c>
      <c r="I164" s="155"/>
      <c r="L164" s="150"/>
      <c r="M164" s="156"/>
      <c r="T164" s="157"/>
      <c r="AT164" s="152" t="s">
        <v>214</v>
      </c>
      <c r="AU164" s="152" t="s">
        <v>87</v>
      </c>
      <c r="AV164" s="12" t="s">
        <v>87</v>
      </c>
      <c r="AW164" s="12" t="s">
        <v>32</v>
      </c>
      <c r="AX164" s="12" t="s">
        <v>77</v>
      </c>
      <c r="AY164" s="152" t="s">
        <v>197</v>
      </c>
    </row>
    <row r="165" spans="2:65" s="12" customFormat="1">
      <c r="B165" s="150"/>
      <c r="D165" s="151" t="s">
        <v>214</v>
      </c>
      <c r="E165" s="152" t="s">
        <v>1</v>
      </c>
      <c r="F165" s="153" t="s">
        <v>1453</v>
      </c>
      <c r="H165" s="154">
        <v>32</v>
      </c>
      <c r="I165" s="155"/>
      <c r="L165" s="150"/>
      <c r="M165" s="156"/>
      <c r="T165" s="157"/>
      <c r="AT165" s="152" t="s">
        <v>214</v>
      </c>
      <c r="AU165" s="152" t="s">
        <v>87</v>
      </c>
      <c r="AV165" s="12" t="s">
        <v>87</v>
      </c>
      <c r="AW165" s="12" t="s">
        <v>32</v>
      </c>
      <c r="AX165" s="12" t="s">
        <v>77</v>
      </c>
      <c r="AY165" s="152" t="s">
        <v>197</v>
      </c>
    </row>
    <row r="166" spans="2:65" s="12" customFormat="1" ht="22.5">
      <c r="B166" s="150"/>
      <c r="D166" s="151" t="s">
        <v>214</v>
      </c>
      <c r="E166" s="152" t="s">
        <v>1</v>
      </c>
      <c r="F166" s="153" t="s">
        <v>1425</v>
      </c>
      <c r="H166" s="154">
        <v>25.68</v>
      </c>
      <c r="I166" s="155"/>
      <c r="L166" s="150"/>
      <c r="M166" s="156"/>
      <c r="T166" s="157"/>
      <c r="AT166" s="152" t="s">
        <v>214</v>
      </c>
      <c r="AU166" s="152" t="s">
        <v>87</v>
      </c>
      <c r="AV166" s="12" t="s">
        <v>87</v>
      </c>
      <c r="AW166" s="12" t="s">
        <v>32</v>
      </c>
      <c r="AX166" s="12" t="s">
        <v>77</v>
      </c>
      <c r="AY166" s="152" t="s">
        <v>197</v>
      </c>
    </row>
    <row r="167" spans="2:65" s="12" customFormat="1">
      <c r="B167" s="150"/>
      <c r="D167" s="151" t="s">
        <v>214</v>
      </c>
      <c r="E167" s="152" t="s">
        <v>1</v>
      </c>
      <c r="F167" s="153" t="s">
        <v>1454</v>
      </c>
      <c r="H167" s="154">
        <v>32.200000000000003</v>
      </c>
      <c r="I167" s="155"/>
      <c r="L167" s="150"/>
      <c r="M167" s="156"/>
      <c r="T167" s="157"/>
      <c r="AT167" s="152" t="s">
        <v>214</v>
      </c>
      <c r="AU167" s="152" t="s">
        <v>87</v>
      </c>
      <c r="AV167" s="12" t="s">
        <v>87</v>
      </c>
      <c r="AW167" s="12" t="s">
        <v>32</v>
      </c>
      <c r="AX167" s="12" t="s">
        <v>77</v>
      </c>
      <c r="AY167" s="152" t="s">
        <v>197</v>
      </c>
    </row>
    <row r="168" spans="2:65" s="12" customFormat="1">
      <c r="B168" s="150"/>
      <c r="D168" s="151" t="s">
        <v>214</v>
      </c>
      <c r="E168" s="152" t="s">
        <v>1</v>
      </c>
      <c r="F168" s="153" t="s">
        <v>1455</v>
      </c>
      <c r="H168" s="154">
        <v>23.92</v>
      </c>
      <c r="I168" s="155"/>
      <c r="L168" s="150"/>
      <c r="M168" s="156"/>
      <c r="T168" s="157"/>
      <c r="AT168" s="152" t="s">
        <v>214</v>
      </c>
      <c r="AU168" s="152" t="s">
        <v>87</v>
      </c>
      <c r="AV168" s="12" t="s">
        <v>87</v>
      </c>
      <c r="AW168" s="12" t="s">
        <v>32</v>
      </c>
      <c r="AX168" s="12" t="s">
        <v>77</v>
      </c>
      <c r="AY168" s="152" t="s">
        <v>197</v>
      </c>
    </row>
    <row r="169" spans="2:65" s="12" customFormat="1">
      <c r="B169" s="150"/>
      <c r="D169" s="151" t="s">
        <v>214</v>
      </c>
      <c r="E169" s="152" t="s">
        <v>1</v>
      </c>
      <c r="F169" s="153" t="s">
        <v>1456</v>
      </c>
      <c r="H169" s="154">
        <v>22.2</v>
      </c>
      <c r="I169" s="155"/>
      <c r="L169" s="150"/>
      <c r="M169" s="156"/>
      <c r="T169" s="157"/>
      <c r="AT169" s="152" t="s">
        <v>214</v>
      </c>
      <c r="AU169" s="152" t="s">
        <v>87</v>
      </c>
      <c r="AV169" s="12" t="s">
        <v>87</v>
      </c>
      <c r="AW169" s="12" t="s">
        <v>32</v>
      </c>
      <c r="AX169" s="12" t="s">
        <v>77</v>
      </c>
      <c r="AY169" s="152" t="s">
        <v>197</v>
      </c>
    </row>
    <row r="170" spans="2:65" s="12" customFormat="1">
      <c r="B170" s="150"/>
      <c r="D170" s="151" t="s">
        <v>214</v>
      </c>
      <c r="E170" s="152" t="s">
        <v>1</v>
      </c>
      <c r="F170" s="153" t="s">
        <v>1457</v>
      </c>
      <c r="H170" s="154">
        <v>22.2</v>
      </c>
      <c r="I170" s="155"/>
      <c r="L170" s="150"/>
      <c r="M170" s="156"/>
      <c r="T170" s="157"/>
      <c r="AT170" s="152" t="s">
        <v>214</v>
      </c>
      <c r="AU170" s="152" t="s">
        <v>87</v>
      </c>
      <c r="AV170" s="12" t="s">
        <v>87</v>
      </c>
      <c r="AW170" s="12" t="s">
        <v>32</v>
      </c>
      <c r="AX170" s="12" t="s">
        <v>77</v>
      </c>
      <c r="AY170" s="152" t="s">
        <v>197</v>
      </c>
    </row>
    <row r="171" spans="2:65" s="13" customFormat="1">
      <c r="B171" s="158"/>
      <c r="D171" s="151" t="s">
        <v>214</v>
      </c>
      <c r="E171" s="159" t="s">
        <v>1</v>
      </c>
      <c r="F171" s="160" t="s">
        <v>219</v>
      </c>
      <c r="H171" s="161">
        <v>202.98399999999998</v>
      </c>
      <c r="I171" s="162"/>
      <c r="L171" s="158"/>
      <c r="M171" s="163"/>
      <c r="T171" s="164"/>
      <c r="AT171" s="159" t="s">
        <v>214</v>
      </c>
      <c r="AU171" s="159" t="s">
        <v>87</v>
      </c>
      <c r="AV171" s="13" t="s">
        <v>204</v>
      </c>
      <c r="AW171" s="13" t="s">
        <v>32</v>
      </c>
      <c r="AX171" s="13" t="s">
        <v>85</v>
      </c>
      <c r="AY171" s="159" t="s">
        <v>197</v>
      </c>
    </row>
    <row r="172" spans="2:65" s="1" customFormat="1" ht="16.5" customHeight="1">
      <c r="B172" s="136"/>
      <c r="C172" s="172" t="s">
        <v>256</v>
      </c>
      <c r="D172" s="172" t="s">
        <v>321</v>
      </c>
      <c r="E172" s="173" t="s">
        <v>1458</v>
      </c>
      <c r="F172" s="174" t="s">
        <v>1459</v>
      </c>
      <c r="G172" s="175" t="s">
        <v>293</v>
      </c>
      <c r="H172" s="176">
        <v>385.67</v>
      </c>
      <c r="I172" s="177"/>
      <c r="J172" s="178">
        <f>ROUND(I172*H172,2)</f>
        <v>0</v>
      </c>
      <c r="K172" s="174" t="s">
        <v>203</v>
      </c>
      <c r="L172" s="179"/>
      <c r="M172" s="180" t="s">
        <v>1</v>
      </c>
      <c r="N172" s="181" t="s">
        <v>42</v>
      </c>
      <c r="P172" s="146">
        <f>O172*H172</f>
        <v>0</v>
      </c>
      <c r="Q172" s="146">
        <v>1</v>
      </c>
      <c r="R172" s="146">
        <f>Q172*H172</f>
        <v>385.67</v>
      </c>
      <c r="S172" s="146">
        <v>0</v>
      </c>
      <c r="T172" s="147">
        <f>S172*H172</f>
        <v>0</v>
      </c>
      <c r="AR172" s="148" t="s">
        <v>244</v>
      </c>
      <c r="AT172" s="148" t="s">
        <v>321</v>
      </c>
      <c r="AU172" s="148" t="s">
        <v>87</v>
      </c>
      <c r="AY172" s="17" t="s">
        <v>197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85</v>
      </c>
      <c r="BK172" s="149">
        <f>ROUND(I172*H172,2)</f>
        <v>0</v>
      </c>
      <c r="BL172" s="17" t="s">
        <v>204</v>
      </c>
      <c r="BM172" s="148" t="s">
        <v>286</v>
      </c>
    </row>
    <row r="173" spans="2:65" s="12" customFormat="1">
      <c r="B173" s="150"/>
      <c r="D173" s="151" t="s">
        <v>214</v>
      </c>
      <c r="E173" s="152" t="s">
        <v>1</v>
      </c>
      <c r="F173" s="153" t="s">
        <v>1460</v>
      </c>
      <c r="H173" s="154">
        <v>385.67</v>
      </c>
      <c r="I173" s="155"/>
      <c r="L173" s="150"/>
      <c r="M173" s="156"/>
      <c r="T173" s="157"/>
      <c r="AT173" s="152" t="s">
        <v>214</v>
      </c>
      <c r="AU173" s="152" t="s">
        <v>87</v>
      </c>
      <c r="AV173" s="12" t="s">
        <v>87</v>
      </c>
      <c r="AW173" s="12" t="s">
        <v>32</v>
      </c>
      <c r="AX173" s="12" t="s">
        <v>77</v>
      </c>
      <c r="AY173" s="152" t="s">
        <v>197</v>
      </c>
    </row>
    <row r="174" spans="2:65" s="13" customFormat="1">
      <c r="B174" s="158"/>
      <c r="D174" s="151" t="s">
        <v>214</v>
      </c>
      <c r="E174" s="159" t="s">
        <v>1</v>
      </c>
      <c r="F174" s="160" t="s">
        <v>219</v>
      </c>
      <c r="H174" s="161">
        <v>385.67</v>
      </c>
      <c r="I174" s="162"/>
      <c r="L174" s="158"/>
      <c r="M174" s="163"/>
      <c r="T174" s="164"/>
      <c r="AT174" s="159" t="s">
        <v>214</v>
      </c>
      <c r="AU174" s="159" t="s">
        <v>87</v>
      </c>
      <c r="AV174" s="13" t="s">
        <v>204</v>
      </c>
      <c r="AW174" s="13" t="s">
        <v>32</v>
      </c>
      <c r="AX174" s="13" t="s">
        <v>85</v>
      </c>
      <c r="AY174" s="159" t="s">
        <v>197</v>
      </c>
    </row>
    <row r="175" spans="2:65" s="11" customFormat="1" ht="22.9" customHeight="1">
      <c r="B175" s="124"/>
      <c r="D175" s="125" t="s">
        <v>76</v>
      </c>
      <c r="E175" s="134" t="s">
        <v>204</v>
      </c>
      <c r="F175" s="134" t="s">
        <v>501</v>
      </c>
      <c r="I175" s="127"/>
      <c r="J175" s="135">
        <f>BK175</f>
        <v>0</v>
      </c>
      <c r="L175" s="124"/>
      <c r="M175" s="129"/>
      <c r="P175" s="130">
        <f>SUM(P176:P187)</f>
        <v>0</v>
      </c>
      <c r="R175" s="130">
        <f>SUM(R176:R187)</f>
        <v>106.90413580000001</v>
      </c>
      <c r="T175" s="131">
        <f>SUM(T176:T187)</f>
        <v>0</v>
      </c>
      <c r="AR175" s="125" t="s">
        <v>85</v>
      </c>
      <c r="AT175" s="132" t="s">
        <v>76</v>
      </c>
      <c r="AU175" s="132" t="s">
        <v>85</v>
      </c>
      <c r="AY175" s="125" t="s">
        <v>197</v>
      </c>
      <c r="BK175" s="133">
        <f>SUM(BK176:BK187)</f>
        <v>0</v>
      </c>
    </row>
    <row r="176" spans="2:65" s="1" customFormat="1" ht="16.5" customHeight="1">
      <c r="B176" s="136"/>
      <c r="C176" s="137" t="s">
        <v>8</v>
      </c>
      <c r="D176" s="137" t="s">
        <v>199</v>
      </c>
      <c r="E176" s="138" t="s">
        <v>1461</v>
      </c>
      <c r="F176" s="139" t="s">
        <v>1462</v>
      </c>
      <c r="G176" s="140" t="s">
        <v>222</v>
      </c>
      <c r="H176" s="141">
        <v>56.54</v>
      </c>
      <c r="I176" s="142"/>
      <c r="J176" s="143">
        <f>ROUND(I176*H176,2)</f>
        <v>0</v>
      </c>
      <c r="K176" s="139" t="s">
        <v>203</v>
      </c>
      <c r="L176" s="32"/>
      <c r="M176" s="144" t="s">
        <v>1</v>
      </c>
      <c r="N176" s="145" t="s">
        <v>42</v>
      </c>
      <c r="P176" s="146">
        <f>O176*H176</f>
        <v>0</v>
      </c>
      <c r="Q176" s="146">
        <v>1.8907700000000001</v>
      </c>
      <c r="R176" s="146">
        <f>Q176*H176</f>
        <v>106.90413580000001</v>
      </c>
      <c r="S176" s="146">
        <v>0</v>
      </c>
      <c r="T176" s="147">
        <f>S176*H176</f>
        <v>0</v>
      </c>
      <c r="AR176" s="148" t="s">
        <v>204</v>
      </c>
      <c r="AT176" s="148" t="s">
        <v>199</v>
      </c>
      <c r="AU176" s="148" t="s">
        <v>87</v>
      </c>
      <c r="AY176" s="17" t="s">
        <v>197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85</v>
      </c>
      <c r="BK176" s="149">
        <f>ROUND(I176*H176,2)</f>
        <v>0</v>
      </c>
      <c r="BL176" s="17" t="s">
        <v>204</v>
      </c>
      <c r="BM176" s="148" t="s">
        <v>296</v>
      </c>
    </row>
    <row r="177" spans="2:65" s="12" customFormat="1">
      <c r="B177" s="150"/>
      <c r="D177" s="151" t="s">
        <v>214</v>
      </c>
      <c r="E177" s="152" t="s">
        <v>1</v>
      </c>
      <c r="F177" s="153" t="s">
        <v>1463</v>
      </c>
      <c r="H177" s="154">
        <v>0.24</v>
      </c>
      <c r="I177" s="155"/>
      <c r="L177" s="150"/>
      <c r="M177" s="156"/>
      <c r="T177" s="157"/>
      <c r="AT177" s="152" t="s">
        <v>214</v>
      </c>
      <c r="AU177" s="152" t="s">
        <v>87</v>
      </c>
      <c r="AV177" s="12" t="s">
        <v>87</v>
      </c>
      <c r="AW177" s="12" t="s">
        <v>32</v>
      </c>
      <c r="AX177" s="12" t="s">
        <v>77</v>
      </c>
      <c r="AY177" s="152" t="s">
        <v>197</v>
      </c>
    </row>
    <row r="178" spans="2:65" s="12" customFormat="1">
      <c r="B178" s="150"/>
      <c r="D178" s="151" t="s">
        <v>214</v>
      </c>
      <c r="E178" s="152" t="s">
        <v>1</v>
      </c>
      <c r="F178" s="153" t="s">
        <v>1464</v>
      </c>
      <c r="H178" s="154">
        <v>6</v>
      </c>
      <c r="I178" s="155"/>
      <c r="L178" s="150"/>
      <c r="M178" s="156"/>
      <c r="T178" s="157"/>
      <c r="AT178" s="152" t="s">
        <v>214</v>
      </c>
      <c r="AU178" s="152" t="s">
        <v>87</v>
      </c>
      <c r="AV178" s="12" t="s">
        <v>87</v>
      </c>
      <c r="AW178" s="12" t="s">
        <v>32</v>
      </c>
      <c r="AX178" s="12" t="s">
        <v>77</v>
      </c>
      <c r="AY178" s="152" t="s">
        <v>197</v>
      </c>
    </row>
    <row r="179" spans="2:65" s="12" customFormat="1" ht="22.5">
      <c r="B179" s="150"/>
      <c r="D179" s="151" t="s">
        <v>214</v>
      </c>
      <c r="E179" s="152" t="s">
        <v>1</v>
      </c>
      <c r="F179" s="153" t="s">
        <v>1465</v>
      </c>
      <c r="H179" s="154">
        <v>1.18</v>
      </c>
      <c r="I179" s="155"/>
      <c r="L179" s="150"/>
      <c r="M179" s="156"/>
      <c r="T179" s="157"/>
      <c r="AT179" s="152" t="s">
        <v>214</v>
      </c>
      <c r="AU179" s="152" t="s">
        <v>87</v>
      </c>
      <c r="AV179" s="12" t="s">
        <v>87</v>
      </c>
      <c r="AW179" s="12" t="s">
        <v>32</v>
      </c>
      <c r="AX179" s="12" t="s">
        <v>77</v>
      </c>
      <c r="AY179" s="152" t="s">
        <v>197</v>
      </c>
    </row>
    <row r="180" spans="2:65" s="12" customFormat="1">
      <c r="B180" s="150"/>
      <c r="D180" s="151" t="s">
        <v>214</v>
      </c>
      <c r="E180" s="152" t="s">
        <v>1</v>
      </c>
      <c r="F180" s="153" t="s">
        <v>1466</v>
      </c>
      <c r="H180" s="154">
        <v>4.4000000000000004</v>
      </c>
      <c r="I180" s="155"/>
      <c r="L180" s="150"/>
      <c r="M180" s="156"/>
      <c r="T180" s="157"/>
      <c r="AT180" s="152" t="s">
        <v>214</v>
      </c>
      <c r="AU180" s="152" t="s">
        <v>87</v>
      </c>
      <c r="AV180" s="12" t="s">
        <v>87</v>
      </c>
      <c r="AW180" s="12" t="s">
        <v>32</v>
      </c>
      <c r="AX180" s="12" t="s">
        <v>77</v>
      </c>
      <c r="AY180" s="152" t="s">
        <v>197</v>
      </c>
    </row>
    <row r="181" spans="2:65" s="12" customFormat="1">
      <c r="B181" s="150"/>
      <c r="D181" s="151" t="s">
        <v>214</v>
      </c>
      <c r="E181" s="152" t="s">
        <v>1</v>
      </c>
      <c r="F181" s="153" t="s">
        <v>1467</v>
      </c>
      <c r="H181" s="154">
        <v>8</v>
      </c>
      <c r="I181" s="155"/>
      <c r="L181" s="150"/>
      <c r="M181" s="156"/>
      <c r="T181" s="157"/>
      <c r="AT181" s="152" t="s">
        <v>214</v>
      </c>
      <c r="AU181" s="152" t="s">
        <v>87</v>
      </c>
      <c r="AV181" s="12" t="s">
        <v>87</v>
      </c>
      <c r="AW181" s="12" t="s">
        <v>32</v>
      </c>
      <c r="AX181" s="12" t="s">
        <v>77</v>
      </c>
      <c r="AY181" s="152" t="s">
        <v>197</v>
      </c>
    </row>
    <row r="182" spans="2:65" s="12" customFormat="1" ht="22.5">
      <c r="B182" s="150"/>
      <c r="D182" s="151" t="s">
        <v>214</v>
      </c>
      <c r="E182" s="152" t="s">
        <v>1</v>
      </c>
      <c r="F182" s="153" t="s">
        <v>1468</v>
      </c>
      <c r="H182" s="154">
        <v>6.42</v>
      </c>
      <c r="I182" s="155"/>
      <c r="L182" s="150"/>
      <c r="M182" s="156"/>
      <c r="T182" s="157"/>
      <c r="AT182" s="152" t="s">
        <v>214</v>
      </c>
      <c r="AU182" s="152" t="s">
        <v>87</v>
      </c>
      <c r="AV182" s="12" t="s">
        <v>87</v>
      </c>
      <c r="AW182" s="12" t="s">
        <v>32</v>
      </c>
      <c r="AX182" s="12" t="s">
        <v>77</v>
      </c>
      <c r="AY182" s="152" t="s">
        <v>197</v>
      </c>
    </row>
    <row r="183" spans="2:65" s="12" customFormat="1">
      <c r="B183" s="150"/>
      <c r="D183" s="151" t="s">
        <v>214</v>
      </c>
      <c r="E183" s="152" t="s">
        <v>1</v>
      </c>
      <c r="F183" s="153" t="s">
        <v>1469</v>
      </c>
      <c r="H183" s="154">
        <v>10.5</v>
      </c>
      <c r="I183" s="155"/>
      <c r="L183" s="150"/>
      <c r="M183" s="156"/>
      <c r="T183" s="157"/>
      <c r="AT183" s="152" t="s">
        <v>214</v>
      </c>
      <c r="AU183" s="152" t="s">
        <v>87</v>
      </c>
      <c r="AV183" s="12" t="s">
        <v>87</v>
      </c>
      <c r="AW183" s="12" t="s">
        <v>32</v>
      </c>
      <c r="AX183" s="12" t="s">
        <v>77</v>
      </c>
      <c r="AY183" s="152" t="s">
        <v>197</v>
      </c>
    </row>
    <row r="184" spans="2:65" s="12" customFormat="1">
      <c r="B184" s="150"/>
      <c r="D184" s="151" t="s">
        <v>214</v>
      </c>
      <c r="E184" s="152" t="s">
        <v>1</v>
      </c>
      <c r="F184" s="153" t="s">
        <v>1470</v>
      </c>
      <c r="H184" s="154">
        <v>7.8</v>
      </c>
      <c r="I184" s="155"/>
      <c r="L184" s="150"/>
      <c r="M184" s="156"/>
      <c r="T184" s="157"/>
      <c r="AT184" s="152" t="s">
        <v>214</v>
      </c>
      <c r="AU184" s="152" t="s">
        <v>87</v>
      </c>
      <c r="AV184" s="12" t="s">
        <v>87</v>
      </c>
      <c r="AW184" s="12" t="s">
        <v>32</v>
      </c>
      <c r="AX184" s="12" t="s">
        <v>77</v>
      </c>
      <c r="AY184" s="152" t="s">
        <v>197</v>
      </c>
    </row>
    <row r="185" spans="2:65" s="12" customFormat="1">
      <c r="B185" s="150"/>
      <c r="D185" s="151" t="s">
        <v>214</v>
      </c>
      <c r="E185" s="152" t="s">
        <v>1</v>
      </c>
      <c r="F185" s="153" t="s">
        <v>1471</v>
      </c>
      <c r="H185" s="154">
        <v>6</v>
      </c>
      <c r="I185" s="155"/>
      <c r="L185" s="150"/>
      <c r="M185" s="156"/>
      <c r="T185" s="157"/>
      <c r="AT185" s="152" t="s">
        <v>214</v>
      </c>
      <c r="AU185" s="152" t="s">
        <v>87</v>
      </c>
      <c r="AV185" s="12" t="s">
        <v>87</v>
      </c>
      <c r="AW185" s="12" t="s">
        <v>32</v>
      </c>
      <c r="AX185" s="12" t="s">
        <v>77</v>
      </c>
      <c r="AY185" s="152" t="s">
        <v>197</v>
      </c>
    </row>
    <row r="186" spans="2:65" s="12" customFormat="1">
      <c r="B186" s="150"/>
      <c r="D186" s="151" t="s">
        <v>214</v>
      </c>
      <c r="E186" s="152" t="s">
        <v>1</v>
      </c>
      <c r="F186" s="153" t="s">
        <v>1472</v>
      </c>
      <c r="H186" s="154">
        <v>6</v>
      </c>
      <c r="I186" s="155"/>
      <c r="L186" s="150"/>
      <c r="M186" s="156"/>
      <c r="T186" s="157"/>
      <c r="AT186" s="152" t="s">
        <v>214</v>
      </c>
      <c r="AU186" s="152" t="s">
        <v>87</v>
      </c>
      <c r="AV186" s="12" t="s">
        <v>87</v>
      </c>
      <c r="AW186" s="12" t="s">
        <v>32</v>
      </c>
      <c r="AX186" s="12" t="s">
        <v>77</v>
      </c>
      <c r="AY186" s="152" t="s">
        <v>197</v>
      </c>
    </row>
    <row r="187" spans="2:65" s="13" customFormat="1">
      <c r="B187" s="158"/>
      <c r="D187" s="151" t="s">
        <v>214</v>
      </c>
      <c r="E187" s="159" t="s">
        <v>1</v>
      </c>
      <c r="F187" s="160" t="s">
        <v>219</v>
      </c>
      <c r="H187" s="161">
        <v>56.54</v>
      </c>
      <c r="I187" s="162"/>
      <c r="L187" s="158"/>
      <c r="M187" s="163"/>
      <c r="T187" s="164"/>
      <c r="AT187" s="159" t="s">
        <v>214</v>
      </c>
      <c r="AU187" s="159" t="s">
        <v>87</v>
      </c>
      <c r="AV187" s="13" t="s">
        <v>204</v>
      </c>
      <c r="AW187" s="13" t="s">
        <v>32</v>
      </c>
      <c r="AX187" s="13" t="s">
        <v>85</v>
      </c>
      <c r="AY187" s="159" t="s">
        <v>197</v>
      </c>
    </row>
    <row r="188" spans="2:65" s="11" customFormat="1" ht="22.9" customHeight="1">
      <c r="B188" s="124"/>
      <c r="D188" s="125" t="s">
        <v>76</v>
      </c>
      <c r="E188" s="134" t="s">
        <v>244</v>
      </c>
      <c r="F188" s="134" t="s">
        <v>1473</v>
      </c>
      <c r="I188" s="127"/>
      <c r="J188" s="135">
        <f>BK188</f>
        <v>0</v>
      </c>
      <c r="L188" s="124"/>
      <c r="M188" s="129"/>
      <c r="P188" s="130">
        <f>SUM(P189:P241)</f>
        <v>0</v>
      </c>
      <c r="R188" s="130">
        <f>SUM(R189:R241)</f>
        <v>1.2553061999999997</v>
      </c>
      <c r="T188" s="131">
        <f>SUM(T189:T241)</f>
        <v>0</v>
      </c>
      <c r="AR188" s="125" t="s">
        <v>85</v>
      </c>
      <c r="AT188" s="132" t="s">
        <v>76</v>
      </c>
      <c r="AU188" s="132" t="s">
        <v>85</v>
      </c>
      <c r="AY188" s="125" t="s">
        <v>197</v>
      </c>
      <c r="BK188" s="133">
        <f>SUM(BK189:BK241)</f>
        <v>0</v>
      </c>
    </row>
    <row r="189" spans="2:65" s="1" customFormat="1" ht="33" customHeight="1">
      <c r="B189" s="136"/>
      <c r="C189" s="137" t="s">
        <v>264</v>
      </c>
      <c r="D189" s="137" t="s">
        <v>199</v>
      </c>
      <c r="E189" s="138" t="s">
        <v>1474</v>
      </c>
      <c r="F189" s="139" t="s">
        <v>1475</v>
      </c>
      <c r="G189" s="140" t="s">
        <v>527</v>
      </c>
      <c r="H189" s="141">
        <v>103</v>
      </c>
      <c r="I189" s="142"/>
      <c r="J189" s="143">
        <f>ROUND(I189*H189,2)</f>
        <v>0</v>
      </c>
      <c r="K189" s="139" t="s">
        <v>203</v>
      </c>
      <c r="L189" s="32"/>
      <c r="M189" s="144" t="s">
        <v>1</v>
      </c>
      <c r="N189" s="145" t="s">
        <v>42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204</v>
      </c>
      <c r="AT189" s="148" t="s">
        <v>199</v>
      </c>
      <c r="AU189" s="148" t="s">
        <v>87</v>
      </c>
      <c r="AY189" s="17" t="s">
        <v>197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85</v>
      </c>
      <c r="BK189" s="149">
        <f>ROUND(I189*H189,2)</f>
        <v>0</v>
      </c>
      <c r="BL189" s="17" t="s">
        <v>204</v>
      </c>
      <c r="BM189" s="148" t="s">
        <v>313</v>
      </c>
    </row>
    <row r="190" spans="2:65" s="12" customFormat="1">
      <c r="B190" s="150"/>
      <c r="D190" s="151" t="s">
        <v>214</v>
      </c>
      <c r="E190" s="152" t="s">
        <v>1</v>
      </c>
      <c r="F190" s="153" t="s">
        <v>1476</v>
      </c>
      <c r="H190" s="154">
        <v>3</v>
      </c>
      <c r="I190" s="155"/>
      <c r="L190" s="150"/>
      <c r="M190" s="156"/>
      <c r="T190" s="157"/>
      <c r="AT190" s="152" t="s">
        <v>214</v>
      </c>
      <c r="AU190" s="152" t="s">
        <v>87</v>
      </c>
      <c r="AV190" s="12" t="s">
        <v>87</v>
      </c>
      <c r="AW190" s="12" t="s">
        <v>32</v>
      </c>
      <c r="AX190" s="12" t="s">
        <v>77</v>
      </c>
      <c r="AY190" s="152" t="s">
        <v>197</v>
      </c>
    </row>
    <row r="191" spans="2:65" s="12" customFormat="1">
      <c r="B191" s="150"/>
      <c r="D191" s="151" t="s">
        <v>214</v>
      </c>
      <c r="E191" s="152" t="s">
        <v>1</v>
      </c>
      <c r="F191" s="153" t="s">
        <v>1477</v>
      </c>
      <c r="H191" s="154">
        <v>100</v>
      </c>
      <c r="I191" s="155"/>
      <c r="L191" s="150"/>
      <c r="M191" s="156"/>
      <c r="T191" s="157"/>
      <c r="AT191" s="152" t="s">
        <v>214</v>
      </c>
      <c r="AU191" s="152" t="s">
        <v>87</v>
      </c>
      <c r="AV191" s="12" t="s">
        <v>87</v>
      </c>
      <c r="AW191" s="12" t="s">
        <v>32</v>
      </c>
      <c r="AX191" s="12" t="s">
        <v>77</v>
      </c>
      <c r="AY191" s="152" t="s">
        <v>197</v>
      </c>
    </row>
    <row r="192" spans="2:65" s="13" customFormat="1">
      <c r="B192" s="158"/>
      <c r="D192" s="151" t="s">
        <v>214</v>
      </c>
      <c r="E192" s="159" t="s">
        <v>1</v>
      </c>
      <c r="F192" s="160" t="s">
        <v>219</v>
      </c>
      <c r="H192" s="161">
        <v>103</v>
      </c>
      <c r="I192" s="162"/>
      <c r="L192" s="158"/>
      <c r="M192" s="163"/>
      <c r="T192" s="164"/>
      <c r="AT192" s="159" t="s">
        <v>214</v>
      </c>
      <c r="AU192" s="159" t="s">
        <v>87</v>
      </c>
      <c r="AV192" s="13" t="s">
        <v>204</v>
      </c>
      <c r="AW192" s="13" t="s">
        <v>32</v>
      </c>
      <c r="AX192" s="13" t="s">
        <v>85</v>
      </c>
      <c r="AY192" s="159" t="s">
        <v>197</v>
      </c>
    </row>
    <row r="193" spans="2:65" s="1" customFormat="1" ht="24.2" customHeight="1">
      <c r="B193" s="136"/>
      <c r="C193" s="172" t="s">
        <v>268</v>
      </c>
      <c r="D193" s="172" t="s">
        <v>321</v>
      </c>
      <c r="E193" s="173" t="s">
        <v>1478</v>
      </c>
      <c r="F193" s="174" t="s">
        <v>1479</v>
      </c>
      <c r="G193" s="175" t="s">
        <v>527</v>
      </c>
      <c r="H193" s="176">
        <v>104.03</v>
      </c>
      <c r="I193" s="177"/>
      <c r="J193" s="178">
        <f>ROUND(I193*H193,2)</f>
        <v>0</v>
      </c>
      <c r="K193" s="174" t="s">
        <v>203</v>
      </c>
      <c r="L193" s="179"/>
      <c r="M193" s="180" t="s">
        <v>1</v>
      </c>
      <c r="N193" s="181" t="s">
        <v>42</v>
      </c>
      <c r="P193" s="146">
        <f>O193*H193</f>
        <v>0</v>
      </c>
      <c r="Q193" s="146">
        <v>1.0499999999999999E-3</v>
      </c>
      <c r="R193" s="146">
        <f>Q193*H193</f>
        <v>0.1092315</v>
      </c>
      <c r="S193" s="146">
        <v>0</v>
      </c>
      <c r="T193" s="147">
        <f>S193*H193</f>
        <v>0</v>
      </c>
      <c r="AR193" s="148" t="s">
        <v>244</v>
      </c>
      <c r="AT193" s="148" t="s">
        <v>321</v>
      </c>
      <c r="AU193" s="148" t="s">
        <v>87</v>
      </c>
      <c r="AY193" s="17" t="s">
        <v>197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7" t="s">
        <v>85</v>
      </c>
      <c r="BK193" s="149">
        <f>ROUND(I193*H193,2)</f>
        <v>0</v>
      </c>
      <c r="BL193" s="17" t="s">
        <v>204</v>
      </c>
      <c r="BM193" s="148" t="s">
        <v>320</v>
      </c>
    </row>
    <row r="194" spans="2:65" s="12" customFormat="1">
      <c r="B194" s="150"/>
      <c r="D194" s="151" t="s">
        <v>214</v>
      </c>
      <c r="E194" s="152" t="s">
        <v>1</v>
      </c>
      <c r="F194" s="153" t="s">
        <v>1480</v>
      </c>
      <c r="H194" s="154">
        <v>3.03</v>
      </c>
      <c r="I194" s="155"/>
      <c r="L194" s="150"/>
      <c r="M194" s="156"/>
      <c r="T194" s="157"/>
      <c r="AT194" s="152" t="s">
        <v>214</v>
      </c>
      <c r="AU194" s="152" t="s">
        <v>87</v>
      </c>
      <c r="AV194" s="12" t="s">
        <v>87</v>
      </c>
      <c r="AW194" s="12" t="s">
        <v>32</v>
      </c>
      <c r="AX194" s="12" t="s">
        <v>77</v>
      </c>
      <c r="AY194" s="152" t="s">
        <v>197</v>
      </c>
    </row>
    <row r="195" spans="2:65" s="12" customFormat="1">
      <c r="B195" s="150"/>
      <c r="D195" s="151" t="s">
        <v>214</v>
      </c>
      <c r="E195" s="152" t="s">
        <v>1</v>
      </c>
      <c r="F195" s="153" t="s">
        <v>1481</v>
      </c>
      <c r="H195" s="154">
        <v>101</v>
      </c>
      <c r="I195" s="155"/>
      <c r="L195" s="150"/>
      <c r="M195" s="156"/>
      <c r="T195" s="157"/>
      <c r="AT195" s="152" t="s">
        <v>214</v>
      </c>
      <c r="AU195" s="152" t="s">
        <v>87</v>
      </c>
      <c r="AV195" s="12" t="s">
        <v>87</v>
      </c>
      <c r="AW195" s="12" t="s">
        <v>32</v>
      </c>
      <c r="AX195" s="12" t="s">
        <v>77</v>
      </c>
      <c r="AY195" s="152" t="s">
        <v>197</v>
      </c>
    </row>
    <row r="196" spans="2:65" s="13" customFormat="1">
      <c r="B196" s="158"/>
      <c r="D196" s="151" t="s">
        <v>214</v>
      </c>
      <c r="E196" s="159" t="s">
        <v>1</v>
      </c>
      <c r="F196" s="160" t="s">
        <v>219</v>
      </c>
      <c r="H196" s="161">
        <v>104.03</v>
      </c>
      <c r="I196" s="162"/>
      <c r="L196" s="158"/>
      <c r="M196" s="163"/>
      <c r="T196" s="164"/>
      <c r="AT196" s="159" t="s">
        <v>214</v>
      </c>
      <c r="AU196" s="159" t="s">
        <v>87</v>
      </c>
      <c r="AV196" s="13" t="s">
        <v>204</v>
      </c>
      <c r="AW196" s="13" t="s">
        <v>32</v>
      </c>
      <c r="AX196" s="13" t="s">
        <v>85</v>
      </c>
      <c r="AY196" s="159" t="s">
        <v>197</v>
      </c>
    </row>
    <row r="197" spans="2:65" s="1" customFormat="1" ht="24.2" customHeight="1">
      <c r="B197" s="136"/>
      <c r="C197" s="137" t="s">
        <v>281</v>
      </c>
      <c r="D197" s="137" t="s">
        <v>199</v>
      </c>
      <c r="E197" s="138" t="s">
        <v>1482</v>
      </c>
      <c r="F197" s="139" t="s">
        <v>1483</v>
      </c>
      <c r="G197" s="140" t="s">
        <v>527</v>
      </c>
      <c r="H197" s="141">
        <v>453</v>
      </c>
      <c r="I197" s="142"/>
      <c r="J197" s="143">
        <f>ROUND(I197*H197,2)</f>
        <v>0</v>
      </c>
      <c r="K197" s="139" t="s">
        <v>203</v>
      </c>
      <c r="L197" s="32"/>
      <c r="M197" s="144" t="s">
        <v>1</v>
      </c>
      <c r="N197" s="145" t="s">
        <v>42</v>
      </c>
      <c r="P197" s="146">
        <f>O197*H197</f>
        <v>0</v>
      </c>
      <c r="Q197" s="146">
        <v>1.0000000000000001E-5</v>
      </c>
      <c r="R197" s="146">
        <f>Q197*H197</f>
        <v>4.5300000000000002E-3</v>
      </c>
      <c r="S197" s="146">
        <v>0</v>
      </c>
      <c r="T197" s="147">
        <f>S197*H197</f>
        <v>0</v>
      </c>
      <c r="AR197" s="148" t="s">
        <v>204</v>
      </c>
      <c r="AT197" s="148" t="s">
        <v>199</v>
      </c>
      <c r="AU197" s="148" t="s">
        <v>87</v>
      </c>
      <c r="AY197" s="17" t="s">
        <v>197</v>
      </c>
      <c r="BE197" s="149">
        <f>IF(N197="základní",J197,0)</f>
        <v>0</v>
      </c>
      <c r="BF197" s="149">
        <f>IF(N197="snížená",J197,0)</f>
        <v>0</v>
      </c>
      <c r="BG197" s="149">
        <f>IF(N197="zákl. přenesená",J197,0)</f>
        <v>0</v>
      </c>
      <c r="BH197" s="149">
        <f>IF(N197="sníž. přenesená",J197,0)</f>
        <v>0</v>
      </c>
      <c r="BI197" s="149">
        <f>IF(N197="nulová",J197,0)</f>
        <v>0</v>
      </c>
      <c r="BJ197" s="17" t="s">
        <v>85</v>
      </c>
      <c r="BK197" s="149">
        <f>ROUND(I197*H197,2)</f>
        <v>0</v>
      </c>
      <c r="BL197" s="17" t="s">
        <v>204</v>
      </c>
      <c r="BM197" s="148" t="s">
        <v>331</v>
      </c>
    </row>
    <row r="198" spans="2:65" s="12" customFormat="1">
      <c r="B198" s="150"/>
      <c r="D198" s="151" t="s">
        <v>214</v>
      </c>
      <c r="E198" s="152" t="s">
        <v>1</v>
      </c>
      <c r="F198" s="153" t="s">
        <v>1484</v>
      </c>
      <c r="H198" s="154">
        <v>17</v>
      </c>
      <c r="I198" s="155"/>
      <c r="L198" s="150"/>
      <c r="M198" s="156"/>
      <c r="T198" s="157"/>
      <c r="AT198" s="152" t="s">
        <v>214</v>
      </c>
      <c r="AU198" s="152" t="s">
        <v>87</v>
      </c>
      <c r="AV198" s="12" t="s">
        <v>87</v>
      </c>
      <c r="AW198" s="12" t="s">
        <v>32</v>
      </c>
      <c r="AX198" s="12" t="s">
        <v>77</v>
      </c>
      <c r="AY198" s="152" t="s">
        <v>197</v>
      </c>
    </row>
    <row r="199" spans="2:65" s="12" customFormat="1">
      <c r="B199" s="150"/>
      <c r="D199" s="151" t="s">
        <v>214</v>
      </c>
      <c r="E199" s="152" t="s">
        <v>1</v>
      </c>
      <c r="F199" s="153" t="s">
        <v>1485</v>
      </c>
      <c r="H199" s="154">
        <v>55</v>
      </c>
      <c r="I199" s="155"/>
      <c r="L199" s="150"/>
      <c r="M199" s="156"/>
      <c r="T199" s="157"/>
      <c r="AT199" s="152" t="s">
        <v>214</v>
      </c>
      <c r="AU199" s="152" t="s">
        <v>87</v>
      </c>
      <c r="AV199" s="12" t="s">
        <v>87</v>
      </c>
      <c r="AW199" s="12" t="s">
        <v>32</v>
      </c>
      <c r="AX199" s="12" t="s">
        <v>77</v>
      </c>
      <c r="AY199" s="152" t="s">
        <v>197</v>
      </c>
    </row>
    <row r="200" spans="2:65" s="12" customFormat="1">
      <c r="B200" s="150"/>
      <c r="D200" s="151" t="s">
        <v>214</v>
      </c>
      <c r="E200" s="152" t="s">
        <v>1</v>
      </c>
      <c r="F200" s="153" t="s">
        <v>1486</v>
      </c>
      <c r="H200" s="154">
        <v>100</v>
      </c>
      <c r="I200" s="155"/>
      <c r="L200" s="150"/>
      <c r="M200" s="156"/>
      <c r="T200" s="157"/>
      <c r="AT200" s="152" t="s">
        <v>214</v>
      </c>
      <c r="AU200" s="152" t="s">
        <v>87</v>
      </c>
      <c r="AV200" s="12" t="s">
        <v>87</v>
      </c>
      <c r="AW200" s="12" t="s">
        <v>32</v>
      </c>
      <c r="AX200" s="12" t="s">
        <v>77</v>
      </c>
      <c r="AY200" s="152" t="s">
        <v>197</v>
      </c>
    </row>
    <row r="201" spans="2:65" s="12" customFormat="1">
      <c r="B201" s="150"/>
      <c r="D201" s="151" t="s">
        <v>214</v>
      </c>
      <c r="E201" s="152" t="s">
        <v>1</v>
      </c>
      <c r="F201" s="153" t="s">
        <v>1487</v>
      </c>
      <c r="H201" s="154">
        <v>107</v>
      </c>
      <c r="I201" s="155"/>
      <c r="L201" s="150"/>
      <c r="M201" s="156"/>
      <c r="T201" s="157"/>
      <c r="AT201" s="152" t="s">
        <v>214</v>
      </c>
      <c r="AU201" s="152" t="s">
        <v>87</v>
      </c>
      <c r="AV201" s="12" t="s">
        <v>87</v>
      </c>
      <c r="AW201" s="12" t="s">
        <v>32</v>
      </c>
      <c r="AX201" s="12" t="s">
        <v>77</v>
      </c>
      <c r="AY201" s="152" t="s">
        <v>197</v>
      </c>
    </row>
    <row r="202" spans="2:65" s="12" customFormat="1">
      <c r="B202" s="150"/>
      <c r="D202" s="151" t="s">
        <v>214</v>
      </c>
      <c r="E202" s="152" t="s">
        <v>1</v>
      </c>
      <c r="F202" s="153" t="s">
        <v>1488</v>
      </c>
      <c r="H202" s="154">
        <v>39</v>
      </c>
      <c r="I202" s="155"/>
      <c r="L202" s="150"/>
      <c r="M202" s="156"/>
      <c r="T202" s="157"/>
      <c r="AT202" s="152" t="s">
        <v>214</v>
      </c>
      <c r="AU202" s="152" t="s">
        <v>87</v>
      </c>
      <c r="AV202" s="12" t="s">
        <v>87</v>
      </c>
      <c r="AW202" s="12" t="s">
        <v>32</v>
      </c>
      <c r="AX202" s="12" t="s">
        <v>77</v>
      </c>
      <c r="AY202" s="152" t="s">
        <v>197</v>
      </c>
    </row>
    <row r="203" spans="2:65" s="12" customFormat="1">
      <c r="B203" s="150"/>
      <c r="D203" s="151" t="s">
        <v>214</v>
      </c>
      <c r="E203" s="152" t="s">
        <v>1</v>
      </c>
      <c r="F203" s="153" t="s">
        <v>1489</v>
      </c>
      <c r="H203" s="154">
        <v>70</v>
      </c>
      <c r="I203" s="155"/>
      <c r="L203" s="150"/>
      <c r="M203" s="156"/>
      <c r="T203" s="157"/>
      <c r="AT203" s="152" t="s">
        <v>214</v>
      </c>
      <c r="AU203" s="152" t="s">
        <v>87</v>
      </c>
      <c r="AV203" s="12" t="s">
        <v>87</v>
      </c>
      <c r="AW203" s="12" t="s">
        <v>32</v>
      </c>
      <c r="AX203" s="12" t="s">
        <v>77</v>
      </c>
      <c r="AY203" s="152" t="s">
        <v>197</v>
      </c>
    </row>
    <row r="204" spans="2:65" s="12" customFormat="1">
      <c r="B204" s="150"/>
      <c r="D204" s="151" t="s">
        <v>214</v>
      </c>
      <c r="E204" s="152" t="s">
        <v>1</v>
      </c>
      <c r="F204" s="153" t="s">
        <v>1490</v>
      </c>
      <c r="H204" s="154">
        <v>65</v>
      </c>
      <c r="I204" s="155"/>
      <c r="L204" s="150"/>
      <c r="M204" s="156"/>
      <c r="T204" s="157"/>
      <c r="AT204" s="152" t="s">
        <v>214</v>
      </c>
      <c r="AU204" s="152" t="s">
        <v>87</v>
      </c>
      <c r="AV204" s="12" t="s">
        <v>87</v>
      </c>
      <c r="AW204" s="12" t="s">
        <v>32</v>
      </c>
      <c r="AX204" s="12" t="s">
        <v>77</v>
      </c>
      <c r="AY204" s="152" t="s">
        <v>197</v>
      </c>
    </row>
    <row r="205" spans="2:65" s="13" customFormat="1">
      <c r="B205" s="158"/>
      <c r="D205" s="151" t="s">
        <v>214</v>
      </c>
      <c r="E205" s="159" t="s">
        <v>1</v>
      </c>
      <c r="F205" s="160" t="s">
        <v>219</v>
      </c>
      <c r="H205" s="161">
        <v>453</v>
      </c>
      <c r="I205" s="162"/>
      <c r="L205" s="158"/>
      <c r="M205" s="163"/>
      <c r="T205" s="164"/>
      <c r="AT205" s="159" t="s">
        <v>214</v>
      </c>
      <c r="AU205" s="159" t="s">
        <v>87</v>
      </c>
      <c r="AV205" s="13" t="s">
        <v>204</v>
      </c>
      <c r="AW205" s="13" t="s">
        <v>32</v>
      </c>
      <c r="AX205" s="13" t="s">
        <v>85</v>
      </c>
      <c r="AY205" s="159" t="s">
        <v>197</v>
      </c>
    </row>
    <row r="206" spans="2:65" s="1" customFormat="1" ht="16.5" customHeight="1">
      <c r="B206" s="136"/>
      <c r="C206" s="172" t="s">
        <v>286</v>
      </c>
      <c r="D206" s="172" t="s">
        <v>321</v>
      </c>
      <c r="E206" s="173" t="s">
        <v>1491</v>
      </c>
      <c r="F206" s="174" t="s">
        <v>1492</v>
      </c>
      <c r="G206" s="175" t="s">
        <v>527</v>
      </c>
      <c r="H206" s="176">
        <v>280.75</v>
      </c>
      <c r="I206" s="177"/>
      <c r="J206" s="178">
        <f>ROUND(I206*H206,2)</f>
        <v>0</v>
      </c>
      <c r="K206" s="174" t="s">
        <v>203</v>
      </c>
      <c r="L206" s="179"/>
      <c r="M206" s="180" t="s">
        <v>1</v>
      </c>
      <c r="N206" s="181" t="s">
        <v>42</v>
      </c>
      <c r="P206" s="146">
        <f>O206*H206</f>
        <v>0</v>
      </c>
      <c r="Q206" s="146">
        <v>1.2700000000000001E-3</v>
      </c>
      <c r="R206" s="146">
        <f>Q206*H206</f>
        <v>0.35655249999999999</v>
      </c>
      <c r="S206" s="146">
        <v>0</v>
      </c>
      <c r="T206" s="147">
        <f>S206*H206</f>
        <v>0</v>
      </c>
      <c r="AR206" s="148" t="s">
        <v>244</v>
      </c>
      <c r="AT206" s="148" t="s">
        <v>321</v>
      </c>
      <c r="AU206" s="148" t="s">
        <v>87</v>
      </c>
      <c r="AY206" s="17" t="s">
        <v>197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85</v>
      </c>
      <c r="BK206" s="149">
        <f>ROUND(I206*H206,2)</f>
        <v>0</v>
      </c>
      <c r="BL206" s="17" t="s">
        <v>204</v>
      </c>
      <c r="BM206" s="148" t="s">
        <v>340</v>
      </c>
    </row>
    <row r="207" spans="2:65" s="1" customFormat="1" ht="37.9" customHeight="1">
      <c r="B207" s="136"/>
      <c r="C207" s="172" t="s">
        <v>290</v>
      </c>
      <c r="D207" s="172" t="s">
        <v>321</v>
      </c>
      <c r="E207" s="173" t="s">
        <v>1493</v>
      </c>
      <c r="F207" s="174" t="s">
        <v>1494</v>
      </c>
      <c r="G207" s="175" t="s">
        <v>527</v>
      </c>
      <c r="H207" s="176">
        <v>39.39</v>
      </c>
      <c r="I207" s="177"/>
      <c r="J207" s="178">
        <f>ROUND(I207*H207,2)</f>
        <v>0</v>
      </c>
      <c r="K207" s="174" t="s">
        <v>203</v>
      </c>
      <c r="L207" s="179"/>
      <c r="M207" s="180" t="s">
        <v>1</v>
      </c>
      <c r="N207" s="181" t="s">
        <v>42</v>
      </c>
      <c r="P207" s="146">
        <f>O207*H207</f>
        <v>0</v>
      </c>
      <c r="Q207" s="146">
        <v>4.8000000000000001E-4</v>
      </c>
      <c r="R207" s="146">
        <f>Q207*H207</f>
        <v>1.8907200000000002E-2</v>
      </c>
      <c r="S207" s="146">
        <v>0</v>
      </c>
      <c r="T207" s="147">
        <f>S207*H207</f>
        <v>0</v>
      </c>
      <c r="AR207" s="148" t="s">
        <v>244</v>
      </c>
      <c r="AT207" s="148" t="s">
        <v>321</v>
      </c>
      <c r="AU207" s="148" t="s">
        <v>87</v>
      </c>
      <c r="AY207" s="17" t="s">
        <v>197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85</v>
      </c>
      <c r="BK207" s="149">
        <f>ROUND(I207*H207,2)</f>
        <v>0</v>
      </c>
      <c r="BL207" s="17" t="s">
        <v>204</v>
      </c>
      <c r="BM207" s="148" t="s">
        <v>1495</v>
      </c>
    </row>
    <row r="208" spans="2:65" s="1" customFormat="1" ht="16.5" customHeight="1">
      <c r="B208" s="136"/>
      <c r="C208" s="172" t="s">
        <v>296</v>
      </c>
      <c r="D208" s="172" t="s">
        <v>321</v>
      </c>
      <c r="E208" s="173" t="s">
        <v>1496</v>
      </c>
      <c r="F208" s="174" t="s">
        <v>1497</v>
      </c>
      <c r="G208" s="175" t="s">
        <v>527</v>
      </c>
      <c r="H208" s="176">
        <v>136.35</v>
      </c>
      <c r="I208" s="177"/>
      <c r="J208" s="178">
        <f>ROUND(I208*H208,2)</f>
        <v>0</v>
      </c>
      <c r="K208" s="174" t="s">
        <v>203</v>
      </c>
      <c r="L208" s="179"/>
      <c r="M208" s="180" t="s">
        <v>1</v>
      </c>
      <c r="N208" s="181" t="s">
        <v>42</v>
      </c>
      <c r="P208" s="146">
        <f>O208*H208</f>
        <v>0</v>
      </c>
      <c r="Q208" s="146">
        <v>2.7000000000000001E-3</v>
      </c>
      <c r="R208" s="146">
        <f>Q208*H208</f>
        <v>0.368145</v>
      </c>
      <c r="S208" s="146">
        <v>0</v>
      </c>
      <c r="T208" s="147">
        <f>S208*H208</f>
        <v>0</v>
      </c>
      <c r="AR208" s="148" t="s">
        <v>244</v>
      </c>
      <c r="AT208" s="148" t="s">
        <v>321</v>
      </c>
      <c r="AU208" s="148" t="s">
        <v>87</v>
      </c>
      <c r="AY208" s="17" t="s">
        <v>197</v>
      </c>
      <c r="BE208" s="149">
        <f>IF(N208="základní",J208,0)</f>
        <v>0</v>
      </c>
      <c r="BF208" s="149">
        <f>IF(N208="snížená",J208,0)</f>
        <v>0</v>
      </c>
      <c r="BG208" s="149">
        <f>IF(N208="zákl. přenesená",J208,0)</f>
        <v>0</v>
      </c>
      <c r="BH208" s="149">
        <f>IF(N208="sníž. přenesená",J208,0)</f>
        <v>0</v>
      </c>
      <c r="BI208" s="149">
        <f>IF(N208="nulová",J208,0)</f>
        <v>0</v>
      </c>
      <c r="BJ208" s="17" t="s">
        <v>85</v>
      </c>
      <c r="BK208" s="149">
        <f>ROUND(I208*H208,2)</f>
        <v>0</v>
      </c>
      <c r="BL208" s="17" t="s">
        <v>204</v>
      </c>
      <c r="BM208" s="148" t="s">
        <v>360</v>
      </c>
    </row>
    <row r="209" spans="2:65" s="12" customFormat="1">
      <c r="B209" s="150"/>
      <c r="D209" s="151" t="s">
        <v>214</v>
      </c>
      <c r="E209" s="152" t="s">
        <v>1</v>
      </c>
      <c r="F209" s="153" t="s">
        <v>1498</v>
      </c>
      <c r="H209" s="154">
        <v>70.7</v>
      </c>
      <c r="I209" s="155"/>
      <c r="L209" s="150"/>
      <c r="M209" s="156"/>
      <c r="T209" s="157"/>
      <c r="AT209" s="152" t="s">
        <v>214</v>
      </c>
      <c r="AU209" s="152" t="s">
        <v>87</v>
      </c>
      <c r="AV209" s="12" t="s">
        <v>87</v>
      </c>
      <c r="AW209" s="12" t="s">
        <v>32</v>
      </c>
      <c r="AX209" s="12" t="s">
        <v>77</v>
      </c>
      <c r="AY209" s="152" t="s">
        <v>197</v>
      </c>
    </row>
    <row r="210" spans="2:65" s="12" customFormat="1">
      <c r="B210" s="150"/>
      <c r="D210" s="151" t="s">
        <v>214</v>
      </c>
      <c r="E210" s="152" t="s">
        <v>1</v>
      </c>
      <c r="F210" s="153" t="s">
        <v>1499</v>
      </c>
      <c r="H210" s="154">
        <v>65.650000000000006</v>
      </c>
      <c r="I210" s="155"/>
      <c r="L210" s="150"/>
      <c r="M210" s="156"/>
      <c r="T210" s="157"/>
      <c r="AT210" s="152" t="s">
        <v>214</v>
      </c>
      <c r="AU210" s="152" t="s">
        <v>87</v>
      </c>
      <c r="AV210" s="12" t="s">
        <v>87</v>
      </c>
      <c r="AW210" s="12" t="s">
        <v>32</v>
      </c>
      <c r="AX210" s="12" t="s">
        <v>77</v>
      </c>
      <c r="AY210" s="152" t="s">
        <v>197</v>
      </c>
    </row>
    <row r="211" spans="2:65" s="13" customFormat="1">
      <c r="B211" s="158"/>
      <c r="D211" s="151" t="s">
        <v>214</v>
      </c>
      <c r="E211" s="159" t="s">
        <v>1</v>
      </c>
      <c r="F211" s="160" t="s">
        <v>219</v>
      </c>
      <c r="H211" s="161">
        <v>136.35000000000002</v>
      </c>
      <c r="I211" s="162"/>
      <c r="L211" s="158"/>
      <c r="M211" s="163"/>
      <c r="T211" s="164"/>
      <c r="AT211" s="159" t="s">
        <v>214</v>
      </c>
      <c r="AU211" s="159" t="s">
        <v>87</v>
      </c>
      <c r="AV211" s="13" t="s">
        <v>204</v>
      </c>
      <c r="AW211" s="13" t="s">
        <v>32</v>
      </c>
      <c r="AX211" s="13" t="s">
        <v>85</v>
      </c>
      <c r="AY211" s="159" t="s">
        <v>197</v>
      </c>
    </row>
    <row r="212" spans="2:65" s="1" customFormat="1" ht="33" customHeight="1">
      <c r="B212" s="136"/>
      <c r="C212" s="137" t="s">
        <v>300</v>
      </c>
      <c r="D212" s="137" t="s">
        <v>199</v>
      </c>
      <c r="E212" s="138" t="s">
        <v>1500</v>
      </c>
      <c r="F212" s="139" t="s">
        <v>1501</v>
      </c>
      <c r="G212" s="140" t="s">
        <v>527</v>
      </c>
      <c r="H212" s="141">
        <v>200</v>
      </c>
      <c r="I212" s="142"/>
      <c r="J212" s="143">
        <f>ROUND(I212*H212,2)</f>
        <v>0</v>
      </c>
      <c r="K212" s="139" t="s">
        <v>203</v>
      </c>
      <c r="L212" s="32"/>
      <c r="M212" s="144" t="s">
        <v>1</v>
      </c>
      <c r="N212" s="145" t="s">
        <v>42</v>
      </c>
      <c r="P212" s="146">
        <f>O212*H212</f>
        <v>0</v>
      </c>
      <c r="Q212" s="146">
        <v>0</v>
      </c>
      <c r="R212" s="146">
        <f>Q212*H212</f>
        <v>0</v>
      </c>
      <c r="S212" s="146">
        <v>0</v>
      </c>
      <c r="T212" s="147">
        <f>S212*H212</f>
        <v>0</v>
      </c>
      <c r="AR212" s="148" t="s">
        <v>204</v>
      </c>
      <c r="AT212" s="148" t="s">
        <v>199</v>
      </c>
      <c r="AU212" s="148" t="s">
        <v>87</v>
      </c>
      <c r="AY212" s="17" t="s">
        <v>197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7" t="s">
        <v>85</v>
      </c>
      <c r="BK212" s="149">
        <f>ROUND(I212*H212,2)</f>
        <v>0</v>
      </c>
      <c r="BL212" s="17" t="s">
        <v>204</v>
      </c>
      <c r="BM212" s="148" t="s">
        <v>371</v>
      </c>
    </row>
    <row r="213" spans="2:65" s="12" customFormat="1">
      <c r="B213" s="150"/>
      <c r="D213" s="151" t="s">
        <v>214</v>
      </c>
      <c r="E213" s="152" t="s">
        <v>1</v>
      </c>
      <c r="F213" s="153" t="s">
        <v>1502</v>
      </c>
      <c r="H213" s="154">
        <v>100</v>
      </c>
      <c r="I213" s="155"/>
      <c r="L213" s="150"/>
      <c r="M213" s="156"/>
      <c r="T213" s="157"/>
      <c r="AT213" s="152" t="s">
        <v>214</v>
      </c>
      <c r="AU213" s="152" t="s">
        <v>87</v>
      </c>
      <c r="AV213" s="12" t="s">
        <v>87</v>
      </c>
      <c r="AW213" s="12" t="s">
        <v>32</v>
      </c>
      <c r="AX213" s="12" t="s">
        <v>77</v>
      </c>
      <c r="AY213" s="152" t="s">
        <v>197</v>
      </c>
    </row>
    <row r="214" spans="2:65" s="12" customFormat="1">
      <c r="B214" s="150"/>
      <c r="D214" s="151" t="s">
        <v>214</v>
      </c>
      <c r="E214" s="152" t="s">
        <v>1</v>
      </c>
      <c r="F214" s="153" t="s">
        <v>1503</v>
      </c>
      <c r="H214" s="154">
        <v>100</v>
      </c>
      <c r="I214" s="155"/>
      <c r="L214" s="150"/>
      <c r="M214" s="156"/>
      <c r="T214" s="157"/>
      <c r="AT214" s="152" t="s">
        <v>214</v>
      </c>
      <c r="AU214" s="152" t="s">
        <v>87</v>
      </c>
      <c r="AV214" s="12" t="s">
        <v>87</v>
      </c>
      <c r="AW214" s="12" t="s">
        <v>32</v>
      </c>
      <c r="AX214" s="12" t="s">
        <v>77</v>
      </c>
      <c r="AY214" s="152" t="s">
        <v>197</v>
      </c>
    </row>
    <row r="215" spans="2:65" s="13" customFormat="1">
      <c r="B215" s="158"/>
      <c r="D215" s="151" t="s">
        <v>214</v>
      </c>
      <c r="E215" s="159" t="s">
        <v>1</v>
      </c>
      <c r="F215" s="160" t="s">
        <v>219</v>
      </c>
      <c r="H215" s="161">
        <v>200</v>
      </c>
      <c r="I215" s="162"/>
      <c r="L215" s="158"/>
      <c r="M215" s="163"/>
      <c r="T215" s="164"/>
      <c r="AT215" s="159" t="s">
        <v>214</v>
      </c>
      <c r="AU215" s="159" t="s">
        <v>87</v>
      </c>
      <c r="AV215" s="13" t="s">
        <v>204</v>
      </c>
      <c r="AW215" s="13" t="s">
        <v>32</v>
      </c>
      <c r="AX215" s="13" t="s">
        <v>85</v>
      </c>
      <c r="AY215" s="159" t="s">
        <v>197</v>
      </c>
    </row>
    <row r="216" spans="2:65" s="1" customFormat="1" ht="24.2" customHeight="1">
      <c r="B216" s="136"/>
      <c r="C216" s="172" t="s">
        <v>313</v>
      </c>
      <c r="D216" s="172" t="s">
        <v>321</v>
      </c>
      <c r="E216" s="173" t="s">
        <v>1504</v>
      </c>
      <c r="F216" s="174" t="s">
        <v>1505</v>
      </c>
      <c r="G216" s="175" t="s">
        <v>527</v>
      </c>
      <c r="H216" s="176">
        <v>202</v>
      </c>
      <c r="I216" s="177"/>
      <c r="J216" s="178">
        <f>ROUND(I216*H216,2)</f>
        <v>0</v>
      </c>
      <c r="K216" s="174" t="s">
        <v>203</v>
      </c>
      <c r="L216" s="179"/>
      <c r="M216" s="180" t="s">
        <v>1</v>
      </c>
      <c r="N216" s="181" t="s">
        <v>42</v>
      </c>
      <c r="P216" s="146">
        <f>O216*H216</f>
        <v>0</v>
      </c>
      <c r="Q216" s="146">
        <v>1.47E-3</v>
      </c>
      <c r="R216" s="146">
        <f>Q216*H216</f>
        <v>0.29693999999999998</v>
      </c>
      <c r="S216" s="146">
        <v>0</v>
      </c>
      <c r="T216" s="147">
        <f>S216*H216</f>
        <v>0</v>
      </c>
      <c r="AR216" s="148" t="s">
        <v>244</v>
      </c>
      <c r="AT216" s="148" t="s">
        <v>321</v>
      </c>
      <c r="AU216" s="148" t="s">
        <v>87</v>
      </c>
      <c r="AY216" s="17" t="s">
        <v>197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7" t="s">
        <v>85</v>
      </c>
      <c r="BK216" s="149">
        <f>ROUND(I216*H216,2)</f>
        <v>0</v>
      </c>
      <c r="BL216" s="17" t="s">
        <v>204</v>
      </c>
      <c r="BM216" s="148" t="s">
        <v>382</v>
      </c>
    </row>
    <row r="217" spans="2:65" s="12" customFormat="1">
      <c r="B217" s="150"/>
      <c r="D217" s="151" t="s">
        <v>214</v>
      </c>
      <c r="E217" s="152" t="s">
        <v>1</v>
      </c>
      <c r="F217" s="153" t="s">
        <v>1506</v>
      </c>
      <c r="H217" s="154">
        <v>101</v>
      </c>
      <c r="I217" s="155"/>
      <c r="L217" s="150"/>
      <c r="M217" s="156"/>
      <c r="T217" s="157"/>
      <c r="AT217" s="152" t="s">
        <v>214</v>
      </c>
      <c r="AU217" s="152" t="s">
        <v>87</v>
      </c>
      <c r="AV217" s="12" t="s">
        <v>87</v>
      </c>
      <c r="AW217" s="12" t="s">
        <v>32</v>
      </c>
      <c r="AX217" s="12" t="s">
        <v>77</v>
      </c>
      <c r="AY217" s="152" t="s">
        <v>197</v>
      </c>
    </row>
    <row r="218" spans="2:65" s="12" customFormat="1">
      <c r="B218" s="150"/>
      <c r="D218" s="151" t="s">
        <v>214</v>
      </c>
      <c r="E218" s="152" t="s">
        <v>1</v>
      </c>
      <c r="F218" s="153" t="s">
        <v>1507</v>
      </c>
      <c r="H218" s="154">
        <v>101</v>
      </c>
      <c r="I218" s="155"/>
      <c r="L218" s="150"/>
      <c r="M218" s="156"/>
      <c r="T218" s="157"/>
      <c r="AT218" s="152" t="s">
        <v>214</v>
      </c>
      <c r="AU218" s="152" t="s">
        <v>87</v>
      </c>
      <c r="AV218" s="12" t="s">
        <v>87</v>
      </c>
      <c r="AW218" s="12" t="s">
        <v>32</v>
      </c>
      <c r="AX218" s="12" t="s">
        <v>77</v>
      </c>
      <c r="AY218" s="152" t="s">
        <v>197</v>
      </c>
    </row>
    <row r="219" spans="2:65" s="13" customFormat="1">
      <c r="B219" s="158"/>
      <c r="D219" s="151" t="s">
        <v>214</v>
      </c>
      <c r="E219" s="159" t="s">
        <v>1</v>
      </c>
      <c r="F219" s="160" t="s">
        <v>219</v>
      </c>
      <c r="H219" s="161">
        <v>202</v>
      </c>
      <c r="I219" s="162"/>
      <c r="L219" s="158"/>
      <c r="M219" s="163"/>
      <c r="T219" s="164"/>
      <c r="AT219" s="159" t="s">
        <v>214</v>
      </c>
      <c r="AU219" s="159" t="s">
        <v>87</v>
      </c>
      <c r="AV219" s="13" t="s">
        <v>204</v>
      </c>
      <c r="AW219" s="13" t="s">
        <v>32</v>
      </c>
      <c r="AX219" s="13" t="s">
        <v>85</v>
      </c>
      <c r="AY219" s="159" t="s">
        <v>197</v>
      </c>
    </row>
    <row r="220" spans="2:65" s="1" customFormat="1" ht="24.2" customHeight="1">
      <c r="B220" s="136"/>
      <c r="C220" s="137" t="s">
        <v>7</v>
      </c>
      <c r="D220" s="137" t="s">
        <v>199</v>
      </c>
      <c r="E220" s="138" t="s">
        <v>1508</v>
      </c>
      <c r="F220" s="139" t="s">
        <v>1509</v>
      </c>
      <c r="G220" s="140" t="s">
        <v>202</v>
      </c>
      <c r="H220" s="141">
        <v>4</v>
      </c>
      <c r="I220" s="142"/>
      <c r="J220" s="143">
        <f>ROUND(I220*H220,2)</f>
        <v>0</v>
      </c>
      <c r="K220" s="139" t="s">
        <v>203</v>
      </c>
      <c r="L220" s="32"/>
      <c r="M220" s="144" t="s">
        <v>1</v>
      </c>
      <c r="N220" s="145" t="s">
        <v>42</v>
      </c>
      <c r="P220" s="146">
        <f>O220*H220</f>
        <v>0</v>
      </c>
      <c r="Q220" s="146">
        <v>0</v>
      </c>
      <c r="R220" s="146">
        <f>Q220*H220</f>
        <v>0</v>
      </c>
      <c r="S220" s="146">
        <v>0</v>
      </c>
      <c r="T220" s="147">
        <f>S220*H220</f>
        <v>0</v>
      </c>
      <c r="AR220" s="148" t="s">
        <v>204</v>
      </c>
      <c r="AT220" s="148" t="s">
        <v>199</v>
      </c>
      <c r="AU220" s="148" t="s">
        <v>87</v>
      </c>
      <c r="AY220" s="17" t="s">
        <v>197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85</v>
      </c>
      <c r="BK220" s="149">
        <f>ROUND(I220*H220,2)</f>
        <v>0</v>
      </c>
      <c r="BL220" s="17" t="s">
        <v>204</v>
      </c>
      <c r="BM220" s="148" t="s">
        <v>392</v>
      </c>
    </row>
    <row r="221" spans="2:65" s="1" customFormat="1" ht="24.2" customHeight="1">
      <c r="B221" s="136"/>
      <c r="C221" s="172" t="s">
        <v>320</v>
      </c>
      <c r="D221" s="172" t="s">
        <v>321</v>
      </c>
      <c r="E221" s="173" t="s">
        <v>1510</v>
      </c>
      <c r="F221" s="174" t="s">
        <v>1511</v>
      </c>
      <c r="G221" s="175" t="s">
        <v>202</v>
      </c>
      <c r="H221" s="176">
        <v>4</v>
      </c>
      <c r="I221" s="177"/>
      <c r="J221" s="178">
        <f>ROUND(I221*H221,2)</f>
        <v>0</v>
      </c>
      <c r="K221" s="174" t="s">
        <v>1</v>
      </c>
      <c r="L221" s="179"/>
      <c r="M221" s="180" t="s">
        <v>1</v>
      </c>
      <c r="N221" s="181" t="s">
        <v>42</v>
      </c>
      <c r="P221" s="146">
        <f>O221*H221</f>
        <v>0</v>
      </c>
      <c r="Q221" s="146">
        <v>4.4999999999999999E-4</v>
      </c>
      <c r="R221" s="146">
        <f>Q221*H221</f>
        <v>1.8E-3</v>
      </c>
      <c r="S221" s="146">
        <v>0</v>
      </c>
      <c r="T221" s="147">
        <f>S221*H221</f>
        <v>0</v>
      </c>
      <c r="AR221" s="148" t="s">
        <v>244</v>
      </c>
      <c r="AT221" s="148" t="s">
        <v>321</v>
      </c>
      <c r="AU221" s="148" t="s">
        <v>87</v>
      </c>
      <c r="AY221" s="17" t="s">
        <v>197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7" t="s">
        <v>85</v>
      </c>
      <c r="BK221" s="149">
        <f>ROUND(I221*H221,2)</f>
        <v>0</v>
      </c>
      <c r="BL221" s="17" t="s">
        <v>204</v>
      </c>
      <c r="BM221" s="148" t="s">
        <v>401</v>
      </c>
    </row>
    <row r="222" spans="2:65" s="1" customFormat="1" ht="24.2" customHeight="1">
      <c r="B222" s="136"/>
      <c r="C222" s="137" t="s">
        <v>327</v>
      </c>
      <c r="D222" s="137" t="s">
        <v>199</v>
      </c>
      <c r="E222" s="138" t="s">
        <v>1512</v>
      </c>
      <c r="F222" s="139" t="s">
        <v>1513</v>
      </c>
      <c r="G222" s="140" t="s">
        <v>202</v>
      </c>
      <c r="H222" s="141">
        <v>5</v>
      </c>
      <c r="I222" s="142"/>
      <c r="J222" s="143">
        <f>ROUND(I222*H222,2)</f>
        <v>0</v>
      </c>
      <c r="K222" s="139" t="s">
        <v>203</v>
      </c>
      <c r="L222" s="32"/>
      <c r="M222" s="144" t="s">
        <v>1</v>
      </c>
      <c r="N222" s="145" t="s">
        <v>42</v>
      </c>
      <c r="P222" s="146">
        <f>O222*H222</f>
        <v>0</v>
      </c>
      <c r="Q222" s="146">
        <v>0</v>
      </c>
      <c r="R222" s="146">
        <f>Q222*H222</f>
        <v>0</v>
      </c>
      <c r="S222" s="146">
        <v>0</v>
      </c>
      <c r="T222" s="147">
        <f>S222*H222</f>
        <v>0</v>
      </c>
      <c r="AR222" s="148" t="s">
        <v>204</v>
      </c>
      <c r="AT222" s="148" t="s">
        <v>199</v>
      </c>
      <c r="AU222" s="148" t="s">
        <v>87</v>
      </c>
      <c r="AY222" s="17" t="s">
        <v>197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7" t="s">
        <v>85</v>
      </c>
      <c r="BK222" s="149">
        <f>ROUND(I222*H222,2)</f>
        <v>0</v>
      </c>
      <c r="BL222" s="17" t="s">
        <v>204</v>
      </c>
      <c r="BM222" s="148" t="s">
        <v>413</v>
      </c>
    </row>
    <row r="223" spans="2:65" s="1" customFormat="1" ht="24.2" customHeight="1">
      <c r="B223" s="136"/>
      <c r="C223" s="172" t="s">
        <v>331</v>
      </c>
      <c r="D223" s="172" t="s">
        <v>321</v>
      </c>
      <c r="E223" s="173" t="s">
        <v>1514</v>
      </c>
      <c r="F223" s="174" t="s">
        <v>1515</v>
      </c>
      <c r="G223" s="175" t="s">
        <v>202</v>
      </c>
      <c r="H223" s="176">
        <v>5</v>
      </c>
      <c r="I223" s="177"/>
      <c r="J223" s="178">
        <f>ROUND(I223*H223,2)</f>
        <v>0</v>
      </c>
      <c r="K223" s="174" t="s">
        <v>203</v>
      </c>
      <c r="L223" s="179"/>
      <c r="M223" s="180" t="s">
        <v>1</v>
      </c>
      <c r="N223" s="181" t="s">
        <v>42</v>
      </c>
      <c r="P223" s="146">
        <f>O223*H223</f>
        <v>0</v>
      </c>
      <c r="Q223" s="146">
        <v>9.1E-4</v>
      </c>
      <c r="R223" s="146">
        <f>Q223*H223</f>
        <v>4.5500000000000002E-3</v>
      </c>
      <c r="S223" s="146">
        <v>0</v>
      </c>
      <c r="T223" s="147">
        <f>S223*H223</f>
        <v>0</v>
      </c>
      <c r="AR223" s="148" t="s">
        <v>244</v>
      </c>
      <c r="AT223" s="148" t="s">
        <v>321</v>
      </c>
      <c r="AU223" s="148" t="s">
        <v>87</v>
      </c>
      <c r="AY223" s="17" t="s">
        <v>197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85</v>
      </c>
      <c r="BK223" s="149">
        <f>ROUND(I223*H223,2)</f>
        <v>0</v>
      </c>
      <c r="BL223" s="17" t="s">
        <v>204</v>
      </c>
      <c r="BM223" s="148" t="s">
        <v>423</v>
      </c>
    </row>
    <row r="224" spans="2:65" s="1" customFormat="1" ht="33" customHeight="1">
      <c r="B224" s="136"/>
      <c r="C224" s="137" t="s">
        <v>336</v>
      </c>
      <c r="D224" s="137" t="s">
        <v>199</v>
      </c>
      <c r="E224" s="138" t="s">
        <v>1516</v>
      </c>
      <c r="F224" s="139" t="s">
        <v>1517</v>
      </c>
      <c r="G224" s="140" t="s">
        <v>202</v>
      </c>
      <c r="H224" s="141">
        <v>6</v>
      </c>
      <c r="I224" s="142"/>
      <c r="J224" s="143">
        <f>ROUND(I224*H224,2)</f>
        <v>0</v>
      </c>
      <c r="K224" s="139" t="s">
        <v>203</v>
      </c>
      <c r="L224" s="32"/>
      <c r="M224" s="144" t="s">
        <v>1</v>
      </c>
      <c r="N224" s="145" t="s">
        <v>42</v>
      </c>
      <c r="P224" s="146">
        <f>O224*H224</f>
        <v>0</v>
      </c>
      <c r="Q224" s="146">
        <v>0</v>
      </c>
      <c r="R224" s="146">
        <f>Q224*H224</f>
        <v>0</v>
      </c>
      <c r="S224" s="146">
        <v>0</v>
      </c>
      <c r="T224" s="147">
        <f>S224*H224</f>
        <v>0</v>
      </c>
      <c r="AR224" s="148" t="s">
        <v>204</v>
      </c>
      <c r="AT224" s="148" t="s">
        <v>199</v>
      </c>
      <c r="AU224" s="148" t="s">
        <v>87</v>
      </c>
      <c r="AY224" s="17" t="s">
        <v>197</v>
      </c>
      <c r="BE224" s="149">
        <f>IF(N224="základní",J224,0)</f>
        <v>0</v>
      </c>
      <c r="BF224" s="149">
        <f>IF(N224="snížená",J224,0)</f>
        <v>0</v>
      </c>
      <c r="BG224" s="149">
        <f>IF(N224="zákl. přenesená",J224,0)</f>
        <v>0</v>
      </c>
      <c r="BH224" s="149">
        <f>IF(N224="sníž. přenesená",J224,0)</f>
        <v>0</v>
      </c>
      <c r="BI224" s="149">
        <f>IF(N224="nulová",J224,0)</f>
        <v>0</v>
      </c>
      <c r="BJ224" s="17" t="s">
        <v>85</v>
      </c>
      <c r="BK224" s="149">
        <f>ROUND(I224*H224,2)</f>
        <v>0</v>
      </c>
      <c r="BL224" s="17" t="s">
        <v>204</v>
      </c>
      <c r="BM224" s="148" t="s">
        <v>434</v>
      </c>
    </row>
    <row r="225" spans="2:65" s="12" customFormat="1">
      <c r="B225" s="150"/>
      <c r="D225" s="151" t="s">
        <v>214</v>
      </c>
      <c r="E225" s="152" t="s">
        <v>1</v>
      </c>
      <c r="F225" s="153" t="s">
        <v>1518</v>
      </c>
      <c r="H225" s="154">
        <v>6</v>
      </c>
      <c r="I225" s="155"/>
      <c r="L225" s="150"/>
      <c r="M225" s="156"/>
      <c r="T225" s="157"/>
      <c r="AT225" s="152" t="s">
        <v>214</v>
      </c>
      <c r="AU225" s="152" t="s">
        <v>87</v>
      </c>
      <c r="AV225" s="12" t="s">
        <v>87</v>
      </c>
      <c r="AW225" s="12" t="s">
        <v>32</v>
      </c>
      <c r="AX225" s="12" t="s">
        <v>77</v>
      </c>
      <c r="AY225" s="152" t="s">
        <v>197</v>
      </c>
    </row>
    <row r="226" spans="2:65" s="13" customFormat="1">
      <c r="B226" s="158"/>
      <c r="D226" s="151" t="s">
        <v>214</v>
      </c>
      <c r="E226" s="159" t="s">
        <v>1</v>
      </c>
      <c r="F226" s="160" t="s">
        <v>219</v>
      </c>
      <c r="H226" s="161">
        <v>6</v>
      </c>
      <c r="I226" s="162"/>
      <c r="L226" s="158"/>
      <c r="M226" s="163"/>
      <c r="T226" s="164"/>
      <c r="AT226" s="159" t="s">
        <v>214</v>
      </c>
      <c r="AU226" s="159" t="s">
        <v>87</v>
      </c>
      <c r="AV226" s="13" t="s">
        <v>204</v>
      </c>
      <c r="AW226" s="13" t="s">
        <v>32</v>
      </c>
      <c r="AX226" s="13" t="s">
        <v>85</v>
      </c>
      <c r="AY226" s="159" t="s">
        <v>197</v>
      </c>
    </row>
    <row r="227" spans="2:65" s="1" customFormat="1" ht="24.2" customHeight="1">
      <c r="B227" s="136"/>
      <c r="C227" s="172" t="s">
        <v>340</v>
      </c>
      <c r="D227" s="172" t="s">
        <v>321</v>
      </c>
      <c r="E227" s="173" t="s">
        <v>1519</v>
      </c>
      <c r="F227" s="174" t="s">
        <v>1520</v>
      </c>
      <c r="G227" s="175" t="s">
        <v>202</v>
      </c>
      <c r="H227" s="176">
        <v>6</v>
      </c>
      <c r="I227" s="177"/>
      <c r="J227" s="178">
        <f>ROUND(I227*H227,2)</f>
        <v>0</v>
      </c>
      <c r="K227" s="174" t="s">
        <v>203</v>
      </c>
      <c r="L227" s="179"/>
      <c r="M227" s="180" t="s">
        <v>1</v>
      </c>
      <c r="N227" s="181" t="s">
        <v>42</v>
      </c>
      <c r="P227" s="146">
        <f>O227*H227</f>
        <v>0</v>
      </c>
      <c r="Q227" s="146">
        <v>5.0000000000000001E-4</v>
      </c>
      <c r="R227" s="146">
        <f>Q227*H227</f>
        <v>3.0000000000000001E-3</v>
      </c>
      <c r="S227" s="146">
        <v>0</v>
      </c>
      <c r="T227" s="147">
        <f>S227*H227</f>
        <v>0</v>
      </c>
      <c r="AR227" s="148" t="s">
        <v>244</v>
      </c>
      <c r="AT227" s="148" t="s">
        <v>321</v>
      </c>
      <c r="AU227" s="148" t="s">
        <v>87</v>
      </c>
      <c r="AY227" s="17" t="s">
        <v>197</v>
      </c>
      <c r="BE227" s="149">
        <f>IF(N227="základní",J227,0)</f>
        <v>0</v>
      </c>
      <c r="BF227" s="149">
        <f>IF(N227="snížená",J227,0)</f>
        <v>0</v>
      </c>
      <c r="BG227" s="149">
        <f>IF(N227="zákl. přenesená",J227,0)</f>
        <v>0</v>
      </c>
      <c r="BH227" s="149">
        <f>IF(N227="sníž. přenesená",J227,0)</f>
        <v>0</v>
      </c>
      <c r="BI227" s="149">
        <f>IF(N227="nulová",J227,0)</f>
        <v>0</v>
      </c>
      <c r="BJ227" s="17" t="s">
        <v>85</v>
      </c>
      <c r="BK227" s="149">
        <f>ROUND(I227*H227,2)</f>
        <v>0</v>
      </c>
      <c r="BL227" s="17" t="s">
        <v>204</v>
      </c>
      <c r="BM227" s="148" t="s">
        <v>1521</v>
      </c>
    </row>
    <row r="228" spans="2:65" s="1" customFormat="1" ht="33" customHeight="1">
      <c r="B228" s="136"/>
      <c r="C228" s="137" t="s">
        <v>345</v>
      </c>
      <c r="D228" s="137" t="s">
        <v>199</v>
      </c>
      <c r="E228" s="138" t="s">
        <v>1522</v>
      </c>
      <c r="F228" s="139" t="s">
        <v>1523</v>
      </c>
      <c r="G228" s="140" t="s">
        <v>202</v>
      </c>
      <c r="H228" s="141">
        <v>7</v>
      </c>
      <c r="I228" s="142"/>
      <c r="J228" s="143">
        <f>ROUND(I228*H228,2)</f>
        <v>0</v>
      </c>
      <c r="K228" s="139" t="s">
        <v>203</v>
      </c>
      <c r="L228" s="32"/>
      <c r="M228" s="144" t="s">
        <v>1</v>
      </c>
      <c r="N228" s="145" t="s">
        <v>42</v>
      </c>
      <c r="P228" s="146">
        <f>O228*H228</f>
        <v>0</v>
      </c>
      <c r="Q228" s="146">
        <v>0</v>
      </c>
      <c r="R228" s="146">
        <f>Q228*H228</f>
        <v>0</v>
      </c>
      <c r="S228" s="146">
        <v>0</v>
      </c>
      <c r="T228" s="147">
        <f>S228*H228</f>
        <v>0</v>
      </c>
      <c r="AR228" s="148" t="s">
        <v>204</v>
      </c>
      <c r="AT228" s="148" t="s">
        <v>199</v>
      </c>
      <c r="AU228" s="148" t="s">
        <v>87</v>
      </c>
      <c r="AY228" s="17" t="s">
        <v>197</v>
      </c>
      <c r="BE228" s="149">
        <f>IF(N228="základní",J228,0)</f>
        <v>0</v>
      </c>
      <c r="BF228" s="149">
        <f>IF(N228="snížená",J228,0)</f>
        <v>0</v>
      </c>
      <c r="BG228" s="149">
        <f>IF(N228="zákl. přenesená",J228,0)</f>
        <v>0</v>
      </c>
      <c r="BH228" s="149">
        <f>IF(N228="sníž. přenesená",J228,0)</f>
        <v>0</v>
      </c>
      <c r="BI228" s="149">
        <f>IF(N228="nulová",J228,0)</f>
        <v>0</v>
      </c>
      <c r="BJ228" s="17" t="s">
        <v>85</v>
      </c>
      <c r="BK228" s="149">
        <f>ROUND(I228*H228,2)</f>
        <v>0</v>
      </c>
      <c r="BL228" s="17" t="s">
        <v>204</v>
      </c>
      <c r="BM228" s="148" t="s">
        <v>454</v>
      </c>
    </row>
    <row r="229" spans="2:65" s="1" customFormat="1" ht="16.5" customHeight="1">
      <c r="B229" s="136"/>
      <c r="C229" s="172" t="s">
        <v>350</v>
      </c>
      <c r="D229" s="172" t="s">
        <v>321</v>
      </c>
      <c r="E229" s="173" t="s">
        <v>1524</v>
      </c>
      <c r="F229" s="174" t="s">
        <v>1525</v>
      </c>
      <c r="G229" s="175" t="s">
        <v>202</v>
      </c>
      <c r="H229" s="176">
        <v>7</v>
      </c>
      <c r="I229" s="177"/>
      <c r="J229" s="178">
        <f>ROUND(I229*H229,2)</f>
        <v>0</v>
      </c>
      <c r="K229" s="174" t="s">
        <v>203</v>
      </c>
      <c r="L229" s="179"/>
      <c r="M229" s="180" t="s">
        <v>1</v>
      </c>
      <c r="N229" s="181" t="s">
        <v>42</v>
      </c>
      <c r="P229" s="146">
        <f>O229*H229</f>
        <v>0</v>
      </c>
      <c r="Q229" s="146">
        <v>3.1E-4</v>
      </c>
      <c r="R229" s="146">
        <f>Q229*H229</f>
        <v>2.1700000000000001E-3</v>
      </c>
      <c r="S229" s="146">
        <v>0</v>
      </c>
      <c r="T229" s="147">
        <f>S229*H229</f>
        <v>0</v>
      </c>
      <c r="AR229" s="148" t="s">
        <v>244</v>
      </c>
      <c r="AT229" s="148" t="s">
        <v>321</v>
      </c>
      <c r="AU229" s="148" t="s">
        <v>87</v>
      </c>
      <c r="AY229" s="17" t="s">
        <v>197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85</v>
      </c>
      <c r="BK229" s="149">
        <f>ROUND(I229*H229,2)</f>
        <v>0</v>
      </c>
      <c r="BL229" s="17" t="s">
        <v>204</v>
      </c>
      <c r="BM229" s="148" t="s">
        <v>472</v>
      </c>
    </row>
    <row r="230" spans="2:65" s="1" customFormat="1" ht="21.75" customHeight="1">
      <c r="B230" s="136"/>
      <c r="C230" s="137" t="s">
        <v>355</v>
      </c>
      <c r="D230" s="137" t="s">
        <v>199</v>
      </c>
      <c r="E230" s="138" t="s">
        <v>1526</v>
      </c>
      <c r="F230" s="139" t="s">
        <v>1527</v>
      </c>
      <c r="G230" s="140" t="s">
        <v>202</v>
      </c>
      <c r="H230" s="141">
        <v>6</v>
      </c>
      <c r="I230" s="142"/>
      <c r="J230" s="143">
        <f>ROUND(I230*H230,2)</f>
        <v>0</v>
      </c>
      <c r="K230" s="139" t="s">
        <v>203</v>
      </c>
      <c r="L230" s="32"/>
      <c r="M230" s="144" t="s">
        <v>1</v>
      </c>
      <c r="N230" s="145" t="s">
        <v>42</v>
      </c>
      <c r="P230" s="146">
        <f>O230*H230</f>
        <v>0</v>
      </c>
      <c r="Q230" s="146">
        <v>1.65E-3</v>
      </c>
      <c r="R230" s="146">
        <f>Q230*H230</f>
        <v>9.8999999999999991E-3</v>
      </c>
      <c r="S230" s="146">
        <v>0</v>
      </c>
      <c r="T230" s="147">
        <f>S230*H230</f>
        <v>0</v>
      </c>
      <c r="AR230" s="148" t="s">
        <v>204</v>
      </c>
      <c r="AT230" s="148" t="s">
        <v>199</v>
      </c>
      <c r="AU230" s="148" t="s">
        <v>87</v>
      </c>
      <c r="AY230" s="17" t="s">
        <v>197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85</v>
      </c>
      <c r="BK230" s="149">
        <f>ROUND(I230*H230,2)</f>
        <v>0</v>
      </c>
      <c r="BL230" s="17" t="s">
        <v>204</v>
      </c>
      <c r="BM230" s="148" t="s">
        <v>480</v>
      </c>
    </row>
    <row r="231" spans="2:65" s="1" customFormat="1" ht="16.5" customHeight="1">
      <c r="B231" s="136"/>
      <c r="C231" s="172" t="s">
        <v>360</v>
      </c>
      <c r="D231" s="172" t="s">
        <v>321</v>
      </c>
      <c r="E231" s="173" t="s">
        <v>1528</v>
      </c>
      <c r="F231" s="174" t="s">
        <v>1529</v>
      </c>
      <c r="G231" s="175" t="s">
        <v>1530</v>
      </c>
      <c r="H231" s="176">
        <v>6</v>
      </c>
      <c r="I231" s="177"/>
      <c r="J231" s="178">
        <f>ROUND(I231*H231,2)</f>
        <v>0</v>
      </c>
      <c r="K231" s="174" t="s">
        <v>1</v>
      </c>
      <c r="L231" s="179"/>
      <c r="M231" s="180" t="s">
        <v>1</v>
      </c>
      <c r="N231" s="181" t="s">
        <v>42</v>
      </c>
      <c r="P231" s="146">
        <f>O231*H231</f>
        <v>0</v>
      </c>
      <c r="Q231" s="146">
        <v>0</v>
      </c>
      <c r="R231" s="146">
        <f>Q231*H231</f>
        <v>0</v>
      </c>
      <c r="S231" s="146">
        <v>0</v>
      </c>
      <c r="T231" s="147">
        <f>S231*H231</f>
        <v>0</v>
      </c>
      <c r="AR231" s="148" t="s">
        <v>244</v>
      </c>
      <c r="AT231" s="148" t="s">
        <v>321</v>
      </c>
      <c r="AU231" s="148" t="s">
        <v>87</v>
      </c>
      <c r="AY231" s="17" t="s">
        <v>197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85</v>
      </c>
      <c r="BK231" s="149">
        <f>ROUND(I231*H231,2)</f>
        <v>0</v>
      </c>
      <c r="BL231" s="17" t="s">
        <v>204</v>
      </c>
      <c r="BM231" s="148" t="s">
        <v>488</v>
      </c>
    </row>
    <row r="232" spans="2:65" s="12" customFormat="1">
      <c r="B232" s="150"/>
      <c r="D232" s="151" t="s">
        <v>214</v>
      </c>
      <c r="E232" s="152" t="s">
        <v>1</v>
      </c>
      <c r="F232" s="153" t="s">
        <v>233</v>
      </c>
      <c r="H232" s="154">
        <v>6</v>
      </c>
      <c r="I232" s="155"/>
      <c r="L232" s="150"/>
      <c r="M232" s="156"/>
      <c r="T232" s="157"/>
      <c r="AT232" s="152" t="s">
        <v>214</v>
      </c>
      <c r="AU232" s="152" t="s">
        <v>87</v>
      </c>
      <c r="AV232" s="12" t="s">
        <v>87</v>
      </c>
      <c r="AW232" s="12" t="s">
        <v>32</v>
      </c>
      <c r="AX232" s="12" t="s">
        <v>77</v>
      </c>
      <c r="AY232" s="152" t="s">
        <v>197</v>
      </c>
    </row>
    <row r="233" spans="2:65" s="13" customFormat="1">
      <c r="B233" s="158"/>
      <c r="D233" s="151" t="s">
        <v>214</v>
      </c>
      <c r="E233" s="159" t="s">
        <v>1</v>
      </c>
      <c r="F233" s="160" t="s">
        <v>219</v>
      </c>
      <c r="H233" s="161">
        <v>6</v>
      </c>
      <c r="I233" s="162"/>
      <c r="L233" s="158"/>
      <c r="M233" s="163"/>
      <c r="T233" s="164"/>
      <c r="AT233" s="159" t="s">
        <v>214</v>
      </c>
      <c r="AU233" s="159" t="s">
        <v>87</v>
      </c>
      <c r="AV233" s="13" t="s">
        <v>204</v>
      </c>
      <c r="AW233" s="13" t="s">
        <v>32</v>
      </c>
      <c r="AX233" s="13" t="s">
        <v>85</v>
      </c>
      <c r="AY233" s="159" t="s">
        <v>197</v>
      </c>
    </row>
    <row r="234" spans="2:65" s="1" customFormat="1" ht="16.5" customHeight="1">
      <c r="B234" s="136"/>
      <c r="C234" s="137" t="s">
        <v>366</v>
      </c>
      <c r="D234" s="137" t="s">
        <v>199</v>
      </c>
      <c r="E234" s="138" t="s">
        <v>1531</v>
      </c>
      <c r="F234" s="139" t="s">
        <v>1532</v>
      </c>
      <c r="G234" s="140" t="s">
        <v>527</v>
      </c>
      <c r="H234" s="141">
        <v>303</v>
      </c>
      <c r="I234" s="142"/>
      <c r="J234" s="143">
        <f>ROUND(I234*H234,2)</f>
        <v>0</v>
      </c>
      <c r="K234" s="139" t="s">
        <v>203</v>
      </c>
      <c r="L234" s="32"/>
      <c r="M234" s="144" t="s">
        <v>1</v>
      </c>
      <c r="N234" s="145" t="s">
        <v>42</v>
      </c>
      <c r="P234" s="146">
        <f>O234*H234</f>
        <v>0</v>
      </c>
      <c r="Q234" s="146">
        <v>0</v>
      </c>
      <c r="R234" s="146">
        <f>Q234*H234</f>
        <v>0</v>
      </c>
      <c r="S234" s="146">
        <v>0</v>
      </c>
      <c r="T234" s="147">
        <f>S234*H234</f>
        <v>0</v>
      </c>
      <c r="AR234" s="148" t="s">
        <v>204</v>
      </c>
      <c r="AT234" s="148" t="s">
        <v>199</v>
      </c>
      <c r="AU234" s="148" t="s">
        <v>87</v>
      </c>
      <c r="AY234" s="17" t="s">
        <v>197</v>
      </c>
      <c r="BE234" s="149">
        <f>IF(N234="základní",J234,0)</f>
        <v>0</v>
      </c>
      <c r="BF234" s="149">
        <f>IF(N234="snížená",J234,0)</f>
        <v>0</v>
      </c>
      <c r="BG234" s="149">
        <f>IF(N234="zákl. přenesená",J234,0)</f>
        <v>0</v>
      </c>
      <c r="BH234" s="149">
        <f>IF(N234="sníž. přenesená",J234,0)</f>
        <v>0</v>
      </c>
      <c r="BI234" s="149">
        <f>IF(N234="nulová",J234,0)</f>
        <v>0</v>
      </c>
      <c r="BJ234" s="17" t="s">
        <v>85</v>
      </c>
      <c r="BK234" s="149">
        <f>ROUND(I234*H234,2)</f>
        <v>0</v>
      </c>
      <c r="BL234" s="17" t="s">
        <v>204</v>
      </c>
      <c r="BM234" s="148" t="s">
        <v>1533</v>
      </c>
    </row>
    <row r="235" spans="2:65" s="1" customFormat="1" ht="24.2" customHeight="1">
      <c r="B235" s="136"/>
      <c r="C235" s="137" t="s">
        <v>371</v>
      </c>
      <c r="D235" s="137" t="s">
        <v>199</v>
      </c>
      <c r="E235" s="138" t="s">
        <v>1534</v>
      </c>
      <c r="F235" s="139" t="s">
        <v>1535</v>
      </c>
      <c r="G235" s="140" t="s">
        <v>1536</v>
      </c>
      <c r="H235" s="141">
        <v>8</v>
      </c>
      <c r="I235" s="142"/>
      <c r="J235" s="143">
        <f>ROUND(I235*H235,2)</f>
        <v>0</v>
      </c>
      <c r="K235" s="139" t="s">
        <v>203</v>
      </c>
      <c r="L235" s="32"/>
      <c r="M235" s="144" t="s">
        <v>1</v>
      </c>
      <c r="N235" s="145" t="s">
        <v>42</v>
      </c>
      <c r="P235" s="146">
        <f>O235*H235</f>
        <v>0</v>
      </c>
      <c r="Q235" s="146">
        <v>1E-4</v>
      </c>
      <c r="R235" s="146">
        <f>Q235*H235</f>
        <v>8.0000000000000004E-4</v>
      </c>
      <c r="S235" s="146">
        <v>0</v>
      </c>
      <c r="T235" s="147">
        <f>S235*H235</f>
        <v>0</v>
      </c>
      <c r="AR235" s="148" t="s">
        <v>204</v>
      </c>
      <c r="AT235" s="148" t="s">
        <v>199</v>
      </c>
      <c r="AU235" s="148" t="s">
        <v>87</v>
      </c>
      <c r="AY235" s="17" t="s">
        <v>197</v>
      </c>
      <c r="BE235" s="149">
        <f>IF(N235="základní",J235,0)</f>
        <v>0</v>
      </c>
      <c r="BF235" s="149">
        <f>IF(N235="snížená",J235,0)</f>
        <v>0</v>
      </c>
      <c r="BG235" s="149">
        <f>IF(N235="zákl. přenesená",J235,0)</f>
        <v>0</v>
      </c>
      <c r="BH235" s="149">
        <f>IF(N235="sníž. přenesená",J235,0)</f>
        <v>0</v>
      </c>
      <c r="BI235" s="149">
        <f>IF(N235="nulová",J235,0)</f>
        <v>0</v>
      </c>
      <c r="BJ235" s="17" t="s">
        <v>85</v>
      </c>
      <c r="BK235" s="149">
        <f>ROUND(I235*H235,2)</f>
        <v>0</v>
      </c>
      <c r="BL235" s="17" t="s">
        <v>204</v>
      </c>
      <c r="BM235" s="148" t="s">
        <v>508</v>
      </c>
    </row>
    <row r="236" spans="2:65" s="12" customFormat="1">
      <c r="B236" s="150"/>
      <c r="D236" s="151" t="s">
        <v>214</v>
      </c>
      <c r="E236" s="152" t="s">
        <v>1</v>
      </c>
      <c r="F236" s="153" t="s">
        <v>244</v>
      </c>
      <c r="H236" s="154">
        <v>8</v>
      </c>
      <c r="I236" s="155"/>
      <c r="L236" s="150"/>
      <c r="M236" s="156"/>
      <c r="T236" s="157"/>
      <c r="AT236" s="152" t="s">
        <v>214</v>
      </c>
      <c r="AU236" s="152" t="s">
        <v>87</v>
      </c>
      <c r="AV236" s="12" t="s">
        <v>87</v>
      </c>
      <c r="AW236" s="12" t="s">
        <v>32</v>
      </c>
      <c r="AX236" s="12" t="s">
        <v>77</v>
      </c>
      <c r="AY236" s="152" t="s">
        <v>197</v>
      </c>
    </row>
    <row r="237" spans="2:65" s="13" customFormat="1">
      <c r="B237" s="158"/>
      <c r="D237" s="151" t="s">
        <v>214</v>
      </c>
      <c r="E237" s="159" t="s">
        <v>1</v>
      </c>
      <c r="F237" s="160" t="s">
        <v>219</v>
      </c>
      <c r="H237" s="161">
        <v>8</v>
      </c>
      <c r="I237" s="162"/>
      <c r="L237" s="158"/>
      <c r="M237" s="163"/>
      <c r="T237" s="164"/>
      <c r="AT237" s="159" t="s">
        <v>214</v>
      </c>
      <c r="AU237" s="159" t="s">
        <v>87</v>
      </c>
      <c r="AV237" s="13" t="s">
        <v>204</v>
      </c>
      <c r="AW237" s="13" t="s">
        <v>32</v>
      </c>
      <c r="AX237" s="13" t="s">
        <v>85</v>
      </c>
      <c r="AY237" s="159" t="s">
        <v>197</v>
      </c>
    </row>
    <row r="238" spans="2:65" s="1" customFormat="1" ht="16.5" customHeight="1">
      <c r="B238" s="136"/>
      <c r="C238" s="137" t="s">
        <v>376</v>
      </c>
      <c r="D238" s="137" t="s">
        <v>199</v>
      </c>
      <c r="E238" s="138" t="s">
        <v>1537</v>
      </c>
      <c r="F238" s="139" t="s">
        <v>1538</v>
      </c>
      <c r="G238" s="140" t="s">
        <v>527</v>
      </c>
      <c r="H238" s="141">
        <v>303</v>
      </c>
      <c r="I238" s="142"/>
      <c r="J238" s="143">
        <f>ROUND(I238*H238,2)</f>
        <v>0</v>
      </c>
      <c r="K238" s="139" t="s">
        <v>203</v>
      </c>
      <c r="L238" s="32"/>
      <c r="M238" s="144" t="s">
        <v>1</v>
      </c>
      <c r="N238" s="145" t="s">
        <v>42</v>
      </c>
      <c r="P238" s="146">
        <f>O238*H238</f>
        <v>0</v>
      </c>
      <c r="Q238" s="146">
        <v>1.9000000000000001E-4</v>
      </c>
      <c r="R238" s="146">
        <f>Q238*H238</f>
        <v>5.7570000000000003E-2</v>
      </c>
      <c r="S238" s="146">
        <v>0</v>
      </c>
      <c r="T238" s="147">
        <f>S238*H238</f>
        <v>0</v>
      </c>
      <c r="AR238" s="148" t="s">
        <v>204</v>
      </c>
      <c r="AT238" s="148" t="s">
        <v>199</v>
      </c>
      <c r="AU238" s="148" t="s">
        <v>87</v>
      </c>
      <c r="AY238" s="17" t="s">
        <v>197</v>
      </c>
      <c r="BE238" s="149">
        <f>IF(N238="základní",J238,0)</f>
        <v>0</v>
      </c>
      <c r="BF238" s="149">
        <f>IF(N238="snížená",J238,0)</f>
        <v>0</v>
      </c>
      <c r="BG238" s="149">
        <f>IF(N238="zákl. přenesená",J238,0)</f>
        <v>0</v>
      </c>
      <c r="BH238" s="149">
        <f>IF(N238="sníž. přenesená",J238,0)</f>
        <v>0</v>
      </c>
      <c r="BI238" s="149">
        <f>IF(N238="nulová",J238,0)</f>
        <v>0</v>
      </c>
      <c r="BJ238" s="17" t="s">
        <v>85</v>
      </c>
      <c r="BK238" s="149">
        <f>ROUND(I238*H238,2)</f>
        <v>0</v>
      </c>
      <c r="BL238" s="17" t="s">
        <v>204</v>
      </c>
      <c r="BM238" s="148" t="s">
        <v>520</v>
      </c>
    </row>
    <row r="239" spans="2:65" s="12" customFormat="1">
      <c r="B239" s="150"/>
      <c r="D239" s="151" t="s">
        <v>214</v>
      </c>
      <c r="E239" s="152" t="s">
        <v>1</v>
      </c>
      <c r="F239" s="153" t="s">
        <v>1539</v>
      </c>
      <c r="H239" s="154">
        <v>303</v>
      </c>
      <c r="I239" s="155"/>
      <c r="L239" s="150"/>
      <c r="M239" s="156"/>
      <c r="T239" s="157"/>
      <c r="AT239" s="152" t="s">
        <v>214</v>
      </c>
      <c r="AU239" s="152" t="s">
        <v>87</v>
      </c>
      <c r="AV239" s="12" t="s">
        <v>87</v>
      </c>
      <c r="AW239" s="12" t="s">
        <v>32</v>
      </c>
      <c r="AX239" s="12" t="s">
        <v>77</v>
      </c>
      <c r="AY239" s="152" t="s">
        <v>197</v>
      </c>
    </row>
    <row r="240" spans="2:65" s="13" customFormat="1">
      <c r="B240" s="158"/>
      <c r="D240" s="151" t="s">
        <v>214</v>
      </c>
      <c r="E240" s="159" t="s">
        <v>1</v>
      </c>
      <c r="F240" s="160" t="s">
        <v>219</v>
      </c>
      <c r="H240" s="161">
        <v>303</v>
      </c>
      <c r="I240" s="162"/>
      <c r="L240" s="158"/>
      <c r="M240" s="163"/>
      <c r="T240" s="164"/>
      <c r="AT240" s="159" t="s">
        <v>214</v>
      </c>
      <c r="AU240" s="159" t="s">
        <v>87</v>
      </c>
      <c r="AV240" s="13" t="s">
        <v>204</v>
      </c>
      <c r="AW240" s="13" t="s">
        <v>32</v>
      </c>
      <c r="AX240" s="13" t="s">
        <v>85</v>
      </c>
      <c r="AY240" s="159" t="s">
        <v>197</v>
      </c>
    </row>
    <row r="241" spans="2:65" s="1" customFormat="1" ht="24.2" customHeight="1">
      <c r="B241" s="136"/>
      <c r="C241" s="137" t="s">
        <v>382</v>
      </c>
      <c r="D241" s="137" t="s">
        <v>199</v>
      </c>
      <c r="E241" s="138" t="s">
        <v>1540</v>
      </c>
      <c r="F241" s="139" t="s">
        <v>1541</v>
      </c>
      <c r="G241" s="140" t="s">
        <v>527</v>
      </c>
      <c r="H241" s="141">
        <v>303</v>
      </c>
      <c r="I241" s="142"/>
      <c r="J241" s="143">
        <f>ROUND(I241*H241,2)</f>
        <v>0</v>
      </c>
      <c r="K241" s="139" t="s">
        <v>203</v>
      </c>
      <c r="L241" s="32"/>
      <c r="M241" s="144" t="s">
        <v>1</v>
      </c>
      <c r="N241" s="145" t="s">
        <v>42</v>
      </c>
      <c r="P241" s="146">
        <f>O241*H241</f>
        <v>0</v>
      </c>
      <c r="Q241" s="146">
        <v>6.9999999999999994E-5</v>
      </c>
      <c r="R241" s="146">
        <f>Q241*H241</f>
        <v>2.121E-2</v>
      </c>
      <c r="S241" s="146">
        <v>0</v>
      </c>
      <c r="T241" s="147">
        <f>S241*H241</f>
        <v>0</v>
      </c>
      <c r="AR241" s="148" t="s">
        <v>204</v>
      </c>
      <c r="AT241" s="148" t="s">
        <v>199</v>
      </c>
      <c r="AU241" s="148" t="s">
        <v>87</v>
      </c>
      <c r="AY241" s="17" t="s">
        <v>197</v>
      </c>
      <c r="BE241" s="149">
        <f>IF(N241="základní",J241,0)</f>
        <v>0</v>
      </c>
      <c r="BF241" s="149">
        <f>IF(N241="snížená",J241,0)</f>
        <v>0</v>
      </c>
      <c r="BG241" s="149">
        <f>IF(N241="zákl. přenesená",J241,0)</f>
        <v>0</v>
      </c>
      <c r="BH241" s="149">
        <f>IF(N241="sníž. přenesená",J241,0)</f>
        <v>0</v>
      </c>
      <c r="BI241" s="149">
        <f>IF(N241="nulová",J241,0)</f>
        <v>0</v>
      </c>
      <c r="BJ241" s="17" t="s">
        <v>85</v>
      </c>
      <c r="BK241" s="149">
        <f>ROUND(I241*H241,2)</f>
        <v>0</v>
      </c>
      <c r="BL241" s="17" t="s">
        <v>204</v>
      </c>
      <c r="BM241" s="148" t="s">
        <v>531</v>
      </c>
    </row>
    <row r="242" spans="2:65" s="11" customFormat="1" ht="22.9" customHeight="1">
      <c r="B242" s="124"/>
      <c r="D242" s="125" t="s">
        <v>76</v>
      </c>
      <c r="E242" s="134" t="s">
        <v>693</v>
      </c>
      <c r="F242" s="134" t="s">
        <v>694</v>
      </c>
      <c r="I242" s="127"/>
      <c r="J242" s="135">
        <f>BK242</f>
        <v>0</v>
      </c>
      <c r="L242" s="124"/>
      <c r="M242" s="129"/>
      <c r="P242" s="130">
        <f>P243</f>
        <v>0</v>
      </c>
      <c r="R242" s="130">
        <f>R243</f>
        <v>0</v>
      </c>
      <c r="T242" s="131">
        <f>T243</f>
        <v>0</v>
      </c>
      <c r="AR242" s="125" t="s">
        <v>85</v>
      </c>
      <c r="AT242" s="132" t="s">
        <v>76</v>
      </c>
      <c r="AU242" s="132" t="s">
        <v>85</v>
      </c>
      <c r="AY242" s="125" t="s">
        <v>197</v>
      </c>
      <c r="BK242" s="133">
        <f>BK243</f>
        <v>0</v>
      </c>
    </row>
    <row r="243" spans="2:65" s="1" customFormat="1" ht="16.5" customHeight="1">
      <c r="B243" s="136"/>
      <c r="C243" s="137" t="s">
        <v>387</v>
      </c>
      <c r="D243" s="137" t="s">
        <v>199</v>
      </c>
      <c r="E243" s="138" t="s">
        <v>1542</v>
      </c>
      <c r="F243" s="139" t="s">
        <v>1543</v>
      </c>
      <c r="G243" s="140" t="s">
        <v>293</v>
      </c>
      <c r="H243" s="141">
        <v>482.72500000000002</v>
      </c>
      <c r="I243" s="142"/>
      <c r="J243" s="143">
        <f>ROUND(I243*H243,2)</f>
        <v>0</v>
      </c>
      <c r="K243" s="139" t="s">
        <v>203</v>
      </c>
      <c r="L243" s="32"/>
      <c r="M243" s="182" t="s">
        <v>1</v>
      </c>
      <c r="N243" s="183" t="s">
        <v>42</v>
      </c>
      <c r="O243" s="184"/>
      <c r="P243" s="185">
        <f>O243*H243</f>
        <v>0</v>
      </c>
      <c r="Q243" s="185">
        <v>0</v>
      </c>
      <c r="R243" s="185">
        <f>Q243*H243</f>
        <v>0</v>
      </c>
      <c r="S243" s="185">
        <v>0</v>
      </c>
      <c r="T243" s="186">
        <f>S243*H243</f>
        <v>0</v>
      </c>
      <c r="AR243" s="148" t="s">
        <v>204</v>
      </c>
      <c r="AT243" s="148" t="s">
        <v>199</v>
      </c>
      <c r="AU243" s="148" t="s">
        <v>87</v>
      </c>
      <c r="AY243" s="17" t="s">
        <v>197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85</v>
      </c>
      <c r="BK243" s="149">
        <f>ROUND(I243*H243,2)</f>
        <v>0</v>
      </c>
      <c r="BL243" s="17" t="s">
        <v>204</v>
      </c>
      <c r="BM243" s="148" t="s">
        <v>539</v>
      </c>
    </row>
    <row r="244" spans="2:65" s="1" customFormat="1" ht="6.95" customHeight="1">
      <c r="B244" s="44"/>
      <c r="C244" s="45"/>
      <c r="D244" s="45"/>
      <c r="E244" s="45"/>
      <c r="F244" s="45"/>
      <c r="G244" s="45"/>
      <c r="H244" s="45"/>
      <c r="I244" s="45"/>
      <c r="J244" s="45"/>
      <c r="K244" s="45"/>
      <c r="L244" s="32"/>
    </row>
  </sheetData>
  <autoFilter ref="C124:K243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1544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ROUND((SUM(BE123:BE138)),  2)</f>
        <v>0</v>
      </c>
      <c r="I35" s="96">
        <v>0.21</v>
      </c>
      <c r="J35" s="86">
        <f>ROUND(((SUM(BE123:BE138))*I35),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ROUND((SUM(BF123:BF138)),  2)</f>
        <v>0</v>
      </c>
      <c r="I36" s="96">
        <v>0.12</v>
      </c>
      <c r="J36" s="86">
        <f>ROUND(((SUM(BF123:BF138))*I36),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ROUND((SUM(BG123:BG138)),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ROUND((SUM(BH123:BH138)),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ROUND((SUM(BI123:BI138)),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02.2 - Skimmery, dnová výpusť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J123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167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9" customFormat="1" ht="19.899999999999999" customHeight="1">
      <c r="B100" s="112"/>
      <c r="D100" s="113" t="s">
        <v>1545</v>
      </c>
      <c r="E100" s="114"/>
      <c r="F100" s="114"/>
      <c r="G100" s="114"/>
      <c r="H100" s="114"/>
      <c r="I100" s="114"/>
      <c r="J100" s="115">
        <f>J125</f>
        <v>0</v>
      </c>
      <c r="L100" s="112"/>
    </row>
    <row r="101" spans="2:47" s="9" customFormat="1" ht="19.899999999999999" customHeight="1">
      <c r="B101" s="112"/>
      <c r="D101" s="113" t="s">
        <v>178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182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16.5" customHeight="1">
      <c r="B111" s="32"/>
      <c r="E111" s="250" t="str">
        <f>E7</f>
        <v>Přírodní biotop Dolánky</v>
      </c>
      <c r="F111" s="251"/>
      <c r="G111" s="251"/>
      <c r="H111" s="251"/>
      <c r="L111" s="32"/>
    </row>
    <row r="112" spans="2:47" ht="12" customHeight="1">
      <c r="B112" s="20"/>
      <c r="C112" s="27" t="s">
        <v>146</v>
      </c>
      <c r="L112" s="20"/>
    </row>
    <row r="113" spans="2:65" s="1" customFormat="1" ht="16.5" customHeight="1">
      <c r="B113" s="32"/>
      <c r="E113" s="250" t="s">
        <v>1312</v>
      </c>
      <c r="F113" s="249"/>
      <c r="G113" s="249"/>
      <c r="H113" s="249"/>
      <c r="L113" s="32"/>
    </row>
    <row r="114" spans="2:65" s="1" customFormat="1" ht="12" customHeight="1">
      <c r="B114" s="32"/>
      <c r="C114" s="27" t="s">
        <v>1414</v>
      </c>
      <c r="L114" s="32"/>
    </row>
    <row r="115" spans="2:65" s="1" customFormat="1" ht="16.5" customHeight="1">
      <c r="B115" s="32"/>
      <c r="E115" s="246" t="str">
        <f>E11</f>
        <v>SO 02.2 - Skimmery, dnová výpusť</v>
      </c>
      <c r="F115" s="249"/>
      <c r="G115" s="249"/>
      <c r="H115" s="249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>k.ú. Daliměřice, Turnov</v>
      </c>
      <c r="I117" s="27" t="s">
        <v>22</v>
      </c>
      <c r="J117" s="52" t="str">
        <f>IF(J14="","",J14)</f>
        <v>7. 10. 2024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>Město Turnov</v>
      </c>
      <c r="I119" s="27" t="s">
        <v>30</v>
      </c>
      <c r="J119" s="30" t="str">
        <f>E23</f>
        <v>Ing. Radim Heiduk</v>
      </c>
      <c r="L119" s="32"/>
    </row>
    <row r="120" spans="2:65" s="1" customFormat="1" ht="15.2" customHeight="1">
      <c r="B120" s="32"/>
      <c r="C120" s="27" t="s">
        <v>28</v>
      </c>
      <c r="F120" s="25" t="str">
        <f>IF(E20="","",E20)</f>
        <v>Vyplň údaj</v>
      </c>
      <c r="I120" s="27" t="s">
        <v>33</v>
      </c>
      <c r="J120" s="30" t="str">
        <f>E26</f>
        <v>Ing. Petr Dudík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183</v>
      </c>
      <c r="D122" s="118" t="s">
        <v>62</v>
      </c>
      <c r="E122" s="118" t="s">
        <v>58</v>
      </c>
      <c r="F122" s="118" t="s">
        <v>59</v>
      </c>
      <c r="G122" s="118" t="s">
        <v>184</v>
      </c>
      <c r="H122" s="118" t="s">
        <v>185</v>
      </c>
      <c r="I122" s="118" t="s">
        <v>186</v>
      </c>
      <c r="J122" s="118" t="s">
        <v>154</v>
      </c>
      <c r="K122" s="119" t="s">
        <v>187</v>
      </c>
      <c r="L122" s="116"/>
      <c r="M122" s="59" t="s">
        <v>1</v>
      </c>
      <c r="N122" s="60" t="s">
        <v>41</v>
      </c>
      <c r="O122" s="60" t="s">
        <v>188</v>
      </c>
      <c r="P122" s="60" t="s">
        <v>189</v>
      </c>
      <c r="Q122" s="60" t="s">
        <v>190</v>
      </c>
      <c r="R122" s="60" t="s">
        <v>191</v>
      </c>
      <c r="S122" s="60" t="s">
        <v>192</v>
      </c>
      <c r="T122" s="61" t="s">
        <v>193</v>
      </c>
    </row>
    <row r="123" spans="2:65" s="1" customFormat="1" ht="22.9" customHeight="1">
      <c r="B123" s="32"/>
      <c r="C123" s="64" t="s">
        <v>194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5.3524999999999996E-2</v>
      </c>
      <c r="S123" s="53"/>
      <c r="T123" s="122">
        <f>T124</f>
        <v>0</v>
      </c>
      <c r="AT123" s="17" t="s">
        <v>76</v>
      </c>
      <c r="AU123" s="17" t="s">
        <v>156</v>
      </c>
      <c r="BK123" s="123">
        <f>BK124</f>
        <v>0</v>
      </c>
    </row>
    <row r="124" spans="2:65" s="11" customFormat="1" ht="25.9" customHeight="1">
      <c r="B124" s="124"/>
      <c r="D124" s="125" t="s">
        <v>76</v>
      </c>
      <c r="E124" s="126" t="s">
        <v>699</v>
      </c>
      <c r="F124" s="126" t="s">
        <v>700</v>
      </c>
      <c r="I124" s="127"/>
      <c r="J124" s="128">
        <f>BK124</f>
        <v>0</v>
      </c>
      <c r="L124" s="124"/>
      <c r="M124" s="129"/>
      <c r="P124" s="130">
        <f>P125+P133</f>
        <v>0</v>
      </c>
      <c r="R124" s="130">
        <f>R125+R133</f>
        <v>5.3524999999999996E-2</v>
      </c>
      <c r="T124" s="131">
        <f>T125+T133</f>
        <v>0</v>
      </c>
      <c r="AR124" s="125" t="s">
        <v>87</v>
      </c>
      <c r="AT124" s="132" t="s">
        <v>76</v>
      </c>
      <c r="AU124" s="132" t="s">
        <v>77</v>
      </c>
      <c r="AY124" s="125" t="s">
        <v>197</v>
      </c>
      <c r="BK124" s="133">
        <f>BK125+BK133</f>
        <v>0</v>
      </c>
    </row>
    <row r="125" spans="2:65" s="11" customFormat="1" ht="22.9" customHeight="1">
      <c r="B125" s="124"/>
      <c r="D125" s="125" t="s">
        <v>76</v>
      </c>
      <c r="E125" s="134" t="s">
        <v>1546</v>
      </c>
      <c r="F125" s="134" t="s">
        <v>1547</v>
      </c>
      <c r="I125" s="127"/>
      <c r="J125" s="135">
        <f>BK125</f>
        <v>0</v>
      </c>
      <c r="L125" s="124"/>
      <c r="M125" s="129"/>
      <c r="P125" s="130">
        <f>SUM(P126:P132)</f>
        <v>0</v>
      </c>
      <c r="R125" s="130">
        <f>SUM(R126:R132)</f>
        <v>4.7899999999999998E-2</v>
      </c>
      <c r="T125" s="131">
        <f>SUM(T126:T132)</f>
        <v>0</v>
      </c>
      <c r="AR125" s="125" t="s">
        <v>87</v>
      </c>
      <c r="AT125" s="132" t="s">
        <v>76</v>
      </c>
      <c r="AU125" s="132" t="s">
        <v>85</v>
      </c>
      <c r="AY125" s="125" t="s">
        <v>197</v>
      </c>
      <c r="BK125" s="133">
        <f>SUM(BK126:BK132)</f>
        <v>0</v>
      </c>
    </row>
    <row r="126" spans="2:65" s="1" customFormat="1" ht="24.2" customHeight="1">
      <c r="B126" s="136"/>
      <c r="C126" s="137" t="s">
        <v>85</v>
      </c>
      <c r="D126" s="137" t="s">
        <v>199</v>
      </c>
      <c r="E126" s="138" t="s">
        <v>1548</v>
      </c>
      <c r="F126" s="139" t="s">
        <v>1549</v>
      </c>
      <c r="G126" s="140" t="s">
        <v>852</v>
      </c>
      <c r="H126" s="141">
        <v>2</v>
      </c>
      <c r="I126" s="142"/>
      <c r="J126" s="143">
        <f>ROUND(I126*H126,2)</f>
        <v>0</v>
      </c>
      <c r="K126" s="139" t="s">
        <v>203</v>
      </c>
      <c r="L126" s="32"/>
      <c r="M126" s="144" t="s">
        <v>1</v>
      </c>
      <c r="N126" s="145" t="s">
        <v>42</v>
      </c>
      <c r="P126" s="146">
        <f>O126*H126</f>
        <v>0</v>
      </c>
      <c r="Q126" s="146">
        <v>1.6000000000000001E-3</v>
      </c>
      <c r="R126" s="146">
        <f>Q126*H126</f>
        <v>3.2000000000000002E-3</v>
      </c>
      <c r="S126" s="146">
        <v>0</v>
      </c>
      <c r="T126" s="147">
        <f>S126*H126</f>
        <v>0</v>
      </c>
      <c r="AR126" s="148" t="s">
        <v>286</v>
      </c>
      <c r="AT126" s="148" t="s">
        <v>199</v>
      </c>
      <c r="AU126" s="148" t="s">
        <v>87</v>
      </c>
      <c r="AY126" s="17" t="s">
        <v>197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85</v>
      </c>
      <c r="BK126" s="149">
        <f>ROUND(I126*H126,2)</f>
        <v>0</v>
      </c>
      <c r="BL126" s="17" t="s">
        <v>286</v>
      </c>
      <c r="BM126" s="148" t="s">
        <v>1550</v>
      </c>
    </row>
    <row r="127" spans="2:65" s="1" customFormat="1" ht="16.5" customHeight="1">
      <c r="B127" s="136"/>
      <c r="C127" s="172" t="s">
        <v>87</v>
      </c>
      <c r="D127" s="172" t="s">
        <v>321</v>
      </c>
      <c r="E127" s="173" t="s">
        <v>1551</v>
      </c>
      <c r="F127" s="174" t="s">
        <v>1552</v>
      </c>
      <c r="G127" s="175" t="s">
        <v>202</v>
      </c>
      <c r="H127" s="176">
        <v>3</v>
      </c>
      <c r="I127" s="177"/>
      <c r="J127" s="178">
        <f>ROUND(I127*H127,2)</f>
        <v>0</v>
      </c>
      <c r="K127" s="174" t="s">
        <v>1</v>
      </c>
      <c r="L127" s="179"/>
      <c r="M127" s="180" t="s">
        <v>1</v>
      </c>
      <c r="N127" s="181" t="s">
        <v>42</v>
      </c>
      <c r="P127" s="146">
        <f>O127*H127</f>
        <v>0</v>
      </c>
      <c r="Q127" s="146">
        <v>4.0000000000000001E-3</v>
      </c>
      <c r="R127" s="146">
        <f>Q127*H127</f>
        <v>1.2E-2</v>
      </c>
      <c r="S127" s="146">
        <v>0</v>
      </c>
      <c r="T127" s="147">
        <f>S127*H127</f>
        <v>0</v>
      </c>
      <c r="AR127" s="148" t="s">
        <v>371</v>
      </c>
      <c r="AT127" s="148" t="s">
        <v>321</v>
      </c>
      <c r="AU127" s="148" t="s">
        <v>87</v>
      </c>
      <c r="AY127" s="17" t="s">
        <v>197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85</v>
      </c>
      <c r="BK127" s="149">
        <f>ROUND(I127*H127,2)</f>
        <v>0</v>
      </c>
      <c r="BL127" s="17" t="s">
        <v>286</v>
      </c>
      <c r="BM127" s="148" t="s">
        <v>1553</v>
      </c>
    </row>
    <row r="128" spans="2:65" s="12" customFormat="1">
      <c r="B128" s="150"/>
      <c r="D128" s="151" t="s">
        <v>214</v>
      </c>
      <c r="E128" s="152" t="s">
        <v>1</v>
      </c>
      <c r="F128" s="153" t="s">
        <v>1554</v>
      </c>
      <c r="H128" s="154">
        <v>3</v>
      </c>
      <c r="I128" s="155"/>
      <c r="L128" s="150"/>
      <c r="M128" s="156"/>
      <c r="T128" s="157"/>
      <c r="AT128" s="152" t="s">
        <v>214</v>
      </c>
      <c r="AU128" s="152" t="s">
        <v>87</v>
      </c>
      <c r="AV128" s="12" t="s">
        <v>87</v>
      </c>
      <c r="AW128" s="12" t="s">
        <v>32</v>
      </c>
      <c r="AX128" s="12" t="s">
        <v>85</v>
      </c>
      <c r="AY128" s="152" t="s">
        <v>197</v>
      </c>
    </row>
    <row r="129" spans="2:65" s="1" customFormat="1" ht="37.9" customHeight="1">
      <c r="B129" s="136"/>
      <c r="C129" s="137" t="s">
        <v>209</v>
      </c>
      <c r="D129" s="137" t="s">
        <v>199</v>
      </c>
      <c r="E129" s="138" t="s">
        <v>1555</v>
      </c>
      <c r="F129" s="139" t="s">
        <v>1556</v>
      </c>
      <c r="G129" s="140" t="s">
        <v>852</v>
      </c>
      <c r="H129" s="141">
        <v>1</v>
      </c>
      <c r="I129" s="142"/>
      <c r="J129" s="143">
        <f>ROUND(I129*H129,2)</f>
        <v>0</v>
      </c>
      <c r="K129" s="139" t="s">
        <v>203</v>
      </c>
      <c r="L129" s="32"/>
      <c r="M129" s="144" t="s">
        <v>1</v>
      </c>
      <c r="N129" s="145" t="s">
        <v>42</v>
      </c>
      <c r="P129" s="146">
        <f>O129*H129</f>
        <v>0</v>
      </c>
      <c r="Q129" s="146">
        <v>3.27E-2</v>
      </c>
      <c r="R129" s="146">
        <f>Q129*H129</f>
        <v>3.27E-2</v>
      </c>
      <c r="S129" s="146">
        <v>0</v>
      </c>
      <c r="T129" s="147">
        <f>S129*H129</f>
        <v>0</v>
      </c>
      <c r="AR129" s="148" t="s">
        <v>286</v>
      </c>
      <c r="AT129" s="148" t="s">
        <v>199</v>
      </c>
      <c r="AU129" s="148" t="s">
        <v>87</v>
      </c>
      <c r="AY129" s="17" t="s">
        <v>197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85</v>
      </c>
      <c r="BK129" s="149">
        <f>ROUND(I129*H129,2)</f>
        <v>0</v>
      </c>
      <c r="BL129" s="17" t="s">
        <v>286</v>
      </c>
      <c r="BM129" s="148" t="s">
        <v>1557</v>
      </c>
    </row>
    <row r="130" spans="2:65" s="1" customFormat="1" ht="16.5" customHeight="1">
      <c r="B130" s="136"/>
      <c r="C130" s="172" t="s">
        <v>204</v>
      </c>
      <c r="D130" s="172" t="s">
        <v>321</v>
      </c>
      <c r="E130" s="173" t="s">
        <v>1558</v>
      </c>
      <c r="F130" s="174" t="s">
        <v>1559</v>
      </c>
      <c r="G130" s="175" t="s">
        <v>1530</v>
      </c>
      <c r="H130" s="176">
        <v>4</v>
      </c>
      <c r="I130" s="177"/>
      <c r="J130" s="178">
        <f>ROUND(I130*H130,2)</f>
        <v>0</v>
      </c>
      <c r="K130" s="174" t="s">
        <v>1</v>
      </c>
      <c r="L130" s="179"/>
      <c r="M130" s="180" t="s">
        <v>1</v>
      </c>
      <c r="N130" s="181" t="s">
        <v>42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244</v>
      </c>
      <c r="AT130" s="148" t="s">
        <v>321</v>
      </c>
      <c r="AU130" s="148" t="s">
        <v>87</v>
      </c>
      <c r="AY130" s="17" t="s">
        <v>197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85</v>
      </c>
      <c r="BK130" s="149">
        <f>ROUND(I130*H130,2)</f>
        <v>0</v>
      </c>
      <c r="BL130" s="17" t="s">
        <v>204</v>
      </c>
      <c r="BM130" s="148" t="s">
        <v>87</v>
      </c>
    </row>
    <row r="131" spans="2:65" s="1" customFormat="1" ht="16.5" customHeight="1">
      <c r="B131" s="136"/>
      <c r="C131" s="172" t="s">
        <v>225</v>
      </c>
      <c r="D131" s="172" t="s">
        <v>321</v>
      </c>
      <c r="E131" s="173" t="s">
        <v>1560</v>
      </c>
      <c r="F131" s="174" t="s">
        <v>1561</v>
      </c>
      <c r="G131" s="175" t="s">
        <v>202</v>
      </c>
      <c r="H131" s="176">
        <v>2</v>
      </c>
      <c r="I131" s="177"/>
      <c r="J131" s="178">
        <f>ROUND(I131*H131,2)</f>
        <v>0</v>
      </c>
      <c r="K131" s="174" t="s">
        <v>1</v>
      </c>
      <c r="L131" s="179"/>
      <c r="M131" s="180" t="s">
        <v>1</v>
      </c>
      <c r="N131" s="181" t="s">
        <v>42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244</v>
      </c>
      <c r="AT131" s="148" t="s">
        <v>321</v>
      </c>
      <c r="AU131" s="148" t="s">
        <v>87</v>
      </c>
      <c r="AY131" s="17" t="s">
        <v>197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85</v>
      </c>
      <c r="BK131" s="149">
        <f>ROUND(I131*H131,2)</f>
        <v>0</v>
      </c>
      <c r="BL131" s="17" t="s">
        <v>204</v>
      </c>
      <c r="BM131" s="148" t="s">
        <v>204</v>
      </c>
    </row>
    <row r="132" spans="2:65" s="1" customFormat="1" ht="24.2" customHeight="1">
      <c r="B132" s="136"/>
      <c r="C132" s="137" t="s">
        <v>233</v>
      </c>
      <c r="D132" s="137" t="s">
        <v>199</v>
      </c>
      <c r="E132" s="138" t="s">
        <v>1562</v>
      </c>
      <c r="F132" s="139" t="s">
        <v>1563</v>
      </c>
      <c r="G132" s="140" t="s">
        <v>293</v>
      </c>
      <c r="H132" s="141">
        <v>4.8000000000000001E-2</v>
      </c>
      <c r="I132" s="142"/>
      <c r="J132" s="143">
        <f>ROUND(I132*H132,2)</f>
        <v>0</v>
      </c>
      <c r="K132" s="139" t="s">
        <v>203</v>
      </c>
      <c r="L132" s="32"/>
      <c r="M132" s="144" t="s">
        <v>1</v>
      </c>
      <c r="N132" s="145" t="s">
        <v>42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286</v>
      </c>
      <c r="AT132" s="148" t="s">
        <v>199</v>
      </c>
      <c r="AU132" s="148" t="s">
        <v>87</v>
      </c>
      <c r="AY132" s="17" t="s">
        <v>197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85</v>
      </c>
      <c r="BK132" s="149">
        <f>ROUND(I132*H132,2)</f>
        <v>0</v>
      </c>
      <c r="BL132" s="17" t="s">
        <v>286</v>
      </c>
      <c r="BM132" s="148" t="s">
        <v>1564</v>
      </c>
    </row>
    <row r="133" spans="2:65" s="11" customFormat="1" ht="22.9" customHeight="1">
      <c r="B133" s="124"/>
      <c r="D133" s="125" t="s">
        <v>76</v>
      </c>
      <c r="E133" s="134" t="s">
        <v>1169</v>
      </c>
      <c r="F133" s="134" t="s">
        <v>1170</v>
      </c>
      <c r="I133" s="127"/>
      <c r="J133" s="135">
        <f>BK133</f>
        <v>0</v>
      </c>
      <c r="L133" s="124"/>
      <c r="M133" s="129"/>
      <c r="P133" s="130">
        <f>SUM(P134:P138)</f>
        <v>0</v>
      </c>
      <c r="R133" s="130">
        <f>SUM(R134:R138)</f>
        <v>5.6249999999999998E-3</v>
      </c>
      <c r="T133" s="131">
        <f>SUM(T134:T138)</f>
        <v>0</v>
      </c>
      <c r="AR133" s="125" t="s">
        <v>87</v>
      </c>
      <c r="AT133" s="132" t="s">
        <v>76</v>
      </c>
      <c r="AU133" s="132" t="s">
        <v>85</v>
      </c>
      <c r="AY133" s="125" t="s">
        <v>197</v>
      </c>
      <c r="BK133" s="133">
        <f>SUM(BK134:BK138)</f>
        <v>0</v>
      </c>
    </row>
    <row r="134" spans="2:65" s="1" customFormat="1" ht="24.2" customHeight="1">
      <c r="B134" s="136"/>
      <c r="C134" s="137" t="s">
        <v>238</v>
      </c>
      <c r="D134" s="137" t="s">
        <v>199</v>
      </c>
      <c r="E134" s="138" t="s">
        <v>1565</v>
      </c>
      <c r="F134" s="139" t="s">
        <v>1566</v>
      </c>
      <c r="G134" s="140" t="s">
        <v>202</v>
      </c>
      <c r="H134" s="141">
        <v>1</v>
      </c>
      <c r="I134" s="142"/>
      <c r="J134" s="143">
        <f>ROUND(I134*H134,2)</f>
        <v>0</v>
      </c>
      <c r="K134" s="139" t="s">
        <v>203</v>
      </c>
      <c r="L134" s="32"/>
      <c r="M134" s="144" t="s">
        <v>1</v>
      </c>
      <c r="N134" s="145" t="s">
        <v>42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286</v>
      </c>
      <c r="AT134" s="148" t="s">
        <v>199</v>
      </c>
      <c r="AU134" s="148" t="s">
        <v>87</v>
      </c>
      <c r="AY134" s="17" t="s">
        <v>197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85</v>
      </c>
      <c r="BK134" s="149">
        <f>ROUND(I134*H134,2)</f>
        <v>0</v>
      </c>
      <c r="BL134" s="17" t="s">
        <v>286</v>
      </c>
      <c r="BM134" s="148" t="s">
        <v>1567</v>
      </c>
    </row>
    <row r="135" spans="2:65" s="12" customFormat="1">
      <c r="B135" s="150"/>
      <c r="D135" s="151" t="s">
        <v>214</v>
      </c>
      <c r="E135" s="152" t="s">
        <v>1</v>
      </c>
      <c r="F135" s="153" t="s">
        <v>1568</v>
      </c>
      <c r="H135" s="154">
        <v>1</v>
      </c>
      <c r="I135" s="155"/>
      <c r="L135" s="150"/>
      <c r="M135" s="156"/>
      <c r="T135" s="157"/>
      <c r="AT135" s="152" t="s">
        <v>214</v>
      </c>
      <c r="AU135" s="152" t="s">
        <v>87</v>
      </c>
      <c r="AV135" s="12" t="s">
        <v>87</v>
      </c>
      <c r="AW135" s="12" t="s">
        <v>32</v>
      </c>
      <c r="AX135" s="12" t="s">
        <v>85</v>
      </c>
      <c r="AY135" s="152" t="s">
        <v>197</v>
      </c>
    </row>
    <row r="136" spans="2:65" s="1" customFormat="1" ht="24.2" customHeight="1">
      <c r="B136" s="136"/>
      <c r="C136" s="172" t="s">
        <v>244</v>
      </c>
      <c r="D136" s="172" t="s">
        <v>321</v>
      </c>
      <c r="E136" s="173" t="s">
        <v>1569</v>
      </c>
      <c r="F136" s="174" t="s">
        <v>1570</v>
      </c>
      <c r="G136" s="175" t="s">
        <v>212</v>
      </c>
      <c r="H136" s="176">
        <v>0.375</v>
      </c>
      <c r="I136" s="177"/>
      <c r="J136" s="178">
        <f>ROUND(I136*H136,2)</f>
        <v>0</v>
      </c>
      <c r="K136" s="174" t="s">
        <v>203</v>
      </c>
      <c r="L136" s="179"/>
      <c r="M136" s="180" t="s">
        <v>1</v>
      </c>
      <c r="N136" s="181" t="s">
        <v>42</v>
      </c>
      <c r="P136" s="146">
        <f>O136*H136</f>
        <v>0</v>
      </c>
      <c r="Q136" s="146">
        <v>1.4999999999999999E-2</v>
      </c>
      <c r="R136" s="146">
        <f>Q136*H136</f>
        <v>5.6249999999999998E-3</v>
      </c>
      <c r="S136" s="146">
        <v>0</v>
      </c>
      <c r="T136" s="147">
        <f>S136*H136</f>
        <v>0</v>
      </c>
      <c r="AR136" s="148" t="s">
        <v>371</v>
      </c>
      <c r="AT136" s="148" t="s">
        <v>321</v>
      </c>
      <c r="AU136" s="148" t="s">
        <v>87</v>
      </c>
      <c r="AY136" s="17" t="s">
        <v>197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85</v>
      </c>
      <c r="BK136" s="149">
        <f>ROUND(I136*H136,2)</f>
        <v>0</v>
      </c>
      <c r="BL136" s="17" t="s">
        <v>286</v>
      </c>
      <c r="BM136" s="148" t="s">
        <v>1571</v>
      </c>
    </row>
    <row r="137" spans="2:65" s="12" customFormat="1">
      <c r="B137" s="150"/>
      <c r="D137" s="151" t="s">
        <v>214</v>
      </c>
      <c r="E137" s="152" t="s">
        <v>1</v>
      </c>
      <c r="F137" s="153" t="s">
        <v>1572</v>
      </c>
      <c r="H137" s="154">
        <v>0.375</v>
      </c>
      <c r="I137" s="155"/>
      <c r="L137" s="150"/>
      <c r="M137" s="156"/>
      <c r="T137" s="157"/>
      <c r="AT137" s="152" t="s">
        <v>214</v>
      </c>
      <c r="AU137" s="152" t="s">
        <v>87</v>
      </c>
      <c r="AV137" s="12" t="s">
        <v>87</v>
      </c>
      <c r="AW137" s="12" t="s">
        <v>32</v>
      </c>
      <c r="AX137" s="12" t="s">
        <v>85</v>
      </c>
      <c r="AY137" s="152" t="s">
        <v>197</v>
      </c>
    </row>
    <row r="138" spans="2:65" s="1" customFormat="1" ht="24.2" customHeight="1">
      <c r="B138" s="136"/>
      <c r="C138" s="137" t="s">
        <v>248</v>
      </c>
      <c r="D138" s="137" t="s">
        <v>199</v>
      </c>
      <c r="E138" s="138" t="s">
        <v>1226</v>
      </c>
      <c r="F138" s="139" t="s">
        <v>1227</v>
      </c>
      <c r="G138" s="140" t="s">
        <v>293</v>
      </c>
      <c r="H138" s="141">
        <v>6.0000000000000001E-3</v>
      </c>
      <c r="I138" s="142"/>
      <c r="J138" s="143">
        <f>ROUND(I138*H138,2)</f>
        <v>0</v>
      </c>
      <c r="K138" s="139" t="s">
        <v>203</v>
      </c>
      <c r="L138" s="32"/>
      <c r="M138" s="182" t="s">
        <v>1</v>
      </c>
      <c r="N138" s="183" t="s">
        <v>42</v>
      </c>
      <c r="O138" s="184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AR138" s="148" t="s">
        <v>286</v>
      </c>
      <c r="AT138" s="148" t="s">
        <v>199</v>
      </c>
      <c r="AU138" s="148" t="s">
        <v>87</v>
      </c>
      <c r="AY138" s="17" t="s">
        <v>197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85</v>
      </c>
      <c r="BK138" s="149">
        <f>ROUND(I138*H138,2)</f>
        <v>0</v>
      </c>
      <c r="BL138" s="17" t="s">
        <v>286</v>
      </c>
      <c r="BM138" s="148" t="s">
        <v>1573</v>
      </c>
    </row>
    <row r="139" spans="2:65" s="1" customFormat="1" ht="6.95" customHeight="1"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32"/>
    </row>
  </sheetData>
  <autoFilter ref="C122:K138" xr:uid="{00000000-0009-0000-0000-000004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0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1574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ROUND(J135,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ROUND((SUM(BE135:BE300)),  2)</f>
        <v>0</v>
      </c>
      <c r="I35" s="96">
        <v>0.21</v>
      </c>
      <c r="J35" s="86">
        <f>ROUND(((SUM(BE135:BE300))*I35),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ROUND((SUM(BF135:BF300)),  2)</f>
        <v>0</v>
      </c>
      <c r="I36" s="96">
        <v>0.12</v>
      </c>
      <c r="J36" s="86">
        <f>ROUND(((SUM(BF135:BF300))*I36),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ROUND((SUM(BG135:BG300)),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ROUND((SUM(BH135:BH300)),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ROUND((SUM(BI135:BI300)),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02.3 - Technologická šachta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J135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157</v>
      </c>
      <c r="E99" s="110"/>
      <c r="F99" s="110"/>
      <c r="G99" s="110"/>
      <c r="H99" s="110"/>
      <c r="I99" s="110"/>
      <c r="J99" s="111">
        <f>J136</f>
        <v>0</v>
      </c>
      <c r="L99" s="108"/>
    </row>
    <row r="100" spans="2:47" s="9" customFormat="1" ht="19.899999999999999" customHeight="1">
      <c r="B100" s="112"/>
      <c r="D100" s="113" t="s">
        <v>158</v>
      </c>
      <c r="E100" s="114"/>
      <c r="F100" s="114"/>
      <c r="G100" s="114"/>
      <c r="H100" s="114"/>
      <c r="I100" s="114"/>
      <c r="J100" s="115">
        <f>J137</f>
        <v>0</v>
      </c>
      <c r="L100" s="112"/>
    </row>
    <row r="101" spans="2:47" s="9" customFormat="1" ht="19.899999999999999" customHeight="1">
      <c r="B101" s="112"/>
      <c r="D101" s="113" t="s">
        <v>159</v>
      </c>
      <c r="E101" s="114"/>
      <c r="F101" s="114"/>
      <c r="G101" s="114"/>
      <c r="H101" s="114"/>
      <c r="I101" s="114"/>
      <c r="J101" s="115">
        <f>J174</f>
        <v>0</v>
      </c>
      <c r="L101" s="112"/>
    </row>
    <row r="102" spans="2:47" s="9" customFormat="1" ht="19.899999999999999" customHeight="1">
      <c r="B102" s="112"/>
      <c r="D102" s="113" t="s">
        <v>160</v>
      </c>
      <c r="E102" s="114"/>
      <c r="F102" s="114"/>
      <c r="G102" s="114"/>
      <c r="H102" s="114"/>
      <c r="I102" s="114"/>
      <c r="J102" s="115">
        <f>J192</f>
        <v>0</v>
      </c>
      <c r="L102" s="112"/>
    </row>
    <row r="103" spans="2:47" s="9" customFormat="1" ht="19.899999999999999" customHeight="1">
      <c r="B103" s="112"/>
      <c r="D103" s="113" t="s">
        <v>163</v>
      </c>
      <c r="E103" s="114"/>
      <c r="F103" s="114"/>
      <c r="G103" s="114"/>
      <c r="H103" s="114"/>
      <c r="I103" s="114"/>
      <c r="J103" s="115">
        <f>J209</f>
        <v>0</v>
      </c>
      <c r="L103" s="112"/>
    </row>
    <row r="104" spans="2:47" s="9" customFormat="1" ht="19.899999999999999" customHeight="1">
      <c r="B104" s="112"/>
      <c r="D104" s="113" t="s">
        <v>1416</v>
      </c>
      <c r="E104" s="114"/>
      <c r="F104" s="114"/>
      <c r="G104" s="114"/>
      <c r="H104" s="114"/>
      <c r="I104" s="114"/>
      <c r="J104" s="115">
        <f>J212</f>
        <v>0</v>
      </c>
      <c r="L104" s="112"/>
    </row>
    <row r="105" spans="2:47" s="9" customFormat="1" ht="19.899999999999999" customHeight="1">
      <c r="B105" s="112"/>
      <c r="D105" s="113" t="s">
        <v>164</v>
      </c>
      <c r="E105" s="114"/>
      <c r="F105" s="114"/>
      <c r="G105" s="114"/>
      <c r="H105" s="114"/>
      <c r="I105" s="114"/>
      <c r="J105" s="115">
        <f>J248</f>
        <v>0</v>
      </c>
      <c r="L105" s="112"/>
    </row>
    <row r="106" spans="2:47" s="9" customFormat="1" ht="19.899999999999999" customHeight="1">
      <c r="B106" s="112"/>
      <c r="D106" s="113" t="s">
        <v>166</v>
      </c>
      <c r="E106" s="114"/>
      <c r="F106" s="114"/>
      <c r="G106" s="114"/>
      <c r="H106" s="114"/>
      <c r="I106" s="114"/>
      <c r="J106" s="115">
        <f>J252</f>
        <v>0</v>
      </c>
      <c r="L106" s="112"/>
    </row>
    <row r="107" spans="2:47" s="8" customFormat="1" ht="24.95" customHeight="1">
      <c r="B107" s="108"/>
      <c r="D107" s="109" t="s">
        <v>167</v>
      </c>
      <c r="E107" s="110"/>
      <c r="F107" s="110"/>
      <c r="G107" s="110"/>
      <c r="H107" s="110"/>
      <c r="I107" s="110"/>
      <c r="J107" s="111">
        <f>J254</f>
        <v>0</v>
      </c>
      <c r="L107" s="108"/>
    </row>
    <row r="108" spans="2:47" s="9" customFormat="1" ht="19.899999999999999" customHeight="1">
      <c r="B108" s="112"/>
      <c r="D108" s="113" t="s">
        <v>168</v>
      </c>
      <c r="E108" s="114"/>
      <c r="F108" s="114"/>
      <c r="G108" s="114"/>
      <c r="H108" s="114"/>
      <c r="I108" s="114"/>
      <c r="J108" s="115">
        <f>J255</f>
        <v>0</v>
      </c>
      <c r="L108" s="112"/>
    </row>
    <row r="109" spans="2:47" s="9" customFormat="1" ht="19.899999999999999" customHeight="1">
      <c r="B109" s="112"/>
      <c r="D109" s="113" t="s">
        <v>170</v>
      </c>
      <c r="E109" s="114"/>
      <c r="F109" s="114"/>
      <c r="G109" s="114"/>
      <c r="H109" s="114"/>
      <c r="I109" s="114"/>
      <c r="J109" s="115">
        <f>J283</f>
        <v>0</v>
      </c>
      <c r="L109" s="112"/>
    </row>
    <row r="110" spans="2:47" s="9" customFormat="1" ht="19.899999999999999" customHeight="1">
      <c r="B110" s="112"/>
      <c r="D110" s="113" t="s">
        <v>171</v>
      </c>
      <c r="E110" s="114"/>
      <c r="F110" s="114"/>
      <c r="G110" s="114"/>
      <c r="H110" s="114"/>
      <c r="I110" s="114"/>
      <c r="J110" s="115">
        <f>J287</f>
        <v>0</v>
      </c>
      <c r="L110" s="112"/>
    </row>
    <row r="111" spans="2:47" s="9" customFormat="1" ht="19.899999999999999" customHeight="1">
      <c r="B111" s="112"/>
      <c r="D111" s="113" t="s">
        <v>172</v>
      </c>
      <c r="E111" s="114"/>
      <c r="F111" s="114"/>
      <c r="G111" s="114"/>
      <c r="H111" s="114"/>
      <c r="I111" s="114"/>
      <c r="J111" s="115">
        <f>J289</f>
        <v>0</v>
      </c>
      <c r="L111" s="112"/>
    </row>
    <row r="112" spans="2:47" s="9" customFormat="1" ht="19.899999999999999" customHeight="1">
      <c r="B112" s="112"/>
      <c r="D112" s="113" t="s">
        <v>1575</v>
      </c>
      <c r="E112" s="114"/>
      <c r="F112" s="114"/>
      <c r="G112" s="114"/>
      <c r="H112" s="114"/>
      <c r="I112" s="114"/>
      <c r="J112" s="115">
        <f>J292</f>
        <v>0</v>
      </c>
      <c r="L112" s="112"/>
    </row>
    <row r="113" spans="2:12" s="9" customFormat="1" ht="19.899999999999999" customHeight="1">
      <c r="B113" s="112"/>
      <c r="D113" s="113" t="s">
        <v>178</v>
      </c>
      <c r="E113" s="114"/>
      <c r="F113" s="114"/>
      <c r="G113" s="114"/>
      <c r="H113" s="114"/>
      <c r="I113" s="114"/>
      <c r="J113" s="115">
        <f>J299</f>
        <v>0</v>
      </c>
      <c r="L113" s="112"/>
    </row>
    <row r="114" spans="2:12" s="1" customFormat="1" ht="21.75" customHeight="1">
      <c r="B114" s="32"/>
      <c r="L114" s="32"/>
    </row>
    <row r="115" spans="2:12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5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5" customHeight="1">
      <c r="B120" s="32"/>
      <c r="C120" s="21" t="s">
        <v>182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16.5" customHeight="1">
      <c r="B123" s="32"/>
      <c r="E123" s="250" t="str">
        <f>E7</f>
        <v>Přírodní biotop Dolánky</v>
      </c>
      <c r="F123" s="251"/>
      <c r="G123" s="251"/>
      <c r="H123" s="251"/>
      <c r="L123" s="32"/>
    </row>
    <row r="124" spans="2:12" ht="12" customHeight="1">
      <c r="B124" s="20"/>
      <c r="C124" s="27" t="s">
        <v>146</v>
      </c>
      <c r="L124" s="20"/>
    </row>
    <row r="125" spans="2:12" s="1" customFormat="1" ht="16.5" customHeight="1">
      <c r="B125" s="32"/>
      <c r="E125" s="250" t="s">
        <v>1312</v>
      </c>
      <c r="F125" s="249"/>
      <c r="G125" s="249"/>
      <c r="H125" s="249"/>
      <c r="L125" s="32"/>
    </row>
    <row r="126" spans="2:12" s="1" customFormat="1" ht="12" customHeight="1">
      <c r="B126" s="32"/>
      <c r="C126" s="27" t="s">
        <v>1414</v>
      </c>
      <c r="L126" s="32"/>
    </row>
    <row r="127" spans="2:12" s="1" customFormat="1" ht="16.5" customHeight="1">
      <c r="B127" s="32"/>
      <c r="E127" s="246" t="str">
        <f>E11</f>
        <v>SO 02.3 - Technologická šachta</v>
      </c>
      <c r="F127" s="249"/>
      <c r="G127" s="249"/>
      <c r="H127" s="249"/>
      <c r="L127" s="32"/>
    </row>
    <row r="128" spans="2:12" s="1" customFormat="1" ht="6.95" customHeight="1">
      <c r="B128" s="32"/>
      <c r="L128" s="32"/>
    </row>
    <row r="129" spans="2:65" s="1" customFormat="1" ht="12" customHeight="1">
      <c r="B129" s="32"/>
      <c r="C129" s="27" t="s">
        <v>20</v>
      </c>
      <c r="F129" s="25" t="str">
        <f>F14</f>
        <v>k.ú. Daliměřice, Turnov</v>
      </c>
      <c r="I129" s="27" t="s">
        <v>22</v>
      </c>
      <c r="J129" s="52" t="str">
        <f>IF(J14="","",J14)</f>
        <v>7. 10. 2024</v>
      </c>
      <c r="L129" s="32"/>
    </row>
    <row r="130" spans="2:65" s="1" customFormat="1" ht="6.95" customHeight="1">
      <c r="B130" s="32"/>
      <c r="L130" s="32"/>
    </row>
    <row r="131" spans="2:65" s="1" customFormat="1" ht="15.2" customHeight="1">
      <c r="B131" s="32"/>
      <c r="C131" s="27" t="s">
        <v>24</v>
      </c>
      <c r="F131" s="25" t="str">
        <f>E17</f>
        <v>Město Turnov</v>
      </c>
      <c r="I131" s="27" t="s">
        <v>30</v>
      </c>
      <c r="J131" s="30" t="str">
        <f>E23</f>
        <v>Ing. Radim Heiduk</v>
      </c>
      <c r="L131" s="32"/>
    </row>
    <row r="132" spans="2:65" s="1" customFormat="1" ht="15.2" customHeight="1">
      <c r="B132" s="32"/>
      <c r="C132" s="27" t="s">
        <v>28</v>
      </c>
      <c r="F132" s="25" t="str">
        <f>IF(E20="","",E20)</f>
        <v>Vyplň údaj</v>
      </c>
      <c r="I132" s="27" t="s">
        <v>33</v>
      </c>
      <c r="J132" s="30" t="str">
        <f>E26</f>
        <v>Ing. Petr Dudík</v>
      </c>
      <c r="L132" s="32"/>
    </row>
    <row r="133" spans="2:65" s="1" customFormat="1" ht="10.35" customHeight="1">
      <c r="B133" s="32"/>
      <c r="L133" s="32"/>
    </row>
    <row r="134" spans="2:65" s="10" customFormat="1" ht="29.25" customHeight="1">
      <c r="B134" s="116"/>
      <c r="C134" s="117" t="s">
        <v>183</v>
      </c>
      <c r="D134" s="118" t="s">
        <v>62</v>
      </c>
      <c r="E134" s="118" t="s">
        <v>58</v>
      </c>
      <c r="F134" s="118" t="s">
        <v>59</v>
      </c>
      <c r="G134" s="118" t="s">
        <v>184</v>
      </c>
      <c r="H134" s="118" t="s">
        <v>185</v>
      </c>
      <c r="I134" s="118" t="s">
        <v>186</v>
      </c>
      <c r="J134" s="118" t="s">
        <v>154</v>
      </c>
      <c r="K134" s="119" t="s">
        <v>187</v>
      </c>
      <c r="L134" s="116"/>
      <c r="M134" s="59" t="s">
        <v>1</v>
      </c>
      <c r="N134" s="60" t="s">
        <v>41</v>
      </c>
      <c r="O134" s="60" t="s">
        <v>188</v>
      </c>
      <c r="P134" s="60" t="s">
        <v>189</v>
      </c>
      <c r="Q134" s="60" t="s">
        <v>190</v>
      </c>
      <c r="R134" s="60" t="s">
        <v>191</v>
      </c>
      <c r="S134" s="60" t="s">
        <v>192</v>
      </c>
      <c r="T134" s="61" t="s">
        <v>193</v>
      </c>
    </row>
    <row r="135" spans="2:65" s="1" customFormat="1" ht="22.9" customHeight="1">
      <c r="B135" s="32"/>
      <c r="C135" s="64" t="s">
        <v>194</v>
      </c>
      <c r="J135" s="120">
        <f>BK135</f>
        <v>0</v>
      </c>
      <c r="L135" s="32"/>
      <c r="M135" s="62"/>
      <c r="N135" s="53"/>
      <c r="O135" s="53"/>
      <c r="P135" s="121">
        <f>P136+P254</f>
        <v>0</v>
      </c>
      <c r="Q135" s="53"/>
      <c r="R135" s="121">
        <f>R136+R254</f>
        <v>113.87279311</v>
      </c>
      <c r="S135" s="53"/>
      <c r="T135" s="122">
        <f>T136+T254</f>
        <v>9.1499999999999998E-2</v>
      </c>
      <c r="AT135" s="17" t="s">
        <v>76</v>
      </c>
      <c r="AU135" s="17" t="s">
        <v>156</v>
      </c>
      <c r="BK135" s="123">
        <f>BK136+BK254</f>
        <v>0</v>
      </c>
    </row>
    <row r="136" spans="2:65" s="11" customFormat="1" ht="25.9" customHeight="1">
      <c r="B136" s="124"/>
      <c r="D136" s="125" t="s">
        <v>76</v>
      </c>
      <c r="E136" s="126" t="s">
        <v>195</v>
      </c>
      <c r="F136" s="126" t="s">
        <v>196</v>
      </c>
      <c r="I136" s="127"/>
      <c r="J136" s="128">
        <f>BK136</f>
        <v>0</v>
      </c>
      <c r="L136" s="124"/>
      <c r="M136" s="129"/>
      <c r="P136" s="130">
        <f>P137+P174+P192+P209+P212+P248+P252</f>
        <v>0</v>
      </c>
      <c r="R136" s="130">
        <f>R137+R174+R192+R209+R212+R248+R252</f>
        <v>113.11093836000001</v>
      </c>
      <c r="T136" s="131">
        <f>T137+T174+T192+T209+T212+T248+T252</f>
        <v>9.1499999999999998E-2</v>
      </c>
      <c r="AR136" s="125" t="s">
        <v>85</v>
      </c>
      <c r="AT136" s="132" t="s">
        <v>76</v>
      </c>
      <c r="AU136" s="132" t="s">
        <v>77</v>
      </c>
      <c r="AY136" s="125" t="s">
        <v>197</v>
      </c>
      <c r="BK136" s="133">
        <f>BK137+BK174+BK192+BK209+BK212+BK248+BK252</f>
        <v>0</v>
      </c>
    </row>
    <row r="137" spans="2:65" s="11" customFormat="1" ht="22.9" customHeight="1">
      <c r="B137" s="124"/>
      <c r="D137" s="125" t="s">
        <v>76</v>
      </c>
      <c r="E137" s="134" t="s">
        <v>85</v>
      </c>
      <c r="F137" s="134" t="s">
        <v>198</v>
      </c>
      <c r="I137" s="127"/>
      <c r="J137" s="135">
        <f>BK137</f>
        <v>0</v>
      </c>
      <c r="L137" s="124"/>
      <c r="M137" s="129"/>
      <c r="P137" s="130">
        <f>SUM(P138:P173)</f>
        <v>0</v>
      </c>
      <c r="R137" s="130">
        <f>SUM(R138:R173)</f>
        <v>2.3700000000000001E-3</v>
      </c>
      <c r="T137" s="131">
        <f>SUM(T138:T173)</f>
        <v>0</v>
      </c>
      <c r="AR137" s="125" t="s">
        <v>85</v>
      </c>
      <c r="AT137" s="132" t="s">
        <v>76</v>
      </c>
      <c r="AU137" s="132" t="s">
        <v>85</v>
      </c>
      <c r="AY137" s="125" t="s">
        <v>197</v>
      </c>
      <c r="BK137" s="133">
        <f>SUM(BK138:BK173)</f>
        <v>0</v>
      </c>
    </row>
    <row r="138" spans="2:65" s="1" customFormat="1" ht="24.2" customHeight="1">
      <c r="B138" s="136"/>
      <c r="C138" s="137" t="s">
        <v>85</v>
      </c>
      <c r="D138" s="137" t="s">
        <v>199</v>
      </c>
      <c r="E138" s="138" t="s">
        <v>1576</v>
      </c>
      <c r="F138" s="139" t="s">
        <v>1577</v>
      </c>
      <c r="G138" s="140" t="s">
        <v>212</v>
      </c>
      <c r="H138" s="141">
        <v>79</v>
      </c>
      <c r="I138" s="142"/>
      <c r="J138" s="143">
        <f>ROUND(I138*H138,2)</f>
        <v>0</v>
      </c>
      <c r="K138" s="139" t="s">
        <v>203</v>
      </c>
      <c r="L138" s="32"/>
      <c r="M138" s="144" t="s">
        <v>1</v>
      </c>
      <c r="N138" s="145" t="s">
        <v>42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204</v>
      </c>
      <c r="AT138" s="148" t="s">
        <v>199</v>
      </c>
      <c r="AU138" s="148" t="s">
        <v>87</v>
      </c>
      <c r="AY138" s="17" t="s">
        <v>197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85</v>
      </c>
      <c r="BK138" s="149">
        <f>ROUND(I138*H138,2)</f>
        <v>0</v>
      </c>
      <c r="BL138" s="17" t="s">
        <v>204</v>
      </c>
      <c r="BM138" s="148" t="s">
        <v>1578</v>
      </c>
    </row>
    <row r="139" spans="2:65" s="12" customFormat="1">
      <c r="B139" s="150"/>
      <c r="D139" s="151" t="s">
        <v>214</v>
      </c>
      <c r="E139" s="152" t="s">
        <v>1</v>
      </c>
      <c r="F139" s="153" t="s">
        <v>1579</v>
      </c>
      <c r="H139" s="154">
        <v>79</v>
      </c>
      <c r="I139" s="155"/>
      <c r="L139" s="150"/>
      <c r="M139" s="156"/>
      <c r="T139" s="157"/>
      <c r="AT139" s="152" t="s">
        <v>214</v>
      </c>
      <c r="AU139" s="152" t="s">
        <v>87</v>
      </c>
      <c r="AV139" s="12" t="s">
        <v>87</v>
      </c>
      <c r="AW139" s="12" t="s">
        <v>32</v>
      </c>
      <c r="AX139" s="12" t="s">
        <v>85</v>
      </c>
      <c r="AY139" s="152" t="s">
        <v>197</v>
      </c>
    </row>
    <row r="140" spans="2:65" s="1" customFormat="1" ht="33" customHeight="1">
      <c r="B140" s="136"/>
      <c r="C140" s="137" t="s">
        <v>87</v>
      </c>
      <c r="D140" s="137" t="s">
        <v>199</v>
      </c>
      <c r="E140" s="138" t="s">
        <v>1580</v>
      </c>
      <c r="F140" s="139" t="s">
        <v>1581</v>
      </c>
      <c r="G140" s="140" t="s">
        <v>222</v>
      </c>
      <c r="H140" s="141">
        <v>150</v>
      </c>
      <c r="I140" s="142"/>
      <c r="J140" s="143">
        <f>ROUND(I140*H140,2)</f>
        <v>0</v>
      </c>
      <c r="K140" s="139" t="s">
        <v>203</v>
      </c>
      <c r="L140" s="32"/>
      <c r="M140" s="144" t="s">
        <v>1</v>
      </c>
      <c r="N140" s="145" t="s">
        <v>42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204</v>
      </c>
      <c r="AT140" s="148" t="s">
        <v>199</v>
      </c>
      <c r="AU140" s="148" t="s">
        <v>87</v>
      </c>
      <c r="AY140" s="17" t="s">
        <v>197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85</v>
      </c>
      <c r="BK140" s="149">
        <f>ROUND(I140*H140,2)</f>
        <v>0</v>
      </c>
      <c r="BL140" s="17" t="s">
        <v>204</v>
      </c>
      <c r="BM140" s="148" t="s">
        <v>1582</v>
      </c>
    </row>
    <row r="141" spans="2:65" s="12" customFormat="1">
      <c r="B141" s="150"/>
      <c r="D141" s="151" t="s">
        <v>214</v>
      </c>
      <c r="E141" s="152" t="s">
        <v>1</v>
      </c>
      <c r="F141" s="153" t="s">
        <v>1583</v>
      </c>
      <c r="H141" s="154">
        <v>150</v>
      </c>
      <c r="I141" s="155"/>
      <c r="L141" s="150"/>
      <c r="M141" s="156"/>
      <c r="T141" s="157"/>
      <c r="AT141" s="152" t="s">
        <v>214</v>
      </c>
      <c r="AU141" s="152" t="s">
        <v>87</v>
      </c>
      <c r="AV141" s="12" t="s">
        <v>87</v>
      </c>
      <c r="AW141" s="12" t="s">
        <v>32</v>
      </c>
      <c r="AX141" s="12" t="s">
        <v>85</v>
      </c>
      <c r="AY141" s="152" t="s">
        <v>197</v>
      </c>
    </row>
    <row r="142" spans="2:65" s="1" customFormat="1" ht="33" customHeight="1">
      <c r="B142" s="136"/>
      <c r="C142" s="137" t="s">
        <v>209</v>
      </c>
      <c r="D142" s="137" t="s">
        <v>199</v>
      </c>
      <c r="E142" s="138" t="s">
        <v>234</v>
      </c>
      <c r="F142" s="139" t="s">
        <v>235</v>
      </c>
      <c r="G142" s="140" t="s">
        <v>222</v>
      </c>
      <c r="H142" s="141">
        <v>3.84</v>
      </c>
      <c r="I142" s="142"/>
      <c r="J142" s="143">
        <f>ROUND(I142*H142,2)</f>
        <v>0</v>
      </c>
      <c r="K142" s="139" t="s">
        <v>203</v>
      </c>
      <c r="L142" s="32"/>
      <c r="M142" s="144" t="s">
        <v>1</v>
      </c>
      <c r="N142" s="145" t="s">
        <v>42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204</v>
      </c>
      <c r="AT142" s="148" t="s">
        <v>199</v>
      </c>
      <c r="AU142" s="148" t="s">
        <v>87</v>
      </c>
      <c r="AY142" s="17" t="s">
        <v>197</v>
      </c>
      <c r="BE142" s="149">
        <f>IF(N142="základní",J142,0)</f>
        <v>0</v>
      </c>
      <c r="BF142" s="149">
        <f>IF(N142="snížená",J142,0)</f>
        <v>0</v>
      </c>
      <c r="BG142" s="149">
        <f>IF(N142="zákl. přenesená",J142,0)</f>
        <v>0</v>
      </c>
      <c r="BH142" s="149">
        <f>IF(N142="sníž. přenesená",J142,0)</f>
        <v>0</v>
      </c>
      <c r="BI142" s="149">
        <f>IF(N142="nulová",J142,0)</f>
        <v>0</v>
      </c>
      <c r="BJ142" s="17" t="s">
        <v>85</v>
      </c>
      <c r="BK142" s="149">
        <f>ROUND(I142*H142,2)</f>
        <v>0</v>
      </c>
      <c r="BL142" s="17" t="s">
        <v>204</v>
      </c>
      <c r="BM142" s="148" t="s">
        <v>1584</v>
      </c>
    </row>
    <row r="143" spans="2:65" s="12" customFormat="1">
      <c r="B143" s="150"/>
      <c r="D143" s="151" t="s">
        <v>214</v>
      </c>
      <c r="E143" s="152" t="s">
        <v>1</v>
      </c>
      <c r="F143" s="153" t="s">
        <v>1585</v>
      </c>
      <c r="H143" s="154">
        <v>3.84</v>
      </c>
      <c r="I143" s="155"/>
      <c r="L143" s="150"/>
      <c r="M143" s="156"/>
      <c r="T143" s="157"/>
      <c r="AT143" s="152" t="s">
        <v>214</v>
      </c>
      <c r="AU143" s="152" t="s">
        <v>87</v>
      </c>
      <c r="AV143" s="12" t="s">
        <v>87</v>
      </c>
      <c r="AW143" s="12" t="s">
        <v>32</v>
      </c>
      <c r="AX143" s="12" t="s">
        <v>85</v>
      </c>
      <c r="AY143" s="152" t="s">
        <v>197</v>
      </c>
    </row>
    <row r="144" spans="2:65" s="1" customFormat="1" ht="37.9" customHeight="1">
      <c r="B144" s="136"/>
      <c r="C144" s="137" t="s">
        <v>204</v>
      </c>
      <c r="D144" s="137" t="s">
        <v>199</v>
      </c>
      <c r="E144" s="138" t="s">
        <v>269</v>
      </c>
      <c r="F144" s="139" t="s">
        <v>270</v>
      </c>
      <c r="G144" s="140" t="s">
        <v>222</v>
      </c>
      <c r="H144" s="141">
        <v>61.448999999999998</v>
      </c>
      <c r="I144" s="142"/>
      <c r="J144" s="143">
        <f>ROUND(I144*H144,2)</f>
        <v>0</v>
      </c>
      <c r="K144" s="139" t="s">
        <v>203</v>
      </c>
      <c r="L144" s="32"/>
      <c r="M144" s="144" t="s">
        <v>1</v>
      </c>
      <c r="N144" s="145" t="s">
        <v>42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204</v>
      </c>
      <c r="AT144" s="148" t="s">
        <v>199</v>
      </c>
      <c r="AU144" s="148" t="s">
        <v>87</v>
      </c>
      <c r="AY144" s="17" t="s">
        <v>197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85</v>
      </c>
      <c r="BK144" s="149">
        <f>ROUND(I144*H144,2)</f>
        <v>0</v>
      </c>
      <c r="BL144" s="17" t="s">
        <v>204</v>
      </c>
      <c r="BM144" s="148" t="s">
        <v>1586</v>
      </c>
    </row>
    <row r="145" spans="2:65" s="12" customFormat="1">
      <c r="B145" s="150"/>
      <c r="D145" s="151" t="s">
        <v>214</v>
      </c>
      <c r="E145" s="152" t="s">
        <v>1</v>
      </c>
      <c r="F145" s="153" t="s">
        <v>1587</v>
      </c>
      <c r="H145" s="154">
        <v>13.2</v>
      </c>
      <c r="I145" s="155"/>
      <c r="L145" s="150"/>
      <c r="M145" s="156"/>
      <c r="T145" s="157"/>
      <c r="AT145" s="152" t="s">
        <v>214</v>
      </c>
      <c r="AU145" s="152" t="s">
        <v>87</v>
      </c>
      <c r="AV145" s="12" t="s">
        <v>87</v>
      </c>
      <c r="AW145" s="12" t="s">
        <v>32</v>
      </c>
      <c r="AX145" s="12" t="s">
        <v>77</v>
      </c>
      <c r="AY145" s="152" t="s">
        <v>197</v>
      </c>
    </row>
    <row r="146" spans="2:65" s="12" customFormat="1">
      <c r="B146" s="150"/>
      <c r="D146" s="151" t="s">
        <v>214</v>
      </c>
      <c r="E146" s="152" t="s">
        <v>1</v>
      </c>
      <c r="F146" s="153" t="s">
        <v>1588</v>
      </c>
      <c r="H146" s="154">
        <v>4.3860000000000001</v>
      </c>
      <c r="I146" s="155"/>
      <c r="L146" s="150"/>
      <c r="M146" s="156"/>
      <c r="T146" s="157"/>
      <c r="AT146" s="152" t="s">
        <v>214</v>
      </c>
      <c r="AU146" s="152" t="s">
        <v>87</v>
      </c>
      <c r="AV146" s="12" t="s">
        <v>87</v>
      </c>
      <c r="AW146" s="12" t="s">
        <v>32</v>
      </c>
      <c r="AX146" s="12" t="s">
        <v>77</v>
      </c>
      <c r="AY146" s="152" t="s">
        <v>197</v>
      </c>
    </row>
    <row r="147" spans="2:65" s="12" customFormat="1">
      <c r="B147" s="150"/>
      <c r="D147" s="151" t="s">
        <v>214</v>
      </c>
      <c r="E147" s="152" t="s">
        <v>1</v>
      </c>
      <c r="F147" s="153" t="s">
        <v>1589</v>
      </c>
      <c r="H147" s="154">
        <v>41.942999999999998</v>
      </c>
      <c r="I147" s="155"/>
      <c r="L147" s="150"/>
      <c r="M147" s="156"/>
      <c r="T147" s="157"/>
      <c r="AT147" s="152" t="s">
        <v>214</v>
      </c>
      <c r="AU147" s="152" t="s">
        <v>87</v>
      </c>
      <c r="AV147" s="12" t="s">
        <v>87</v>
      </c>
      <c r="AW147" s="12" t="s">
        <v>32</v>
      </c>
      <c r="AX147" s="12" t="s">
        <v>77</v>
      </c>
      <c r="AY147" s="152" t="s">
        <v>197</v>
      </c>
    </row>
    <row r="148" spans="2:65" s="12" customFormat="1">
      <c r="B148" s="150"/>
      <c r="D148" s="151" t="s">
        <v>214</v>
      </c>
      <c r="E148" s="152" t="s">
        <v>1</v>
      </c>
      <c r="F148" s="153" t="s">
        <v>1590</v>
      </c>
      <c r="H148" s="154">
        <v>1.92</v>
      </c>
      <c r="I148" s="155"/>
      <c r="L148" s="150"/>
      <c r="M148" s="156"/>
      <c r="T148" s="157"/>
      <c r="AT148" s="152" t="s">
        <v>214</v>
      </c>
      <c r="AU148" s="152" t="s">
        <v>87</v>
      </c>
      <c r="AV148" s="12" t="s">
        <v>87</v>
      </c>
      <c r="AW148" s="12" t="s">
        <v>32</v>
      </c>
      <c r="AX148" s="12" t="s">
        <v>77</v>
      </c>
      <c r="AY148" s="152" t="s">
        <v>197</v>
      </c>
    </row>
    <row r="149" spans="2:65" s="13" customFormat="1">
      <c r="B149" s="158"/>
      <c r="D149" s="151" t="s">
        <v>214</v>
      </c>
      <c r="E149" s="159" t="s">
        <v>1</v>
      </c>
      <c r="F149" s="160" t="s">
        <v>219</v>
      </c>
      <c r="H149" s="161">
        <v>61.448999999999998</v>
      </c>
      <c r="I149" s="162"/>
      <c r="L149" s="158"/>
      <c r="M149" s="163"/>
      <c r="T149" s="164"/>
      <c r="AT149" s="159" t="s">
        <v>214</v>
      </c>
      <c r="AU149" s="159" t="s">
        <v>87</v>
      </c>
      <c r="AV149" s="13" t="s">
        <v>204</v>
      </c>
      <c r="AW149" s="13" t="s">
        <v>32</v>
      </c>
      <c r="AX149" s="13" t="s">
        <v>85</v>
      </c>
      <c r="AY149" s="159" t="s">
        <v>197</v>
      </c>
    </row>
    <row r="150" spans="2:65" s="1" customFormat="1" ht="37.9" customHeight="1">
      <c r="B150" s="136"/>
      <c r="C150" s="137" t="s">
        <v>225</v>
      </c>
      <c r="D150" s="137" t="s">
        <v>199</v>
      </c>
      <c r="E150" s="138" t="s">
        <v>282</v>
      </c>
      <c r="F150" s="139" t="s">
        <v>283</v>
      </c>
      <c r="G150" s="140" t="s">
        <v>222</v>
      </c>
      <c r="H150" s="141">
        <v>860.28599999999994</v>
      </c>
      <c r="I150" s="142"/>
      <c r="J150" s="143">
        <f>ROUND(I150*H150,2)</f>
        <v>0</v>
      </c>
      <c r="K150" s="139" t="s">
        <v>203</v>
      </c>
      <c r="L150" s="32"/>
      <c r="M150" s="144" t="s">
        <v>1</v>
      </c>
      <c r="N150" s="145" t="s">
        <v>42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204</v>
      </c>
      <c r="AT150" s="148" t="s">
        <v>199</v>
      </c>
      <c r="AU150" s="148" t="s">
        <v>87</v>
      </c>
      <c r="AY150" s="17" t="s">
        <v>197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85</v>
      </c>
      <c r="BK150" s="149">
        <f>ROUND(I150*H150,2)</f>
        <v>0</v>
      </c>
      <c r="BL150" s="17" t="s">
        <v>204</v>
      </c>
      <c r="BM150" s="148" t="s">
        <v>1591</v>
      </c>
    </row>
    <row r="151" spans="2:65" s="12" customFormat="1">
      <c r="B151" s="150"/>
      <c r="D151" s="151" t="s">
        <v>214</v>
      </c>
      <c r="F151" s="153" t="s">
        <v>1592</v>
      </c>
      <c r="H151" s="154">
        <v>860.28599999999994</v>
      </c>
      <c r="I151" s="155"/>
      <c r="L151" s="150"/>
      <c r="M151" s="156"/>
      <c r="T151" s="157"/>
      <c r="AT151" s="152" t="s">
        <v>214</v>
      </c>
      <c r="AU151" s="152" t="s">
        <v>87</v>
      </c>
      <c r="AV151" s="12" t="s">
        <v>87</v>
      </c>
      <c r="AW151" s="12" t="s">
        <v>3</v>
      </c>
      <c r="AX151" s="12" t="s">
        <v>85</v>
      </c>
      <c r="AY151" s="152" t="s">
        <v>197</v>
      </c>
    </row>
    <row r="152" spans="2:65" s="1" customFormat="1" ht="24.2" customHeight="1">
      <c r="B152" s="136"/>
      <c r="C152" s="137" t="s">
        <v>233</v>
      </c>
      <c r="D152" s="137" t="s">
        <v>199</v>
      </c>
      <c r="E152" s="138" t="s">
        <v>287</v>
      </c>
      <c r="F152" s="139" t="s">
        <v>288</v>
      </c>
      <c r="G152" s="140" t="s">
        <v>222</v>
      </c>
      <c r="H152" s="141">
        <v>61.448999999999998</v>
      </c>
      <c r="I152" s="142"/>
      <c r="J152" s="143">
        <f>ROUND(I152*H152,2)</f>
        <v>0</v>
      </c>
      <c r="K152" s="139" t="s">
        <v>203</v>
      </c>
      <c r="L152" s="32"/>
      <c r="M152" s="144" t="s">
        <v>1</v>
      </c>
      <c r="N152" s="145" t="s">
        <v>42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204</v>
      </c>
      <c r="AT152" s="148" t="s">
        <v>199</v>
      </c>
      <c r="AU152" s="148" t="s">
        <v>87</v>
      </c>
      <c r="AY152" s="17" t="s">
        <v>197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85</v>
      </c>
      <c r="BK152" s="149">
        <f>ROUND(I152*H152,2)</f>
        <v>0</v>
      </c>
      <c r="BL152" s="17" t="s">
        <v>204</v>
      </c>
      <c r="BM152" s="148" t="s">
        <v>1593</v>
      </c>
    </row>
    <row r="153" spans="2:65" s="1" customFormat="1" ht="33" customHeight="1">
      <c r="B153" s="136"/>
      <c r="C153" s="137" t="s">
        <v>238</v>
      </c>
      <c r="D153" s="137" t="s">
        <v>199</v>
      </c>
      <c r="E153" s="138" t="s">
        <v>291</v>
      </c>
      <c r="F153" s="139" t="s">
        <v>292</v>
      </c>
      <c r="G153" s="140" t="s">
        <v>293</v>
      </c>
      <c r="H153" s="141">
        <v>110.608</v>
      </c>
      <c r="I153" s="142"/>
      <c r="J153" s="143">
        <f>ROUND(I153*H153,2)</f>
        <v>0</v>
      </c>
      <c r="K153" s="139" t="s">
        <v>203</v>
      </c>
      <c r="L153" s="32"/>
      <c r="M153" s="144" t="s">
        <v>1</v>
      </c>
      <c r="N153" s="145" t="s">
        <v>42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204</v>
      </c>
      <c r="AT153" s="148" t="s">
        <v>199</v>
      </c>
      <c r="AU153" s="148" t="s">
        <v>87</v>
      </c>
      <c r="AY153" s="17" t="s">
        <v>197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85</v>
      </c>
      <c r="BK153" s="149">
        <f>ROUND(I153*H153,2)</f>
        <v>0</v>
      </c>
      <c r="BL153" s="17" t="s">
        <v>204</v>
      </c>
      <c r="BM153" s="148" t="s">
        <v>1594</v>
      </c>
    </row>
    <row r="154" spans="2:65" s="12" customFormat="1">
      <c r="B154" s="150"/>
      <c r="D154" s="151" t="s">
        <v>214</v>
      </c>
      <c r="F154" s="153" t="s">
        <v>1595</v>
      </c>
      <c r="H154" s="154">
        <v>110.608</v>
      </c>
      <c r="I154" s="155"/>
      <c r="L154" s="150"/>
      <c r="M154" s="156"/>
      <c r="T154" s="157"/>
      <c r="AT154" s="152" t="s">
        <v>214</v>
      </c>
      <c r="AU154" s="152" t="s">
        <v>87</v>
      </c>
      <c r="AV154" s="12" t="s">
        <v>87</v>
      </c>
      <c r="AW154" s="12" t="s">
        <v>3</v>
      </c>
      <c r="AX154" s="12" t="s">
        <v>85</v>
      </c>
      <c r="AY154" s="152" t="s">
        <v>197</v>
      </c>
    </row>
    <row r="155" spans="2:65" s="1" customFormat="1" ht="16.5" customHeight="1">
      <c r="B155" s="136"/>
      <c r="C155" s="137" t="s">
        <v>244</v>
      </c>
      <c r="D155" s="137" t="s">
        <v>199</v>
      </c>
      <c r="E155" s="138" t="s">
        <v>297</v>
      </c>
      <c r="F155" s="139" t="s">
        <v>298</v>
      </c>
      <c r="G155" s="140" t="s">
        <v>222</v>
      </c>
      <c r="H155" s="141">
        <v>61.448999999999998</v>
      </c>
      <c r="I155" s="142"/>
      <c r="J155" s="143">
        <f>ROUND(I155*H155,2)</f>
        <v>0</v>
      </c>
      <c r="K155" s="139" t="s">
        <v>203</v>
      </c>
      <c r="L155" s="32"/>
      <c r="M155" s="144" t="s">
        <v>1</v>
      </c>
      <c r="N155" s="145" t="s">
        <v>42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204</v>
      </c>
      <c r="AT155" s="148" t="s">
        <v>199</v>
      </c>
      <c r="AU155" s="148" t="s">
        <v>87</v>
      </c>
      <c r="AY155" s="17" t="s">
        <v>197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85</v>
      </c>
      <c r="BK155" s="149">
        <f>ROUND(I155*H155,2)</f>
        <v>0</v>
      </c>
      <c r="BL155" s="17" t="s">
        <v>204</v>
      </c>
      <c r="BM155" s="148" t="s">
        <v>1596</v>
      </c>
    </row>
    <row r="156" spans="2:65" s="1" customFormat="1" ht="24.2" customHeight="1">
      <c r="B156" s="136"/>
      <c r="C156" s="137" t="s">
        <v>248</v>
      </c>
      <c r="D156" s="137" t="s">
        <v>199</v>
      </c>
      <c r="E156" s="138" t="s">
        <v>301</v>
      </c>
      <c r="F156" s="139" t="s">
        <v>302</v>
      </c>
      <c r="G156" s="140" t="s">
        <v>222</v>
      </c>
      <c r="H156" s="141">
        <v>92.391000000000005</v>
      </c>
      <c r="I156" s="142"/>
      <c r="J156" s="143">
        <f>ROUND(I156*H156,2)</f>
        <v>0</v>
      </c>
      <c r="K156" s="139" t="s">
        <v>203</v>
      </c>
      <c r="L156" s="32"/>
      <c r="M156" s="144" t="s">
        <v>1</v>
      </c>
      <c r="N156" s="145" t="s">
        <v>42</v>
      </c>
      <c r="P156" s="146">
        <f>O156*H156</f>
        <v>0</v>
      </c>
      <c r="Q156" s="146">
        <v>0</v>
      </c>
      <c r="R156" s="146">
        <f>Q156*H156</f>
        <v>0</v>
      </c>
      <c r="S156" s="146">
        <v>0</v>
      </c>
      <c r="T156" s="147">
        <f>S156*H156</f>
        <v>0</v>
      </c>
      <c r="AR156" s="148" t="s">
        <v>204</v>
      </c>
      <c r="AT156" s="148" t="s">
        <v>199</v>
      </c>
      <c r="AU156" s="148" t="s">
        <v>87</v>
      </c>
      <c r="AY156" s="17" t="s">
        <v>197</v>
      </c>
      <c r="BE156" s="149">
        <f>IF(N156="základní",J156,0)</f>
        <v>0</v>
      </c>
      <c r="BF156" s="149">
        <f>IF(N156="snížená",J156,0)</f>
        <v>0</v>
      </c>
      <c r="BG156" s="149">
        <f>IF(N156="zákl. přenesená",J156,0)</f>
        <v>0</v>
      </c>
      <c r="BH156" s="149">
        <f>IF(N156="sníž. přenesená",J156,0)</f>
        <v>0</v>
      </c>
      <c r="BI156" s="149">
        <f>IF(N156="nulová",J156,0)</f>
        <v>0</v>
      </c>
      <c r="BJ156" s="17" t="s">
        <v>85</v>
      </c>
      <c r="BK156" s="149">
        <f>ROUND(I156*H156,2)</f>
        <v>0</v>
      </c>
      <c r="BL156" s="17" t="s">
        <v>204</v>
      </c>
      <c r="BM156" s="148" t="s">
        <v>1597</v>
      </c>
    </row>
    <row r="157" spans="2:65" s="12" customFormat="1">
      <c r="B157" s="150"/>
      <c r="D157" s="151" t="s">
        <v>214</v>
      </c>
      <c r="E157" s="152" t="s">
        <v>1</v>
      </c>
      <c r="F157" s="153" t="s">
        <v>1583</v>
      </c>
      <c r="H157" s="154">
        <v>150</v>
      </c>
      <c r="I157" s="155"/>
      <c r="L157" s="150"/>
      <c r="M157" s="156"/>
      <c r="T157" s="157"/>
      <c r="AT157" s="152" t="s">
        <v>214</v>
      </c>
      <c r="AU157" s="152" t="s">
        <v>87</v>
      </c>
      <c r="AV157" s="12" t="s">
        <v>87</v>
      </c>
      <c r="AW157" s="12" t="s">
        <v>32</v>
      </c>
      <c r="AX157" s="12" t="s">
        <v>77</v>
      </c>
      <c r="AY157" s="152" t="s">
        <v>197</v>
      </c>
    </row>
    <row r="158" spans="2:65" s="12" customFormat="1">
      <c r="B158" s="150"/>
      <c r="D158" s="151" t="s">
        <v>214</v>
      </c>
      <c r="E158" s="152" t="s">
        <v>1</v>
      </c>
      <c r="F158" s="153" t="s">
        <v>1585</v>
      </c>
      <c r="H158" s="154">
        <v>3.84</v>
      </c>
      <c r="I158" s="155"/>
      <c r="L158" s="150"/>
      <c r="M158" s="156"/>
      <c r="T158" s="157"/>
      <c r="AT158" s="152" t="s">
        <v>214</v>
      </c>
      <c r="AU158" s="152" t="s">
        <v>87</v>
      </c>
      <c r="AV158" s="12" t="s">
        <v>87</v>
      </c>
      <c r="AW158" s="12" t="s">
        <v>32</v>
      </c>
      <c r="AX158" s="12" t="s">
        <v>77</v>
      </c>
      <c r="AY158" s="152" t="s">
        <v>197</v>
      </c>
    </row>
    <row r="159" spans="2:65" s="14" customFormat="1">
      <c r="B159" s="165"/>
      <c r="D159" s="151" t="s">
        <v>214</v>
      </c>
      <c r="E159" s="166" t="s">
        <v>1</v>
      </c>
      <c r="F159" s="167" t="s">
        <v>304</v>
      </c>
      <c r="H159" s="168">
        <v>153.84</v>
      </c>
      <c r="I159" s="169"/>
      <c r="L159" s="165"/>
      <c r="M159" s="170"/>
      <c r="T159" s="171"/>
      <c r="AT159" s="166" t="s">
        <v>214</v>
      </c>
      <c r="AU159" s="166" t="s">
        <v>87</v>
      </c>
      <c r="AV159" s="14" t="s">
        <v>209</v>
      </c>
      <c r="AW159" s="14" t="s">
        <v>32</v>
      </c>
      <c r="AX159" s="14" t="s">
        <v>77</v>
      </c>
      <c r="AY159" s="166" t="s">
        <v>197</v>
      </c>
    </row>
    <row r="160" spans="2:65" s="12" customFormat="1">
      <c r="B160" s="150"/>
      <c r="D160" s="151" t="s">
        <v>214</v>
      </c>
      <c r="E160" s="152" t="s">
        <v>1</v>
      </c>
      <c r="F160" s="153" t="s">
        <v>1598</v>
      </c>
      <c r="H160" s="154">
        <v>-13.2</v>
      </c>
      <c r="I160" s="155"/>
      <c r="L160" s="150"/>
      <c r="M160" s="156"/>
      <c r="T160" s="157"/>
      <c r="AT160" s="152" t="s">
        <v>214</v>
      </c>
      <c r="AU160" s="152" t="s">
        <v>87</v>
      </c>
      <c r="AV160" s="12" t="s">
        <v>87</v>
      </c>
      <c r="AW160" s="12" t="s">
        <v>32</v>
      </c>
      <c r="AX160" s="12" t="s">
        <v>77</v>
      </c>
      <c r="AY160" s="152" t="s">
        <v>197</v>
      </c>
    </row>
    <row r="161" spans="2:65" s="12" customFormat="1">
      <c r="B161" s="150"/>
      <c r="D161" s="151" t="s">
        <v>214</v>
      </c>
      <c r="E161" s="152" t="s">
        <v>1</v>
      </c>
      <c r="F161" s="153" t="s">
        <v>1599</v>
      </c>
      <c r="H161" s="154">
        <v>-4.3860000000000001</v>
      </c>
      <c r="I161" s="155"/>
      <c r="L161" s="150"/>
      <c r="M161" s="156"/>
      <c r="T161" s="157"/>
      <c r="AT161" s="152" t="s">
        <v>214</v>
      </c>
      <c r="AU161" s="152" t="s">
        <v>87</v>
      </c>
      <c r="AV161" s="12" t="s">
        <v>87</v>
      </c>
      <c r="AW161" s="12" t="s">
        <v>32</v>
      </c>
      <c r="AX161" s="12" t="s">
        <v>77</v>
      </c>
      <c r="AY161" s="152" t="s">
        <v>197</v>
      </c>
    </row>
    <row r="162" spans="2:65" s="12" customFormat="1" ht="22.5">
      <c r="B162" s="150"/>
      <c r="D162" s="151" t="s">
        <v>214</v>
      </c>
      <c r="E162" s="152" t="s">
        <v>1</v>
      </c>
      <c r="F162" s="153" t="s">
        <v>1600</v>
      </c>
      <c r="H162" s="154">
        <v>-41.942999999999998</v>
      </c>
      <c r="I162" s="155"/>
      <c r="L162" s="150"/>
      <c r="M162" s="156"/>
      <c r="T162" s="157"/>
      <c r="AT162" s="152" t="s">
        <v>214</v>
      </c>
      <c r="AU162" s="152" t="s">
        <v>87</v>
      </c>
      <c r="AV162" s="12" t="s">
        <v>87</v>
      </c>
      <c r="AW162" s="12" t="s">
        <v>32</v>
      </c>
      <c r="AX162" s="12" t="s">
        <v>77</v>
      </c>
      <c r="AY162" s="152" t="s">
        <v>197</v>
      </c>
    </row>
    <row r="163" spans="2:65" s="12" customFormat="1">
      <c r="B163" s="150"/>
      <c r="D163" s="151" t="s">
        <v>214</v>
      </c>
      <c r="E163" s="152" t="s">
        <v>1</v>
      </c>
      <c r="F163" s="153" t="s">
        <v>1601</v>
      </c>
      <c r="H163" s="154">
        <v>-1.92</v>
      </c>
      <c r="I163" s="155"/>
      <c r="L163" s="150"/>
      <c r="M163" s="156"/>
      <c r="T163" s="157"/>
      <c r="AT163" s="152" t="s">
        <v>214</v>
      </c>
      <c r="AU163" s="152" t="s">
        <v>87</v>
      </c>
      <c r="AV163" s="12" t="s">
        <v>87</v>
      </c>
      <c r="AW163" s="12" t="s">
        <v>32</v>
      </c>
      <c r="AX163" s="12" t="s">
        <v>77</v>
      </c>
      <c r="AY163" s="152" t="s">
        <v>197</v>
      </c>
    </row>
    <row r="164" spans="2:65" s="14" customFormat="1">
      <c r="B164" s="165"/>
      <c r="D164" s="151" t="s">
        <v>214</v>
      </c>
      <c r="E164" s="166" t="s">
        <v>1</v>
      </c>
      <c r="F164" s="167" t="s">
        <v>312</v>
      </c>
      <c r="H164" s="168">
        <v>-61.448999999999998</v>
      </c>
      <c r="I164" s="169"/>
      <c r="L164" s="165"/>
      <c r="M164" s="170"/>
      <c r="T164" s="171"/>
      <c r="AT164" s="166" t="s">
        <v>214</v>
      </c>
      <c r="AU164" s="166" t="s">
        <v>87</v>
      </c>
      <c r="AV164" s="14" t="s">
        <v>209</v>
      </c>
      <c r="AW164" s="14" t="s">
        <v>32</v>
      </c>
      <c r="AX164" s="14" t="s">
        <v>77</v>
      </c>
      <c r="AY164" s="166" t="s">
        <v>197</v>
      </c>
    </row>
    <row r="165" spans="2:65" s="13" customFormat="1">
      <c r="B165" s="158"/>
      <c r="D165" s="151" t="s">
        <v>214</v>
      </c>
      <c r="E165" s="159" t="s">
        <v>1</v>
      </c>
      <c r="F165" s="160" t="s">
        <v>219</v>
      </c>
      <c r="H165" s="161">
        <v>92.39100000000002</v>
      </c>
      <c r="I165" s="162"/>
      <c r="L165" s="158"/>
      <c r="M165" s="163"/>
      <c r="T165" s="164"/>
      <c r="AT165" s="159" t="s">
        <v>214</v>
      </c>
      <c r="AU165" s="159" t="s">
        <v>87</v>
      </c>
      <c r="AV165" s="13" t="s">
        <v>204</v>
      </c>
      <c r="AW165" s="13" t="s">
        <v>32</v>
      </c>
      <c r="AX165" s="13" t="s">
        <v>85</v>
      </c>
      <c r="AY165" s="159" t="s">
        <v>197</v>
      </c>
    </row>
    <row r="166" spans="2:65" s="1" customFormat="1" ht="24.2" customHeight="1">
      <c r="B166" s="136"/>
      <c r="C166" s="137" t="s">
        <v>252</v>
      </c>
      <c r="D166" s="137" t="s">
        <v>199</v>
      </c>
      <c r="E166" s="138" t="s">
        <v>1602</v>
      </c>
      <c r="F166" s="139" t="s">
        <v>1603</v>
      </c>
      <c r="G166" s="140" t="s">
        <v>212</v>
      </c>
      <c r="H166" s="141">
        <v>79</v>
      </c>
      <c r="I166" s="142"/>
      <c r="J166" s="143">
        <f>ROUND(I166*H166,2)</f>
        <v>0</v>
      </c>
      <c r="K166" s="139" t="s">
        <v>203</v>
      </c>
      <c r="L166" s="32"/>
      <c r="M166" s="144" t="s">
        <v>1</v>
      </c>
      <c r="N166" s="145" t="s">
        <v>42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204</v>
      </c>
      <c r="AT166" s="148" t="s">
        <v>199</v>
      </c>
      <c r="AU166" s="148" t="s">
        <v>87</v>
      </c>
      <c r="AY166" s="17" t="s">
        <v>197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85</v>
      </c>
      <c r="BK166" s="149">
        <f>ROUND(I166*H166,2)</f>
        <v>0</v>
      </c>
      <c r="BL166" s="17" t="s">
        <v>204</v>
      </c>
      <c r="BM166" s="148" t="s">
        <v>1604</v>
      </c>
    </row>
    <row r="167" spans="2:65" s="1" customFormat="1" ht="24.2" customHeight="1">
      <c r="B167" s="136"/>
      <c r="C167" s="137" t="s">
        <v>256</v>
      </c>
      <c r="D167" s="137" t="s">
        <v>199</v>
      </c>
      <c r="E167" s="138" t="s">
        <v>317</v>
      </c>
      <c r="F167" s="139" t="s">
        <v>318</v>
      </c>
      <c r="G167" s="140" t="s">
        <v>212</v>
      </c>
      <c r="H167" s="141">
        <v>79</v>
      </c>
      <c r="I167" s="142"/>
      <c r="J167" s="143">
        <f>ROUND(I167*H167,2)</f>
        <v>0</v>
      </c>
      <c r="K167" s="139" t="s">
        <v>203</v>
      </c>
      <c r="L167" s="32"/>
      <c r="M167" s="144" t="s">
        <v>1</v>
      </c>
      <c r="N167" s="145" t="s">
        <v>42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204</v>
      </c>
      <c r="AT167" s="148" t="s">
        <v>199</v>
      </c>
      <c r="AU167" s="148" t="s">
        <v>87</v>
      </c>
      <c r="AY167" s="17" t="s">
        <v>197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85</v>
      </c>
      <c r="BK167" s="149">
        <f>ROUND(I167*H167,2)</f>
        <v>0</v>
      </c>
      <c r="BL167" s="17" t="s">
        <v>204</v>
      </c>
      <c r="BM167" s="148" t="s">
        <v>1605</v>
      </c>
    </row>
    <row r="168" spans="2:65" s="1" customFormat="1" ht="16.5" customHeight="1">
      <c r="B168" s="136"/>
      <c r="C168" s="172" t="s">
        <v>8</v>
      </c>
      <c r="D168" s="172" t="s">
        <v>321</v>
      </c>
      <c r="E168" s="173" t="s">
        <v>322</v>
      </c>
      <c r="F168" s="174" t="s">
        <v>323</v>
      </c>
      <c r="G168" s="175" t="s">
        <v>324</v>
      </c>
      <c r="H168" s="176">
        <v>2.37</v>
      </c>
      <c r="I168" s="177"/>
      <c r="J168" s="178">
        <f>ROUND(I168*H168,2)</f>
        <v>0</v>
      </c>
      <c r="K168" s="174" t="s">
        <v>203</v>
      </c>
      <c r="L168" s="179"/>
      <c r="M168" s="180" t="s">
        <v>1</v>
      </c>
      <c r="N168" s="181" t="s">
        <v>42</v>
      </c>
      <c r="P168" s="146">
        <f>O168*H168</f>
        <v>0</v>
      </c>
      <c r="Q168" s="146">
        <v>1E-3</v>
      </c>
      <c r="R168" s="146">
        <f>Q168*H168</f>
        <v>2.3700000000000001E-3</v>
      </c>
      <c r="S168" s="146">
        <v>0</v>
      </c>
      <c r="T168" s="147">
        <f>S168*H168</f>
        <v>0</v>
      </c>
      <c r="AR168" s="148" t="s">
        <v>244</v>
      </c>
      <c r="AT168" s="148" t="s">
        <v>321</v>
      </c>
      <c r="AU168" s="148" t="s">
        <v>87</v>
      </c>
      <c r="AY168" s="17" t="s">
        <v>197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85</v>
      </c>
      <c r="BK168" s="149">
        <f>ROUND(I168*H168,2)</f>
        <v>0</v>
      </c>
      <c r="BL168" s="17" t="s">
        <v>204</v>
      </c>
      <c r="BM168" s="148" t="s">
        <v>1606</v>
      </c>
    </row>
    <row r="169" spans="2:65" s="12" customFormat="1">
      <c r="B169" s="150"/>
      <c r="D169" s="151" t="s">
        <v>214</v>
      </c>
      <c r="F169" s="153" t="s">
        <v>1607</v>
      </c>
      <c r="H169" s="154">
        <v>2.37</v>
      </c>
      <c r="I169" s="155"/>
      <c r="L169" s="150"/>
      <c r="M169" s="156"/>
      <c r="T169" s="157"/>
      <c r="AT169" s="152" t="s">
        <v>214</v>
      </c>
      <c r="AU169" s="152" t="s">
        <v>87</v>
      </c>
      <c r="AV169" s="12" t="s">
        <v>87</v>
      </c>
      <c r="AW169" s="12" t="s">
        <v>3</v>
      </c>
      <c r="AX169" s="12" t="s">
        <v>85</v>
      </c>
      <c r="AY169" s="152" t="s">
        <v>197</v>
      </c>
    </row>
    <row r="170" spans="2:65" s="1" customFormat="1" ht="24.2" customHeight="1">
      <c r="B170" s="136"/>
      <c r="C170" s="137" t="s">
        <v>264</v>
      </c>
      <c r="D170" s="137" t="s">
        <v>199</v>
      </c>
      <c r="E170" s="138" t="s">
        <v>328</v>
      </c>
      <c r="F170" s="139" t="s">
        <v>329</v>
      </c>
      <c r="G170" s="140" t="s">
        <v>212</v>
      </c>
      <c r="H170" s="141">
        <v>79</v>
      </c>
      <c r="I170" s="142"/>
      <c r="J170" s="143">
        <f>ROUND(I170*H170,2)</f>
        <v>0</v>
      </c>
      <c r="K170" s="139" t="s">
        <v>203</v>
      </c>
      <c r="L170" s="32"/>
      <c r="M170" s="144" t="s">
        <v>1</v>
      </c>
      <c r="N170" s="145" t="s">
        <v>42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204</v>
      </c>
      <c r="AT170" s="148" t="s">
        <v>199</v>
      </c>
      <c r="AU170" s="148" t="s">
        <v>87</v>
      </c>
      <c r="AY170" s="17" t="s">
        <v>197</v>
      </c>
      <c r="BE170" s="149">
        <f>IF(N170="základní",J170,0)</f>
        <v>0</v>
      </c>
      <c r="BF170" s="149">
        <f>IF(N170="snížená",J170,0)</f>
        <v>0</v>
      </c>
      <c r="BG170" s="149">
        <f>IF(N170="zákl. přenesená",J170,0)</f>
        <v>0</v>
      </c>
      <c r="BH170" s="149">
        <f>IF(N170="sníž. přenesená",J170,0)</f>
        <v>0</v>
      </c>
      <c r="BI170" s="149">
        <f>IF(N170="nulová",J170,0)</f>
        <v>0</v>
      </c>
      <c r="BJ170" s="17" t="s">
        <v>85</v>
      </c>
      <c r="BK170" s="149">
        <f>ROUND(I170*H170,2)</f>
        <v>0</v>
      </c>
      <c r="BL170" s="17" t="s">
        <v>204</v>
      </c>
      <c r="BM170" s="148" t="s">
        <v>1608</v>
      </c>
    </row>
    <row r="171" spans="2:65" s="1" customFormat="1" ht="21.75" customHeight="1">
      <c r="B171" s="136"/>
      <c r="C171" s="137" t="s">
        <v>268</v>
      </c>
      <c r="D171" s="137" t="s">
        <v>199</v>
      </c>
      <c r="E171" s="138" t="s">
        <v>356</v>
      </c>
      <c r="F171" s="139" t="s">
        <v>357</v>
      </c>
      <c r="G171" s="140" t="s">
        <v>212</v>
      </c>
      <c r="H171" s="141">
        <v>79</v>
      </c>
      <c r="I171" s="142"/>
      <c r="J171" s="143">
        <f>ROUND(I171*H171,2)</f>
        <v>0</v>
      </c>
      <c r="K171" s="139" t="s">
        <v>203</v>
      </c>
      <c r="L171" s="32"/>
      <c r="M171" s="144" t="s">
        <v>1</v>
      </c>
      <c r="N171" s="145" t="s">
        <v>42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204</v>
      </c>
      <c r="AT171" s="148" t="s">
        <v>199</v>
      </c>
      <c r="AU171" s="148" t="s">
        <v>87</v>
      </c>
      <c r="AY171" s="17" t="s">
        <v>197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85</v>
      </c>
      <c r="BK171" s="149">
        <f>ROUND(I171*H171,2)</f>
        <v>0</v>
      </c>
      <c r="BL171" s="17" t="s">
        <v>204</v>
      </c>
      <c r="BM171" s="148" t="s">
        <v>1609</v>
      </c>
    </row>
    <row r="172" spans="2:65" s="1" customFormat="1" ht="16.5" customHeight="1">
      <c r="B172" s="136"/>
      <c r="C172" s="137" t="s">
        <v>281</v>
      </c>
      <c r="D172" s="137" t="s">
        <v>199</v>
      </c>
      <c r="E172" s="138" t="s">
        <v>361</v>
      </c>
      <c r="F172" s="139" t="s">
        <v>362</v>
      </c>
      <c r="G172" s="140" t="s">
        <v>222</v>
      </c>
      <c r="H172" s="141">
        <v>1.1850000000000001</v>
      </c>
      <c r="I172" s="142"/>
      <c r="J172" s="143">
        <f>ROUND(I172*H172,2)</f>
        <v>0</v>
      </c>
      <c r="K172" s="139" t="s">
        <v>203</v>
      </c>
      <c r="L172" s="32"/>
      <c r="M172" s="144" t="s">
        <v>1</v>
      </c>
      <c r="N172" s="145" t="s">
        <v>42</v>
      </c>
      <c r="P172" s="146">
        <f>O172*H172</f>
        <v>0</v>
      </c>
      <c r="Q172" s="146">
        <v>0</v>
      </c>
      <c r="R172" s="146">
        <f>Q172*H172</f>
        <v>0</v>
      </c>
      <c r="S172" s="146">
        <v>0</v>
      </c>
      <c r="T172" s="147">
        <f>S172*H172</f>
        <v>0</v>
      </c>
      <c r="AR172" s="148" t="s">
        <v>204</v>
      </c>
      <c r="AT172" s="148" t="s">
        <v>199</v>
      </c>
      <c r="AU172" s="148" t="s">
        <v>87</v>
      </c>
      <c r="AY172" s="17" t="s">
        <v>197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85</v>
      </c>
      <c r="BK172" s="149">
        <f>ROUND(I172*H172,2)</f>
        <v>0</v>
      </c>
      <c r="BL172" s="17" t="s">
        <v>204</v>
      </c>
      <c r="BM172" s="148" t="s">
        <v>1610</v>
      </c>
    </row>
    <row r="173" spans="2:65" s="12" customFormat="1">
      <c r="B173" s="150"/>
      <c r="D173" s="151" t="s">
        <v>214</v>
      </c>
      <c r="F173" s="153" t="s">
        <v>1611</v>
      </c>
      <c r="H173" s="154">
        <v>1.1850000000000001</v>
      </c>
      <c r="I173" s="155"/>
      <c r="L173" s="150"/>
      <c r="M173" s="156"/>
      <c r="T173" s="157"/>
      <c r="AT173" s="152" t="s">
        <v>214</v>
      </c>
      <c r="AU173" s="152" t="s">
        <v>87</v>
      </c>
      <c r="AV173" s="12" t="s">
        <v>87</v>
      </c>
      <c r="AW173" s="12" t="s">
        <v>3</v>
      </c>
      <c r="AX173" s="12" t="s">
        <v>85</v>
      </c>
      <c r="AY173" s="152" t="s">
        <v>197</v>
      </c>
    </row>
    <row r="174" spans="2:65" s="11" customFormat="1" ht="22.9" customHeight="1">
      <c r="B174" s="124"/>
      <c r="D174" s="125" t="s">
        <v>76</v>
      </c>
      <c r="E174" s="134" t="s">
        <v>87</v>
      </c>
      <c r="F174" s="134" t="s">
        <v>365</v>
      </c>
      <c r="I174" s="127"/>
      <c r="J174" s="135">
        <f>BK174</f>
        <v>0</v>
      </c>
      <c r="L174" s="124"/>
      <c r="M174" s="129"/>
      <c r="P174" s="130">
        <f>SUM(P175:P191)</f>
        <v>0</v>
      </c>
      <c r="R174" s="130">
        <f>SUM(R175:R191)</f>
        <v>49.263157779999993</v>
      </c>
      <c r="T174" s="131">
        <f>SUM(T175:T191)</f>
        <v>0</v>
      </c>
      <c r="AR174" s="125" t="s">
        <v>85</v>
      </c>
      <c r="AT174" s="132" t="s">
        <v>76</v>
      </c>
      <c r="AU174" s="132" t="s">
        <v>85</v>
      </c>
      <c r="AY174" s="125" t="s">
        <v>197</v>
      </c>
      <c r="BK174" s="133">
        <f>SUM(BK175:BK191)</f>
        <v>0</v>
      </c>
    </row>
    <row r="175" spans="2:65" s="1" customFormat="1" ht="44.25" customHeight="1">
      <c r="B175" s="136"/>
      <c r="C175" s="137" t="s">
        <v>286</v>
      </c>
      <c r="D175" s="137" t="s">
        <v>199</v>
      </c>
      <c r="E175" s="138" t="s">
        <v>1612</v>
      </c>
      <c r="F175" s="139" t="s">
        <v>1613</v>
      </c>
      <c r="G175" s="140" t="s">
        <v>527</v>
      </c>
      <c r="H175" s="141">
        <v>27</v>
      </c>
      <c r="I175" s="142"/>
      <c r="J175" s="143">
        <f>ROUND(I175*H175,2)</f>
        <v>0</v>
      </c>
      <c r="K175" s="139" t="s">
        <v>203</v>
      </c>
      <c r="L175" s="32"/>
      <c r="M175" s="144" t="s">
        <v>1</v>
      </c>
      <c r="N175" s="145" t="s">
        <v>42</v>
      </c>
      <c r="P175" s="146">
        <f>O175*H175</f>
        <v>0</v>
      </c>
      <c r="Q175" s="146">
        <v>0.2044</v>
      </c>
      <c r="R175" s="146">
        <f>Q175*H175</f>
        <v>5.5187999999999997</v>
      </c>
      <c r="S175" s="146">
        <v>0</v>
      </c>
      <c r="T175" s="147">
        <f>S175*H175</f>
        <v>0</v>
      </c>
      <c r="AR175" s="148" t="s">
        <v>204</v>
      </c>
      <c r="AT175" s="148" t="s">
        <v>199</v>
      </c>
      <c r="AU175" s="148" t="s">
        <v>87</v>
      </c>
      <c r="AY175" s="17" t="s">
        <v>197</v>
      </c>
      <c r="BE175" s="149">
        <f>IF(N175="základní",J175,0)</f>
        <v>0</v>
      </c>
      <c r="BF175" s="149">
        <f>IF(N175="snížená",J175,0)</f>
        <v>0</v>
      </c>
      <c r="BG175" s="149">
        <f>IF(N175="zákl. přenesená",J175,0)</f>
        <v>0</v>
      </c>
      <c r="BH175" s="149">
        <f>IF(N175="sníž. přenesená",J175,0)</f>
        <v>0</v>
      </c>
      <c r="BI175" s="149">
        <f>IF(N175="nulová",J175,0)</f>
        <v>0</v>
      </c>
      <c r="BJ175" s="17" t="s">
        <v>85</v>
      </c>
      <c r="BK175" s="149">
        <f>ROUND(I175*H175,2)</f>
        <v>0</v>
      </c>
      <c r="BL175" s="17" t="s">
        <v>204</v>
      </c>
      <c r="BM175" s="148" t="s">
        <v>1614</v>
      </c>
    </row>
    <row r="176" spans="2:65" s="12" customFormat="1">
      <c r="B176" s="150"/>
      <c r="D176" s="151" t="s">
        <v>214</v>
      </c>
      <c r="E176" s="152" t="s">
        <v>1</v>
      </c>
      <c r="F176" s="153" t="s">
        <v>1615</v>
      </c>
      <c r="H176" s="154">
        <v>27</v>
      </c>
      <c r="I176" s="155"/>
      <c r="L176" s="150"/>
      <c r="M176" s="156"/>
      <c r="T176" s="157"/>
      <c r="AT176" s="152" t="s">
        <v>214</v>
      </c>
      <c r="AU176" s="152" t="s">
        <v>87</v>
      </c>
      <c r="AV176" s="12" t="s">
        <v>87</v>
      </c>
      <c r="AW176" s="12" t="s">
        <v>32</v>
      </c>
      <c r="AX176" s="12" t="s">
        <v>85</v>
      </c>
      <c r="AY176" s="152" t="s">
        <v>197</v>
      </c>
    </row>
    <row r="177" spans="2:65" s="1" customFormat="1" ht="24.2" customHeight="1">
      <c r="B177" s="136"/>
      <c r="C177" s="137" t="s">
        <v>290</v>
      </c>
      <c r="D177" s="137" t="s">
        <v>199</v>
      </c>
      <c r="E177" s="138" t="s">
        <v>1616</v>
      </c>
      <c r="F177" s="139" t="s">
        <v>1617</v>
      </c>
      <c r="G177" s="140" t="s">
        <v>222</v>
      </c>
      <c r="H177" s="141">
        <v>13.2</v>
      </c>
      <c r="I177" s="142"/>
      <c r="J177" s="143">
        <f>ROUND(I177*H177,2)</f>
        <v>0</v>
      </c>
      <c r="K177" s="139" t="s">
        <v>203</v>
      </c>
      <c r="L177" s="32"/>
      <c r="M177" s="144" t="s">
        <v>1</v>
      </c>
      <c r="N177" s="145" t="s">
        <v>42</v>
      </c>
      <c r="P177" s="146">
        <f>O177*H177</f>
        <v>0</v>
      </c>
      <c r="Q177" s="146">
        <v>2.16</v>
      </c>
      <c r="R177" s="146">
        <f>Q177*H177</f>
        <v>28.512</v>
      </c>
      <c r="S177" s="146">
        <v>0</v>
      </c>
      <c r="T177" s="147">
        <f>S177*H177</f>
        <v>0</v>
      </c>
      <c r="AR177" s="148" t="s">
        <v>204</v>
      </c>
      <c r="AT177" s="148" t="s">
        <v>199</v>
      </c>
      <c r="AU177" s="148" t="s">
        <v>87</v>
      </c>
      <c r="AY177" s="17" t="s">
        <v>197</v>
      </c>
      <c r="BE177" s="149">
        <f>IF(N177="základní",J177,0)</f>
        <v>0</v>
      </c>
      <c r="BF177" s="149">
        <f>IF(N177="snížená",J177,0)</f>
        <v>0</v>
      </c>
      <c r="BG177" s="149">
        <f>IF(N177="zákl. přenesená",J177,0)</f>
        <v>0</v>
      </c>
      <c r="BH177" s="149">
        <f>IF(N177="sníž. přenesená",J177,0)</f>
        <v>0</v>
      </c>
      <c r="BI177" s="149">
        <f>IF(N177="nulová",J177,0)</f>
        <v>0</v>
      </c>
      <c r="BJ177" s="17" t="s">
        <v>85</v>
      </c>
      <c r="BK177" s="149">
        <f>ROUND(I177*H177,2)</f>
        <v>0</v>
      </c>
      <c r="BL177" s="17" t="s">
        <v>204</v>
      </c>
      <c r="BM177" s="148" t="s">
        <v>1618</v>
      </c>
    </row>
    <row r="178" spans="2:65" s="12" customFormat="1">
      <c r="B178" s="150"/>
      <c r="D178" s="151" t="s">
        <v>214</v>
      </c>
      <c r="E178" s="152" t="s">
        <v>1</v>
      </c>
      <c r="F178" s="153" t="s">
        <v>1619</v>
      </c>
      <c r="H178" s="154">
        <v>13.2</v>
      </c>
      <c r="I178" s="155"/>
      <c r="L178" s="150"/>
      <c r="M178" s="156"/>
      <c r="T178" s="157"/>
      <c r="AT178" s="152" t="s">
        <v>214</v>
      </c>
      <c r="AU178" s="152" t="s">
        <v>87</v>
      </c>
      <c r="AV178" s="12" t="s">
        <v>87</v>
      </c>
      <c r="AW178" s="12" t="s">
        <v>32</v>
      </c>
      <c r="AX178" s="12" t="s">
        <v>85</v>
      </c>
      <c r="AY178" s="152" t="s">
        <v>197</v>
      </c>
    </row>
    <row r="179" spans="2:65" s="1" customFormat="1" ht="24.2" customHeight="1">
      <c r="B179" s="136"/>
      <c r="C179" s="137" t="s">
        <v>296</v>
      </c>
      <c r="D179" s="137" t="s">
        <v>199</v>
      </c>
      <c r="E179" s="138" t="s">
        <v>1620</v>
      </c>
      <c r="F179" s="139" t="s">
        <v>1621</v>
      </c>
      <c r="G179" s="140" t="s">
        <v>222</v>
      </c>
      <c r="H179" s="141">
        <v>4.3860000000000001</v>
      </c>
      <c r="I179" s="142"/>
      <c r="J179" s="143">
        <f>ROUND(I179*H179,2)</f>
        <v>0</v>
      </c>
      <c r="K179" s="139" t="s">
        <v>203</v>
      </c>
      <c r="L179" s="32"/>
      <c r="M179" s="144" t="s">
        <v>1</v>
      </c>
      <c r="N179" s="145" t="s">
        <v>42</v>
      </c>
      <c r="P179" s="146">
        <f>O179*H179</f>
        <v>0</v>
      </c>
      <c r="Q179" s="146">
        <v>2.3010199999999998</v>
      </c>
      <c r="R179" s="146">
        <f>Q179*H179</f>
        <v>10.09227372</v>
      </c>
      <c r="S179" s="146">
        <v>0</v>
      </c>
      <c r="T179" s="147">
        <f>S179*H179</f>
        <v>0</v>
      </c>
      <c r="AR179" s="148" t="s">
        <v>204</v>
      </c>
      <c r="AT179" s="148" t="s">
        <v>199</v>
      </c>
      <c r="AU179" s="148" t="s">
        <v>87</v>
      </c>
      <c r="AY179" s="17" t="s">
        <v>197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85</v>
      </c>
      <c r="BK179" s="149">
        <f>ROUND(I179*H179,2)</f>
        <v>0</v>
      </c>
      <c r="BL179" s="17" t="s">
        <v>204</v>
      </c>
      <c r="BM179" s="148" t="s">
        <v>1622</v>
      </c>
    </row>
    <row r="180" spans="2:65" s="12" customFormat="1">
      <c r="B180" s="150"/>
      <c r="D180" s="151" t="s">
        <v>214</v>
      </c>
      <c r="E180" s="152" t="s">
        <v>1</v>
      </c>
      <c r="F180" s="153" t="s">
        <v>1623</v>
      </c>
      <c r="H180" s="154">
        <v>4.3860000000000001</v>
      </c>
      <c r="I180" s="155"/>
      <c r="L180" s="150"/>
      <c r="M180" s="156"/>
      <c r="T180" s="157"/>
      <c r="AT180" s="152" t="s">
        <v>214</v>
      </c>
      <c r="AU180" s="152" t="s">
        <v>87</v>
      </c>
      <c r="AV180" s="12" t="s">
        <v>87</v>
      </c>
      <c r="AW180" s="12" t="s">
        <v>32</v>
      </c>
      <c r="AX180" s="12" t="s">
        <v>85</v>
      </c>
      <c r="AY180" s="152" t="s">
        <v>197</v>
      </c>
    </row>
    <row r="181" spans="2:65" s="1" customFormat="1" ht="16.5" customHeight="1">
      <c r="B181" s="136"/>
      <c r="C181" s="137" t="s">
        <v>300</v>
      </c>
      <c r="D181" s="137" t="s">
        <v>199</v>
      </c>
      <c r="E181" s="138" t="s">
        <v>393</v>
      </c>
      <c r="F181" s="139" t="s">
        <v>394</v>
      </c>
      <c r="G181" s="140" t="s">
        <v>212</v>
      </c>
      <c r="H181" s="141">
        <v>3.33</v>
      </c>
      <c r="I181" s="142"/>
      <c r="J181" s="143">
        <f>ROUND(I181*H181,2)</f>
        <v>0</v>
      </c>
      <c r="K181" s="139" t="s">
        <v>203</v>
      </c>
      <c r="L181" s="32"/>
      <c r="M181" s="144" t="s">
        <v>1</v>
      </c>
      <c r="N181" s="145" t="s">
        <v>42</v>
      </c>
      <c r="P181" s="146">
        <f>O181*H181</f>
        <v>0</v>
      </c>
      <c r="Q181" s="146">
        <v>2.9399999999999999E-3</v>
      </c>
      <c r="R181" s="146">
        <f>Q181*H181</f>
        <v>9.7902000000000006E-3</v>
      </c>
      <c r="S181" s="146">
        <v>0</v>
      </c>
      <c r="T181" s="147">
        <f>S181*H181</f>
        <v>0</v>
      </c>
      <c r="AR181" s="148" t="s">
        <v>204</v>
      </c>
      <c r="AT181" s="148" t="s">
        <v>199</v>
      </c>
      <c r="AU181" s="148" t="s">
        <v>87</v>
      </c>
      <c r="AY181" s="17" t="s">
        <v>197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85</v>
      </c>
      <c r="BK181" s="149">
        <f>ROUND(I181*H181,2)</f>
        <v>0</v>
      </c>
      <c r="BL181" s="17" t="s">
        <v>204</v>
      </c>
      <c r="BM181" s="148" t="s">
        <v>1624</v>
      </c>
    </row>
    <row r="182" spans="2:65" s="12" customFormat="1">
      <c r="B182" s="150"/>
      <c r="D182" s="151" t="s">
        <v>214</v>
      </c>
      <c r="E182" s="152" t="s">
        <v>1</v>
      </c>
      <c r="F182" s="153" t="s">
        <v>1625</v>
      </c>
      <c r="H182" s="154">
        <v>3.33</v>
      </c>
      <c r="I182" s="155"/>
      <c r="L182" s="150"/>
      <c r="M182" s="156"/>
      <c r="T182" s="157"/>
      <c r="AT182" s="152" t="s">
        <v>214</v>
      </c>
      <c r="AU182" s="152" t="s">
        <v>87</v>
      </c>
      <c r="AV182" s="12" t="s">
        <v>87</v>
      </c>
      <c r="AW182" s="12" t="s">
        <v>32</v>
      </c>
      <c r="AX182" s="12" t="s">
        <v>85</v>
      </c>
      <c r="AY182" s="152" t="s">
        <v>197</v>
      </c>
    </row>
    <row r="183" spans="2:65" s="1" customFormat="1" ht="16.5" customHeight="1">
      <c r="B183" s="136"/>
      <c r="C183" s="137" t="s">
        <v>313</v>
      </c>
      <c r="D183" s="137" t="s">
        <v>199</v>
      </c>
      <c r="E183" s="138" t="s">
        <v>398</v>
      </c>
      <c r="F183" s="139" t="s">
        <v>399</v>
      </c>
      <c r="G183" s="140" t="s">
        <v>212</v>
      </c>
      <c r="H183" s="141">
        <v>3.33</v>
      </c>
      <c r="I183" s="142"/>
      <c r="J183" s="143">
        <f>ROUND(I183*H183,2)</f>
        <v>0</v>
      </c>
      <c r="K183" s="139" t="s">
        <v>203</v>
      </c>
      <c r="L183" s="32"/>
      <c r="M183" s="144" t="s">
        <v>1</v>
      </c>
      <c r="N183" s="145" t="s">
        <v>42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204</v>
      </c>
      <c r="AT183" s="148" t="s">
        <v>199</v>
      </c>
      <c r="AU183" s="148" t="s">
        <v>87</v>
      </c>
      <c r="AY183" s="17" t="s">
        <v>197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85</v>
      </c>
      <c r="BK183" s="149">
        <f>ROUND(I183*H183,2)</f>
        <v>0</v>
      </c>
      <c r="BL183" s="17" t="s">
        <v>204</v>
      </c>
      <c r="BM183" s="148" t="s">
        <v>1626</v>
      </c>
    </row>
    <row r="184" spans="2:65" s="1" customFormat="1" ht="16.5" customHeight="1">
      <c r="B184" s="136"/>
      <c r="C184" s="137" t="s">
        <v>7</v>
      </c>
      <c r="D184" s="137" t="s">
        <v>199</v>
      </c>
      <c r="E184" s="138" t="s">
        <v>402</v>
      </c>
      <c r="F184" s="139" t="s">
        <v>403</v>
      </c>
      <c r="G184" s="140" t="s">
        <v>293</v>
      </c>
      <c r="H184" s="141">
        <v>0.25800000000000001</v>
      </c>
      <c r="I184" s="142"/>
      <c r="J184" s="143">
        <f>ROUND(I184*H184,2)</f>
        <v>0</v>
      </c>
      <c r="K184" s="139" t="s">
        <v>203</v>
      </c>
      <c r="L184" s="32"/>
      <c r="M184" s="144" t="s">
        <v>1</v>
      </c>
      <c r="N184" s="145" t="s">
        <v>42</v>
      </c>
      <c r="P184" s="146">
        <f>O184*H184</f>
        <v>0</v>
      </c>
      <c r="Q184" s="146">
        <v>1.06277</v>
      </c>
      <c r="R184" s="146">
        <f>Q184*H184</f>
        <v>0.27419465999999998</v>
      </c>
      <c r="S184" s="146">
        <v>0</v>
      </c>
      <c r="T184" s="147">
        <f>S184*H184</f>
        <v>0</v>
      </c>
      <c r="AR184" s="148" t="s">
        <v>204</v>
      </c>
      <c r="AT184" s="148" t="s">
        <v>199</v>
      </c>
      <c r="AU184" s="148" t="s">
        <v>87</v>
      </c>
      <c r="AY184" s="17" t="s">
        <v>197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85</v>
      </c>
      <c r="BK184" s="149">
        <f>ROUND(I184*H184,2)</f>
        <v>0</v>
      </c>
      <c r="BL184" s="17" t="s">
        <v>204</v>
      </c>
      <c r="BM184" s="148" t="s">
        <v>1627</v>
      </c>
    </row>
    <row r="185" spans="2:65" s="12" customFormat="1">
      <c r="B185" s="150"/>
      <c r="D185" s="151" t="s">
        <v>214</v>
      </c>
      <c r="E185" s="152" t="s">
        <v>1</v>
      </c>
      <c r="F185" s="153" t="s">
        <v>1628</v>
      </c>
      <c r="H185" s="154">
        <v>0.246</v>
      </c>
      <c r="I185" s="155"/>
      <c r="L185" s="150"/>
      <c r="M185" s="156"/>
      <c r="T185" s="157"/>
      <c r="AT185" s="152" t="s">
        <v>214</v>
      </c>
      <c r="AU185" s="152" t="s">
        <v>87</v>
      </c>
      <c r="AV185" s="12" t="s">
        <v>87</v>
      </c>
      <c r="AW185" s="12" t="s">
        <v>32</v>
      </c>
      <c r="AX185" s="12" t="s">
        <v>85</v>
      </c>
      <c r="AY185" s="152" t="s">
        <v>197</v>
      </c>
    </row>
    <row r="186" spans="2:65" s="12" customFormat="1">
      <c r="B186" s="150"/>
      <c r="D186" s="151" t="s">
        <v>214</v>
      </c>
      <c r="F186" s="153" t="s">
        <v>1629</v>
      </c>
      <c r="H186" s="154">
        <v>0.25800000000000001</v>
      </c>
      <c r="I186" s="155"/>
      <c r="L186" s="150"/>
      <c r="M186" s="156"/>
      <c r="T186" s="157"/>
      <c r="AT186" s="152" t="s">
        <v>214</v>
      </c>
      <c r="AU186" s="152" t="s">
        <v>87</v>
      </c>
      <c r="AV186" s="12" t="s">
        <v>87</v>
      </c>
      <c r="AW186" s="12" t="s">
        <v>3</v>
      </c>
      <c r="AX186" s="12" t="s">
        <v>85</v>
      </c>
      <c r="AY186" s="152" t="s">
        <v>197</v>
      </c>
    </row>
    <row r="187" spans="2:65" s="1" customFormat="1" ht="16.5" customHeight="1">
      <c r="B187" s="136"/>
      <c r="C187" s="137" t="s">
        <v>320</v>
      </c>
      <c r="D187" s="137" t="s">
        <v>199</v>
      </c>
      <c r="E187" s="138" t="s">
        <v>1630</v>
      </c>
      <c r="F187" s="139" t="s">
        <v>1631</v>
      </c>
      <c r="G187" s="140" t="s">
        <v>222</v>
      </c>
      <c r="H187" s="141">
        <v>1.92</v>
      </c>
      <c r="I187" s="142"/>
      <c r="J187" s="143">
        <f>ROUND(I187*H187,2)</f>
        <v>0</v>
      </c>
      <c r="K187" s="139" t="s">
        <v>203</v>
      </c>
      <c r="L187" s="32"/>
      <c r="M187" s="144" t="s">
        <v>1</v>
      </c>
      <c r="N187" s="145" t="s">
        <v>42</v>
      </c>
      <c r="P187" s="146">
        <f>O187*H187</f>
        <v>0</v>
      </c>
      <c r="Q187" s="146">
        <v>2.5018699999999998</v>
      </c>
      <c r="R187" s="146">
        <f>Q187*H187</f>
        <v>4.8035903999999991</v>
      </c>
      <c r="S187" s="146">
        <v>0</v>
      </c>
      <c r="T187" s="147">
        <f>S187*H187</f>
        <v>0</v>
      </c>
      <c r="AR187" s="148" t="s">
        <v>204</v>
      </c>
      <c r="AT187" s="148" t="s">
        <v>199</v>
      </c>
      <c r="AU187" s="148" t="s">
        <v>87</v>
      </c>
      <c r="AY187" s="17" t="s">
        <v>197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85</v>
      </c>
      <c r="BK187" s="149">
        <f>ROUND(I187*H187,2)</f>
        <v>0</v>
      </c>
      <c r="BL187" s="17" t="s">
        <v>204</v>
      </c>
      <c r="BM187" s="148" t="s">
        <v>1632</v>
      </c>
    </row>
    <row r="188" spans="2:65" s="12" customFormat="1">
      <c r="B188" s="150"/>
      <c r="D188" s="151" t="s">
        <v>214</v>
      </c>
      <c r="E188" s="152" t="s">
        <v>1</v>
      </c>
      <c r="F188" s="153" t="s">
        <v>1633</v>
      </c>
      <c r="H188" s="154">
        <v>1.92</v>
      </c>
      <c r="I188" s="155"/>
      <c r="L188" s="150"/>
      <c r="M188" s="156"/>
      <c r="T188" s="157"/>
      <c r="AT188" s="152" t="s">
        <v>214</v>
      </c>
      <c r="AU188" s="152" t="s">
        <v>87</v>
      </c>
      <c r="AV188" s="12" t="s">
        <v>87</v>
      </c>
      <c r="AW188" s="12" t="s">
        <v>32</v>
      </c>
      <c r="AX188" s="12" t="s">
        <v>85</v>
      </c>
      <c r="AY188" s="152" t="s">
        <v>197</v>
      </c>
    </row>
    <row r="189" spans="2:65" s="1" customFormat="1" ht="16.5" customHeight="1">
      <c r="B189" s="136"/>
      <c r="C189" s="137" t="s">
        <v>327</v>
      </c>
      <c r="D189" s="137" t="s">
        <v>199</v>
      </c>
      <c r="E189" s="138" t="s">
        <v>414</v>
      </c>
      <c r="F189" s="139" t="s">
        <v>415</v>
      </c>
      <c r="G189" s="140" t="s">
        <v>212</v>
      </c>
      <c r="H189" s="141">
        <v>19.52</v>
      </c>
      <c r="I189" s="142"/>
      <c r="J189" s="143">
        <f>ROUND(I189*H189,2)</f>
        <v>0</v>
      </c>
      <c r="K189" s="139" t="s">
        <v>203</v>
      </c>
      <c r="L189" s="32"/>
      <c r="M189" s="144" t="s">
        <v>1</v>
      </c>
      <c r="N189" s="145" t="s">
        <v>42</v>
      </c>
      <c r="P189" s="146">
        <f>O189*H189</f>
        <v>0</v>
      </c>
      <c r="Q189" s="146">
        <v>2.6900000000000001E-3</v>
      </c>
      <c r="R189" s="146">
        <f>Q189*H189</f>
        <v>5.2508800000000001E-2</v>
      </c>
      <c r="S189" s="146">
        <v>0</v>
      </c>
      <c r="T189" s="147">
        <f>S189*H189</f>
        <v>0</v>
      </c>
      <c r="AR189" s="148" t="s">
        <v>204</v>
      </c>
      <c r="AT189" s="148" t="s">
        <v>199</v>
      </c>
      <c r="AU189" s="148" t="s">
        <v>87</v>
      </c>
      <c r="AY189" s="17" t="s">
        <v>197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85</v>
      </c>
      <c r="BK189" s="149">
        <f>ROUND(I189*H189,2)</f>
        <v>0</v>
      </c>
      <c r="BL189" s="17" t="s">
        <v>204</v>
      </c>
      <c r="BM189" s="148" t="s">
        <v>1634</v>
      </c>
    </row>
    <row r="190" spans="2:65" s="12" customFormat="1">
      <c r="B190" s="150"/>
      <c r="D190" s="151" t="s">
        <v>214</v>
      </c>
      <c r="E190" s="152" t="s">
        <v>1</v>
      </c>
      <c r="F190" s="153" t="s">
        <v>1635</v>
      </c>
      <c r="H190" s="154">
        <v>19.52</v>
      </c>
      <c r="I190" s="155"/>
      <c r="L190" s="150"/>
      <c r="M190" s="156"/>
      <c r="T190" s="157"/>
      <c r="AT190" s="152" t="s">
        <v>214</v>
      </c>
      <c r="AU190" s="152" t="s">
        <v>87</v>
      </c>
      <c r="AV190" s="12" t="s">
        <v>87</v>
      </c>
      <c r="AW190" s="12" t="s">
        <v>32</v>
      </c>
      <c r="AX190" s="12" t="s">
        <v>85</v>
      </c>
      <c r="AY190" s="152" t="s">
        <v>197</v>
      </c>
    </row>
    <row r="191" spans="2:65" s="1" customFormat="1" ht="16.5" customHeight="1">
      <c r="B191" s="136"/>
      <c r="C191" s="137" t="s">
        <v>331</v>
      </c>
      <c r="D191" s="137" t="s">
        <v>199</v>
      </c>
      <c r="E191" s="138" t="s">
        <v>420</v>
      </c>
      <c r="F191" s="139" t="s">
        <v>421</v>
      </c>
      <c r="G191" s="140" t="s">
        <v>212</v>
      </c>
      <c r="H191" s="141">
        <v>19.52</v>
      </c>
      <c r="I191" s="142"/>
      <c r="J191" s="143">
        <f>ROUND(I191*H191,2)</f>
        <v>0</v>
      </c>
      <c r="K191" s="139" t="s">
        <v>203</v>
      </c>
      <c r="L191" s="32"/>
      <c r="M191" s="144" t="s">
        <v>1</v>
      </c>
      <c r="N191" s="145" t="s">
        <v>42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204</v>
      </c>
      <c r="AT191" s="148" t="s">
        <v>199</v>
      </c>
      <c r="AU191" s="148" t="s">
        <v>87</v>
      </c>
      <c r="AY191" s="17" t="s">
        <v>197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85</v>
      </c>
      <c r="BK191" s="149">
        <f>ROUND(I191*H191,2)</f>
        <v>0</v>
      </c>
      <c r="BL191" s="17" t="s">
        <v>204</v>
      </c>
      <c r="BM191" s="148" t="s">
        <v>1636</v>
      </c>
    </row>
    <row r="192" spans="2:65" s="11" customFormat="1" ht="22.9" customHeight="1">
      <c r="B192" s="124"/>
      <c r="D192" s="125" t="s">
        <v>76</v>
      </c>
      <c r="E192" s="134" t="s">
        <v>209</v>
      </c>
      <c r="F192" s="134" t="s">
        <v>459</v>
      </c>
      <c r="I192" s="127"/>
      <c r="J192" s="135">
        <f>BK192</f>
        <v>0</v>
      </c>
      <c r="L192" s="124"/>
      <c r="M192" s="129"/>
      <c r="P192" s="130">
        <f>SUM(P193:P208)</f>
        <v>0</v>
      </c>
      <c r="R192" s="130">
        <f>SUM(R193:R208)</f>
        <v>59.659114800000005</v>
      </c>
      <c r="T192" s="131">
        <f>SUM(T193:T208)</f>
        <v>0</v>
      </c>
      <c r="AR192" s="125" t="s">
        <v>85</v>
      </c>
      <c r="AT192" s="132" t="s">
        <v>76</v>
      </c>
      <c r="AU192" s="132" t="s">
        <v>85</v>
      </c>
      <c r="AY192" s="125" t="s">
        <v>197</v>
      </c>
      <c r="BK192" s="133">
        <f>SUM(BK193:BK208)</f>
        <v>0</v>
      </c>
    </row>
    <row r="193" spans="2:65" s="1" customFormat="1" ht="37.9" customHeight="1">
      <c r="B193" s="136"/>
      <c r="C193" s="137" t="s">
        <v>336</v>
      </c>
      <c r="D193" s="137" t="s">
        <v>199</v>
      </c>
      <c r="E193" s="138" t="s">
        <v>1637</v>
      </c>
      <c r="F193" s="139" t="s">
        <v>1638</v>
      </c>
      <c r="G193" s="140" t="s">
        <v>202</v>
      </c>
      <c r="H193" s="141">
        <v>11</v>
      </c>
      <c r="I193" s="142"/>
      <c r="J193" s="143">
        <f t="shared" ref="J193:J198" si="0">ROUND(I193*H193,2)</f>
        <v>0</v>
      </c>
      <c r="K193" s="139" t="s">
        <v>203</v>
      </c>
      <c r="L193" s="32"/>
      <c r="M193" s="144" t="s">
        <v>1</v>
      </c>
      <c r="N193" s="145" t="s">
        <v>42</v>
      </c>
      <c r="P193" s="146">
        <f t="shared" ref="P193:P198" si="1">O193*H193</f>
        <v>0</v>
      </c>
      <c r="Q193" s="146">
        <v>0</v>
      </c>
      <c r="R193" s="146">
        <f t="shared" ref="R193:R198" si="2">Q193*H193</f>
        <v>0</v>
      </c>
      <c r="S193" s="146">
        <v>0</v>
      </c>
      <c r="T193" s="147">
        <f t="shared" ref="T193:T198" si="3">S193*H193</f>
        <v>0</v>
      </c>
      <c r="AR193" s="148" t="s">
        <v>204</v>
      </c>
      <c r="AT193" s="148" t="s">
        <v>199</v>
      </c>
      <c r="AU193" s="148" t="s">
        <v>87</v>
      </c>
      <c r="AY193" s="17" t="s">
        <v>197</v>
      </c>
      <c r="BE193" s="149">
        <f t="shared" ref="BE193:BE198" si="4">IF(N193="základní",J193,0)</f>
        <v>0</v>
      </c>
      <c r="BF193" s="149">
        <f t="shared" ref="BF193:BF198" si="5">IF(N193="snížená",J193,0)</f>
        <v>0</v>
      </c>
      <c r="BG193" s="149">
        <f t="shared" ref="BG193:BG198" si="6">IF(N193="zákl. přenesená",J193,0)</f>
        <v>0</v>
      </c>
      <c r="BH193" s="149">
        <f t="shared" ref="BH193:BH198" si="7">IF(N193="sníž. přenesená",J193,0)</f>
        <v>0</v>
      </c>
      <c r="BI193" s="149">
        <f t="shared" ref="BI193:BI198" si="8">IF(N193="nulová",J193,0)</f>
        <v>0</v>
      </c>
      <c r="BJ193" s="17" t="s">
        <v>85</v>
      </c>
      <c r="BK193" s="149">
        <f t="shared" ref="BK193:BK198" si="9">ROUND(I193*H193,2)</f>
        <v>0</v>
      </c>
      <c r="BL193" s="17" t="s">
        <v>204</v>
      </c>
      <c r="BM193" s="148" t="s">
        <v>1639</v>
      </c>
    </row>
    <row r="194" spans="2:65" s="1" customFormat="1" ht="24.2" customHeight="1">
      <c r="B194" s="136"/>
      <c r="C194" s="172" t="s">
        <v>340</v>
      </c>
      <c r="D194" s="172" t="s">
        <v>321</v>
      </c>
      <c r="E194" s="173" t="s">
        <v>1640</v>
      </c>
      <c r="F194" s="174" t="s">
        <v>1641</v>
      </c>
      <c r="G194" s="175" t="s">
        <v>202</v>
      </c>
      <c r="H194" s="176">
        <v>6</v>
      </c>
      <c r="I194" s="177"/>
      <c r="J194" s="178">
        <f t="shared" si="0"/>
        <v>0</v>
      </c>
      <c r="K194" s="174" t="s">
        <v>203</v>
      </c>
      <c r="L194" s="179"/>
      <c r="M194" s="180" t="s">
        <v>1</v>
      </c>
      <c r="N194" s="181" t="s">
        <v>42</v>
      </c>
      <c r="P194" s="146">
        <f t="shared" si="1"/>
        <v>0</v>
      </c>
      <c r="Q194" s="146">
        <v>1.0200000000000001E-3</v>
      </c>
      <c r="R194" s="146">
        <f t="shared" si="2"/>
        <v>6.1200000000000004E-3</v>
      </c>
      <c r="S194" s="146">
        <v>0</v>
      </c>
      <c r="T194" s="147">
        <f t="shared" si="3"/>
        <v>0</v>
      </c>
      <c r="AR194" s="148" t="s">
        <v>244</v>
      </c>
      <c r="AT194" s="148" t="s">
        <v>321</v>
      </c>
      <c r="AU194" s="148" t="s">
        <v>87</v>
      </c>
      <c r="AY194" s="17" t="s">
        <v>197</v>
      </c>
      <c r="BE194" s="149">
        <f t="shared" si="4"/>
        <v>0</v>
      </c>
      <c r="BF194" s="149">
        <f t="shared" si="5"/>
        <v>0</v>
      </c>
      <c r="BG194" s="149">
        <f t="shared" si="6"/>
        <v>0</v>
      </c>
      <c r="BH194" s="149">
        <f t="shared" si="7"/>
        <v>0</v>
      </c>
      <c r="BI194" s="149">
        <f t="shared" si="8"/>
        <v>0</v>
      </c>
      <c r="BJ194" s="17" t="s">
        <v>85</v>
      </c>
      <c r="BK194" s="149">
        <f t="shared" si="9"/>
        <v>0</v>
      </c>
      <c r="BL194" s="17" t="s">
        <v>204</v>
      </c>
      <c r="BM194" s="148" t="s">
        <v>1642</v>
      </c>
    </row>
    <row r="195" spans="2:65" s="1" customFormat="1" ht="24.2" customHeight="1">
      <c r="B195" s="136"/>
      <c r="C195" s="172" t="s">
        <v>345</v>
      </c>
      <c r="D195" s="172" t="s">
        <v>321</v>
      </c>
      <c r="E195" s="173" t="s">
        <v>1643</v>
      </c>
      <c r="F195" s="174" t="s">
        <v>1644</v>
      </c>
      <c r="G195" s="175" t="s">
        <v>202</v>
      </c>
      <c r="H195" s="176">
        <v>5</v>
      </c>
      <c r="I195" s="177"/>
      <c r="J195" s="178">
        <f t="shared" si="0"/>
        <v>0</v>
      </c>
      <c r="K195" s="174" t="s">
        <v>203</v>
      </c>
      <c r="L195" s="179"/>
      <c r="M195" s="180" t="s">
        <v>1</v>
      </c>
      <c r="N195" s="181" t="s">
        <v>42</v>
      </c>
      <c r="P195" s="146">
        <f t="shared" si="1"/>
        <v>0</v>
      </c>
      <c r="Q195" s="146">
        <v>1.5E-3</v>
      </c>
      <c r="R195" s="146">
        <f t="shared" si="2"/>
        <v>7.4999999999999997E-3</v>
      </c>
      <c r="S195" s="146">
        <v>0</v>
      </c>
      <c r="T195" s="147">
        <f t="shared" si="3"/>
        <v>0</v>
      </c>
      <c r="AR195" s="148" t="s">
        <v>244</v>
      </c>
      <c r="AT195" s="148" t="s">
        <v>321</v>
      </c>
      <c r="AU195" s="148" t="s">
        <v>87</v>
      </c>
      <c r="AY195" s="17" t="s">
        <v>197</v>
      </c>
      <c r="BE195" s="149">
        <f t="shared" si="4"/>
        <v>0</v>
      </c>
      <c r="BF195" s="149">
        <f t="shared" si="5"/>
        <v>0</v>
      </c>
      <c r="BG195" s="149">
        <f t="shared" si="6"/>
        <v>0</v>
      </c>
      <c r="BH195" s="149">
        <f t="shared" si="7"/>
        <v>0</v>
      </c>
      <c r="BI195" s="149">
        <f t="shared" si="8"/>
        <v>0</v>
      </c>
      <c r="BJ195" s="17" t="s">
        <v>85</v>
      </c>
      <c r="BK195" s="149">
        <f t="shared" si="9"/>
        <v>0</v>
      </c>
      <c r="BL195" s="17" t="s">
        <v>204</v>
      </c>
      <c r="BM195" s="148" t="s">
        <v>1645</v>
      </c>
    </row>
    <row r="196" spans="2:65" s="1" customFormat="1" ht="44.25" customHeight="1">
      <c r="B196" s="136"/>
      <c r="C196" s="137" t="s">
        <v>350</v>
      </c>
      <c r="D196" s="137" t="s">
        <v>199</v>
      </c>
      <c r="E196" s="138" t="s">
        <v>1646</v>
      </c>
      <c r="F196" s="139" t="s">
        <v>1647</v>
      </c>
      <c r="G196" s="140" t="s">
        <v>202</v>
      </c>
      <c r="H196" s="141">
        <v>1</v>
      </c>
      <c r="I196" s="142"/>
      <c r="J196" s="143">
        <f t="shared" si="0"/>
        <v>0</v>
      </c>
      <c r="K196" s="139" t="s">
        <v>203</v>
      </c>
      <c r="L196" s="32"/>
      <c r="M196" s="144" t="s">
        <v>1</v>
      </c>
      <c r="N196" s="145" t="s">
        <v>42</v>
      </c>
      <c r="P196" s="146">
        <f t="shared" si="1"/>
        <v>0</v>
      </c>
      <c r="Q196" s="146">
        <v>0</v>
      </c>
      <c r="R196" s="146">
        <f t="shared" si="2"/>
        <v>0</v>
      </c>
      <c r="S196" s="146">
        <v>0</v>
      </c>
      <c r="T196" s="147">
        <f t="shared" si="3"/>
        <v>0</v>
      </c>
      <c r="AR196" s="148" t="s">
        <v>204</v>
      </c>
      <c r="AT196" s="148" t="s">
        <v>199</v>
      </c>
      <c r="AU196" s="148" t="s">
        <v>87</v>
      </c>
      <c r="AY196" s="17" t="s">
        <v>197</v>
      </c>
      <c r="BE196" s="149">
        <f t="shared" si="4"/>
        <v>0</v>
      </c>
      <c r="BF196" s="149">
        <f t="shared" si="5"/>
        <v>0</v>
      </c>
      <c r="BG196" s="149">
        <f t="shared" si="6"/>
        <v>0</v>
      </c>
      <c r="BH196" s="149">
        <f t="shared" si="7"/>
        <v>0</v>
      </c>
      <c r="BI196" s="149">
        <f t="shared" si="8"/>
        <v>0</v>
      </c>
      <c r="BJ196" s="17" t="s">
        <v>85</v>
      </c>
      <c r="BK196" s="149">
        <f t="shared" si="9"/>
        <v>0</v>
      </c>
      <c r="BL196" s="17" t="s">
        <v>204</v>
      </c>
      <c r="BM196" s="148" t="s">
        <v>1648</v>
      </c>
    </row>
    <row r="197" spans="2:65" s="1" customFormat="1" ht="24.2" customHeight="1">
      <c r="B197" s="136"/>
      <c r="C197" s="172" t="s">
        <v>355</v>
      </c>
      <c r="D197" s="172" t="s">
        <v>321</v>
      </c>
      <c r="E197" s="173" t="s">
        <v>1649</v>
      </c>
      <c r="F197" s="174" t="s">
        <v>1650</v>
      </c>
      <c r="G197" s="175" t="s">
        <v>202</v>
      </c>
      <c r="H197" s="176">
        <v>1</v>
      </c>
      <c r="I197" s="177"/>
      <c r="J197" s="178">
        <f t="shared" si="0"/>
        <v>0</v>
      </c>
      <c r="K197" s="174" t="s">
        <v>203</v>
      </c>
      <c r="L197" s="179"/>
      <c r="M197" s="180" t="s">
        <v>1</v>
      </c>
      <c r="N197" s="181" t="s">
        <v>42</v>
      </c>
      <c r="P197" s="146">
        <f t="shared" si="1"/>
        <v>0</v>
      </c>
      <c r="Q197" s="146">
        <v>1.0200000000000001E-3</v>
      </c>
      <c r="R197" s="146">
        <f t="shared" si="2"/>
        <v>1.0200000000000001E-3</v>
      </c>
      <c r="S197" s="146">
        <v>0</v>
      </c>
      <c r="T197" s="147">
        <f t="shared" si="3"/>
        <v>0</v>
      </c>
      <c r="AR197" s="148" t="s">
        <v>244</v>
      </c>
      <c r="AT197" s="148" t="s">
        <v>321</v>
      </c>
      <c r="AU197" s="148" t="s">
        <v>87</v>
      </c>
      <c r="AY197" s="17" t="s">
        <v>197</v>
      </c>
      <c r="BE197" s="149">
        <f t="shared" si="4"/>
        <v>0</v>
      </c>
      <c r="BF197" s="149">
        <f t="shared" si="5"/>
        <v>0</v>
      </c>
      <c r="BG197" s="149">
        <f t="shared" si="6"/>
        <v>0</v>
      </c>
      <c r="BH197" s="149">
        <f t="shared" si="7"/>
        <v>0</v>
      </c>
      <c r="BI197" s="149">
        <f t="shared" si="8"/>
        <v>0</v>
      </c>
      <c r="BJ197" s="17" t="s">
        <v>85</v>
      </c>
      <c r="BK197" s="149">
        <f t="shared" si="9"/>
        <v>0</v>
      </c>
      <c r="BL197" s="17" t="s">
        <v>204</v>
      </c>
      <c r="BM197" s="148" t="s">
        <v>1651</v>
      </c>
    </row>
    <row r="198" spans="2:65" s="1" customFormat="1" ht="37.9" customHeight="1">
      <c r="B198" s="136"/>
      <c r="C198" s="137" t="s">
        <v>360</v>
      </c>
      <c r="D198" s="137" t="s">
        <v>199</v>
      </c>
      <c r="E198" s="138" t="s">
        <v>1652</v>
      </c>
      <c r="F198" s="139" t="s">
        <v>1653</v>
      </c>
      <c r="G198" s="140" t="s">
        <v>222</v>
      </c>
      <c r="H198" s="141">
        <v>14.544</v>
      </c>
      <c r="I198" s="142"/>
      <c r="J198" s="143">
        <f t="shared" si="0"/>
        <v>0</v>
      </c>
      <c r="K198" s="139" t="s">
        <v>203</v>
      </c>
      <c r="L198" s="32"/>
      <c r="M198" s="144" t="s">
        <v>1</v>
      </c>
      <c r="N198" s="145" t="s">
        <v>42</v>
      </c>
      <c r="P198" s="146">
        <f t="shared" si="1"/>
        <v>0</v>
      </c>
      <c r="Q198" s="146">
        <v>2.5047999999999999</v>
      </c>
      <c r="R198" s="146">
        <f t="shared" si="2"/>
        <v>36.429811200000003</v>
      </c>
      <c r="S198" s="146">
        <v>0</v>
      </c>
      <c r="T198" s="147">
        <f t="shared" si="3"/>
        <v>0</v>
      </c>
      <c r="AR198" s="148" t="s">
        <v>204</v>
      </c>
      <c r="AT198" s="148" t="s">
        <v>199</v>
      </c>
      <c r="AU198" s="148" t="s">
        <v>87</v>
      </c>
      <c r="AY198" s="17" t="s">
        <v>197</v>
      </c>
      <c r="BE198" s="149">
        <f t="shared" si="4"/>
        <v>0</v>
      </c>
      <c r="BF198" s="149">
        <f t="shared" si="5"/>
        <v>0</v>
      </c>
      <c r="BG198" s="149">
        <f t="shared" si="6"/>
        <v>0</v>
      </c>
      <c r="BH198" s="149">
        <f t="shared" si="7"/>
        <v>0</v>
      </c>
      <c r="BI198" s="149">
        <f t="shared" si="8"/>
        <v>0</v>
      </c>
      <c r="BJ198" s="17" t="s">
        <v>85</v>
      </c>
      <c r="BK198" s="149">
        <f t="shared" si="9"/>
        <v>0</v>
      </c>
      <c r="BL198" s="17" t="s">
        <v>204</v>
      </c>
      <c r="BM198" s="148" t="s">
        <v>1654</v>
      </c>
    </row>
    <row r="199" spans="2:65" s="12" customFormat="1">
      <c r="B199" s="150"/>
      <c r="D199" s="151" t="s">
        <v>214</v>
      </c>
      <c r="E199" s="152" t="s">
        <v>1</v>
      </c>
      <c r="F199" s="153" t="s">
        <v>1655</v>
      </c>
      <c r="H199" s="154">
        <v>14.544</v>
      </c>
      <c r="I199" s="155"/>
      <c r="L199" s="150"/>
      <c r="M199" s="156"/>
      <c r="T199" s="157"/>
      <c r="AT199" s="152" t="s">
        <v>214</v>
      </c>
      <c r="AU199" s="152" t="s">
        <v>87</v>
      </c>
      <c r="AV199" s="12" t="s">
        <v>87</v>
      </c>
      <c r="AW199" s="12" t="s">
        <v>32</v>
      </c>
      <c r="AX199" s="12" t="s">
        <v>85</v>
      </c>
      <c r="AY199" s="152" t="s">
        <v>197</v>
      </c>
    </row>
    <row r="200" spans="2:65" s="1" customFormat="1" ht="33" customHeight="1">
      <c r="B200" s="136"/>
      <c r="C200" s="137" t="s">
        <v>366</v>
      </c>
      <c r="D200" s="137" t="s">
        <v>199</v>
      </c>
      <c r="E200" s="138" t="s">
        <v>1656</v>
      </c>
      <c r="F200" s="139" t="s">
        <v>1657</v>
      </c>
      <c r="G200" s="140" t="s">
        <v>222</v>
      </c>
      <c r="H200" s="141">
        <v>8.0850000000000009</v>
      </c>
      <c r="I200" s="142"/>
      <c r="J200" s="143">
        <f>ROUND(I200*H200,2)</f>
        <v>0</v>
      </c>
      <c r="K200" s="139" t="s">
        <v>203</v>
      </c>
      <c r="L200" s="32"/>
      <c r="M200" s="144" t="s">
        <v>1</v>
      </c>
      <c r="N200" s="145" t="s">
        <v>42</v>
      </c>
      <c r="P200" s="146">
        <f>O200*H200</f>
        <v>0</v>
      </c>
      <c r="Q200" s="146">
        <v>2.5125799999999998</v>
      </c>
      <c r="R200" s="146">
        <f>Q200*H200</f>
        <v>20.314209300000002</v>
      </c>
      <c r="S200" s="146">
        <v>0</v>
      </c>
      <c r="T200" s="147">
        <f>S200*H200</f>
        <v>0</v>
      </c>
      <c r="AR200" s="148" t="s">
        <v>204</v>
      </c>
      <c r="AT200" s="148" t="s">
        <v>199</v>
      </c>
      <c r="AU200" s="148" t="s">
        <v>87</v>
      </c>
      <c r="AY200" s="17" t="s">
        <v>197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85</v>
      </c>
      <c r="BK200" s="149">
        <f>ROUND(I200*H200,2)</f>
        <v>0</v>
      </c>
      <c r="BL200" s="17" t="s">
        <v>204</v>
      </c>
      <c r="BM200" s="148" t="s">
        <v>1658</v>
      </c>
    </row>
    <row r="201" spans="2:65" s="12" customFormat="1">
      <c r="B201" s="150"/>
      <c r="D201" s="151" t="s">
        <v>214</v>
      </c>
      <c r="E201" s="152" t="s">
        <v>1</v>
      </c>
      <c r="F201" s="153" t="s">
        <v>1659</v>
      </c>
      <c r="H201" s="154">
        <v>8.0850000000000009</v>
      </c>
      <c r="I201" s="155"/>
      <c r="L201" s="150"/>
      <c r="M201" s="156"/>
      <c r="T201" s="157"/>
      <c r="AT201" s="152" t="s">
        <v>214</v>
      </c>
      <c r="AU201" s="152" t="s">
        <v>87</v>
      </c>
      <c r="AV201" s="12" t="s">
        <v>87</v>
      </c>
      <c r="AW201" s="12" t="s">
        <v>32</v>
      </c>
      <c r="AX201" s="12" t="s">
        <v>85</v>
      </c>
      <c r="AY201" s="152" t="s">
        <v>197</v>
      </c>
    </row>
    <row r="202" spans="2:65" s="1" customFormat="1" ht="24.2" customHeight="1">
      <c r="B202" s="136"/>
      <c r="C202" s="137" t="s">
        <v>371</v>
      </c>
      <c r="D202" s="137" t="s">
        <v>199</v>
      </c>
      <c r="E202" s="138" t="s">
        <v>1660</v>
      </c>
      <c r="F202" s="139" t="s">
        <v>1661</v>
      </c>
      <c r="G202" s="140" t="s">
        <v>212</v>
      </c>
      <c r="H202" s="141">
        <v>104.03</v>
      </c>
      <c r="I202" s="142"/>
      <c r="J202" s="143">
        <f>ROUND(I202*H202,2)</f>
        <v>0</v>
      </c>
      <c r="K202" s="139" t="s">
        <v>203</v>
      </c>
      <c r="L202" s="32"/>
      <c r="M202" s="144" t="s">
        <v>1</v>
      </c>
      <c r="N202" s="145" t="s">
        <v>42</v>
      </c>
      <c r="P202" s="146">
        <f>O202*H202</f>
        <v>0</v>
      </c>
      <c r="Q202" s="146">
        <v>4.3200000000000001E-3</v>
      </c>
      <c r="R202" s="146">
        <f>Q202*H202</f>
        <v>0.44940960000000002</v>
      </c>
      <c r="S202" s="146">
        <v>0</v>
      </c>
      <c r="T202" s="147">
        <f>S202*H202</f>
        <v>0</v>
      </c>
      <c r="AR202" s="148" t="s">
        <v>204</v>
      </c>
      <c r="AT202" s="148" t="s">
        <v>199</v>
      </c>
      <c r="AU202" s="148" t="s">
        <v>87</v>
      </c>
      <c r="AY202" s="17" t="s">
        <v>197</v>
      </c>
      <c r="BE202" s="149">
        <f>IF(N202="základní",J202,0)</f>
        <v>0</v>
      </c>
      <c r="BF202" s="149">
        <f>IF(N202="snížená",J202,0)</f>
        <v>0</v>
      </c>
      <c r="BG202" s="149">
        <f>IF(N202="zákl. přenesená",J202,0)</f>
        <v>0</v>
      </c>
      <c r="BH202" s="149">
        <f>IF(N202="sníž. přenesená",J202,0)</f>
        <v>0</v>
      </c>
      <c r="BI202" s="149">
        <f>IF(N202="nulová",J202,0)</f>
        <v>0</v>
      </c>
      <c r="BJ202" s="17" t="s">
        <v>85</v>
      </c>
      <c r="BK202" s="149">
        <f>ROUND(I202*H202,2)</f>
        <v>0</v>
      </c>
      <c r="BL202" s="17" t="s">
        <v>204</v>
      </c>
      <c r="BM202" s="148" t="s">
        <v>1662</v>
      </c>
    </row>
    <row r="203" spans="2:65" s="12" customFormat="1">
      <c r="B203" s="150"/>
      <c r="D203" s="151" t="s">
        <v>214</v>
      </c>
      <c r="E203" s="152" t="s">
        <v>1</v>
      </c>
      <c r="F203" s="153" t="s">
        <v>1663</v>
      </c>
      <c r="H203" s="154">
        <v>7.07</v>
      </c>
      <c r="I203" s="155"/>
      <c r="L203" s="150"/>
      <c r="M203" s="156"/>
      <c r="T203" s="157"/>
      <c r="AT203" s="152" t="s">
        <v>214</v>
      </c>
      <c r="AU203" s="152" t="s">
        <v>87</v>
      </c>
      <c r="AV203" s="12" t="s">
        <v>87</v>
      </c>
      <c r="AW203" s="12" t="s">
        <v>32</v>
      </c>
      <c r="AX203" s="12" t="s">
        <v>77</v>
      </c>
      <c r="AY203" s="152" t="s">
        <v>197</v>
      </c>
    </row>
    <row r="204" spans="2:65" s="12" customFormat="1">
      <c r="B204" s="150"/>
      <c r="D204" s="151" t="s">
        <v>214</v>
      </c>
      <c r="E204" s="152" t="s">
        <v>1</v>
      </c>
      <c r="F204" s="153" t="s">
        <v>1664</v>
      </c>
      <c r="H204" s="154">
        <v>96.96</v>
      </c>
      <c r="I204" s="155"/>
      <c r="L204" s="150"/>
      <c r="M204" s="156"/>
      <c r="T204" s="157"/>
      <c r="AT204" s="152" t="s">
        <v>214</v>
      </c>
      <c r="AU204" s="152" t="s">
        <v>87</v>
      </c>
      <c r="AV204" s="12" t="s">
        <v>87</v>
      </c>
      <c r="AW204" s="12" t="s">
        <v>32</v>
      </c>
      <c r="AX204" s="12" t="s">
        <v>77</v>
      </c>
      <c r="AY204" s="152" t="s">
        <v>197</v>
      </c>
    </row>
    <row r="205" spans="2:65" s="13" customFormat="1">
      <c r="B205" s="158"/>
      <c r="D205" s="151" t="s">
        <v>214</v>
      </c>
      <c r="E205" s="159" t="s">
        <v>1</v>
      </c>
      <c r="F205" s="160" t="s">
        <v>219</v>
      </c>
      <c r="H205" s="161">
        <v>104.03</v>
      </c>
      <c r="I205" s="162"/>
      <c r="L205" s="158"/>
      <c r="M205" s="163"/>
      <c r="T205" s="164"/>
      <c r="AT205" s="159" t="s">
        <v>214</v>
      </c>
      <c r="AU205" s="159" t="s">
        <v>87</v>
      </c>
      <c r="AV205" s="13" t="s">
        <v>204</v>
      </c>
      <c r="AW205" s="13" t="s">
        <v>32</v>
      </c>
      <c r="AX205" s="13" t="s">
        <v>85</v>
      </c>
      <c r="AY205" s="159" t="s">
        <v>197</v>
      </c>
    </row>
    <row r="206" spans="2:65" s="1" customFormat="1" ht="33" customHeight="1">
      <c r="B206" s="136"/>
      <c r="C206" s="137" t="s">
        <v>376</v>
      </c>
      <c r="D206" s="137" t="s">
        <v>199</v>
      </c>
      <c r="E206" s="138" t="s">
        <v>1665</v>
      </c>
      <c r="F206" s="139" t="s">
        <v>1666</v>
      </c>
      <c r="G206" s="140" t="s">
        <v>212</v>
      </c>
      <c r="H206" s="141">
        <v>104.03</v>
      </c>
      <c r="I206" s="142"/>
      <c r="J206" s="143">
        <f>ROUND(I206*H206,2)</f>
        <v>0</v>
      </c>
      <c r="K206" s="139" t="s">
        <v>203</v>
      </c>
      <c r="L206" s="32"/>
      <c r="M206" s="144" t="s">
        <v>1</v>
      </c>
      <c r="N206" s="145" t="s">
        <v>42</v>
      </c>
      <c r="P206" s="146">
        <f>O206*H206</f>
        <v>0</v>
      </c>
      <c r="Q206" s="146">
        <v>0</v>
      </c>
      <c r="R206" s="146">
        <f>Q206*H206</f>
        <v>0</v>
      </c>
      <c r="S206" s="146">
        <v>0</v>
      </c>
      <c r="T206" s="147">
        <f>S206*H206</f>
        <v>0</v>
      </c>
      <c r="AR206" s="148" t="s">
        <v>204</v>
      </c>
      <c r="AT206" s="148" t="s">
        <v>199</v>
      </c>
      <c r="AU206" s="148" t="s">
        <v>87</v>
      </c>
      <c r="AY206" s="17" t="s">
        <v>197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85</v>
      </c>
      <c r="BK206" s="149">
        <f>ROUND(I206*H206,2)</f>
        <v>0</v>
      </c>
      <c r="BL206" s="17" t="s">
        <v>204</v>
      </c>
      <c r="BM206" s="148" t="s">
        <v>1667</v>
      </c>
    </row>
    <row r="207" spans="2:65" s="1" customFormat="1" ht="24.2" customHeight="1">
      <c r="B207" s="136"/>
      <c r="C207" s="137" t="s">
        <v>382</v>
      </c>
      <c r="D207" s="137" t="s">
        <v>199</v>
      </c>
      <c r="E207" s="138" t="s">
        <v>1668</v>
      </c>
      <c r="F207" s="139" t="s">
        <v>1669</v>
      </c>
      <c r="G207" s="140" t="s">
        <v>293</v>
      </c>
      <c r="H207" s="141">
        <v>2.21</v>
      </c>
      <c r="I207" s="142"/>
      <c r="J207" s="143">
        <f>ROUND(I207*H207,2)</f>
        <v>0</v>
      </c>
      <c r="K207" s="139" t="s">
        <v>203</v>
      </c>
      <c r="L207" s="32"/>
      <c r="M207" s="144" t="s">
        <v>1</v>
      </c>
      <c r="N207" s="145" t="s">
        <v>42</v>
      </c>
      <c r="P207" s="146">
        <f>O207*H207</f>
        <v>0</v>
      </c>
      <c r="Q207" s="146">
        <v>1.10907</v>
      </c>
      <c r="R207" s="146">
        <f>Q207*H207</f>
        <v>2.4510446999999997</v>
      </c>
      <c r="S207" s="146">
        <v>0</v>
      </c>
      <c r="T207" s="147">
        <f>S207*H207</f>
        <v>0</v>
      </c>
      <c r="AR207" s="148" t="s">
        <v>204</v>
      </c>
      <c r="AT207" s="148" t="s">
        <v>199</v>
      </c>
      <c r="AU207" s="148" t="s">
        <v>87</v>
      </c>
      <c r="AY207" s="17" t="s">
        <v>197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85</v>
      </c>
      <c r="BK207" s="149">
        <f>ROUND(I207*H207,2)</f>
        <v>0</v>
      </c>
      <c r="BL207" s="17" t="s">
        <v>204</v>
      </c>
      <c r="BM207" s="148" t="s">
        <v>1670</v>
      </c>
    </row>
    <row r="208" spans="2:65" s="12" customFormat="1">
      <c r="B208" s="150"/>
      <c r="D208" s="151" t="s">
        <v>214</v>
      </c>
      <c r="E208" s="152" t="s">
        <v>1</v>
      </c>
      <c r="F208" s="153" t="s">
        <v>1671</v>
      </c>
      <c r="H208" s="154">
        <v>2.21</v>
      </c>
      <c r="I208" s="155"/>
      <c r="L208" s="150"/>
      <c r="M208" s="156"/>
      <c r="T208" s="157"/>
      <c r="AT208" s="152" t="s">
        <v>214</v>
      </c>
      <c r="AU208" s="152" t="s">
        <v>87</v>
      </c>
      <c r="AV208" s="12" t="s">
        <v>87</v>
      </c>
      <c r="AW208" s="12" t="s">
        <v>32</v>
      </c>
      <c r="AX208" s="12" t="s">
        <v>85</v>
      </c>
      <c r="AY208" s="152" t="s">
        <v>197</v>
      </c>
    </row>
    <row r="209" spans="2:65" s="11" customFormat="1" ht="22.9" customHeight="1">
      <c r="B209" s="124"/>
      <c r="D209" s="125" t="s">
        <v>76</v>
      </c>
      <c r="E209" s="134" t="s">
        <v>233</v>
      </c>
      <c r="F209" s="134" t="s">
        <v>627</v>
      </c>
      <c r="I209" s="127"/>
      <c r="J209" s="135">
        <f>BK209</f>
        <v>0</v>
      </c>
      <c r="L209" s="124"/>
      <c r="M209" s="129"/>
      <c r="P209" s="130">
        <f>SUM(P210:P211)</f>
        <v>0</v>
      </c>
      <c r="R209" s="130">
        <f>SUM(R210:R211)</f>
        <v>4.1167980000000002</v>
      </c>
      <c r="T209" s="131">
        <f>SUM(T210:T211)</f>
        <v>0</v>
      </c>
      <c r="AR209" s="125" t="s">
        <v>85</v>
      </c>
      <c r="AT209" s="132" t="s">
        <v>76</v>
      </c>
      <c r="AU209" s="132" t="s">
        <v>85</v>
      </c>
      <c r="AY209" s="125" t="s">
        <v>197</v>
      </c>
      <c r="BK209" s="133">
        <f>SUM(BK210:BK211)</f>
        <v>0</v>
      </c>
    </row>
    <row r="210" spans="2:65" s="1" customFormat="1" ht="33" customHeight="1">
      <c r="B210" s="136"/>
      <c r="C210" s="137" t="s">
        <v>387</v>
      </c>
      <c r="D210" s="137" t="s">
        <v>199</v>
      </c>
      <c r="E210" s="138" t="s">
        <v>1672</v>
      </c>
      <c r="F210" s="139" t="s">
        <v>1673</v>
      </c>
      <c r="G210" s="140" t="s">
        <v>222</v>
      </c>
      <c r="H210" s="141">
        <v>1.575</v>
      </c>
      <c r="I210" s="142"/>
      <c r="J210" s="143">
        <f>ROUND(I210*H210,2)</f>
        <v>0</v>
      </c>
      <c r="K210" s="139" t="s">
        <v>203</v>
      </c>
      <c r="L210" s="32"/>
      <c r="M210" s="144" t="s">
        <v>1</v>
      </c>
      <c r="N210" s="145" t="s">
        <v>42</v>
      </c>
      <c r="P210" s="146">
        <f>O210*H210</f>
        <v>0</v>
      </c>
      <c r="Q210" s="146">
        <v>2.6138400000000002</v>
      </c>
      <c r="R210" s="146">
        <f>Q210*H210</f>
        <v>4.1167980000000002</v>
      </c>
      <c r="S210" s="146">
        <v>0</v>
      </c>
      <c r="T210" s="147">
        <f>S210*H210</f>
        <v>0</v>
      </c>
      <c r="AR210" s="148" t="s">
        <v>204</v>
      </c>
      <c r="AT210" s="148" t="s">
        <v>199</v>
      </c>
      <c r="AU210" s="148" t="s">
        <v>87</v>
      </c>
      <c r="AY210" s="17" t="s">
        <v>197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85</v>
      </c>
      <c r="BK210" s="149">
        <f>ROUND(I210*H210,2)</f>
        <v>0</v>
      </c>
      <c r="BL210" s="17" t="s">
        <v>204</v>
      </c>
      <c r="BM210" s="148" t="s">
        <v>1674</v>
      </c>
    </row>
    <row r="211" spans="2:65" s="12" customFormat="1">
      <c r="B211" s="150"/>
      <c r="D211" s="151" t="s">
        <v>214</v>
      </c>
      <c r="E211" s="152" t="s">
        <v>1</v>
      </c>
      <c r="F211" s="153" t="s">
        <v>1675</v>
      </c>
      <c r="H211" s="154">
        <v>1.575</v>
      </c>
      <c r="I211" s="155"/>
      <c r="L211" s="150"/>
      <c r="M211" s="156"/>
      <c r="T211" s="157"/>
      <c r="AT211" s="152" t="s">
        <v>214</v>
      </c>
      <c r="AU211" s="152" t="s">
        <v>87</v>
      </c>
      <c r="AV211" s="12" t="s">
        <v>87</v>
      </c>
      <c r="AW211" s="12" t="s">
        <v>32</v>
      </c>
      <c r="AX211" s="12" t="s">
        <v>85</v>
      </c>
      <c r="AY211" s="152" t="s">
        <v>197</v>
      </c>
    </row>
    <row r="212" spans="2:65" s="11" customFormat="1" ht="22.9" customHeight="1">
      <c r="B212" s="124"/>
      <c r="D212" s="125" t="s">
        <v>76</v>
      </c>
      <c r="E212" s="134" t="s">
        <v>244</v>
      </c>
      <c r="F212" s="134" t="s">
        <v>1473</v>
      </c>
      <c r="I212" s="127"/>
      <c r="J212" s="135">
        <f>BK212</f>
        <v>0</v>
      </c>
      <c r="L212" s="124"/>
      <c r="M212" s="129"/>
      <c r="P212" s="130">
        <f>SUM(P213:P247)</f>
        <v>0</v>
      </c>
      <c r="R212" s="130">
        <f>SUM(R213:R247)</f>
        <v>6.5441780000000005E-2</v>
      </c>
      <c r="T212" s="131">
        <f>SUM(T213:T247)</f>
        <v>0</v>
      </c>
      <c r="AR212" s="125" t="s">
        <v>85</v>
      </c>
      <c r="AT212" s="132" t="s">
        <v>76</v>
      </c>
      <c r="AU212" s="132" t="s">
        <v>85</v>
      </c>
      <c r="AY212" s="125" t="s">
        <v>197</v>
      </c>
      <c r="BK212" s="133">
        <f>SUM(BK213:BK247)</f>
        <v>0</v>
      </c>
    </row>
    <row r="213" spans="2:65" s="1" customFormat="1" ht="24.2" customHeight="1">
      <c r="B213" s="136"/>
      <c r="C213" s="137" t="s">
        <v>392</v>
      </c>
      <c r="D213" s="137" t="s">
        <v>199</v>
      </c>
      <c r="E213" s="138" t="s">
        <v>1482</v>
      </c>
      <c r="F213" s="139" t="s">
        <v>1483</v>
      </c>
      <c r="G213" s="140" t="s">
        <v>527</v>
      </c>
      <c r="H213" s="141">
        <v>6.2</v>
      </c>
      <c r="I213" s="142"/>
      <c r="J213" s="143">
        <f>ROUND(I213*H213,2)</f>
        <v>0</v>
      </c>
      <c r="K213" s="139" t="s">
        <v>203</v>
      </c>
      <c r="L213" s="32"/>
      <c r="M213" s="144" t="s">
        <v>1</v>
      </c>
      <c r="N213" s="145" t="s">
        <v>42</v>
      </c>
      <c r="P213" s="146">
        <f>O213*H213</f>
        <v>0</v>
      </c>
      <c r="Q213" s="146">
        <v>1.0000000000000001E-5</v>
      </c>
      <c r="R213" s="146">
        <f>Q213*H213</f>
        <v>6.2000000000000003E-5</v>
      </c>
      <c r="S213" s="146">
        <v>0</v>
      </c>
      <c r="T213" s="147">
        <f>S213*H213</f>
        <v>0</v>
      </c>
      <c r="AR213" s="148" t="s">
        <v>204</v>
      </c>
      <c r="AT213" s="148" t="s">
        <v>199</v>
      </c>
      <c r="AU213" s="148" t="s">
        <v>87</v>
      </c>
      <c r="AY213" s="17" t="s">
        <v>197</v>
      </c>
      <c r="BE213" s="149">
        <f>IF(N213="základní",J213,0)</f>
        <v>0</v>
      </c>
      <c r="BF213" s="149">
        <f>IF(N213="snížená",J213,0)</f>
        <v>0</v>
      </c>
      <c r="BG213" s="149">
        <f>IF(N213="zákl. přenesená",J213,0)</f>
        <v>0</v>
      </c>
      <c r="BH213" s="149">
        <f>IF(N213="sníž. přenesená",J213,0)</f>
        <v>0</v>
      </c>
      <c r="BI213" s="149">
        <f>IF(N213="nulová",J213,0)</f>
        <v>0</v>
      </c>
      <c r="BJ213" s="17" t="s">
        <v>85</v>
      </c>
      <c r="BK213" s="149">
        <f>ROUND(I213*H213,2)</f>
        <v>0</v>
      </c>
      <c r="BL213" s="17" t="s">
        <v>204</v>
      </c>
      <c r="BM213" s="148" t="s">
        <v>87</v>
      </c>
    </row>
    <row r="214" spans="2:65" s="12" customFormat="1">
      <c r="B214" s="150"/>
      <c r="D214" s="151" t="s">
        <v>214</v>
      </c>
      <c r="E214" s="152" t="s">
        <v>1</v>
      </c>
      <c r="F214" s="153" t="s">
        <v>1676</v>
      </c>
      <c r="H214" s="154">
        <v>6.2</v>
      </c>
      <c r="I214" s="155"/>
      <c r="L214" s="150"/>
      <c r="M214" s="156"/>
      <c r="T214" s="157"/>
      <c r="AT214" s="152" t="s">
        <v>214</v>
      </c>
      <c r="AU214" s="152" t="s">
        <v>87</v>
      </c>
      <c r="AV214" s="12" t="s">
        <v>87</v>
      </c>
      <c r="AW214" s="12" t="s">
        <v>32</v>
      </c>
      <c r="AX214" s="12" t="s">
        <v>77</v>
      </c>
      <c r="AY214" s="152" t="s">
        <v>197</v>
      </c>
    </row>
    <row r="215" spans="2:65" s="13" customFormat="1">
      <c r="B215" s="158"/>
      <c r="D215" s="151" t="s">
        <v>214</v>
      </c>
      <c r="E215" s="159" t="s">
        <v>1</v>
      </c>
      <c r="F215" s="160" t="s">
        <v>219</v>
      </c>
      <c r="H215" s="161">
        <v>6.2</v>
      </c>
      <c r="I215" s="162"/>
      <c r="L215" s="158"/>
      <c r="M215" s="163"/>
      <c r="T215" s="164"/>
      <c r="AT215" s="159" t="s">
        <v>214</v>
      </c>
      <c r="AU215" s="159" t="s">
        <v>87</v>
      </c>
      <c r="AV215" s="13" t="s">
        <v>204</v>
      </c>
      <c r="AW215" s="13" t="s">
        <v>32</v>
      </c>
      <c r="AX215" s="13" t="s">
        <v>85</v>
      </c>
      <c r="AY215" s="159" t="s">
        <v>197</v>
      </c>
    </row>
    <row r="216" spans="2:65" s="1" customFormat="1" ht="24.2" customHeight="1">
      <c r="B216" s="136"/>
      <c r="C216" s="172" t="s">
        <v>397</v>
      </c>
      <c r="D216" s="172" t="s">
        <v>321</v>
      </c>
      <c r="E216" s="173" t="s">
        <v>1677</v>
      </c>
      <c r="F216" s="174" t="s">
        <v>1678</v>
      </c>
      <c r="G216" s="175" t="s">
        <v>527</v>
      </c>
      <c r="H216" s="176">
        <v>6.3860000000000001</v>
      </c>
      <c r="I216" s="177"/>
      <c r="J216" s="178">
        <f>ROUND(I216*H216,2)</f>
        <v>0</v>
      </c>
      <c r="K216" s="174" t="s">
        <v>203</v>
      </c>
      <c r="L216" s="179"/>
      <c r="M216" s="180" t="s">
        <v>1</v>
      </c>
      <c r="N216" s="181" t="s">
        <v>42</v>
      </c>
      <c r="P216" s="146">
        <f>O216*H216</f>
        <v>0</v>
      </c>
      <c r="Q216" s="146">
        <v>1.4499999999999999E-3</v>
      </c>
      <c r="R216" s="146">
        <f>Q216*H216</f>
        <v>9.2596999999999992E-3</v>
      </c>
      <c r="S216" s="146">
        <v>0</v>
      </c>
      <c r="T216" s="147">
        <f>S216*H216</f>
        <v>0</v>
      </c>
      <c r="AR216" s="148" t="s">
        <v>244</v>
      </c>
      <c r="AT216" s="148" t="s">
        <v>321</v>
      </c>
      <c r="AU216" s="148" t="s">
        <v>87</v>
      </c>
      <c r="AY216" s="17" t="s">
        <v>197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7" t="s">
        <v>85</v>
      </c>
      <c r="BK216" s="149">
        <f>ROUND(I216*H216,2)</f>
        <v>0</v>
      </c>
      <c r="BL216" s="17" t="s">
        <v>204</v>
      </c>
      <c r="BM216" s="148" t="s">
        <v>204</v>
      </c>
    </row>
    <row r="217" spans="2:65" s="12" customFormat="1">
      <c r="B217" s="150"/>
      <c r="D217" s="151" t="s">
        <v>214</v>
      </c>
      <c r="E217" s="152" t="s">
        <v>1</v>
      </c>
      <c r="F217" s="153" t="s">
        <v>1679</v>
      </c>
      <c r="H217" s="154">
        <v>6.3860000000000001</v>
      </c>
      <c r="I217" s="155"/>
      <c r="L217" s="150"/>
      <c r="M217" s="156"/>
      <c r="T217" s="157"/>
      <c r="AT217" s="152" t="s">
        <v>214</v>
      </c>
      <c r="AU217" s="152" t="s">
        <v>87</v>
      </c>
      <c r="AV217" s="12" t="s">
        <v>87</v>
      </c>
      <c r="AW217" s="12" t="s">
        <v>32</v>
      </c>
      <c r="AX217" s="12" t="s">
        <v>77</v>
      </c>
      <c r="AY217" s="152" t="s">
        <v>197</v>
      </c>
    </row>
    <row r="218" spans="2:65" s="13" customFormat="1">
      <c r="B218" s="158"/>
      <c r="D218" s="151" t="s">
        <v>214</v>
      </c>
      <c r="E218" s="159" t="s">
        <v>1</v>
      </c>
      <c r="F218" s="160" t="s">
        <v>219</v>
      </c>
      <c r="H218" s="161">
        <v>6.3860000000000001</v>
      </c>
      <c r="I218" s="162"/>
      <c r="L218" s="158"/>
      <c r="M218" s="163"/>
      <c r="T218" s="164"/>
      <c r="AT218" s="159" t="s">
        <v>214</v>
      </c>
      <c r="AU218" s="159" t="s">
        <v>87</v>
      </c>
      <c r="AV218" s="13" t="s">
        <v>204</v>
      </c>
      <c r="AW218" s="13" t="s">
        <v>32</v>
      </c>
      <c r="AX218" s="13" t="s">
        <v>85</v>
      </c>
      <c r="AY218" s="159" t="s">
        <v>197</v>
      </c>
    </row>
    <row r="219" spans="2:65" s="1" customFormat="1" ht="24.2" customHeight="1">
      <c r="B219" s="136"/>
      <c r="C219" s="137" t="s">
        <v>401</v>
      </c>
      <c r="D219" s="137" t="s">
        <v>199</v>
      </c>
      <c r="E219" s="138" t="s">
        <v>1680</v>
      </c>
      <c r="F219" s="139" t="s">
        <v>1681</v>
      </c>
      <c r="G219" s="140" t="s">
        <v>527</v>
      </c>
      <c r="H219" s="141">
        <v>8.6</v>
      </c>
      <c r="I219" s="142"/>
      <c r="J219" s="143">
        <f>ROUND(I219*H219,2)</f>
        <v>0</v>
      </c>
      <c r="K219" s="139" t="s">
        <v>203</v>
      </c>
      <c r="L219" s="32"/>
      <c r="M219" s="144" t="s">
        <v>1</v>
      </c>
      <c r="N219" s="145" t="s">
        <v>42</v>
      </c>
      <c r="P219" s="146">
        <f>O219*H219</f>
        <v>0</v>
      </c>
      <c r="Q219" s="146">
        <v>1.0000000000000001E-5</v>
      </c>
      <c r="R219" s="146">
        <f>Q219*H219</f>
        <v>8.6000000000000003E-5</v>
      </c>
      <c r="S219" s="146">
        <v>0</v>
      </c>
      <c r="T219" s="147">
        <f>S219*H219</f>
        <v>0</v>
      </c>
      <c r="AR219" s="148" t="s">
        <v>204</v>
      </c>
      <c r="AT219" s="148" t="s">
        <v>199</v>
      </c>
      <c r="AU219" s="148" t="s">
        <v>87</v>
      </c>
      <c r="AY219" s="17" t="s">
        <v>197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85</v>
      </c>
      <c r="BK219" s="149">
        <f>ROUND(I219*H219,2)</f>
        <v>0</v>
      </c>
      <c r="BL219" s="17" t="s">
        <v>204</v>
      </c>
      <c r="BM219" s="148" t="s">
        <v>233</v>
      </c>
    </row>
    <row r="220" spans="2:65" s="12" customFormat="1">
      <c r="B220" s="150"/>
      <c r="D220" s="151" t="s">
        <v>214</v>
      </c>
      <c r="E220" s="152" t="s">
        <v>1</v>
      </c>
      <c r="F220" s="153" t="s">
        <v>1682</v>
      </c>
      <c r="H220" s="154">
        <v>8.6</v>
      </c>
      <c r="I220" s="155"/>
      <c r="L220" s="150"/>
      <c r="M220" s="156"/>
      <c r="T220" s="157"/>
      <c r="AT220" s="152" t="s">
        <v>214</v>
      </c>
      <c r="AU220" s="152" t="s">
        <v>87</v>
      </c>
      <c r="AV220" s="12" t="s">
        <v>87</v>
      </c>
      <c r="AW220" s="12" t="s">
        <v>32</v>
      </c>
      <c r="AX220" s="12" t="s">
        <v>77</v>
      </c>
      <c r="AY220" s="152" t="s">
        <v>197</v>
      </c>
    </row>
    <row r="221" spans="2:65" s="13" customFormat="1">
      <c r="B221" s="158"/>
      <c r="D221" s="151" t="s">
        <v>214</v>
      </c>
      <c r="E221" s="159" t="s">
        <v>1</v>
      </c>
      <c r="F221" s="160" t="s">
        <v>219</v>
      </c>
      <c r="H221" s="161">
        <v>8.6</v>
      </c>
      <c r="I221" s="162"/>
      <c r="L221" s="158"/>
      <c r="M221" s="163"/>
      <c r="T221" s="164"/>
      <c r="AT221" s="159" t="s">
        <v>214</v>
      </c>
      <c r="AU221" s="159" t="s">
        <v>87</v>
      </c>
      <c r="AV221" s="13" t="s">
        <v>204</v>
      </c>
      <c r="AW221" s="13" t="s">
        <v>32</v>
      </c>
      <c r="AX221" s="13" t="s">
        <v>85</v>
      </c>
      <c r="AY221" s="159" t="s">
        <v>197</v>
      </c>
    </row>
    <row r="222" spans="2:65" s="1" customFormat="1" ht="24.2" customHeight="1">
      <c r="B222" s="136"/>
      <c r="C222" s="172" t="s">
        <v>407</v>
      </c>
      <c r="D222" s="172" t="s">
        <v>321</v>
      </c>
      <c r="E222" s="173" t="s">
        <v>1683</v>
      </c>
      <c r="F222" s="174" t="s">
        <v>1684</v>
      </c>
      <c r="G222" s="175" t="s">
        <v>527</v>
      </c>
      <c r="H222" s="176">
        <v>8.8580000000000005</v>
      </c>
      <c r="I222" s="177"/>
      <c r="J222" s="178">
        <f>ROUND(I222*H222,2)</f>
        <v>0</v>
      </c>
      <c r="K222" s="174" t="s">
        <v>203</v>
      </c>
      <c r="L222" s="179"/>
      <c r="M222" s="180" t="s">
        <v>1</v>
      </c>
      <c r="N222" s="181" t="s">
        <v>42</v>
      </c>
      <c r="P222" s="146">
        <f>O222*H222</f>
        <v>0</v>
      </c>
      <c r="Q222" s="146">
        <v>4.2599999999999999E-3</v>
      </c>
      <c r="R222" s="146">
        <f>Q222*H222</f>
        <v>3.7735080000000004E-2</v>
      </c>
      <c r="S222" s="146">
        <v>0</v>
      </c>
      <c r="T222" s="147">
        <f>S222*H222</f>
        <v>0</v>
      </c>
      <c r="AR222" s="148" t="s">
        <v>244</v>
      </c>
      <c r="AT222" s="148" t="s">
        <v>321</v>
      </c>
      <c r="AU222" s="148" t="s">
        <v>87</v>
      </c>
      <c r="AY222" s="17" t="s">
        <v>197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7" t="s">
        <v>85</v>
      </c>
      <c r="BK222" s="149">
        <f>ROUND(I222*H222,2)</f>
        <v>0</v>
      </c>
      <c r="BL222" s="17" t="s">
        <v>204</v>
      </c>
      <c r="BM222" s="148" t="s">
        <v>244</v>
      </c>
    </row>
    <row r="223" spans="2:65" s="12" customFormat="1">
      <c r="B223" s="150"/>
      <c r="D223" s="151" t="s">
        <v>214</v>
      </c>
      <c r="E223" s="152" t="s">
        <v>1</v>
      </c>
      <c r="F223" s="153" t="s">
        <v>1685</v>
      </c>
      <c r="H223" s="154">
        <v>8.8580000000000005</v>
      </c>
      <c r="I223" s="155"/>
      <c r="L223" s="150"/>
      <c r="M223" s="156"/>
      <c r="T223" s="157"/>
      <c r="AT223" s="152" t="s">
        <v>214</v>
      </c>
      <c r="AU223" s="152" t="s">
        <v>87</v>
      </c>
      <c r="AV223" s="12" t="s">
        <v>87</v>
      </c>
      <c r="AW223" s="12" t="s">
        <v>32</v>
      </c>
      <c r="AX223" s="12" t="s">
        <v>77</v>
      </c>
      <c r="AY223" s="152" t="s">
        <v>197</v>
      </c>
    </row>
    <row r="224" spans="2:65" s="13" customFormat="1">
      <c r="B224" s="158"/>
      <c r="D224" s="151" t="s">
        <v>214</v>
      </c>
      <c r="E224" s="159" t="s">
        <v>1</v>
      </c>
      <c r="F224" s="160" t="s">
        <v>219</v>
      </c>
      <c r="H224" s="161">
        <v>8.8580000000000005</v>
      </c>
      <c r="I224" s="162"/>
      <c r="L224" s="158"/>
      <c r="M224" s="163"/>
      <c r="T224" s="164"/>
      <c r="AT224" s="159" t="s">
        <v>214</v>
      </c>
      <c r="AU224" s="159" t="s">
        <v>87</v>
      </c>
      <c r="AV224" s="13" t="s">
        <v>204</v>
      </c>
      <c r="AW224" s="13" t="s">
        <v>32</v>
      </c>
      <c r="AX224" s="13" t="s">
        <v>85</v>
      </c>
      <c r="AY224" s="159" t="s">
        <v>197</v>
      </c>
    </row>
    <row r="225" spans="2:65" s="1" customFormat="1" ht="33" customHeight="1">
      <c r="B225" s="136"/>
      <c r="C225" s="137" t="s">
        <v>413</v>
      </c>
      <c r="D225" s="137" t="s">
        <v>199</v>
      </c>
      <c r="E225" s="138" t="s">
        <v>1516</v>
      </c>
      <c r="F225" s="139" t="s">
        <v>1517</v>
      </c>
      <c r="G225" s="140" t="s">
        <v>202</v>
      </c>
      <c r="H225" s="141">
        <v>2.02</v>
      </c>
      <c r="I225" s="142"/>
      <c r="J225" s="143">
        <f>ROUND(I225*H225,2)</f>
        <v>0</v>
      </c>
      <c r="K225" s="139" t="s">
        <v>203</v>
      </c>
      <c r="L225" s="32"/>
      <c r="M225" s="144" t="s">
        <v>1</v>
      </c>
      <c r="N225" s="145" t="s">
        <v>42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204</v>
      </c>
      <c r="AT225" s="148" t="s">
        <v>199</v>
      </c>
      <c r="AU225" s="148" t="s">
        <v>87</v>
      </c>
      <c r="AY225" s="17" t="s">
        <v>197</v>
      </c>
      <c r="BE225" s="149">
        <f>IF(N225="základní",J225,0)</f>
        <v>0</v>
      </c>
      <c r="BF225" s="149">
        <f>IF(N225="snížená",J225,0)</f>
        <v>0</v>
      </c>
      <c r="BG225" s="149">
        <f>IF(N225="zákl. přenesená",J225,0)</f>
        <v>0</v>
      </c>
      <c r="BH225" s="149">
        <f>IF(N225="sníž. přenesená",J225,0)</f>
        <v>0</v>
      </c>
      <c r="BI225" s="149">
        <f>IF(N225="nulová",J225,0)</f>
        <v>0</v>
      </c>
      <c r="BJ225" s="17" t="s">
        <v>85</v>
      </c>
      <c r="BK225" s="149">
        <f>ROUND(I225*H225,2)</f>
        <v>0</v>
      </c>
      <c r="BL225" s="17" t="s">
        <v>204</v>
      </c>
      <c r="BM225" s="148" t="s">
        <v>252</v>
      </c>
    </row>
    <row r="226" spans="2:65" s="1" customFormat="1" ht="33" customHeight="1">
      <c r="B226" s="136"/>
      <c r="C226" s="137" t="s">
        <v>419</v>
      </c>
      <c r="D226" s="137" t="s">
        <v>199</v>
      </c>
      <c r="E226" s="138" t="s">
        <v>1686</v>
      </c>
      <c r="F226" s="139" t="s">
        <v>1687</v>
      </c>
      <c r="G226" s="140" t="s">
        <v>202</v>
      </c>
      <c r="H226" s="141">
        <v>10</v>
      </c>
      <c r="I226" s="142"/>
      <c r="J226" s="143">
        <f>ROUND(I226*H226,2)</f>
        <v>0</v>
      </c>
      <c r="K226" s="139" t="s">
        <v>203</v>
      </c>
      <c r="L226" s="32"/>
      <c r="M226" s="144" t="s">
        <v>1</v>
      </c>
      <c r="N226" s="145" t="s">
        <v>42</v>
      </c>
      <c r="P226" s="146">
        <f>O226*H226</f>
        <v>0</v>
      </c>
      <c r="Q226" s="146">
        <v>0</v>
      </c>
      <c r="R226" s="146">
        <f>Q226*H226</f>
        <v>0</v>
      </c>
      <c r="S226" s="146">
        <v>0</v>
      </c>
      <c r="T226" s="147">
        <f>S226*H226</f>
        <v>0</v>
      </c>
      <c r="AR226" s="148" t="s">
        <v>204</v>
      </c>
      <c r="AT226" s="148" t="s">
        <v>199</v>
      </c>
      <c r="AU226" s="148" t="s">
        <v>87</v>
      </c>
      <c r="AY226" s="17" t="s">
        <v>197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7" t="s">
        <v>85</v>
      </c>
      <c r="BK226" s="149">
        <f>ROUND(I226*H226,2)</f>
        <v>0</v>
      </c>
      <c r="BL226" s="17" t="s">
        <v>204</v>
      </c>
      <c r="BM226" s="148" t="s">
        <v>8</v>
      </c>
    </row>
    <row r="227" spans="2:65" s="12" customFormat="1">
      <c r="B227" s="150"/>
      <c r="D227" s="151" t="s">
        <v>214</v>
      </c>
      <c r="E227" s="152" t="s">
        <v>1</v>
      </c>
      <c r="F227" s="153" t="s">
        <v>1688</v>
      </c>
      <c r="H227" s="154">
        <v>10</v>
      </c>
      <c r="I227" s="155"/>
      <c r="L227" s="150"/>
      <c r="M227" s="156"/>
      <c r="T227" s="157"/>
      <c r="AT227" s="152" t="s">
        <v>214</v>
      </c>
      <c r="AU227" s="152" t="s">
        <v>87</v>
      </c>
      <c r="AV227" s="12" t="s">
        <v>87</v>
      </c>
      <c r="AW227" s="12" t="s">
        <v>32</v>
      </c>
      <c r="AX227" s="12" t="s">
        <v>77</v>
      </c>
      <c r="AY227" s="152" t="s">
        <v>197</v>
      </c>
    </row>
    <row r="228" spans="2:65" s="13" customFormat="1">
      <c r="B228" s="158"/>
      <c r="D228" s="151" t="s">
        <v>214</v>
      </c>
      <c r="E228" s="159" t="s">
        <v>1</v>
      </c>
      <c r="F228" s="160" t="s">
        <v>219</v>
      </c>
      <c r="H228" s="161">
        <v>10</v>
      </c>
      <c r="I228" s="162"/>
      <c r="L228" s="158"/>
      <c r="M228" s="163"/>
      <c r="T228" s="164"/>
      <c r="AT228" s="159" t="s">
        <v>214</v>
      </c>
      <c r="AU228" s="159" t="s">
        <v>87</v>
      </c>
      <c r="AV228" s="13" t="s">
        <v>204</v>
      </c>
      <c r="AW228" s="13" t="s">
        <v>32</v>
      </c>
      <c r="AX228" s="13" t="s">
        <v>85</v>
      </c>
      <c r="AY228" s="159" t="s">
        <v>197</v>
      </c>
    </row>
    <row r="229" spans="2:65" s="1" customFormat="1" ht="16.5" customHeight="1">
      <c r="B229" s="136"/>
      <c r="C229" s="172" t="s">
        <v>423</v>
      </c>
      <c r="D229" s="172" t="s">
        <v>321</v>
      </c>
      <c r="E229" s="173" t="s">
        <v>1689</v>
      </c>
      <c r="F229" s="174" t="s">
        <v>1690</v>
      </c>
      <c r="G229" s="175" t="s">
        <v>202</v>
      </c>
      <c r="H229" s="176">
        <v>5.05</v>
      </c>
      <c r="I229" s="177"/>
      <c r="J229" s="178">
        <f>ROUND(I229*H229,2)</f>
        <v>0</v>
      </c>
      <c r="K229" s="174" t="s">
        <v>203</v>
      </c>
      <c r="L229" s="179"/>
      <c r="M229" s="180" t="s">
        <v>1</v>
      </c>
      <c r="N229" s="181" t="s">
        <v>42</v>
      </c>
      <c r="P229" s="146">
        <f>O229*H229</f>
        <v>0</v>
      </c>
      <c r="Q229" s="146">
        <v>2.7999999999999998E-4</v>
      </c>
      <c r="R229" s="146">
        <f>Q229*H229</f>
        <v>1.4139999999999999E-3</v>
      </c>
      <c r="S229" s="146">
        <v>0</v>
      </c>
      <c r="T229" s="147">
        <f>S229*H229</f>
        <v>0</v>
      </c>
      <c r="AR229" s="148" t="s">
        <v>244</v>
      </c>
      <c r="AT229" s="148" t="s">
        <v>321</v>
      </c>
      <c r="AU229" s="148" t="s">
        <v>87</v>
      </c>
      <c r="AY229" s="17" t="s">
        <v>197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85</v>
      </c>
      <c r="BK229" s="149">
        <f>ROUND(I229*H229,2)</f>
        <v>0</v>
      </c>
      <c r="BL229" s="17" t="s">
        <v>204</v>
      </c>
      <c r="BM229" s="148" t="s">
        <v>268</v>
      </c>
    </row>
    <row r="230" spans="2:65" s="1" customFormat="1" ht="16.5" customHeight="1">
      <c r="B230" s="136"/>
      <c r="C230" s="172" t="s">
        <v>429</v>
      </c>
      <c r="D230" s="172" t="s">
        <v>321</v>
      </c>
      <c r="E230" s="173" t="s">
        <v>1691</v>
      </c>
      <c r="F230" s="174" t="s">
        <v>1692</v>
      </c>
      <c r="G230" s="175" t="s">
        <v>1530</v>
      </c>
      <c r="H230" s="176">
        <v>5</v>
      </c>
      <c r="I230" s="177"/>
      <c r="J230" s="178">
        <f>ROUND(I230*H230,2)</f>
        <v>0</v>
      </c>
      <c r="K230" s="174" t="s">
        <v>1</v>
      </c>
      <c r="L230" s="179"/>
      <c r="M230" s="180" t="s">
        <v>1</v>
      </c>
      <c r="N230" s="181" t="s">
        <v>42</v>
      </c>
      <c r="P230" s="146">
        <f>O230*H230</f>
        <v>0</v>
      </c>
      <c r="Q230" s="146">
        <v>0</v>
      </c>
      <c r="R230" s="146">
        <f>Q230*H230</f>
        <v>0</v>
      </c>
      <c r="S230" s="146">
        <v>0</v>
      </c>
      <c r="T230" s="147">
        <f>S230*H230</f>
        <v>0</v>
      </c>
      <c r="AR230" s="148" t="s">
        <v>244</v>
      </c>
      <c r="AT230" s="148" t="s">
        <v>321</v>
      </c>
      <c r="AU230" s="148" t="s">
        <v>87</v>
      </c>
      <c r="AY230" s="17" t="s">
        <v>197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85</v>
      </c>
      <c r="BK230" s="149">
        <f>ROUND(I230*H230,2)</f>
        <v>0</v>
      </c>
      <c r="BL230" s="17" t="s">
        <v>204</v>
      </c>
      <c r="BM230" s="148" t="s">
        <v>286</v>
      </c>
    </row>
    <row r="231" spans="2:65" s="1" customFormat="1" ht="33" customHeight="1">
      <c r="B231" s="136"/>
      <c r="C231" s="137" t="s">
        <v>434</v>
      </c>
      <c r="D231" s="137" t="s">
        <v>199</v>
      </c>
      <c r="E231" s="138" t="s">
        <v>1693</v>
      </c>
      <c r="F231" s="139" t="s">
        <v>1694</v>
      </c>
      <c r="G231" s="140" t="s">
        <v>202</v>
      </c>
      <c r="H231" s="141">
        <v>5</v>
      </c>
      <c r="I231" s="142"/>
      <c r="J231" s="143">
        <f>ROUND(I231*H231,2)</f>
        <v>0</v>
      </c>
      <c r="K231" s="139" t="s">
        <v>203</v>
      </c>
      <c r="L231" s="32"/>
      <c r="M231" s="144" t="s">
        <v>1</v>
      </c>
      <c r="N231" s="145" t="s">
        <v>42</v>
      </c>
      <c r="P231" s="146">
        <f>O231*H231</f>
        <v>0</v>
      </c>
      <c r="Q231" s="146">
        <v>0</v>
      </c>
      <c r="R231" s="146">
        <f>Q231*H231</f>
        <v>0</v>
      </c>
      <c r="S231" s="146">
        <v>0</v>
      </c>
      <c r="T231" s="147">
        <f>S231*H231</f>
        <v>0</v>
      </c>
      <c r="AR231" s="148" t="s">
        <v>204</v>
      </c>
      <c r="AT231" s="148" t="s">
        <v>199</v>
      </c>
      <c r="AU231" s="148" t="s">
        <v>87</v>
      </c>
      <c r="AY231" s="17" t="s">
        <v>197</v>
      </c>
      <c r="BE231" s="149">
        <f>IF(N231="základní",J231,0)</f>
        <v>0</v>
      </c>
      <c r="BF231" s="149">
        <f>IF(N231="snížená",J231,0)</f>
        <v>0</v>
      </c>
      <c r="BG231" s="149">
        <f>IF(N231="zákl. přenesená",J231,0)</f>
        <v>0</v>
      </c>
      <c r="BH231" s="149">
        <f>IF(N231="sníž. přenesená",J231,0)</f>
        <v>0</v>
      </c>
      <c r="BI231" s="149">
        <f>IF(N231="nulová",J231,0)</f>
        <v>0</v>
      </c>
      <c r="BJ231" s="17" t="s">
        <v>85</v>
      </c>
      <c r="BK231" s="149">
        <f>ROUND(I231*H231,2)</f>
        <v>0</v>
      </c>
      <c r="BL231" s="17" t="s">
        <v>204</v>
      </c>
      <c r="BM231" s="148" t="s">
        <v>296</v>
      </c>
    </row>
    <row r="232" spans="2:65" s="1" customFormat="1" ht="16.5" customHeight="1">
      <c r="B232" s="136"/>
      <c r="C232" s="172" t="s">
        <v>439</v>
      </c>
      <c r="D232" s="172" t="s">
        <v>321</v>
      </c>
      <c r="E232" s="173" t="s">
        <v>1695</v>
      </c>
      <c r="F232" s="174" t="s">
        <v>1696</v>
      </c>
      <c r="G232" s="175" t="s">
        <v>202</v>
      </c>
      <c r="H232" s="176">
        <v>5</v>
      </c>
      <c r="I232" s="177"/>
      <c r="J232" s="178">
        <f>ROUND(I232*H232,2)</f>
        <v>0</v>
      </c>
      <c r="K232" s="174" t="s">
        <v>203</v>
      </c>
      <c r="L232" s="179"/>
      <c r="M232" s="180" t="s">
        <v>1</v>
      </c>
      <c r="N232" s="181" t="s">
        <v>42</v>
      </c>
      <c r="P232" s="146">
        <f>O232*H232</f>
        <v>0</v>
      </c>
      <c r="Q232" s="146">
        <v>4.6000000000000001E-4</v>
      </c>
      <c r="R232" s="146">
        <f>Q232*H232</f>
        <v>2.3E-3</v>
      </c>
      <c r="S232" s="146">
        <v>0</v>
      </c>
      <c r="T232" s="147">
        <f>S232*H232</f>
        <v>0</v>
      </c>
      <c r="AR232" s="148" t="s">
        <v>244</v>
      </c>
      <c r="AT232" s="148" t="s">
        <v>321</v>
      </c>
      <c r="AU232" s="148" t="s">
        <v>87</v>
      </c>
      <c r="AY232" s="17" t="s">
        <v>197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7" t="s">
        <v>85</v>
      </c>
      <c r="BK232" s="149">
        <f>ROUND(I232*H232,2)</f>
        <v>0</v>
      </c>
      <c r="BL232" s="17" t="s">
        <v>204</v>
      </c>
      <c r="BM232" s="148" t="s">
        <v>313</v>
      </c>
    </row>
    <row r="233" spans="2:65" s="1" customFormat="1" ht="33" customHeight="1">
      <c r="B233" s="136"/>
      <c r="C233" s="137" t="s">
        <v>445</v>
      </c>
      <c r="D233" s="137" t="s">
        <v>199</v>
      </c>
      <c r="E233" s="138" t="s">
        <v>1697</v>
      </c>
      <c r="F233" s="139" t="s">
        <v>1698</v>
      </c>
      <c r="G233" s="140" t="s">
        <v>202</v>
      </c>
      <c r="H233" s="141">
        <v>6</v>
      </c>
      <c r="I233" s="142"/>
      <c r="J233" s="143">
        <f>ROUND(I233*H233,2)</f>
        <v>0</v>
      </c>
      <c r="K233" s="139" t="s">
        <v>203</v>
      </c>
      <c r="L233" s="32"/>
      <c r="M233" s="144" t="s">
        <v>1</v>
      </c>
      <c r="N233" s="145" t="s">
        <v>42</v>
      </c>
      <c r="P233" s="146">
        <f>O233*H233</f>
        <v>0</v>
      </c>
      <c r="Q233" s="146">
        <v>0</v>
      </c>
      <c r="R233" s="146">
        <f>Q233*H233</f>
        <v>0</v>
      </c>
      <c r="S233" s="146">
        <v>0</v>
      </c>
      <c r="T233" s="147">
        <f>S233*H233</f>
        <v>0</v>
      </c>
      <c r="AR233" s="148" t="s">
        <v>204</v>
      </c>
      <c r="AT233" s="148" t="s">
        <v>199</v>
      </c>
      <c r="AU233" s="148" t="s">
        <v>87</v>
      </c>
      <c r="AY233" s="17" t="s">
        <v>197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85</v>
      </c>
      <c r="BK233" s="149">
        <f>ROUND(I233*H233,2)</f>
        <v>0</v>
      </c>
      <c r="BL233" s="17" t="s">
        <v>204</v>
      </c>
      <c r="BM233" s="148" t="s">
        <v>320</v>
      </c>
    </row>
    <row r="234" spans="2:65" s="12" customFormat="1">
      <c r="B234" s="150"/>
      <c r="D234" s="151" t="s">
        <v>214</v>
      </c>
      <c r="E234" s="152" t="s">
        <v>1</v>
      </c>
      <c r="F234" s="153" t="s">
        <v>1699</v>
      </c>
      <c r="H234" s="154">
        <v>6</v>
      </c>
      <c r="I234" s="155"/>
      <c r="L234" s="150"/>
      <c r="M234" s="156"/>
      <c r="T234" s="157"/>
      <c r="AT234" s="152" t="s">
        <v>214</v>
      </c>
      <c r="AU234" s="152" t="s">
        <v>87</v>
      </c>
      <c r="AV234" s="12" t="s">
        <v>87</v>
      </c>
      <c r="AW234" s="12" t="s">
        <v>32</v>
      </c>
      <c r="AX234" s="12" t="s">
        <v>77</v>
      </c>
      <c r="AY234" s="152" t="s">
        <v>197</v>
      </c>
    </row>
    <row r="235" spans="2:65" s="13" customFormat="1">
      <c r="B235" s="158"/>
      <c r="D235" s="151" t="s">
        <v>214</v>
      </c>
      <c r="E235" s="159" t="s">
        <v>1</v>
      </c>
      <c r="F235" s="160" t="s">
        <v>219</v>
      </c>
      <c r="H235" s="161">
        <v>6</v>
      </c>
      <c r="I235" s="162"/>
      <c r="L235" s="158"/>
      <c r="M235" s="163"/>
      <c r="T235" s="164"/>
      <c r="AT235" s="159" t="s">
        <v>214</v>
      </c>
      <c r="AU235" s="159" t="s">
        <v>87</v>
      </c>
      <c r="AV235" s="13" t="s">
        <v>204</v>
      </c>
      <c r="AW235" s="13" t="s">
        <v>32</v>
      </c>
      <c r="AX235" s="13" t="s">
        <v>85</v>
      </c>
      <c r="AY235" s="159" t="s">
        <v>197</v>
      </c>
    </row>
    <row r="236" spans="2:65" s="1" customFormat="1" ht="24.2" customHeight="1">
      <c r="B236" s="136"/>
      <c r="C236" s="172" t="s">
        <v>449</v>
      </c>
      <c r="D236" s="172" t="s">
        <v>321</v>
      </c>
      <c r="E236" s="173" t="s">
        <v>1700</v>
      </c>
      <c r="F236" s="174" t="s">
        <v>1701</v>
      </c>
      <c r="G236" s="175" t="s">
        <v>202</v>
      </c>
      <c r="H236" s="176">
        <v>3.03</v>
      </c>
      <c r="I236" s="177"/>
      <c r="J236" s="178">
        <f>ROUND(I236*H236,2)</f>
        <v>0</v>
      </c>
      <c r="K236" s="174" t="s">
        <v>203</v>
      </c>
      <c r="L236" s="179"/>
      <c r="M236" s="180" t="s">
        <v>1</v>
      </c>
      <c r="N236" s="181" t="s">
        <v>42</v>
      </c>
      <c r="P236" s="146">
        <f>O236*H236</f>
        <v>0</v>
      </c>
      <c r="Q236" s="146">
        <v>1.5E-3</v>
      </c>
      <c r="R236" s="146">
        <f>Q236*H236</f>
        <v>4.5449999999999996E-3</v>
      </c>
      <c r="S236" s="146">
        <v>0</v>
      </c>
      <c r="T236" s="147">
        <f>S236*H236</f>
        <v>0</v>
      </c>
      <c r="AR236" s="148" t="s">
        <v>244</v>
      </c>
      <c r="AT236" s="148" t="s">
        <v>321</v>
      </c>
      <c r="AU236" s="148" t="s">
        <v>87</v>
      </c>
      <c r="AY236" s="17" t="s">
        <v>197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7" t="s">
        <v>85</v>
      </c>
      <c r="BK236" s="149">
        <f>ROUND(I236*H236,2)</f>
        <v>0</v>
      </c>
      <c r="BL236" s="17" t="s">
        <v>204</v>
      </c>
      <c r="BM236" s="148" t="s">
        <v>331</v>
      </c>
    </row>
    <row r="237" spans="2:65" s="12" customFormat="1">
      <c r="B237" s="150"/>
      <c r="D237" s="151" t="s">
        <v>214</v>
      </c>
      <c r="E237" s="152" t="s">
        <v>1</v>
      </c>
      <c r="F237" s="153" t="s">
        <v>1702</v>
      </c>
      <c r="H237" s="154">
        <v>3.03</v>
      </c>
      <c r="I237" s="155"/>
      <c r="L237" s="150"/>
      <c r="M237" s="156"/>
      <c r="T237" s="157"/>
      <c r="AT237" s="152" t="s">
        <v>214</v>
      </c>
      <c r="AU237" s="152" t="s">
        <v>87</v>
      </c>
      <c r="AV237" s="12" t="s">
        <v>87</v>
      </c>
      <c r="AW237" s="12" t="s">
        <v>32</v>
      </c>
      <c r="AX237" s="12" t="s">
        <v>77</v>
      </c>
      <c r="AY237" s="152" t="s">
        <v>197</v>
      </c>
    </row>
    <row r="238" spans="2:65" s="13" customFormat="1">
      <c r="B238" s="158"/>
      <c r="D238" s="151" t="s">
        <v>214</v>
      </c>
      <c r="E238" s="159" t="s">
        <v>1</v>
      </c>
      <c r="F238" s="160" t="s">
        <v>219</v>
      </c>
      <c r="H238" s="161">
        <v>3.03</v>
      </c>
      <c r="I238" s="162"/>
      <c r="L238" s="158"/>
      <c r="M238" s="163"/>
      <c r="T238" s="164"/>
      <c r="AT238" s="159" t="s">
        <v>214</v>
      </c>
      <c r="AU238" s="159" t="s">
        <v>87</v>
      </c>
      <c r="AV238" s="13" t="s">
        <v>204</v>
      </c>
      <c r="AW238" s="13" t="s">
        <v>32</v>
      </c>
      <c r="AX238" s="13" t="s">
        <v>85</v>
      </c>
      <c r="AY238" s="159" t="s">
        <v>197</v>
      </c>
    </row>
    <row r="239" spans="2:65" s="1" customFormat="1" ht="16.5" customHeight="1">
      <c r="B239" s="136"/>
      <c r="C239" s="172" t="s">
        <v>454</v>
      </c>
      <c r="D239" s="172" t="s">
        <v>321</v>
      </c>
      <c r="E239" s="173" t="s">
        <v>1703</v>
      </c>
      <c r="F239" s="174" t="s">
        <v>1704</v>
      </c>
      <c r="G239" s="175" t="s">
        <v>1530</v>
      </c>
      <c r="H239" s="176">
        <v>3.03</v>
      </c>
      <c r="I239" s="177"/>
      <c r="J239" s="178">
        <f>ROUND(I239*H239,2)</f>
        <v>0</v>
      </c>
      <c r="K239" s="174" t="s">
        <v>1</v>
      </c>
      <c r="L239" s="179"/>
      <c r="M239" s="180" t="s">
        <v>1</v>
      </c>
      <c r="N239" s="181" t="s">
        <v>42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AR239" s="148" t="s">
        <v>244</v>
      </c>
      <c r="AT239" s="148" t="s">
        <v>321</v>
      </c>
      <c r="AU239" s="148" t="s">
        <v>87</v>
      </c>
      <c r="AY239" s="17" t="s">
        <v>197</v>
      </c>
      <c r="BE239" s="149">
        <f>IF(N239="základní",J239,0)</f>
        <v>0</v>
      </c>
      <c r="BF239" s="149">
        <f>IF(N239="snížená",J239,0)</f>
        <v>0</v>
      </c>
      <c r="BG239" s="149">
        <f>IF(N239="zákl. přenesená",J239,0)</f>
        <v>0</v>
      </c>
      <c r="BH239" s="149">
        <f>IF(N239="sníž. přenesená",J239,0)</f>
        <v>0</v>
      </c>
      <c r="BI239" s="149">
        <f>IF(N239="nulová",J239,0)</f>
        <v>0</v>
      </c>
      <c r="BJ239" s="17" t="s">
        <v>85</v>
      </c>
      <c r="BK239" s="149">
        <f>ROUND(I239*H239,2)</f>
        <v>0</v>
      </c>
      <c r="BL239" s="17" t="s">
        <v>204</v>
      </c>
      <c r="BM239" s="148" t="s">
        <v>340</v>
      </c>
    </row>
    <row r="240" spans="2:65" s="1" customFormat="1" ht="33" customHeight="1">
      <c r="B240" s="136"/>
      <c r="C240" s="137" t="s">
        <v>460</v>
      </c>
      <c r="D240" s="137" t="s">
        <v>199</v>
      </c>
      <c r="E240" s="138" t="s">
        <v>1705</v>
      </c>
      <c r="F240" s="139" t="s">
        <v>1706</v>
      </c>
      <c r="G240" s="140" t="s">
        <v>202</v>
      </c>
      <c r="H240" s="141">
        <v>2</v>
      </c>
      <c r="I240" s="142"/>
      <c r="J240" s="143">
        <f>ROUND(I240*H240,2)</f>
        <v>0</v>
      </c>
      <c r="K240" s="139" t="s">
        <v>203</v>
      </c>
      <c r="L240" s="32"/>
      <c r="M240" s="144" t="s">
        <v>1</v>
      </c>
      <c r="N240" s="145" t="s">
        <v>42</v>
      </c>
      <c r="P240" s="146">
        <f>O240*H240</f>
        <v>0</v>
      </c>
      <c r="Q240" s="146">
        <v>0</v>
      </c>
      <c r="R240" s="146">
        <f>Q240*H240</f>
        <v>0</v>
      </c>
      <c r="S240" s="146">
        <v>0</v>
      </c>
      <c r="T240" s="147">
        <f>S240*H240</f>
        <v>0</v>
      </c>
      <c r="AR240" s="148" t="s">
        <v>204</v>
      </c>
      <c r="AT240" s="148" t="s">
        <v>199</v>
      </c>
      <c r="AU240" s="148" t="s">
        <v>87</v>
      </c>
      <c r="AY240" s="17" t="s">
        <v>197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7" t="s">
        <v>85</v>
      </c>
      <c r="BK240" s="149">
        <f>ROUND(I240*H240,2)</f>
        <v>0</v>
      </c>
      <c r="BL240" s="17" t="s">
        <v>204</v>
      </c>
      <c r="BM240" s="148" t="s">
        <v>350</v>
      </c>
    </row>
    <row r="241" spans="2:65" s="12" customFormat="1">
      <c r="B241" s="150"/>
      <c r="D241" s="151" t="s">
        <v>214</v>
      </c>
      <c r="E241" s="152" t="s">
        <v>1</v>
      </c>
      <c r="F241" s="153" t="s">
        <v>1707</v>
      </c>
      <c r="H241" s="154">
        <v>2</v>
      </c>
      <c r="I241" s="155"/>
      <c r="L241" s="150"/>
      <c r="M241" s="156"/>
      <c r="T241" s="157"/>
      <c r="AT241" s="152" t="s">
        <v>214</v>
      </c>
      <c r="AU241" s="152" t="s">
        <v>87</v>
      </c>
      <c r="AV241" s="12" t="s">
        <v>87</v>
      </c>
      <c r="AW241" s="12" t="s">
        <v>32</v>
      </c>
      <c r="AX241" s="12" t="s">
        <v>77</v>
      </c>
      <c r="AY241" s="152" t="s">
        <v>197</v>
      </c>
    </row>
    <row r="242" spans="2:65" s="13" customFormat="1">
      <c r="B242" s="158"/>
      <c r="D242" s="151" t="s">
        <v>214</v>
      </c>
      <c r="E242" s="159" t="s">
        <v>1</v>
      </c>
      <c r="F242" s="160" t="s">
        <v>219</v>
      </c>
      <c r="H242" s="161">
        <v>2</v>
      </c>
      <c r="I242" s="162"/>
      <c r="L242" s="158"/>
      <c r="M242" s="163"/>
      <c r="T242" s="164"/>
      <c r="AT242" s="159" t="s">
        <v>214</v>
      </c>
      <c r="AU242" s="159" t="s">
        <v>87</v>
      </c>
      <c r="AV242" s="13" t="s">
        <v>204</v>
      </c>
      <c r="AW242" s="13" t="s">
        <v>32</v>
      </c>
      <c r="AX242" s="13" t="s">
        <v>85</v>
      </c>
      <c r="AY242" s="159" t="s">
        <v>197</v>
      </c>
    </row>
    <row r="243" spans="2:65" s="1" customFormat="1" ht="24.2" customHeight="1">
      <c r="B243" s="136"/>
      <c r="C243" s="172" t="s">
        <v>472</v>
      </c>
      <c r="D243" s="172" t="s">
        <v>321</v>
      </c>
      <c r="E243" s="173" t="s">
        <v>1708</v>
      </c>
      <c r="F243" s="174" t="s">
        <v>1709</v>
      </c>
      <c r="G243" s="175" t="s">
        <v>202</v>
      </c>
      <c r="H243" s="176">
        <v>2.02</v>
      </c>
      <c r="I243" s="177"/>
      <c r="J243" s="178">
        <f>ROUND(I243*H243,2)</f>
        <v>0</v>
      </c>
      <c r="K243" s="174" t="s">
        <v>203</v>
      </c>
      <c r="L243" s="179"/>
      <c r="M243" s="180" t="s">
        <v>1</v>
      </c>
      <c r="N243" s="181" t="s">
        <v>42</v>
      </c>
      <c r="P243" s="146">
        <f>O243*H243</f>
        <v>0</v>
      </c>
      <c r="Q243" s="146">
        <v>2E-3</v>
      </c>
      <c r="R243" s="146">
        <f>Q243*H243</f>
        <v>4.0400000000000002E-3</v>
      </c>
      <c r="S243" s="146">
        <v>0</v>
      </c>
      <c r="T243" s="147">
        <f>S243*H243</f>
        <v>0</v>
      </c>
      <c r="AR243" s="148" t="s">
        <v>244</v>
      </c>
      <c r="AT243" s="148" t="s">
        <v>321</v>
      </c>
      <c r="AU243" s="148" t="s">
        <v>87</v>
      </c>
      <c r="AY243" s="17" t="s">
        <v>197</v>
      </c>
      <c r="BE243" s="149">
        <f>IF(N243="základní",J243,0)</f>
        <v>0</v>
      </c>
      <c r="BF243" s="149">
        <f>IF(N243="snížená",J243,0)</f>
        <v>0</v>
      </c>
      <c r="BG243" s="149">
        <f>IF(N243="zákl. přenesená",J243,0)</f>
        <v>0</v>
      </c>
      <c r="BH243" s="149">
        <f>IF(N243="sníž. přenesená",J243,0)</f>
        <v>0</v>
      </c>
      <c r="BI243" s="149">
        <f>IF(N243="nulová",J243,0)</f>
        <v>0</v>
      </c>
      <c r="BJ243" s="17" t="s">
        <v>85</v>
      </c>
      <c r="BK243" s="149">
        <f>ROUND(I243*H243,2)</f>
        <v>0</v>
      </c>
      <c r="BL243" s="17" t="s">
        <v>204</v>
      </c>
      <c r="BM243" s="148" t="s">
        <v>360</v>
      </c>
    </row>
    <row r="244" spans="2:65" s="12" customFormat="1">
      <c r="B244" s="150"/>
      <c r="D244" s="151" t="s">
        <v>214</v>
      </c>
      <c r="E244" s="152" t="s">
        <v>1</v>
      </c>
      <c r="F244" s="153" t="s">
        <v>1710</v>
      </c>
      <c r="H244" s="154">
        <v>2.02</v>
      </c>
      <c r="I244" s="155"/>
      <c r="L244" s="150"/>
      <c r="M244" s="156"/>
      <c r="T244" s="157"/>
      <c r="AT244" s="152" t="s">
        <v>214</v>
      </c>
      <c r="AU244" s="152" t="s">
        <v>87</v>
      </c>
      <c r="AV244" s="12" t="s">
        <v>87</v>
      </c>
      <c r="AW244" s="12" t="s">
        <v>32</v>
      </c>
      <c r="AX244" s="12" t="s">
        <v>77</v>
      </c>
      <c r="AY244" s="152" t="s">
        <v>197</v>
      </c>
    </row>
    <row r="245" spans="2:65" s="13" customFormat="1">
      <c r="B245" s="158"/>
      <c r="D245" s="151" t="s">
        <v>214</v>
      </c>
      <c r="E245" s="159" t="s">
        <v>1</v>
      </c>
      <c r="F245" s="160" t="s">
        <v>219</v>
      </c>
      <c r="H245" s="161">
        <v>2.02</v>
      </c>
      <c r="I245" s="162"/>
      <c r="L245" s="158"/>
      <c r="M245" s="163"/>
      <c r="T245" s="164"/>
      <c r="AT245" s="159" t="s">
        <v>214</v>
      </c>
      <c r="AU245" s="159" t="s">
        <v>87</v>
      </c>
      <c r="AV245" s="13" t="s">
        <v>204</v>
      </c>
      <c r="AW245" s="13" t="s">
        <v>32</v>
      </c>
      <c r="AX245" s="13" t="s">
        <v>85</v>
      </c>
      <c r="AY245" s="159" t="s">
        <v>197</v>
      </c>
    </row>
    <row r="246" spans="2:65" s="1" customFormat="1" ht="33" customHeight="1">
      <c r="B246" s="136"/>
      <c r="C246" s="137" t="s">
        <v>476</v>
      </c>
      <c r="D246" s="137" t="s">
        <v>199</v>
      </c>
      <c r="E246" s="138" t="s">
        <v>1711</v>
      </c>
      <c r="F246" s="139" t="s">
        <v>1712</v>
      </c>
      <c r="G246" s="140" t="s">
        <v>202</v>
      </c>
      <c r="H246" s="141">
        <v>5</v>
      </c>
      <c r="I246" s="142"/>
      <c r="J246" s="143">
        <f>ROUND(I246*H246,2)</f>
        <v>0</v>
      </c>
      <c r="K246" s="139" t="s">
        <v>203</v>
      </c>
      <c r="L246" s="32"/>
      <c r="M246" s="144" t="s">
        <v>1</v>
      </c>
      <c r="N246" s="145" t="s">
        <v>42</v>
      </c>
      <c r="P246" s="146">
        <f>O246*H246</f>
        <v>0</v>
      </c>
      <c r="Q246" s="146">
        <v>0</v>
      </c>
      <c r="R246" s="146">
        <f>Q246*H246</f>
        <v>0</v>
      </c>
      <c r="S246" s="146">
        <v>0</v>
      </c>
      <c r="T246" s="147">
        <f>S246*H246</f>
        <v>0</v>
      </c>
      <c r="AR246" s="148" t="s">
        <v>204</v>
      </c>
      <c r="AT246" s="148" t="s">
        <v>199</v>
      </c>
      <c r="AU246" s="148" t="s">
        <v>87</v>
      </c>
      <c r="AY246" s="17" t="s">
        <v>197</v>
      </c>
      <c r="BE246" s="149">
        <f>IF(N246="základní",J246,0)</f>
        <v>0</v>
      </c>
      <c r="BF246" s="149">
        <f>IF(N246="snížená",J246,0)</f>
        <v>0</v>
      </c>
      <c r="BG246" s="149">
        <f>IF(N246="zákl. přenesená",J246,0)</f>
        <v>0</v>
      </c>
      <c r="BH246" s="149">
        <f>IF(N246="sníž. přenesená",J246,0)</f>
        <v>0</v>
      </c>
      <c r="BI246" s="149">
        <f>IF(N246="nulová",J246,0)</f>
        <v>0</v>
      </c>
      <c r="BJ246" s="17" t="s">
        <v>85</v>
      </c>
      <c r="BK246" s="149">
        <f>ROUND(I246*H246,2)</f>
        <v>0</v>
      </c>
      <c r="BL246" s="17" t="s">
        <v>204</v>
      </c>
      <c r="BM246" s="148" t="s">
        <v>371</v>
      </c>
    </row>
    <row r="247" spans="2:65" s="1" customFormat="1" ht="16.5" customHeight="1">
      <c r="B247" s="136"/>
      <c r="C247" s="172" t="s">
        <v>480</v>
      </c>
      <c r="D247" s="172" t="s">
        <v>321</v>
      </c>
      <c r="E247" s="173" t="s">
        <v>1713</v>
      </c>
      <c r="F247" s="174" t="s">
        <v>1714</v>
      </c>
      <c r="G247" s="175" t="s">
        <v>202</v>
      </c>
      <c r="H247" s="176">
        <v>5</v>
      </c>
      <c r="I247" s="177"/>
      <c r="J247" s="178">
        <f>ROUND(I247*H247,2)</f>
        <v>0</v>
      </c>
      <c r="K247" s="174" t="s">
        <v>203</v>
      </c>
      <c r="L247" s="179"/>
      <c r="M247" s="180" t="s">
        <v>1</v>
      </c>
      <c r="N247" s="181" t="s">
        <v>42</v>
      </c>
      <c r="P247" s="146">
        <f>O247*H247</f>
        <v>0</v>
      </c>
      <c r="Q247" s="146">
        <v>1.1999999999999999E-3</v>
      </c>
      <c r="R247" s="146">
        <f>Q247*H247</f>
        <v>5.9999999999999993E-3</v>
      </c>
      <c r="S247" s="146">
        <v>0</v>
      </c>
      <c r="T247" s="147">
        <f>S247*H247</f>
        <v>0</v>
      </c>
      <c r="AR247" s="148" t="s">
        <v>244</v>
      </c>
      <c r="AT247" s="148" t="s">
        <v>321</v>
      </c>
      <c r="AU247" s="148" t="s">
        <v>87</v>
      </c>
      <c r="AY247" s="17" t="s">
        <v>197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85</v>
      </c>
      <c r="BK247" s="149">
        <f>ROUND(I247*H247,2)</f>
        <v>0</v>
      </c>
      <c r="BL247" s="17" t="s">
        <v>204</v>
      </c>
      <c r="BM247" s="148" t="s">
        <v>382</v>
      </c>
    </row>
    <row r="248" spans="2:65" s="11" customFormat="1" ht="22.9" customHeight="1">
      <c r="B248" s="124"/>
      <c r="D248" s="125" t="s">
        <v>76</v>
      </c>
      <c r="E248" s="134" t="s">
        <v>248</v>
      </c>
      <c r="F248" s="134" t="s">
        <v>633</v>
      </c>
      <c r="I248" s="127"/>
      <c r="J248" s="135">
        <f>BK248</f>
        <v>0</v>
      </c>
      <c r="L248" s="124"/>
      <c r="M248" s="129"/>
      <c r="P248" s="130">
        <f>SUM(P249:P251)</f>
        <v>0</v>
      </c>
      <c r="R248" s="130">
        <f>SUM(R249:R251)</f>
        <v>4.0559999999999997E-3</v>
      </c>
      <c r="T248" s="131">
        <f>SUM(T249:T251)</f>
        <v>9.1499999999999998E-2</v>
      </c>
      <c r="AR248" s="125" t="s">
        <v>85</v>
      </c>
      <c r="AT248" s="132" t="s">
        <v>76</v>
      </c>
      <c r="AU248" s="132" t="s">
        <v>85</v>
      </c>
      <c r="AY248" s="125" t="s">
        <v>197</v>
      </c>
      <c r="BK248" s="133">
        <f>SUM(BK249:BK251)</f>
        <v>0</v>
      </c>
    </row>
    <row r="249" spans="2:65" s="1" customFormat="1" ht="24.2" customHeight="1">
      <c r="B249" s="136"/>
      <c r="C249" s="137" t="s">
        <v>484</v>
      </c>
      <c r="D249" s="137" t="s">
        <v>199</v>
      </c>
      <c r="E249" s="138" t="s">
        <v>1715</v>
      </c>
      <c r="F249" s="139" t="s">
        <v>1716</v>
      </c>
      <c r="G249" s="140" t="s">
        <v>527</v>
      </c>
      <c r="H249" s="141">
        <v>0.3</v>
      </c>
      <c r="I249" s="142"/>
      <c r="J249" s="143">
        <f>ROUND(I249*H249,2)</f>
        <v>0</v>
      </c>
      <c r="K249" s="139" t="s">
        <v>203</v>
      </c>
      <c r="L249" s="32"/>
      <c r="M249" s="144" t="s">
        <v>1</v>
      </c>
      <c r="N249" s="145" t="s">
        <v>42</v>
      </c>
      <c r="P249" s="146">
        <f>O249*H249</f>
        <v>0</v>
      </c>
      <c r="Q249" s="146">
        <v>1.32E-3</v>
      </c>
      <c r="R249" s="146">
        <f>Q249*H249</f>
        <v>3.9599999999999998E-4</v>
      </c>
      <c r="S249" s="146">
        <v>2.5000000000000001E-2</v>
      </c>
      <c r="T249" s="147">
        <f>S249*H249</f>
        <v>7.4999999999999997E-3</v>
      </c>
      <c r="AR249" s="148" t="s">
        <v>204</v>
      </c>
      <c r="AT249" s="148" t="s">
        <v>199</v>
      </c>
      <c r="AU249" s="148" t="s">
        <v>87</v>
      </c>
      <c r="AY249" s="17" t="s">
        <v>197</v>
      </c>
      <c r="BE249" s="149">
        <f>IF(N249="základní",J249,0)</f>
        <v>0</v>
      </c>
      <c r="BF249" s="149">
        <f>IF(N249="snížená",J249,0)</f>
        <v>0</v>
      </c>
      <c r="BG249" s="149">
        <f>IF(N249="zákl. přenesená",J249,0)</f>
        <v>0</v>
      </c>
      <c r="BH249" s="149">
        <f>IF(N249="sníž. přenesená",J249,0)</f>
        <v>0</v>
      </c>
      <c r="BI249" s="149">
        <f>IF(N249="nulová",J249,0)</f>
        <v>0</v>
      </c>
      <c r="BJ249" s="17" t="s">
        <v>85</v>
      </c>
      <c r="BK249" s="149">
        <f>ROUND(I249*H249,2)</f>
        <v>0</v>
      </c>
      <c r="BL249" s="17" t="s">
        <v>204</v>
      </c>
      <c r="BM249" s="148" t="s">
        <v>1717</v>
      </c>
    </row>
    <row r="250" spans="2:65" s="1" customFormat="1" ht="24.2" customHeight="1">
      <c r="B250" s="136"/>
      <c r="C250" s="137" t="s">
        <v>488</v>
      </c>
      <c r="D250" s="137" t="s">
        <v>199</v>
      </c>
      <c r="E250" s="138" t="s">
        <v>1718</v>
      </c>
      <c r="F250" s="139" t="s">
        <v>1719</v>
      </c>
      <c r="G250" s="140" t="s">
        <v>527</v>
      </c>
      <c r="H250" s="141">
        <v>1.5</v>
      </c>
      <c r="I250" s="142"/>
      <c r="J250" s="143">
        <f>ROUND(I250*H250,2)</f>
        <v>0</v>
      </c>
      <c r="K250" s="139" t="s">
        <v>203</v>
      </c>
      <c r="L250" s="32"/>
      <c r="M250" s="144" t="s">
        <v>1</v>
      </c>
      <c r="N250" s="145" t="s">
        <v>42</v>
      </c>
      <c r="P250" s="146">
        <f>O250*H250</f>
        <v>0</v>
      </c>
      <c r="Q250" s="146">
        <v>2.4399999999999999E-3</v>
      </c>
      <c r="R250" s="146">
        <f>Q250*H250</f>
        <v>3.6600000000000001E-3</v>
      </c>
      <c r="S250" s="146">
        <v>5.6000000000000001E-2</v>
      </c>
      <c r="T250" s="147">
        <f>S250*H250</f>
        <v>8.4000000000000005E-2</v>
      </c>
      <c r="AR250" s="148" t="s">
        <v>204</v>
      </c>
      <c r="AT250" s="148" t="s">
        <v>199</v>
      </c>
      <c r="AU250" s="148" t="s">
        <v>87</v>
      </c>
      <c r="AY250" s="17" t="s">
        <v>197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7" t="s">
        <v>85</v>
      </c>
      <c r="BK250" s="149">
        <f>ROUND(I250*H250,2)</f>
        <v>0</v>
      </c>
      <c r="BL250" s="17" t="s">
        <v>204</v>
      </c>
      <c r="BM250" s="148" t="s">
        <v>1720</v>
      </c>
    </row>
    <row r="251" spans="2:65" s="12" customFormat="1">
      <c r="B251" s="150"/>
      <c r="D251" s="151" t="s">
        <v>214</v>
      </c>
      <c r="E251" s="152" t="s">
        <v>1</v>
      </c>
      <c r="F251" s="153" t="s">
        <v>1721</v>
      </c>
      <c r="H251" s="154">
        <v>1.5</v>
      </c>
      <c r="I251" s="155"/>
      <c r="L251" s="150"/>
      <c r="M251" s="156"/>
      <c r="T251" s="157"/>
      <c r="AT251" s="152" t="s">
        <v>214</v>
      </c>
      <c r="AU251" s="152" t="s">
        <v>87</v>
      </c>
      <c r="AV251" s="12" t="s">
        <v>87</v>
      </c>
      <c r="AW251" s="12" t="s">
        <v>32</v>
      </c>
      <c r="AX251" s="12" t="s">
        <v>85</v>
      </c>
      <c r="AY251" s="152" t="s">
        <v>197</v>
      </c>
    </row>
    <row r="252" spans="2:65" s="11" customFormat="1" ht="22.9" customHeight="1">
      <c r="B252" s="124"/>
      <c r="D252" s="125" t="s">
        <v>76</v>
      </c>
      <c r="E252" s="134" t="s">
        <v>693</v>
      </c>
      <c r="F252" s="134" t="s">
        <v>694</v>
      </c>
      <c r="I252" s="127"/>
      <c r="J252" s="135">
        <f>BK252</f>
        <v>0</v>
      </c>
      <c r="L252" s="124"/>
      <c r="M252" s="129"/>
      <c r="P252" s="130">
        <f>P253</f>
        <v>0</v>
      </c>
      <c r="R252" s="130">
        <f>R253</f>
        <v>0</v>
      </c>
      <c r="T252" s="131">
        <f>T253</f>
        <v>0</v>
      </c>
      <c r="AR252" s="125" t="s">
        <v>85</v>
      </c>
      <c r="AT252" s="132" t="s">
        <v>76</v>
      </c>
      <c r="AU252" s="132" t="s">
        <v>85</v>
      </c>
      <c r="AY252" s="125" t="s">
        <v>197</v>
      </c>
      <c r="BK252" s="133">
        <f>BK253</f>
        <v>0</v>
      </c>
    </row>
    <row r="253" spans="2:65" s="1" customFormat="1" ht="16.5" customHeight="1">
      <c r="B253" s="136"/>
      <c r="C253" s="137" t="s">
        <v>492</v>
      </c>
      <c r="D253" s="137" t="s">
        <v>199</v>
      </c>
      <c r="E253" s="138" t="s">
        <v>1542</v>
      </c>
      <c r="F253" s="139" t="s">
        <v>1543</v>
      </c>
      <c r="G253" s="140" t="s">
        <v>293</v>
      </c>
      <c r="H253" s="141">
        <v>113.873</v>
      </c>
      <c r="I253" s="142"/>
      <c r="J253" s="143">
        <f>ROUND(I253*H253,2)</f>
        <v>0</v>
      </c>
      <c r="K253" s="139" t="s">
        <v>203</v>
      </c>
      <c r="L253" s="32"/>
      <c r="M253" s="144" t="s">
        <v>1</v>
      </c>
      <c r="N253" s="145" t="s">
        <v>42</v>
      </c>
      <c r="P253" s="146">
        <f>O253*H253</f>
        <v>0</v>
      </c>
      <c r="Q253" s="146">
        <v>0</v>
      </c>
      <c r="R253" s="146">
        <f>Q253*H253</f>
        <v>0</v>
      </c>
      <c r="S253" s="146">
        <v>0</v>
      </c>
      <c r="T253" s="147">
        <f>S253*H253</f>
        <v>0</v>
      </c>
      <c r="AR253" s="148" t="s">
        <v>204</v>
      </c>
      <c r="AT253" s="148" t="s">
        <v>199</v>
      </c>
      <c r="AU253" s="148" t="s">
        <v>87</v>
      </c>
      <c r="AY253" s="17" t="s">
        <v>197</v>
      </c>
      <c r="BE253" s="149">
        <f>IF(N253="základní",J253,0)</f>
        <v>0</v>
      </c>
      <c r="BF253" s="149">
        <f>IF(N253="snížená",J253,0)</f>
        <v>0</v>
      </c>
      <c r="BG253" s="149">
        <f>IF(N253="zákl. přenesená",J253,0)</f>
        <v>0</v>
      </c>
      <c r="BH253" s="149">
        <f>IF(N253="sníž. přenesená",J253,0)</f>
        <v>0</v>
      </c>
      <c r="BI253" s="149">
        <f>IF(N253="nulová",J253,0)</f>
        <v>0</v>
      </c>
      <c r="BJ253" s="17" t="s">
        <v>85</v>
      </c>
      <c r="BK253" s="149">
        <f>ROUND(I253*H253,2)</f>
        <v>0</v>
      </c>
      <c r="BL253" s="17" t="s">
        <v>204</v>
      </c>
      <c r="BM253" s="148" t="s">
        <v>392</v>
      </c>
    </row>
    <row r="254" spans="2:65" s="11" customFormat="1" ht="25.9" customHeight="1">
      <c r="B254" s="124"/>
      <c r="D254" s="125" t="s">
        <v>76</v>
      </c>
      <c r="E254" s="126" t="s">
        <v>699</v>
      </c>
      <c r="F254" s="126" t="s">
        <v>700</v>
      </c>
      <c r="I254" s="127"/>
      <c r="J254" s="128">
        <f>BK254</f>
        <v>0</v>
      </c>
      <c r="L254" s="124"/>
      <c r="M254" s="129"/>
      <c r="P254" s="130">
        <f>P255+P283+P287+P289+P292+P299</f>
        <v>0</v>
      </c>
      <c r="R254" s="130">
        <f>R255+R283+R287+R289+R292+R299</f>
        <v>0.76185475000000014</v>
      </c>
      <c r="T254" s="131">
        <f>T255+T283+T287+T289+T292+T299</f>
        <v>0</v>
      </c>
      <c r="AR254" s="125" t="s">
        <v>87</v>
      </c>
      <c r="AT254" s="132" t="s">
        <v>76</v>
      </c>
      <c r="AU254" s="132" t="s">
        <v>77</v>
      </c>
      <c r="AY254" s="125" t="s">
        <v>197</v>
      </c>
      <c r="BK254" s="133">
        <f>BK255+BK283+BK287+BK289+BK292+BK299</f>
        <v>0</v>
      </c>
    </row>
    <row r="255" spans="2:65" s="11" customFormat="1" ht="22.9" customHeight="1">
      <c r="B255" s="124"/>
      <c r="D255" s="125" t="s">
        <v>76</v>
      </c>
      <c r="E255" s="134" t="s">
        <v>701</v>
      </c>
      <c r="F255" s="134" t="s">
        <v>702</v>
      </c>
      <c r="I255" s="127"/>
      <c r="J255" s="135">
        <f>BK255</f>
        <v>0</v>
      </c>
      <c r="L255" s="124"/>
      <c r="M255" s="129"/>
      <c r="P255" s="130">
        <f>SUM(P256:P282)</f>
        <v>0</v>
      </c>
      <c r="R255" s="130">
        <f>SUM(R256:R282)</f>
        <v>0.38134700000000005</v>
      </c>
      <c r="T255" s="131">
        <f>SUM(T256:T282)</f>
        <v>0</v>
      </c>
      <c r="AR255" s="125" t="s">
        <v>87</v>
      </c>
      <c r="AT255" s="132" t="s">
        <v>76</v>
      </c>
      <c r="AU255" s="132" t="s">
        <v>85</v>
      </c>
      <c r="AY255" s="125" t="s">
        <v>197</v>
      </c>
      <c r="BK255" s="133">
        <f>SUM(BK256:BK282)</f>
        <v>0</v>
      </c>
    </row>
    <row r="256" spans="2:65" s="1" customFormat="1" ht="24.2" customHeight="1">
      <c r="B256" s="136"/>
      <c r="C256" s="137" t="s">
        <v>496</v>
      </c>
      <c r="D256" s="137" t="s">
        <v>199</v>
      </c>
      <c r="E256" s="138" t="s">
        <v>1722</v>
      </c>
      <c r="F256" s="139" t="s">
        <v>1723</v>
      </c>
      <c r="G256" s="140" t="s">
        <v>212</v>
      </c>
      <c r="H256" s="141">
        <v>58.85</v>
      </c>
      <c r="I256" s="142"/>
      <c r="J256" s="143">
        <f>ROUND(I256*H256,2)</f>
        <v>0</v>
      </c>
      <c r="K256" s="139" t="s">
        <v>203</v>
      </c>
      <c r="L256" s="32"/>
      <c r="M256" s="144" t="s">
        <v>1</v>
      </c>
      <c r="N256" s="145" t="s">
        <v>42</v>
      </c>
      <c r="P256" s="146">
        <f>O256*H256</f>
        <v>0</v>
      </c>
      <c r="Q256" s="146">
        <v>0</v>
      </c>
      <c r="R256" s="146">
        <f>Q256*H256</f>
        <v>0</v>
      </c>
      <c r="S256" s="146">
        <v>0</v>
      </c>
      <c r="T256" s="147">
        <f>S256*H256</f>
        <v>0</v>
      </c>
      <c r="AR256" s="148" t="s">
        <v>286</v>
      </c>
      <c r="AT256" s="148" t="s">
        <v>199</v>
      </c>
      <c r="AU256" s="148" t="s">
        <v>87</v>
      </c>
      <c r="AY256" s="17" t="s">
        <v>197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7" t="s">
        <v>85</v>
      </c>
      <c r="BK256" s="149">
        <f>ROUND(I256*H256,2)</f>
        <v>0</v>
      </c>
      <c r="BL256" s="17" t="s">
        <v>286</v>
      </c>
      <c r="BM256" s="148" t="s">
        <v>1724</v>
      </c>
    </row>
    <row r="257" spans="2:65" s="12" customFormat="1">
      <c r="B257" s="150"/>
      <c r="D257" s="151" t="s">
        <v>214</v>
      </c>
      <c r="E257" s="152" t="s">
        <v>1</v>
      </c>
      <c r="F257" s="153" t="s">
        <v>1725</v>
      </c>
      <c r="H257" s="154">
        <v>58.85</v>
      </c>
      <c r="I257" s="155"/>
      <c r="L257" s="150"/>
      <c r="M257" s="156"/>
      <c r="T257" s="157"/>
      <c r="AT257" s="152" t="s">
        <v>214</v>
      </c>
      <c r="AU257" s="152" t="s">
        <v>87</v>
      </c>
      <c r="AV257" s="12" t="s">
        <v>87</v>
      </c>
      <c r="AW257" s="12" t="s">
        <v>32</v>
      </c>
      <c r="AX257" s="12" t="s">
        <v>85</v>
      </c>
      <c r="AY257" s="152" t="s">
        <v>197</v>
      </c>
    </row>
    <row r="258" spans="2:65" s="1" customFormat="1" ht="16.5" customHeight="1">
      <c r="B258" s="136"/>
      <c r="C258" s="172" t="s">
        <v>502</v>
      </c>
      <c r="D258" s="172" t="s">
        <v>321</v>
      </c>
      <c r="E258" s="173" t="s">
        <v>1726</v>
      </c>
      <c r="F258" s="174" t="s">
        <v>1727</v>
      </c>
      <c r="G258" s="175" t="s">
        <v>1728</v>
      </c>
      <c r="H258" s="176">
        <v>14.712999999999999</v>
      </c>
      <c r="I258" s="177"/>
      <c r="J258" s="178">
        <f>ROUND(I258*H258,2)</f>
        <v>0</v>
      </c>
      <c r="K258" s="174" t="s">
        <v>203</v>
      </c>
      <c r="L258" s="179"/>
      <c r="M258" s="180" t="s">
        <v>1</v>
      </c>
      <c r="N258" s="181" t="s">
        <v>42</v>
      </c>
      <c r="P258" s="146">
        <f>O258*H258</f>
        <v>0</v>
      </c>
      <c r="Q258" s="146">
        <v>1E-3</v>
      </c>
      <c r="R258" s="146">
        <f>Q258*H258</f>
        <v>1.4712999999999999E-2</v>
      </c>
      <c r="S258" s="146">
        <v>0</v>
      </c>
      <c r="T258" s="147">
        <f>S258*H258</f>
        <v>0</v>
      </c>
      <c r="AR258" s="148" t="s">
        <v>371</v>
      </c>
      <c r="AT258" s="148" t="s">
        <v>321</v>
      </c>
      <c r="AU258" s="148" t="s">
        <v>87</v>
      </c>
      <c r="AY258" s="17" t="s">
        <v>197</v>
      </c>
      <c r="BE258" s="149">
        <f>IF(N258="základní",J258,0)</f>
        <v>0</v>
      </c>
      <c r="BF258" s="149">
        <f>IF(N258="snížená",J258,0)</f>
        <v>0</v>
      </c>
      <c r="BG258" s="149">
        <f>IF(N258="zákl. přenesená",J258,0)</f>
        <v>0</v>
      </c>
      <c r="BH258" s="149">
        <f>IF(N258="sníž. přenesená",J258,0)</f>
        <v>0</v>
      </c>
      <c r="BI258" s="149">
        <f>IF(N258="nulová",J258,0)</f>
        <v>0</v>
      </c>
      <c r="BJ258" s="17" t="s">
        <v>85</v>
      </c>
      <c r="BK258" s="149">
        <f>ROUND(I258*H258,2)</f>
        <v>0</v>
      </c>
      <c r="BL258" s="17" t="s">
        <v>286</v>
      </c>
      <c r="BM258" s="148" t="s">
        <v>1729</v>
      </c>
    </row>
    <row r="259" spans="2:65" s="12" customFormat="1">
      <c r="B259" s="150"/>
      <c r="D259" s="151" t="s">
        <v>214</v>
      </c>
      <c r="F259" s="153" t="s">
        <v>1730</v>
      </c>
      <c r="H259" s="154">
        <v>14.712999999999999</v>
      </c>
      <c r="I259" s="155"/>
      <c r="L259" s="150"/>
      <c r="M259" s="156"/>
      <c r="T259" s="157"/>
      <c r="AT259" s="152" t="s">
        <v>214</v>
      </c>
      <c r="AU259" s="152" t="s">
        <v>87</v>
      </c>
      <c r="AV259" s="12" t="s">
        <v>87</v>
      </c>
      <c r="AW259" s="12" t="s">
        <v>3</v>
      </c>
      <c r="AX259" s="12" t="s">
        <v>85</v>
      </c>
      <c r="AY259" s="152" t="s">
        <v>197</v>
      </c>
    </row>
    <row r="260" spans="2:65" s="1" customFormat="1" ht="24.2" customHeight="1">
      <c r="B260" s="136"/>
      <c r="C260" s="137" t="s">
        <v>508</v>
      </c>
      <c r="D260" s="137" t="s">
        <v>199</v>
      </c>
      <c r="E260" s="138" t="s">
        <v>1731</v>
      </c>
      <c r="F260" s="139" t="s">
        <v>1732</v>
      </c>
      <c r="G260" s="140" t="s">
        <v>212</v>
      </c>
      <c r="H260" s="141">
        <v>58.85</v>
      </c>
      <c r="I260" s="142"/>
      <c r="J260" s="143">
        <f>ROUND(I260*H260,2)</f>
        <v>0</v>
      </c>
      <c r="K260" s="139" t="s">
        <v>203</v>
      </c>
      <c r="L260" s="32"/>
      <c r="M260" s="144" t="s">
        <v>1</v>
      </c>
      <c r="N260" s="145" t="s">
        <v>42</v>
      </c>
      <c r="P260" s="146">
        <f>O260*H260</f>
        <v>0</v>
      </c>
      <c r="Q260" s="146">
        <v>8.0000000000000004E-4</v>
      </c>
      <c r="R260" s="146">
        <f>Q260*H260</f>
        <v>4.7080000000000004E-2</v>
      </c>
      <c r="S260" s="146">
        <v>0</v>
      </c>
      <c r="T260" s="147">
        <f>S260*H260</f>
        <v>0</v>
      </c>
      <c r="AR260" s="148" t="s">
        <v>286</v>
      </c>
      <c r="AT260" s="148" t="s">
        <v>199</v>
      </c>
      <c r="AU260" s="148" t="s">
        <v>87</v>
      </c>
      <c r="AY260" s="17" t="s">
        <v>197</v>
      </c>
      <c r="BE260" s="149">
        <f>IF(N260="základní",J260,0)</f>
        <v>0</v>
      </c>
      <c r="BF260" s="149">
        <f>IF(N260="snížená",J260,0)</f>
        <v>0</v>
      </c>
      <c r="BG260" s="149">
        <f>IF(N260="zákl. přenesená",J260,0)</f>
        <v>0</v>
      </c>
      <c r="BH260" s="149">
        <f>IF(N260="sníž. přenesená",J260,0)</f>
        <v>0</v>
      </c>
      <c r="BI260" s="149">
        <f>IF(N260="nulová",J260,0)</f>
        <v>0</v>
      </c>
      <c r="BJ260" s="17" t="s">
        <v>85</v>
      </c>
      <c r="BK260" s="149">
        <f>ROUND(I260*H260,2)</f>
        <v>0</v>
      </c>
      <c r="BL260" s="17" t="s">
        <v>286</v>
      </c>
      <c r="BM260" s="148" t="s">
        <v>1733</v>
      </c>
    </row>
    <row r="261" spans="2:65" s="1" customFormat="1" ht="24.2" customHeight="1">
      <c r="B261" s="136"/>
      <c r="C261" s="137" t="s">
        <v>514</v>
      </c>
      <c r="D261" s="137" t="s">
        <v>199</v>
      </c>
      <c r="E261" s="138" t="s">
        <v>1734</v>
      </c>
      <c r="F261" s="139" t="s">
        <v>1735</v>
      </c>
      <c r="G261" s="140" t="s">
        <v>527</v>
      </c>
      <c r="H261" s="141">
        <v>21.4</v>
      </c>
      <c r="I261" s="142"/>
      <c r="J261" s="143">
        <f>ROUND(I261*H261,2)</f>
        <v>0</v>
      </c>
      <c r="K261" s="139" t="s">
        <v>203</v>
      </c>
      <c r="L261" s="32"/>
      <c r="M261" s="144" t="s">
        <v>1</v>
      </c>
      <c r="N261" s="145" t="s">
        <v>42</v>
      </c>
      <c r="P261" s="146">
        <f>O261*H261</f>
        <v>0</v>
      </c>
      <c r="Q261" s="146">
        <v>1.6000000000000001E-4</v>
      </c>
      <c r="R261" s="146">
        <f>Q261*H261</f>
        <v>3.424E-3</v>
      </c>
      <c r="S261" s="146">
        <v>0</v>
      </c>
      <c r="T261" s="147">
        <f>S261*H261</f>
        <v>0</v>
      </c>
      <c r="AR261" s="148" t="s">
        <v>286</v>
      </c>
      <c r="AT261" s="148" t="s">
        <v>199</v>
      </c>
      <c r="AU261" s="148" t="s">
        <v>87</v>
      </c>
      <c r="AY261" s="17" t="s">
        <v>197</v>
      </c>
      <c r="BE261" s="149">
        <f>IF(N261="základní",J261,0)</f>
        <v>0</v>
      </c>
      <c r="BF261" s="149">
        <f>IF(N261="snížená",J261,0)</f>
        <v>0</v>
      </c>
      <c r="BG261" s="149">
        <f>IF(N261="zákl. přenesená",J261,0)</f>
        <v>0</v>
      </c>
      <c r="BH261" s="149">
        <f>IF(N261="sníž. přenesená",J261,0)</f>
        <v>0</v>
      </c>
      <c r="BI261" s="149">
        <f>IF(N261="nulová",J261,0)</f>
        <v>0</v>
      </c>
      <c r="BJ261" s="17" t="s">
        <v>85</v>
      </c>
      <c r="BK261" s="149">
        <f>ROUND(I261*H261,2)</f>
        <v>0</v>
      </c>
      <c r="BL261" s="17" t="s">
        <v>286</v>
      </c>
      <c r="BM261" s="148" t="s">
        <v>1736</v>
      </c>
    </row>
    <row r="262" spans="2:65" s="12" customFormat="1">
      <c r="B262" s="150"/>
      <c r="D262" s="151" t="s">
        <v>214</v>
      </c>
      <c r="E262" s="152" t="s">
        <v>1</v>
      </c>
      <c r="F262" s="153" t="s">
        <v>1737</v>
      </c>
      <c r="H262" s="154">
        <v>21.4</v>
      </c>
      <c r="I262" s="155"/>
      <c r="L262" s="150"/>
      <c r="M262" s="156"/>
      <c r="T262" s="157"/>
      <c r="AT262" s="152" t="s">
        <v>214</v>
      </c>
      <c r="AU262" s="152" t="s">
        <v>87</v>
      </c>
      <c r="AV262" s="12" t="s">
        <v>87</v>
      </c>
      <c r="AW262" s="12" t="s">
        <v>32</v>
      </c>
      <c r="AX262" s="12" t="s">
        <v>85</v>
      </c>
      <c r="AY262" s="152" t="s">
        <v>197</v>
      </c>
    </row>
    <row r="263" spans="2:65" s="1" customFormat="1" ht="24.2" customHeight="1">
      <c r="B263" s="136"/>
      <c r="C263" s="137" t="s">
        <v>520</v>
      </c>
      <c r="D263" s="137" t="s">
        <v>199</v>
      </c>
      <c r="E263" s="138" t="s">
        <v>1738</v>
      </c>
      <c r="F263" s="139" t="s">
        <v>1739</v>
      </c>
      <c r="G263" s="140" t="s">
        <v>202</v>
      </c>
      <c r="H263" s="141">
        <v>4</v>
      </c>
      <c r="I263" s="142"/>
      <c r="J263" s="143">
        <f>ROUND(I263*H263,2)</f>
        <v>0</v>
      </c>
      <c r="K263" s="139" t="s">
        <v>203</v>
      </c>
      <c r="L263" s="32"/>
      <c r="M263" s="144" t="s">
        <v>1</v>
      </c>
      <c r="N263" s="145" t="s">
        <v>42</v>
      </c>
      <c r="P263" s="146">
        <f>O263*H263</f>
        <v>0</v>
      </c>
      <c r="Q263" s="146">
        <v>1.8000000000000001E-4</v>
      </c>
      <c r="R263" s="146">
        <f>Q263*H263</f>
        <v>7.2000000000000005E-4</v>
      </c>
      <c r="S263" s="146">
        <v>0</v>
      </c>
      <c r="T263" s="147">
        <f>S263*H263</f>
        <v>0</v>
      </c>
      <c r="AR263" s="148" t="s">
        <v>286</v>
      </c>
      <c r="AT263" s="148" t="s">
        <v>199</v>
      </c>
      <c r="AU263" s="148" t="s">
        <v>87</v>
      </c>
      <c r="AY263" s="17" t="s">
        <v>197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7" t="s">
        <v>85</v>
      </c>
      <c r="BK263" s="149">
        <f>ROUND(I263*H263,2)</f>
        <v>0</v>
      </c>
      <c r="BL263" s="17" t="s">
        <v>286</v>
      </c>
      <c r="BM263" s="148" t="s">
        <v>1740</v>
      </c>
    </row>
    <row r="264" spans="2:65" s="1" customFormat="1" ht="33" customHeight="1">
      <c r="B264" s="136"/>
      <c r="C264" s="137" t="s">
        <v>524</v>
      </c>
      <c r="D264" s="137" t="s">
        <v>199</v>
      </c>
      <c r="E264" s="138" t="s">
        <v>1741</v>
      </c>
      <c r="F264" s="139" t="s">
        <v>1742</v>
      </c>
      <c r="G264" s="140" t="s">
        <v>202</v>
      </c>
      <c r="H264" s="141">
        <v>2</v>
      </c>
      <c r="I264" s="142"/>
      <c r="J264" s="143">
        <f>ROUND(I264*H264,2)</f>
        <v>0</v>
      </c>
      <c r="K264" s="139" t="s">
        <v>203</v>
      </c>
      <c r="L264" s="32"/>
      <c r="M264" s="144" t="s">
        <v>1</v>
      </c>
      <c r="N264" s="145" t="s">
        <v>42</v>
      </c>
      <c r="P264" s="146">
        <f>O264*H264</f>
        <v>0</v>
      </c>
      <c r="Q264" s="146">
        <v>1.8000000000000001E-4</v>
      </c>
      <c r="R264" s="146">
        <f>Q264*H264</f>
        <v>3.6000000000000002E-4</v>
      </c>
      <c r="S264" s="146">
        <v>0</v>
      </c>
      <c r="T264" s="147">
        <f>S264*H264</f>
        <v>0</v>
      </c>
      <c r="AR264" s="148" t="s">
        <v>286</v>
      </c>
      <c r="AT264" s="148" t="s">
        <v>199</v>
      </c>
      <c r="AU264" s="148" t="s">
        <v>87</v>
      </c>
      <c r="AY264" s="17" t="s">
        <v>197</v>
      </c>
      <c r="BE264" s="149">
        <f>IF(N264="základní",J264,0)</f>
        <v>0</v>
      </c>
      <c r="BF264" s="149">
        <f>IF(N264="snížená",J264,0)</f>
        <v>0</v>
      </c>
      <c r="BG264" s="149">
        <f>IF(N264="zákl. přenesená",J264,0)</f>
        <v>0</v>
      </c>
      <c r="BH264" s="149">
        <f>IF(N264="sníž. přenesená",J264,0)</f>
        <v>0</v>
      </c>
      <c r="BI264" s="149">
        <f>IF(N264="nulová",J264,0)</f>
        <v>0</v>
      </c>
      <c r="BJ264" s="17" t="s">
        <v>85</v>
      </c>
      <c r="BK264" s="149">
        <f>ROUND(I264*H264,2)</f>
        <v>0</v>
      </c>
      <c r="BL264" s="17" t="s">
        <v>286</v>
      </c>
      <c r="BM264" s="148" t="s">
        <v>1743</v>
      </c>
    </row>
    <row r="265" spans="2:65" s="1" customFormat="1" ht="33" customHeight="1">
      <c r="B265" s="136"/>
      <c r="C265" s="137" t="s">
        <v>531</v>
      </c>
      <c r="D265" s="137" t="s">
        <v>199</v>
      </c>
      <c r="E265" s="138" t="s">
        <v>1744</v>
      </c>
      <c r="F265" s="139" t="s">
        <v>1745</v>
      </c>
      <c r="G265" s="140" t="s">
        <v>202</v>
      </c>
      <c r="H265" s="141">
        <v>5</v>
      </c>
      <c r="I265" s="142"/>
      <c r="J265" s="143">
        <f>ROUND(I265*H265,2)</f>
        <v>0</v>
      </c>
      <c r="K265" s="139" t="s">
        <v>203</v>
      </c>
      <c r="L265" s="32"/>
      <c r="M265" s="144" t="s">
        <v>1</v>
      </c>
      <c r="N265" s="145" t="s">
        <v>42</v>
      </c>
      <c r="P265" s="146">
        <f>O265*H265</f>
        <v>0</v>
      </c>
      <c r="Q265" s="146">
        <v>2.7999999999999998E-4</v>
      </c>
      <c r="R265" s="146">
        <f>Q265*H265</f>
        <v>1.3999999999999998E-3</v>
      </c>
      <c r="S265" s="146">
        <v>0</v>
      </c>
      <c r="T265" s="147">
        <f>S265*H265</f>
        <v>0</v>
      </c>
      <c r="AR265" s="148" t="s">
        <v>286</v>
      </c>
      <c r="AT265" s="148" t="s">
        <v>199</v>
      </c>
      <c r="AU265" s="148" t="s">
        <v>87</v>
      </c>
      <c r="AY265" s="17" t="s">
        <v>197</v>
      </c>
      <c r="BE265" s="149">
        <f>IF(N265="základní",J265,0)</f>
        <v>0</v>
      </c>
      <c r="BF265" s="149">
        <f>IF(N265="snížená",J265,0)</f>
        <v>0</v>
      </c>
      <c r="BG265" s="149">
        <f>IF(N265="zákl. přenesená",J265,0)</f>
        <v>0</v>
      </c>
      <c r="BH265" s="149">
        <f>IF(N265="sníž. přenesená",J265,0)</f>
        <v>0</v>
      </c>
      <c r="BI265" s="149">
        <f>IF(N265="nulová",J265,0)</f>
        <v>0</v>
      </c>
      <c r="BJ265" s="17" t="s">
        <v>85</v>
      </c>
      <c r="BK265" s="149">
        <f>ROUND(I265*H265,2)</f>
        <v>0</v>
      </c>
      <c r="BL265" s="17" t="s">
        <v>286</v>
      </c>
      <c r="BM265" s="148" t="s">
        <v>1746</v>
      </c>
    </row>
    <row r="266" spans="2:65" s="1" customFormat="1" ht="24.2" customHeight="1">
      <c r="B266" s="136"/>
      <c r="C266" s="137" t="s">
        <v>535</v>
      </c>
      <c r="D266" s="137" t="s">
        <v>199</v>
      </c>
      <c r="E266" s="138" t="s">
        <v>1747</v>
      </c>
      <c r="F266" s="139" t="s">
        <v>1748</v>
      </c>
      <c r="G266" s="140" t="s">
        <v>212</v>
      </c>
      <c r="H266" s="141">
        <v>66.599999999999994</v>
      </c>
      <c r="I266" s="142"/>
      <c r="J266" s="143">
        <f>ROUND(I266*H266,2)</f>
        <v>0</v>
      </c>
      <c r="K266" s="139" t="s">
        <v>203</v>
      </c>
      <c r="L266" s="32"/>
      <c r="M266" s="144" t="s">
        <v>1</v>
      </c>
      <c r="N266" s="145" t="s">
        <v>42</v>
      </c>
      <c r="P266" s="146">
        <f>O266*H266</f>
        <v>0</v>
      </c>
      <c r="Q266" s="146">
        <v>1E-4</v>
      </c>
      <c r="R266" s="146">
        <f>Q266*H266</f>
        <v>6.6600000000000001E-3</v>
      </c>
      <c r="S266" s="146">
        <v>0</v>
      </c>
      <c r="T266" s="147">
        <f>S266*H266</f>
        <v>0</v>
      </c>
      <c r="AR266" s="148" t="s">
        <v>286</v>
      </c>
      <c r="AT266" s="148" t="s">
        <v>199</v>
      </c>
      <c r="AU266" s="148" t="s">
        <v>87</v>
      </c>
      <c r="AY266" s="17" t="s">
        <v>197</v>
      </c>
      <c r="BE266" s="149">
        <f>IF(N266="základní",J266,0)</f>
        <v>0</v>
      </c>
      <c r="BF266" s="149">
        <f>IF(N266="snížená",J266,0)</f>
        <v>0</v>
      </c>
      <c r="BG266" s="149">
        <f>IF(N266="zákl. přenesená",J266,0)</f>
        <v>0</v>
      </c>
      <c r="BH266" s="149">
        <f>IF(N266="sníž. přenesená",J266,0)</f>
        <v>0</v>
      </c>
      <c r="BI266" s="149">
        <f>IF(N266="nulová",J266,0)</f>
        <v>0</v>
      </c>
      <c r="BJ266" s="17" t="s">
        <v>85</v>
      </c>
      <c r="BK266" s="149">
        <f>ROUND(I266*H266,2)</f>
        <v>0</v>
      </c>
      <c r="BL266" s="17" t="s">
        <v>286</v>
      </c>
      <c r="BM266" s="148" t="s">
        <v>1749</v>
      </c>
    </row>
    <row r="267" spans="2:65" s="12" customFormat="1">
      <c r="B267" s="150"/>
      <c r="D267" s="151" t="s">
        <v>214</v>
      </c>
      <c r="E267" s="152" t="s">
        <v>1</v>
      </c>
      <c r="F267" s="153" t="s">
        <v>1750</v>
      </c>
      <c r="H267" s="154">
        <v>66.599999999999994</v>
      </c>
      <c r="I267" s="155"/>
      <c r="L267" s="150"/>
      <c r="M267" s="156"/>
      <c r="T267" s="157"/>
      <c r="AT267" s="152" t="s">
        <v>214</v>
      </c>
      <c r="AU267" s="152" t="s">
        <v>87</v>
      </c>
      <c r="AV267" s="12" t="s">
        <v>87</v>
      </c>
      <c r="AW267" s="12" t="s">
        <v>32</v>
      </c>
      <c r="AX267" s="12" t="s">
        <v>85</v>
      </c>
      <c r="AY267" s="152" t="s">
        <v>197</v>
      </c>
    </row>
    <row r="268" spans="2:65" s="1" customFormat="1" ht="16.5" customHeight="1">
      <c r="B268" s="136"/>
      <c r="C268" s="172" t="s">
        <v>539</v>
      </c>
      <c r="D268" s="172" t="s">
        <v>321</v>
      </c>
      <c r="E268" s="173" t="s">
        <v>1751</v>
      </c>
      <c r="F268" s="174" t="s">
        <v>1752</v>
      </c>
      <c r="G268" s="175" t="s">
        <v>324</v>
      </c>
      <c r="H268" s="176">
        <v>6.2939999999999996</v>
      </c>
      <c r="I268" s="177"/>
      <c r="J268" s="178">
        <f>ROUND(I268*H268,2)</f>
        <v>0</v>
      </c>
      <c r="K268" s="174" t="s">
        <v>203</v>
      </c>
      <c r="L268" s="179"/>
      <c r="M268" s="180" t="s">
        <v>1</v>
      </c>
      <c r="N268" s="181" t="s">
        <v>42</v>
      </c>
      <c r="P268" s="146">
        <f>O268*H268</f>
        <v>0</v>
      </c>
      <c r="Q268" s="146">
        <v>1E-3</v>
      </c>
      <c r="R268" s="146">
        <f>Q268*H268</f>
        <v>6.2940000000000001E-3</v>
      </c>
      <c r="S268" s="146">
        <v>0</v>
      </c>
      <c r="T268" s="147">
        <f>S268*H268</f>
        <v>0</v>
      </c>
      <c r="AR268" s="148" t="s">
        <v>371</v>
      </c>
      <c r="AT268" s="148" t="s">
        <v>321</v>
      </c>
      <c r="AU268" s="148" t="s">
        <v>87</v>
      </c>
      <c r="AY268" s="17" t="s">
        <v>197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7" t="s">
        <v>85</v>
      </c>
      <c r="BK268" s="149">
        <f>ROUND(I268*H268,2)</f>
        <v>0</v>
      </c>
      <c r="BL268" s="17" t="s">
        <v>286</v>
      </c>
      <c r="BM268" s="148" t="s">
        <v>1753</v>
      </c>
    </row>
    <row r="269" spans="2:65" s="12" customFormat="1">
      <c r="B269" s="150"/>
      <c r="D269" s="151" t="s">
        <v>214</v>
      </c>
      <c r="F269" s="153" t="s">
        <v>1754</v>
      </c>
      <c r="H269" s="154">
        <v>6.2939999999999996</v>
      </c>
      <c r="I269" s="155"/>
      <c r="L269" s="150"/>
      <c r="M269" s="156"/>
      <c r="T269" s="157"/>
      <c r="AT269" s="152" t="s">
        <v>214</v>
      </c>
      <c r="AU269" s="152" t="s">
        <v>87</v>
      </c>
      <c r="AV269" s="12" t="s">
        <v>87</v>
      </c>
      <c r="AW269" s="12" t="s">
        <v>3</v>
      </c>
      <c r="AX269" s="12" t="s">
        <v>85</v>
      </c>
      <c r="AY269" s="152" t="s">
        <v>197</v>
      </c>
    </row>
    <row r="270" spans="2:65" s="1" customFormat="1" ht="24.2" customHeight="1">
      <c r="B270" s="136"/>
      <c r="C270" s="137" t="s">
        <v>547</v>
      </c>
      <c r="D270" s="137" t="s">
        <v>199</v>
      </c>
      <c r="E270" s="138" t="s">
        <v>1755</v>
      </c>
      <c r="F270" s="139" t="s">
        <v>1756</v>
      </c>
      <c r="G270" s="140" t="s">
        <v>527</v>
      </c>
      <c r="H270" s="141">
        <v>19</v>
      </c>
      <c r="I270" s="142"/>
      <c r="J270" s="143">
        <f>ROUND(I270*H270,2)</f>
        <v>0</v>
      </c>
      <c r="K270" s="139" t="s">
        <v>203</v>
      </c>
      <c r="L270" s="32"/>
      <c r="M270" s="144" t="s">
        <v>1</v>
      </c>
      <c r="N270" s="145" t="s">
        <v>42</v>
      </c>
      <c r="P270" s="146">
        <f>O270*H270</f>
        <v>0</v>
      </c>
      <c r="Q270" s="146">
        <v>0</v>
      </c>
      <c r="R270" s="146">
        <f>Q270*H270</f>
        <v>0</v>
      </c>
      <c r="S270" s="146">
        <v>0</v>
      </c>
      <c r="T270" s="147">
        <f>S270*H270</f>
        <v>0</v>
      </c>
      <c r="AR270" s="148" t="s">
        <v>286</v>
      </c>
      <c r="AT270" s="148" t="s">
        <v>199</v>
      </c>
      <c r="AU270" s="148" t="s">
        <v>87</v>
      </c>
      <c r="AY270" s="17" t="s">
        <v>197</v>
      </c>
      <c r="BE270" s="149">
        <f>IF(N270="základní",J270,0)</f>
        <v>0</v>
      </c>
      <c r="BF270" s="149">
        <f>IF(N270="snížená",J270,0)</f>
        <v>0</v>
      </c>
      <c r="BG270" s="149">
        <f>IF(N270="zákl. přenesená",J270,0)</f>
        <v>0</v>
      </c>
      <c r="BH270" s="149">
        <f>IF(N270="sníž. přenesená",J270,0)</f>
        <v>0</v>
      </c>
      <c r="BI270" s="149">
        <f>IF(N270="nulová",J270,0)</f>
        <v>0</v>
      </c>
      <c r="BJ270" s="17" t="s">
        <v>85</v>
      </c>
      <c r="BK270" s="149">
        <f>ROUND(I270*H270,2)</f>
        <v>0</v>
      </c>
      <c r="BL270" s="17" t="s">
        <v>286</v>
      </c>
      <c r="BM270" s="148" t="s">
        <v>1757</v>
      </c>
    </row>
    <row r="271" spans="2:65" s="12" customFormat="1">
      <c r="B271" s="150"/>
      <c r="D271" s="151" t="s">
        <v>214</v>
      </c>
      <c r="E271" s="152" t="s">
        <v>1</v>
      </c>
      <c r="F271" s="153" t="s">
        <v>1758</v>
      </c>
      <c r="H271" s="154">
        <v>19</v>
      </c>
      <c r="I271" s="155"/>
      <c r="L271" s="150"/>
      <c r="M271" s="156"/>
      <c r="T271" s="157"/>
      <c r="AT271" s="152" t="s">
        <v>214</v>
      </c>
      <c r="AU271" s="152" t="s">
        <v>87</v>
      </c>
      <c r="AV271" s="12" t="s">
        <v>87</v>
      </c>
      <c r="AW271" s="12" t="s">
        <v>32</v>
      </c>
      <c r="AX271" s="12" t="s">
        <v>85</v>
      </c>
      <c r="AY271" s="152" t="s">
        <v>197</v>
      </c>
    </row>
    <row r="272" spans="2:65" s="1" customFormat="1" ht="16.5" customHeight="1">
      <c r="B272" s="136"/>
      <c r="C272" s="172" t="s">
        <v>551</v>
      </c>
      <c r="D272" s="172" t="s">
        <v>321</v>
      </c>
      <c r="E272" s="173" t="s">
        <v>1759</v>
      </c>
      <c r="F272" s="174" t="s">
        <v>1760</v>
      </c>
      <c r="G272" s="175" t="s">
        <v>527</v>
      </c>
      <c r="H272" s="176">
        <v>20.9</v>
      </c>
      <c r="I272" s="177"/>
      <c r="J272" s="178">
        <f>ROUND(I272*H272,2)</f>
        <v>0</v>
      </c>
      <c r="K272" s="174" t="s">
        <v>203</v>
      </c>
      <c r="L272" s="179"/>
      <c r="M272" s="180" t="s">
        <v>1</v>
      </c>
      <c r="N272" s="181" t="s">
        <v>42</v>
      </c>
      <c r="P272" s="146">
        <f>O272*H272</f>
        <v>0</v>
      </c>
      <c r="Q272" s="146">
        <v>1.2E-4</v>
      </c>
      <c r="R272" s="146">
        <f>Q272*H272</f>
        <v>2.5079999999999998E-3</v>
      </c>
      <c r="S272" s="146">
        <v>0</v>
      </c>
      <c r="T272" s="147">
        <f>S272*H272</f>
        <v>0</v>
      </c>
      <c r="AR272" s="148" t="s">
        <v>371</v>
      </c>
      <c r="AT272" s="148" t="s">
        <v>321</v>
      </c>
      <c r="AU272" s="148" t="s">
        <v>87</v>
      </c>
      <c r="AY272" s="17" t="s">
        <v>197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7" t="s">
        <v>85</v>
      </c>
      <c r="BK272" s="149">
        <f>ROUND(I272*H272,2)</f>
        <v>0</v>
      </c>
      <c r="BL272" s="17" t="s">
        <v>286</v>
      </c>
      <c r="BM272" s="148" t="s">
        <v>1761</v>
      </c>
    </row>
    <row r="273" spans="2:65" s="12" customFormat="1">
      <c r="B273" s="150"/>
      <c r="D273" s="151" t="s">
        <v>214</v>
      </c>
      <c r="F273" s="153" t="s">
        <v>1762</v>
      </c>
      <c r="H273" s="154">
        <v>20.9</v>
      </c>
      <c r="I273" s="155"/>
      <c r="L273" s="150"/>
      <c r="M273" s="156"/>
      <c r="T273" s="157"/>
      <c r="AT273" s="152" t="s">
        <v>214</v>
      </c>
      <c r="AU273" s="152" t="s">
        <v>87</v>
      </c>
      <c r="AV273" s="12" t="s">
        <v>87</v>
      </c>
      <c r="AW273" s="12" t="s">
        <v>3</v>
      </c>
      <c r="AX273" s="12" t="s">
        <v>85</v>
      </c>
      <c r="AY273" s="152" t="s">
        <v>197</v>
      </c>
    </row>
    <row r="274" spans="2:65" s="1" customFormat="1" ht="24.2" customHeight="1">
      <c r="B274" s="136"/>
      <c r="C274" s="137" t="s">
        <v>555</v>
      </c>
      <c r="D274" s="137" t="s">
        <v>199</v>
      </c>
      <c r="E274" s="138" t="s">
        <v>1763</v>
      </c>
      <c r="F274" s="139" t="s">
        <v>1764</v>
      </c>
      <c r="G274" s="140" t="s">
        <v>212</v>
      </c>
      <c r="H274" s="141">
        <v>21</v>
      </c>
      <c r="I274" s="142"/>
      <c r="J274" s="143">
        <f>ROUND(I274*H274,2)</f>
        <v>0</v>
      </c>
      <c r="K274" s="139" t="s">
        <v>203</v>
      </c>
      <c r="L274" s="32"/>
      <c r="M274" s="144" t="s">
        <v>1</v>
      </c>
      <c r="N274" s="145" t="s">
        <v>42</v>
      </c>
      <c r="P274" s="146">
        <f>O274*H274</f>
        <v>0</v>
      </c>
      <c r="Q274" s="146">
        <v>4.0800000000000003E-3</v>
      </c>
      <c r="R274" s="146">
        <f>Q274*H274</f>
        <v>8.5680000000000006E-2</v>
      </c>
      <c r="S274" s="146">
        <v>0</v>
      </c>
      <c r="T274" s="147">
        <f>S274*H274</f>
        <v>0</v>
      </c>
      <c r="AR274" s="148" t="s">
        <v>286</v>
      </c>
      <c r="AT274" s="148" t="s">
        <v>199</v>
      </c>
      <c r="AU274" s="148" t="s">
        <v>87</v>
      </c>
      <c r="AY274" s="17" t="s">
        <v>197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85</v>
      </c>
      <c r="BK274" s="149">
        <f>ROUND(I274*H274,2)</f>
        <v>0</v>
      </c>
      <c r="BL274" s="17" t="s">
        <v>286</v>
      </c>
      <c r="BM274" s="148" t="s">
        <v>1765</v>
      </c>
    </row>
    <row r="275" spans="2:65" s="12" customFormat="1">
      <c r="B275" s="150"/>
      <c r="D275" s="151" t="s">
        <v>214</v>
      </c>
      <c r="E275" s="152" t="s">
        <v>1</v>
      </c>
      <c r="F275" s="153" t="s">
        <v>1766</v>
      </c>
      <c r="H275" s="154">
        <v>21</v>
      </c>
      <c r="I275" s="155"/>
      <c r="L275" s="150"/>
      <c r="M275" s="156"/>
      <c r="T275" s="157"/>
      <c r="AT275" s="152" t="s">
        <v>214</v>
      </c>
      <c r="AU275" s="152" t="s">
        <v>87</v>
      </c>
      <c r="AV275" s="12" t="s">
        <v>87</v>
      </c>
      <c r="AW275" s="12" t="s">
        <v>32</v>
      </c>
      <c r="AX275" s="12" t="s">
        <v>85</v>
      </c>
      <c r="AY275" s="152" t="s">
        <v>197</v>
      </c>
    </row>
    <row r="276" spans="2:65" s="1" customFormat="1" ht="16.5" customHeight="1">
      <c r="B276" s="136"/>
      <c r="C276" s="172" t="s">
        <v>557</v>
      </c>
      <c r="D276" s="172" t="s">
        <v>321</v>
      </c>
      <c r="E276" s="173" t="s">
        <v>1767</v>
      </c>
      <c r="F276" s="174" t="s">
        <v>1768</v>
      </c>
      <c r="G276" s="175" t="s">
        <v>324</v>
      </c>
      <c r="H276" s="176">
        <v>10.5</v>
      </c>
      <c r="I276" s="177"/>
      <c r="J276" s="178">
        <f>ROUND(I276*H276,2)</f>
        <v>0</v>
      </c>
      <c r="K276" s="174" t="s">
        <v>203</v>
      </c>
      <c r="L276" s="179"/>
      <c r="M276" s="180" t="s">
        <v>1</v>
      </c>
      <c r="N276" s="181" t="s">
        <v>42</v>
      </c>
      <c r="P276" s="146">
        <f>O276*H276</f>
        <v>0</v>
      </c>
      <c r="Q276" s="146">
        <v>1E-3</v>
      </c>
      <c r="R276" s="146">
        <f>Q276*H276</f>
        <v>1.0500000000000001E-2</v>
      </c>
      <c r="S276" s="146">
        <v>0</v>
      </c>
      <c r="T276" s="147">
        <f>S276*H276</f>
        <v>0</v>
      </c>
      <c r="AR276" s="148" t="s">
        <v>371</v>
      </c>
      <c r="AT276" s="148" t="s">
        <v>321</v>
      </c>
      <c r="AU276" s="148" t="s">
        <v>87</v>
      </c>
      <c r="AY276" s="17" t="s">
        <v>197</v>
      </c>
      <c r="BE276" s="149">
        <f>IF(N276="základní",J276,0)</f>
        <v>0</v>
      </c>
      <c r="BF276" s="149">
        <f>IF(N276="snížená",J276,0)</f>
        <v>0</v>
      </c>
      <c r="BG276" s="149">
        <f>IF(N276="zákl. přenesená",J276,0)</f>
        <v>0</v>
      </c>
      <c r="BH276" s="149">
        <f>IF(N276="sníž. přenesená",J276,0)</f>
        <v>0</v>
      </c>
      <c r="BI276" s="149">
        <f>IF(N276="nulová",J276,0)</f>
        <v>0</v>
      </c>
      <c r="BJ276" s="17" t="s">
        <v>85</v>
      </c>
      <c r="BK276" s="149">
        <f>ROUND(I276*H276,2)</f>
        <v>0</v>
      </c>
      <c r="BL276" s="17" t="s">
        <v>286</v>
      </c>
      <c r="BM276" s="148" t="s">
        <v>1769</v>
      </c>
    </row>
    <row r="277" spans="2:65" s="12" customFormat="1">
      <c r="B277" s="150"/>
      <c r="D277" s="151" t="s">
        <v>214</v>
      </c>
      <c r="E277" s="152" t="s">
        <v>1</v>
      </c>
      <c r="F277" s="153" t="s">
        <v>1770</v>
      </c>
      <c r="H277" s="154">
        <v>10.5</v>
      </c>
      <c r="I277" s="155"/>
      <c r="L277" s="150"/>
      <c r="M277" s="156"/>
      <c r="T277" s="157"/>
      <c r="AT277" s="152" t="s">
        <v>214</v>
      </c>
      <c r="AU277" s="152" t="s">
        <v>87</v>
      </c>
      <c r="AV277" s="12" t="s">
        <v>87</v>
      </c>
      <c r="AW277" s="12" t="s">
        <v>32</v>
      </c>
      <c r="AX277" s="12" t="s">
        <v>85</v>
      </c>
      <c r="AY277" s="152" t="s">
        <v>197</v>
      </c>
    </row>
    <row r="278" spans="2:65" s="1" customFormat="1" ht="24.2" customHeight="1">
      <c r="B278" s="136"/>
      <c r="C278" s="137" t="s">
        <v>562</v>
      </c>
      <c r="D278" s="137" t="s">
        <v>199</v>
      </c>
      <c r="E278" s="138" t="s">
        <v>1771</v>
      </c>
      <c r="F278" s="139" t="s">
        <v>1772</v>
      </c>
      <c r="G278" s="140" t="s">
        <v>212</v>
      </c>
      <c r="H278" s="141">
        <v>45.6</v>
      </c>
      <c r="I278" s="142"/>
      <c r="J278" s="143">
        <f>ROUND(I278*H278,2)</f>
        <v>0</v>
      </c>
      <c r="K278" s="139" t="s">
        <v>203</v>
      </c>
      <c r="L278" s="32"/>
      <c r="M278" s="144" t="s">
        <v>1</v>
      </c>
      <c r="N278" s="145" t="s">
        <v>42</v>
      </c>
      <c r="P278" s="146">
        <f>O278*H278</f>
        <v>0</v>
      </c>
      <c r="Q278" s="146">
        <v>3.9300000000000003E-3</v>
      </c>
      <c r="R278" s="146">
        <f>Q278*H278</f>
        <v>0.17920800000000003</v>
      </c>
      <c r="S278" s="146">
        <v>0</v>
      </c>
      <c r="T278" s="147">
        <f>S278*H278</f>
        <v>0</v>
      </c>
      <c r="AR278" s="148" t="s">
        <v>286</v>
      </c>
      <c r="AT278" s="148" t="s">
        <v>199</v>
      </c>
      <c r="AU278" s="148" t="s">
        <v>87</v>
      </c>
      <c r="AY278" s="17" t="s">
        <v>197</v>
      </c>
      <c r="BE278" s="149">
        <f>IF(N278="základní",J278,0)</f>
        <v>0</v>
      </c>
      <c r="BF278" s="149">
        <f>IF(N278="snížená",J278,0)</f>
        <v>0</v>
      </c>
      <c r="BG278" s="149">
        <f>IF(N278="zákl. přenesená",J278,0)</f>
        <v>0</v>
      </c>
      <c r="BH278" s="149">
        <f>IF(N278="sníž. přenesená",J278,0)</f>
        <v>0</v>
      </c>
      <c r="BI278" s="149">
        <f>IF(N278="nulová",J278,0)</f>
        <v>0</v>
      </c>
      <c r="BJ278" s="17" t="s">
        <v>85</v>
      </c>
      <c r="BK278" s="149">
        <f>ROUND(I278*H278,2)</f>
        <v>0</v>
      </c>
      <c r="BL278" s="17" t="s">
        <v>286</v>
      </c>
      <c r="BM278" s="148" t="s">
        <v>1773</v>
      </c>
    </row>
    <row r="279" spans="2:65" s="12" customFormat="1">
      <c r="B279" s="150"/>
      <c r="D279" s="151" t="s">
        <v>214</v>
      </c>
      <c r="E279" s="152" t="s">
        <v>1</v>
      </c>
      <c r="F279" s="153" t="s">
        <v>1774</v>
      </c>
      <c r="H279" s="154">
        <v>45.6</v>
      </c>
      <c r="I279" s="155"/>
      <c r="L279" s="150"/>
      <c r="M279" s="156"/>
      <c r="T279" s="157"/>
      <c r="AT279" s="152" t="s">
        <v>214</v>
      </c>
      <c r="AU279" s="152" t="s">
        <v>87</v>
      </c>
      <c r="AV279" s="12" t="s">
        <v>87</v>
      </c>
      <c r="AW279" s="12" t="s">
        <v>32</v>
      </c>
      <c r="AX279" s="12" t="s">
        <v>85</v>
      </c>
      <c r="AY279" s="152" t="s">
        <v>197</v>
      </c>
    </row>
    <row r="280" spans="2:65" s="1" customFormat="1" ht="16.5" customHeight="1">
      <c r="B280" s="136"/>
      <c r="C280" s="172" t="s">
        <v>564</v>
      </c>
      <c r="D280" s="172" t="s">
        <v>321</v>
      </c>
      <c r="E280" s="173" t="s">
        <v>1767</v>
      </c>
      <c r="F280" s="174" t="s">
        <v>1768</v>
      </c>
      <c r="G280" s="175" t="s">
        <v>324</v>
      </c>
      <c r="H280" s="176">
        <v>22.8</v>
      </c>
      <c r="I280" s="177"/>
      <c r="J280" s="178">
        <f>ROUND(I280*H280,2)</f>
        <v>0</v>
      </c>
      <c r="K280" s="174" t="s">
        <v>203</v>
      </c>
      <c r="L280" s="179"/>
      <c r="M280" s="180" t="s">
        <v>1</v>
      </c>
      <c r="N280" s="181" t="s">
        <v>42</v>
      </c>
      <c r="P280" s="146">
        <f>O280*H280</f>
        <v>0</v>
      </c>
      <c r="Q280" s="146">
        <v>1E-3</v>
      </c>
      <c r="R280" s="146">
        <f>Q280*H280</f>
        <v>2.2800000000000001E-2</v>
      </c>
      <c r="S280" s="146">
        <v>0</v>
      </c>
      <c r="T280" s="147">
        <f>S280*H280</f>
        <v>0</v>
      </c>
      <c r="AR280" s="148" t="s">
        <v>371</v>
      </c>
      <c r="AT280" s="148" t="s">
        <v>321</v>
      </c>
      <c r="AU280" s="148" t="s">
        <v>87</v>
      </c>
      <c r="AY280" s="17" t="s">
        <v>197</v>
      </c>
      <c r="BE280" s="149">
        <f>IF(N280="základní",J280,0)</f>
        <v>0</v>
      </c>
      <c r="BF280" s="149">
        <f>IF(N280="snížená",J280,0)</f>
        <v>0</v>
      </c>
      <c r="BG280" s="149">
        <f>IF(N280="zákl. přenesená",J280,0)</f>
        <v>0</v>
      </c>
      <c r="BH280" s="149">
        <f>IF(N280="sníž. přenesená",J280,0)</f>
        <v>0</v>
      </c>
      <c r="BI280" s="149">
        <f>IF(N280="nulová",J280,0)</f>
        <v>0</v>
      </c>
      <c r="BJ280" s="17" t="s">
        <v>85</v>
      </c>
      <c r="BK280" s="149">
        <f>ROUND(I280*H280,2)</f>
        <v>0</v>
      </c>
      <c r="BL280" s="17" t="s">
        <v>286</v>
      </c>
      <c r="BM280" s="148" t="s">
        <v>1775</v>
      </c>
    </row>
    <row r="281" spans="2:65" s="12" customFormat="1">
      <c r="B281" s="150"/>
      <c r="D281" s="151" t="s">
        <v>214</v>
      </c>
      <c r="E281" s="152" t="s">
        <v>1</v>
      </c>
      <c r="F281" s="153" t="s">
        <v>1776</v>
      </c>
      <c r="H281" s="154">
        <v>22.8</v>
      </c>
      <c r="I281" s="155"/>
      <c r="L281" s="150"/>
      <c r="M281" s="156"/>
      <c r="T281" s="157"/>
      <c r="AT281" s="152" t="s">
        <v>214</v>
      </c>
      <c r="AU281" s="152" t="s">
        <v>87</v>
      </c>
      <c r="AV281" s="12" t="s">
        <v>87</v>
      </c>
      <c r="AW281" s="12" t="s">
        <v>32</v>
      </c>
      <c r="AX281" s="12" t="s">
        <v>85</v>
      </c>
      <c r="AY281" s="152" t="s">
        <v>197</v>
      </c>
    </row>
    <row r="282" spans="2:65" s="1" customFormat="1" ht="24.2" customHeight="1">
      <c r="B282" s="136"/>
      <c r="C282" s="137" t="s">
        <v>569</v>
      </c>
      <c r="D282" s="137" t="s">
        <v>199</v>
      </c>
      <c r="E282" s="138" t="s">
        <v>724</v>
      </c>
      <c r="F282" s="139" t="s">
        <v>725</v>
      </c>
      <c r="G282" s="140" t="s">
        <v>293</v>
      </c>
      <c r="H282" s="141">
        <v>0.38100000000000001</v>
      </c>
      <c r="I282" s="142"/>
      <c r="J282" s="143">
        <f>ROUND(I282*H282,2)</f>
        <v>0</v>
      </c>
      <c r="K282" s="139" t="s">
        <v>203</v>
      </c>
      <c r="L282" s="32"/>
      <c r="M282" s="144" t="s">
        <v>1</v>
      </c>
      <c r="N282" s="145" t="s">
        <v>42</v>
      </c>
      <c r="P282" s="146">
        <f>O282*H282</f>
        <v>0</v>
      </c>
      <c r="Q282" s="146">
        <v>0</v>
      </c>
      <c r="R282" s="146">
        <f>Q282*H282</f>
        <v>0</v>
      </c>
      <c r="S282" s="146">
        <v>0</v>
      </c>
      <c r="T282" s="147">
        <f>S282*H282</f>
        <v>0</v>
      </c>
      <c r="AR282" s="148" t="s">
        <v>286</v>
      </c>
      <c r="AT282" s="148" t="s">
        <v>199</v>
      </c>
      <c r="AU282" s="148" t="s">
        <v>87</v>
      </c>
      <c r="AY282" s="17" t="s">
        <v>197</v>
      </c>
      <c r="BE282" s="149">
        <f>IF(N282="základní",J282,0)</f>
        <v>0</v>
      </c>
      <c r="BF282" s="149">
        <f>IF(N282="snížená",J282,0)</f>
        <v>0</v>
      </c>
      <c r="BG282" s="149">
        <f>IF(N282="zákl. přenesená",J282,0)</f>
        <v>0</v>
      </c>
      <c r="BH282" s="149">
        <f>IF(N282="sníž. přenesená",J282,0)</f>
        <v>0</v>
      </c>
      <c r="BI282" s="149">
        <f>IF(N282="nulová",J282,0)</f>
        <v>0</v>
      </c>
      <c r="BJ282" s="17" t="s">
        <v>85</v>
      </c>
      <c r="BK282" s="149">
        <f>ROUND(I282*H282,2)</f>
        <v>0</v>
      </c>
      <c r="BL282" s="17" t="s">
        <v>286</v>
      </c>
      <c r="BM282" s="148" t="s">
        <v>1777</v>
      </c>
    </row>
    <row r="283" spans="2:65" s="11" customFormat="1" ht="22.9" customHeight="1">
      <c r="B283" s="124"/>
      <c r="D283" s="125" t="s">
        <v>76</v>
      </c>
      <c r="E283" s="134" t="s">
        <v>765</v>
      </c>
      <c r="F283" s="134" t="s">
        <v>766</v>
      </c>
      <c r="I283" s="127"/>
      <c r="J283" s="135">
        <f>BK283</f>
        <v>0</v>
      </c>
      <c r="L283" s="124"/>
      <c r="M283" s="129"/>
      <c r="P283" s="130">
        <f>SUM(P284:P286)</f>
        <v>0</v>
      </c>
      <c r="R283" s="130">
        <f>SUM(R284:R286)</f>
        <v>6.5350000000000009E-3</v>
      </c>
      <c r="T283" s="131">
        <f>SUM(T284:T286)</f>
        <v>0</v>
      </c>
      <c r="AR283" s="125" t="s">
        <v>87</v>
      </c>
      <c r="AT283" s="132" t="s">
        <v>76</v>
      </c>
      <c r="AU283" s="132" t="s">
        <v>85</v>
      </c>
      <c r="AY283" s="125" t="s">
        <v>197</v>
      </c>
      <c r="BK283" s="133">
        <f>SUM(BK284:BK286)</f>
        <v>0</v>
      </c>
    </row>
    <row r="284" spans="2:65" s="1" customFormat="1" ht="16.5" customHeight="1">
      <c r="B284" s="136"/>
      <c r="C284" s="137" t="s">
        <v>571</v>
      </c>
      <c r="D284" s="137" t="s">
        <v>199</v>
      </c>
      <c r="E284" s="138" t="s">
        <v>1778</v>
      </c>
      <c r="F284" s="139" t="s">
        <v>1779</v>
      </c>
      <c r="G284" s="140" t="s">
        <v>527</v>
      </c>
      <c r="H284" s="141">
        <v>2.5</v>
      </c>
      <c r="I284" s="142"/>
      <c r="J284" s="143">
        <f>ROUND(I284*H284,2)</f>
        <v>0</v>
      </c>
      <c r="K284" s="139" t="s">
        <v>203</v>
      </c>
      <c r="L284" s="32"/>
      <c r="M284" s="144" t="s">
        <v>1</v>
      </c>
      <c r="N284" s="145" t="s">
        <v>42</v>
      </c>
      <c r="P284" s="146">
        <f>O284*H284</f>
        <v>0</v>
      </c>
      <c r="Q284" s="146">
        <v>1.1900000000000001E-3</v>
      </c>
      <c r="R284" s="146">
        <f>Q284*H284</f>
        <v>2.9750000000000002E-3</v>
      </c>
      <c r="S284" s="146">
        <v>0</v>
      </c>
      <c r="T284" s="147">
        <f>S284*H284</f>
        <v>0</v>
      </c>
      <c r="AR284" s="148" t="s">
        <v>286</v>
      </c>
      <c r="AT284" s="148" t="s">
        <v>199</v>
      </c>
      <c r="AU284" s="148" t="s">
        <v>87</v>
      </c>
      <c r="AY284" s="17" t="s">
        <v>197</v>
      </c>
      <c r="BE284" s="149">
        <f>IF(N284="základní",J284,0)</f>
        <v>0</v>
      </c>
      <c r="BF284" s="149">
        <f>IF(N284="snížená",J284,0)</f>
        <v>0</v>
      </c>
      <c r="BG284" s="149">
        <f>IF(N284="zákl. přenesená",J284,0)</f>
        <v>0</v>
      </c>
      <c r="BH284" s="149">
        <f>IF(N284="sníž. přenesená",J284,0)</f>
        <v>0</v>
      </c>
      <c r="BI284" s="149">
        <f>IF(N284="nulová",J284,0)</f>
        <v>0</v>
      </c>
      <c r="BJ284" s="17" t="s">
        <v>85</v>
      </c>
      <c r="BK284" s="149">
        <f>ROUND(I284*H284,2)</f>
        <v>0</v>
      </c>
      <c r="BL284" s="17" t="s">
        <v>286</v>
      </c>
      <c r="BM284" s="148" t="s">
        <v>1780</v>
      </c>
    </row>
    <row r="285" spans="2:65" s="1" customFormat="1" ht="24.2" customHeight="1">
      <c r="B285" s="136"/>
      <c r="C285" s="137" t="s">
        <v>576</v>
      </c>
      <c r="D285" s="137" t="s">
        <v>199</v>
      </c>
      <c r="E285" s="138" t="s">
        <v>1781</v>
      </c>
      <c r="F285" s="139" t="s">
        <v>1782</v>
      </c>
      <c r="G285" s="140" t="s">
        <v>202</v>
      </c>
      <c r="H285" s="141">
        <v>1</v>
      </c>
      <c r="I285" s="142"/>
      <c r="J285" s="143">
        <f>ROUND(I285*H285,2)</f>
        <v>0</v>
      </c>
      <c r="K285" s="139" t="s">
        <v>203</v>
      </c>
      <c r="L285" s="32"/>
      <c r="M285" s="144" t="s">
        <v>1</v>
      </c>
      <c r="N285" s="145" t="s">
        <v>42</v>
      </c>
      <c r="P285" s="146">
        <f>O285*H285</f>
        <v>0</v>
      </c>
      <c r="Q285" s="146">
        <v>3.2699999999999999E-3</v>
      </c>
      <c r="R285" s="146">
        <f>Q285*H285</f>
        <v>3.2699999999999999E-3</v>
      </c>
      <c r="S285" s="146">
        <v>0</v>
      </c>
      <c r="T285" s="147">
        <f>S285*H285</f>
        <v>0</v>
      </c>
      <c r="AR285" s="148" t="s">
        <v>286</v>
      </c>
      <c r="AT285" s="148" t="s">
        <v>199</v>
      </c>
      <c r="AU285" s="148" t="s">
        <v>87</v>
      </c>
      <c r="AY285" s="17" t="s">
        <v>197</v>
      </c>
      <c r="BE285" s="149">
        <f>IF(N285="základní",J285,0)</f>
        <v>0</v>
      </c>
      <c r="BF285" s="149">
        <f>IF(N285="snížená",J285,0)</f>
        <v>0</v>
      </c>
      <c r="BG285" s="149">
        <f>IF(N285="zákl. přenesená",J285,0)</f>
        <v>0</v>
      </c>
      <c r="BH285" s="149">
        <f>IF(N285="sníž. přenesená",J285,0)</f>
        <v>0</v>
      </c>
      <c r="BI285" s="149">
        <f>IF(N285="nulová",J285,0)</f>
        <v>0</v>
      </c>
      <c r="BJ285" s="17" t="s">
        <v>85</v>
      </c>
      <c r="BK285" s="149">
        <f>ROUND(I285*H285,2)</f>
        <v>0</v>
      </c>
      <c r="BL285" s="17" t="s">
        <v>286</v>
      </c>
      <c r="BM285" s="148" t="s">
        <v>401</v>
      </c>
    </row>
    <row r="286" spans="2:65" s="1" customFormat="1" ht="16.5" customHeight="1">
      <c r="B286" s="136"/>
      <c r="C286" s="137" t="s">
        <v>580</v>
      </c>
      <c r="D286" s="137" t="s">
        <v>199</v>
      </c>
      <c r="E286" s="138" t="s">
        <v>1783</v>
      </c>
      <c r="F286" s="139" t="s">
        <v>1784</v>
      </c>
      <c r="G286" s="140" t="s">
        <v>202</v>
      </c>
      <c r="H286" s="141">
        <v>1</v>
      </c>
      <c r="I286" s="142"/>
      <c r="J286" s="143">
        <f>ROUND(I286*H286,2)</f>
        <v>0</v>
      </c>
      <c r="K286" s="139" t="s">
        <v>203</v>
      </c>
      <c r="L286" s="32"/>
      <c r="M286" s="144" t="s">
        <v>1</v>
      </c>
      <c r="N286" s="145" t="s">
        <v>42</v>
      </c>
      <c r="P286" s="146">
        <f>O286*H286</f>
        <v>0</v>
      </c>
      <c r="Q286" s="146">
        <v>2.9E-4</v>
      </c>
      <c r="R286" s="146">
        <f>Q286*H286</f>
        <v>2.9E-4</v>
      </c>
      <c r="S286" s="146">
        <v>0</v>
      </c>
      <c r="T286" s="147">
        <f>S286*H286</f>
        <v>0</v>
      </c>
      <c r="AR286" s="148" t="s">
        <v>286</v>
      </c>
      <c r="AT286" s="148" t="s">
        <v>199</v>
      </c>
      <c r="AU286" s="148" t="s">
        <v>87</v>
      </c>
      <c r="AY286" s="17" t="s">
        <v>197</v>
      </c>
      <c r="BE286" s="149">
        <f>IF(N286="základní",J286,0)</f>
        <v>0</v>
      </c>
      <c r="BF286" s="149">
        <f>IF(N286="snížená",J286,0)</f>
        <v>0</v>
      </c>
      <c r="BG286" s="149">
        <f>IF(N286="zákl. přenesená",J286,0)</f>
        <v>0</v>
      </c>
      <c r="BH286" s="149">
        <f>IF(N286="sníž. přenesená",J286,0)</f>
        <v>0</v>
      </c>
      <c r="BI286" s="149">
        <f>IF(N286="nulová",J286,0)</f>
        <v>0</v>
      </c>
      <c r="BJ286" s="17" t="s">
        <v>85</v>
      </c>
      <c r="BK286" s="149">
        <f>ROUND(I286*H286,2)</f>
        <v>0</v>
      </c>
      <c r="BL286" s="17" t="s">
        <v>286</v>
      </c>
      <c r="BM286" s="148" t="s">
        <v>1785</v>
      </c>
    </row>
    <row r="287" spans="2:65" s="11" customFormat="1" ht="22.9" customHeight="1">
      <c r="B287" s="124"/>
      <c r="D287" s="125" t="s">
        <v>76</v>
      </c>
      <c r="E287" s="134" t="s">
        <v>811</v>
      </c>
      <c r="F287" s="134" t="s">
        <v>812</v>
      </c>
      <c r="I287" s="127"/>
      <c r="J287" s="135">
        <f>BK287</f>
        <v>0</v>
      </c>
      <c r="L287" s="124"/>
      <c r="M287" s="129"/>
      <c r="P287" s="130">
        <f>P288</f>
        <v>0</v>
      </c>
      <c r="R287" s="130">
        <f>R288</f>
        <v>2.2000000000000001E-4</v>
      </c>
      <c r="T287" s="131">
        <f>T288</f>
        <v>0</v>
      </c>
      <c r="AR287" s="125" t="s">
        <v>87</v>
      </c>
      <c r="AT287" s="132" t="s">
        <v>76</v>
      </c>
      <c r="AU287" s="132" t="s">
        <v>85</v>
      </c>
      <c r="AY287" s="125" t="s">
        <v>197</v>
      </c>
      <c r="BK287" s="133">
        <f>BK288</f>
        <v>0</v>
      </c>
    </row>
    <row r="288" spans="2:65" s="1" customFormat="1" ht="21.75" customHeight="1">
      <c r="B288" s="136"/>
      <c r="C288" s="137" t="s">
        <v>585</v>
      </c>
      <c r="D288" s="137" t="s">
        <v>199</v>
      </c>
      <c r="E288" s="138" t="s">
        <v>1786</v>
      </c>
      <c r="F288" s="139" t="s">
        <v>1787</v>
      </c>
      <c r="G288" s="140" t="s">
        <v>202</v>
      </c>
      <c r="H288" s="141">
        <v>1</v>
      </c>
      <c r="I288" s="142"/>
      <c r="J288" s="143">
        <f>ROUND(I288*H288,2)</f>
        <v>0</v>
      </c>
      <c r="K288" s="139" t="s">
        <v>203</v>
      </c>
      <c r="L288" s="32"/>
      <c r="M288" s="144" t="s">
        <v>1</v>
      </c>
      <c r="N288" s="145" t="s">
        <v>42</v>
      </c>
      <c r="P288" s="146">
        <f>O288*H288</f>
        <v>0</v>
      </c>
      <c r="Q288" s="146">
        <v>2.2000000000000001E-4</v>
      </c>
      <c r="R288" s="146">
        <f>Q288*H288</f>
        <v>2.2000000000000001E-4</v>
      </c>
      <c r="S288" s="146">
        <v>0</v>
      </c>
      <c r="T288" s="147">
        <f>S288*H288</f>
        <v>0</v>
      </c>
      <c r="AR288" s="148" t="s">
        <v>286</v>
      </c>
      <c r="AT288" s="148" t="s">
        <v>199</v>
      </c>
      <c r="AU288" s="148" t="s">
        <v>87</v>
      </c>
      <c r="AY288" s="17" t="s">
        <v>197</v>
      </c>
      <c r="BE288" s="149">
        <f>IF(N288="základní",J288,0)</f>
        <v>0</v>
      </c>
      <c r="BF288" s="149">
        <f>IF(N288="snížená",J288,0)</f>
        <v>0</v>
      </c>
      <c r="BG288" s="149">
        <f>IF(N288="zákl. přenesená",J288,0)</f>
        <v>0</v>
      </c>
      <c r="BH288" s="149">
        <f>IF(N288="sníž. přenesená",J288,0)</f>
        <v>0</v>
      </c>
      <c r="BI288" s="149">
        <f>IF(N288="nulová",J288,0)</f>
        <v>0</v>
      </c>
      <c r="BJ288" s="17" t="s">
        <v>85</v>
      </c>
      <c r="BK288" s="149">
        <f>ROUND(I288*H288,2)</f>
        <v>0</v>
      </c>
      <c r="BL288" s="17" t="s">
        <v>286</v>
      </c>
      <c r="BM288" s="148" t="s">
        <v>1788</v>
      </c>
    </row>
    <row r="289" spans="2:65" s="11" customFormat="1" ht="22.9" customHeight="1">
      <c r="B289" s="124"/>
      <c r="D289" s="125" t="s">
        <v>76</v>
      </c>
      <c r="E289" s="134" t="s">
        <v>866</v>
      </c>
      <c r="F289" s="134" t="s">
        <v>867</v>
      </c>
      <c r="I289" s="127"/>
      <c r="J289" s="135">
        <f>BK289</f>
        <v>0</v>
      </c>
      <c r="L289" s="124"/>
      <c r="M289" s="129"/>
      <c r="P289" s="130">
        <f>SUM(P290:P291)</f>
        <v>0</v>
      </c>
      <c r="R289" s="130">
        <f>SUM(R290:R291)</f>
        <v>1.9299999999999999E-3</v>
      </c>
      <c r="T289" s="131">
        <f>SUM(T290:T291)</f>
        <v>0</v>
      </c>
      <c r="AR289" s="125" t="s">
        <v>87</v>
      </c>
      <c r="AT289" s="132" t="s">
        <v>76</v>
      </c>
      <c r="AU289" s="132" t="s">
        <v>85</v>
      </c>
      <c r="AY289" s="125" t="s">
        <v>197</v>
      </c>
      <c r="BK289" s="133">
        <f>SUM(BK290:BK291)</f>
        <v>0</v>
      </c>
    </row>
    <row r="290" spans="2:65" s="1" customFormat="1" ht="16.5" customHeight="1">
      <c r="B290" s="136"/>
      <c r="C290" s="137" t="s">
        <v>590</v>
      </c>
      <c r="D290" s="137" t="s">
        <v>199</v>
      </c>
      <c r="E290" s="138" t="s">
        <v>1789</v>
      </c>
      <c r="F290" s="139" t="s">
        <v>1790</v>
      </c>
      <c r="G290" s="140" t="s">
        <v>852</v>
      </c>
      <c r="H290" s="141">
        <v>1</v>
      </c>
      <c r="I290" s="142"/>
      <c r="J290" s="143">
        <f>ROUND(I290*H290,2)</f>
        <v>0</v>
      </c>
      <c r="K290" s="139" t="s">
        <v>203</v>
      </c>
      <c r="L290" s="32"/>
      <c r="M290" s="144" t="s">
        <v>1</v>
      </c>
      <c r="N290" s="145" t="s">
        <v>42</v>
      </c>
      <c r="P290" s="146">
        <f>O290*H290</f>
        <v>0</v>
      </c>
      <c r="Q290" s="146">
        <v>1.2999999999999999E-4</v>
      </c>
      <c r="R290" s="146">
        <f>Q290*H290</f>
        <v>1.2999999999999999E-4</v>
      </c>
      <c r="S290" s="146">
        <v>0</v>
      </c>
      <c r="T290" s="147">
        <f>S290*H290</f>
        <v>0</v>
      </c>
      <c r="AR290" s="148" t="s">
        <v>286</v>
      </c>
      <c r="AT290" s="148" t="s">
        <v>199</v>
      </c>
      <c r="AU290" s="148" t="s">
        <v>87</v>
      </c>
      <c r="AY290" s="17" t="s">
        <v>197</v>
      </c>
      <c r="BE290" s="149">
        <f>IF(N290="základní",J290,0)</f>
        <v>0</v>
      </c>
      <c r="BF290" s="149">
        <f>IF(N290="snížená",J290,0)</f>
        <v>0</v>
      </c>
      <c r="BG290" s="149">
        <f>IF(N290="zákl. přenesená",J290,0)</f>
        <v>0</v>
      </c>
      <c r="BH290" s="149">
        <f>IF(N290="sníž. přenesená",J290,0)</f>
        <v>0</v>
      </c>
      <c r="BI290" s="149">
        <f>IF(N290="nulová",J290,0)</f>
        <v>0</v>
      </c>
      <c r="BJ290" s="17" t="s">
        <v>85</v>
      </c>
      <c r="BK290" s="149">
        <f>ROUND(I290*H290,2)</f>
        <v>0</v>
      </c>
      <c r="BL290" s="17" t="s">
        <v>286</v>
      </c>
      <c r="BM290" s="148" t="s">
        <v>413</v>
      </c>
    </row>
    <row r="291" spans="2:65" s="1" customFormat="1" ht="24.2" customHeight="1">
      <c r="B291" s="136"/>
      <c r="C291" s="172" t="s">
        <v>594</v>
      </c>
      <c r="D291" s="172" t="s">
        <v>321</v>
      </c>
      <c r="E291" s="173" t="s">
        <v>1791</v>
      </c>
      <c r="F291" s="174" t="s">
        <v>1792</v>
      </c>
      <c r="G291" s="175" t="s">
        <v>202</v>
      </c>
      <c r="H291" s="176">
        <v>1</v>
      </c>
      <c r="I291" s="177"/>
      <c r="J291" s="178">
        <f>ROUND(I291*H291,2)</f>
        <v>0</v>
      </c>
      <c r="K291" s="174" t="s">
        <v>203</v>
      </c>
      <c r="L291" s="179"/>
      <c r="M291" s="180" t="s">
        <v>1</v>
      </c>
      <c r="N291" s="181" t="s">
        <v>42</v>
      </c>
      <c r="P291" s="146">
        <f>O291*H291</f>
        <v>0</v>
      </c>
      <c r="Q291" s="146">
        <v>1.8E-3</v>
      </c>
      <c r="R291" s="146">
        <f>Q291*H291</f>
        <v>1.8E-3</v>
      </c>
      <c r="S291" s="146">
        <v>0</v>
      </c>
      <c r="T291" s="147">
        <f>S291*H291</f>
        <v>0</v>
      </c>
      <c r="AR291" s="148" t="s">
        <v>371</v>
      </c>
      <c r="AT291" s="148" t="s">
        <v>321</v>
      </c>
      <c r="AU291" s="148" t="s">
        <v>87</v>
      </c>
      <c r="AY291" s="17" t="s">
        <v>197</v>
      </c>
      <c r="BE291" s="149">
        <f>IF(N291="základní",J291,0)</f>
        <v>0</v>
      </c>
      <c r="BF291" s="149">
        <f>IF(N291="snížená",J291,0)</f>
        <v>0</v>
      </c>
      <c r="BG291" s="149">
        <f>IF(N291="zákl. přenesená",J291,0)</f>
        <v>0</v>
      </c>
      <c r="BH291" s="149">
        <f>IF(N291="sníž. přenesená",J291,0)</f>
        <v>0</v>
      </c>
      <c r="BI291" s="149">
        <f>IF(N291="nulová",J291,0)</f>
        <v>0</v>
      </c>
      <c r="BJ291" s="17" t="s">
        <v>85</v>
      </c>
      <c r="BK291" s="149">
        <f>ROUND(I291*H291,2)</f>
        <v>0</v>
      </c>
      <c r="BL291" s="17" t="s">
        <v>286</v>
      </c>
      <c r="BM291" s="148" t="s">
        <v>423</v>
      </c>
    </row>
    <row r="292" spans="2:65" s="11" customFormat="1" ht="22.9" customHeight="1">
      <c r="B292" s="124"/>
      <c r="D292" s="125" t="s">
        <v>76</v>
      </c>
      <c r="E292" s="134" t="s">
        <v>1793</v>
      </c>
      <c r="F292" s="134" t="s">
        <v>1794</v>
      </c>
      <c r="I292" s="127"/>
      <c r="J292" s="135">
        <f>BK292</f>
        <v>0</v>
      </c>
      <c r="L292" s="124"/>
      <c r="M292" s="129"/>
      <c r="P292" s="130">
        <f>SUM(P293:P298)</f>
        <v>0</v>
      </c>
      <c r="R292" s="130">
        <f>SUM(R293:R298)</f>
        <v>0.37175275000000002</v>
      </c>
      <c r="T292" s="131">
        <f>SUM(T293:T298)</f>
        <v>0</v>
      </c>
      <c r="AR292" s="125" t="s">
        <v>87</v>
      </c>
      <c r="AT292" s="132" t="s">
        <v>76</v>
      </c>
      <c r="AU292" s="132" t="s">
        <v>85</v>
      </c>
      <c r="AY292" s="125" t="s">
        <v>197</v>
      </c>
      <c r="BK292" s="133">
        <f>SUM(BK293:BK298)</f>
        <v>0</v>
      </c>
    </row>
    <row r="293" spans="2:65" s="1" customFormat="1" ht="33" customHeight="1">
      <c r="B293" s="136"/>
      <c r="C293" s="137" t="s">
        <v>600</v>
      </c>
      <c r="D293" s="137" t="s">
        <v>199</v>
      </c>
      <c r="E293" s="138" t="s">
        <v>1795</v>
      </c>
      <c r="F293" s="139" t="s">
        <v>1796</v>
      </c>
      <c r="G293" s="140" t="s">
        <v>212</v>
      </c>
      <c r="H293" s="141">
        <v>27.06</v>
      </c>
      <c r="I293" s="142"/>
      <c r="J293" s="143">
        <f>ROUND(I293*H293,2)</f>
        <v>0</v>
      </c>
      <c r="K293" s="139" t="s">
        <v>203</v>
      </c>
      <c r="L293" s="32"/>
      <c r="M293" s="144" t="s">
        <v>1</v>
      </c>
      <c r="N293" s="145" t="s">
        <v>42</v>
      </c>
      <c r="P293" s="146">
        <f>O293*H293</f>
        <v>0</v>
      </c>
      <c r="Q293" s="146">
        <v>2.1000000000000001E-4</v>
      </c>
      <c r="R293" s="146">
        <f>Q293*H293</f>
        <v>5.6826000000000003E-3</v>
      </c>
      <c r="S293" s="146">
        <v>0</v>
      </c>
      <c r="T293" s="147">
        <f>S293*H293</f>
        <v>0</v>
      </c>
      <c r="AR293" s="148" t="s">
        <v>286</v>
      </c>
      <c r="AT293" s="148" t="s">
        <v>199</v>
      </c>
      <c r="AU293" s="148" t="s">
        <v>87</v>
      </c>
      <c r="AY293" s="17" t="s">
        <v>197</v>
      </c>
      <c r="BE293" s="149">
        <f>IF(N293="základní",J293,0)</f>
        <v>0</v>
      </c>
      <c r="BF293" s="149">
        <f>IF(N293="snížená",J293,0)</f>
        <v>0</v>
      </c>
      <c r="BG293" s="149">
        <f>IF(N293="zákl. přenesená",J293,0)</f>
        <v>0</v>
      </c>
      <c r="BH293" s="149">
        <f>IF(N293="sníž. přenesená",J293,0)</f>
        <v>0</v>
      </c>
      <c r="BI293" s="149">
        <f>IF(N293="nulová",J293,0)</f>
        <v>0</v>
      </c>
      <c r="BJ293" s="17" t="s">
        <v>85</v>
      </c>
      <c r="BK293" s="149">
        <f>ROUND(I293*H293,2)</f>
        <v>0</v>
      </c>
      <c r="BL293" s="17" t="s">
        <v>286</v>
      </c>
      <c r="BM293" s="148" t="s">
        <v>1797</v>
      </c>
    </row>
    <row r="294" spans="2:65" s="12" customFormat="1">
      <c r="B294" s="150"/>
      <c r="D294" s="151" t="s">
        <v>214</v>
      </c>
      <c r="E294" s="152" t="s">
        <v>1</v>
      </c>
      <c r="F294" s="153" t="s">
        <v>1798</v>
      </c>
      <c r="H294" s="154">
        <v>27.06</v>
      </c>
      <c r="I294" s="155"/>
      <c r="L294" s="150"/>
      <c r="M294" s="156"/>
      <c r="T294" s="157"/>
      <c r="AT294" s="152" t="s">
        <v>214</v>
      </c>
      <c r="AU294" s="152" t="s">
        <v>87</v>
      </c>
      <c r="AV294" s="12" t="s">
        <v>87</v>
      </c>
      <c r="AW294" s="12" t="s">
        <v>32</v>
      </c>
      <c r="AX294" s="12" t="s">
        <v>85</v>
      </c>
      <c r="AY294" s="152" t="s">
        <v>197</v>
      </c>
    </row>
    <row r="295" spans="2:65" s="1" customFormat="1" ht="24.2" customHeight="1">
      <c r="B295" s="136"/>
      <c r="C295" s="172" t="s">
        <v>604</v>
      </c>
      <c r="D295" s="172" t="s">
        <v>321</v>
      </c>
      <c r="E295" s="173" t="s">
        <v>1799</v>
      </c>
      <c r="F295" s="174" t="s">
        <v>1800</v>
      </c>
      <c r="G295" s="175" t="s">
        <v>212</v>
      </c>
      <c r="H295" s="176">
        <v>29.225000000000001</v>
      </c>
      <c r="I295" s="177"/>
      <c r="J295" s="178">
        <f>ROUND(I295*H295,2)</f>
        <v>0</v>
      </c>
      <c r="K295" s="174" t="s">
        <v>203</v>
      </c>
      <c r="L295" s="179"/>
      <c r="M295" s="180" t="s">
        <v>1</v>
      </c>
      <c r="N295" s="181" t="s">
        <v>42</v>
      </c>
      <c r="P295" s="146">
        <f>O295*H295</f>
        <v>0</v>
      </c>
      <c r="Q295" s="146">
        <v>1.235E-2</v>
      </c>
      <c r="R295" s="146">
        <f>Q295*H295</f>
        <v>0.36092875000000002</v>
      </c>
      <c r="S295" s="146">
        <v>0</v>
      </c>
      <c r="T295" s="147">
        <f>S295*H295</f>
        <v>0</v>
      </c>
      <c r="AR295" s="148" t="s">
        <v>371</v>
      </c>
      <c r="AT295" s="148" t="s">
        <v>321</v>
      </c>
      <c r="AU295" s="148" t="s">
        <v>87</v>
      </c>
      <c r="AY295" s="17" t="s">
        <v>197</v>
      </c>
      <c r="BE295" s="149">
        <f>IF(N295="základní",J295,0)</f>
        <v>0</v>
      </c>
      <c r="BF295" s="149">
        <f>IF(N295="snížená",J295,0)</f>
        <v>0</v>
      </c>
      <c r="BG295" s="149">
        <f>IF(N295="zákl. přenesená",J295,0)</f>
        <v>0</v>
      </c>
      <c r="BH295" s="149">
        <f>IF(N295="sníž. přenesená",J295,0)</f>
        <v>0</v>
      </c>
      <c r="BI295" s="149">
        <f>IF(N295="nulová",J295,0)</f>
        <v>0</v>
      </c>
      <c r="BJ295" s="17" t="s">
        <v>85</v>
      </c>
      <c r="BK295" s="149">
        <f>ROUND(I295*H295,2)</f>
        <v>0</v>
      </c>
      <c r="BL295" s="17" t="s">
        <v>286</v>
      </c>
      <c r="BM295" s="148" t="s">
        <v>1801</v>
      </c>
    </row>
    <row r="296" spans="2:65" s="12" customFormat="1">
      <c r="B296" s="150"/>
      <c r="D296" s="151" t="s">
        <v>214</v>
      </c>
      <c r="F296" s="153" t="s">
        <v>1802</v>
      </c>
      <c r="H296" s="154">
        <v>29.225000000000001</v>
      </c>
      <c r="I296" s="155"/>
      <c r="L296" s="150"/>
      <c r="M296" s="156"/>
      <c r="T296" s="157"/>
      <c r="AT296" s="152" t="s">
        <v>214</v>
      </c>
      <c r="AU296" s="152" t="s">
        <v>87</v>
      </c>
      <c r="AV296" s="12" t="s">
        <v>87</v>
      </c>
      <c r="AW296" s="12" t="s">
        <v>3</v>
      </c>
      <c r="AX296" s="12" t="s">
        <v>85</v>
      </c>
      <c r="AY296" s="152" t="s">
        <v>197</v>
      </c>
    </row>
    <row r="297" spans="2:65" s="1" customFormat="1" ht="21.75" customHeight="1">
      <c r="B297" s="136"/>
      <c r="C297" s="137" t="s">
        <v>608</v>
      </c>
      <c r="D297" s="137" t="s">
        <v>199</v>
      </c>
      <c r="E297" s="138" t="s">
        <v>1803</v>
      </c>
      <c r="F297" s="139" t="s">
        <v>1804</v>
      </c>
      <c r="G297" s="140" t="s">
        <v>212</v>
      </c>
      <c r="H297" s="141">
        <v>27.06</v>
      </c>
      <c r="I297" s="142"/>
      <c r="J297" s="143">
        <f>ROUND(I297*H297,2)</f>
        <v>0</v>
      </c>
      <c r="K297" s="139" t="s">
        <v>203</v>
      </c>
      <c r="L297" s="32"/>
      <c r="M297" s="144" t="s">
        <v>1</v>
      </c>
      <c r="N297" s="145" t="s">
        <v>42</v>
      </c>
      <c r="P297" s="146">
        <f>O297*H297</f>
        <v>0</v>
      </c>
      <c r="Q297" s="146">
        <v>1.9000000000000001E-4</v>
      </c>
      <c r="R297" s="146">
        <f>Q297*H297</f>
        <v>5.1414E-3</v>
      </c>
      <c r="S297" s="146">
        <v>0</v>
      </c>
      <c r="T297" s="147">
        <f>S297*H297</f>
        <v>0</v>
      </c>
      <c r="AR297" s="148" t="s">
        <v>286</v>
      </c>
      <c r="AT297" s="148" t="s">
        <v>199</v>
      </c>
      <c r="AU297" s="148" t="s">
        <v>87</v>
      </c>
      <c r="AY297" s="17" t="s">
        <v>197</v>
      </c>
      <c r="BE297" s="149">
        <f>IF(N297="základní",J297,0)</f>
        <v>0</v>
      </c>
      <c r="BF297" s="149">
        <f>IF(N297="snížená",J297,0)</f>
        <v>0</v>
      </c>
      <c r="BG297" s="149">
        <f>IF(N297="zákl. přenesená",J297,0)</f>
        <v>0</v>
      </c>
      <c r="BH297" s="149">
        <f>IF(N297="sníž. přenesená",J297,0)</f>
        <v>0</v>
      </c>
      <c r="BI297" s="149">
        <f>IF(N297="nulová",J297,0)</f>
        <v>0</v>
      </c>
      <c r="BJ297" s="17" t="s">
        <v>85</v>
      </c>
      <c r="BK297" s="149">
        <f>ROUND(I297*H297,2)</f>
        <v>0</v>
      </c>
      <c r="BL297" s="17" t="s">
        <v>286</v>
      </c>
      <c r="BM297" s="148" t="s">
        <v>1805</v>
      </c>
    </row>
    <row r="298" spans="2:65" s="1" customFormat="1" ht="24.2" customHeight="1">
      <c r="B298" s="136"/>
      <c r="C298" s="137" t="s">
        <v>612</v>
      </c>
      <c r="D298" s="137" t="s">
        <v>199</v>
      </c>
      <c r="E298" s="138" t="s">
        <v>1806</v>
      </c>
      <c r="F298" s="139" t="s">
        <v>1807</v>
      </c>
      <c r="G298" s="140" t="s">
        <v>293</v>
      </c>
      <c r="H298" s="141">
        <v>0.372</v>
      </c>
      <c r="I298" s="142"/>
      <c r="J298" s="143">
        <f>ROUND(I298*H298,2)</f>
        <v>0</v>
      </c>
      <c r="K298" s="139" t="s">
        <v>203</v>
      </c>
      <c r="L298" s="32"/>
      <c r="M298" s="144" t="s">
        <v>1</v>
      </c>
      <c r="N298" s="145" t="s">
        <v>42</v>
      </c>
      <c r="P298" s="146">
        <f>O298*H298</f>
        <v>0</v>
      </c>
      <c r="Q298" s="146">
        <v>0</v>
      </c>
      <c r="R298" s="146">
        <f>Q298*H298</f>
        <v>0</v>
      </c>
      <c r="S298" s="146">
        <v>0</v>
      </c>
      <c r="T298" s="147">
        <f>S298*H298</f>
        <v>0</v>
      </c>
      <c r="AR298" s="148" t="s">
        <v>286</v>
      </c>
      <c r="AT298" s="148" t="s">
        <v>199</v>
      </c>
      <c r="AU298" s="148" t="s">
        <v>87</v>
      </c>
      <c r="AY298" s="17" t="s">
        <v>197</v>
      </c>
      <c r="BE298" s="149">
        <f>IF(N298="základní",J298,0)</f>
        <v>0</v>
      </c>
      <c r="BF298" s="149">
        <f>IF(N298="snížená",J298,0)</f>
        <v>0</v>
      </c>
      <c r="BG298" s="149">
        <f>IF(N298="zákl. přenesená",J298,0)</f>
        <v>0</v>
      </c>
      <c r="BH298" s="149">
        <f>IF(N298="sníž. přenesená",J298,0)</f>
        <v>0</v>
      </c>
      <c r="BI298" s="149">
        <f>IF(N298="nulová",J298,0)</f>
        <v>0</v>
      </c>
      <c r="BJ298" s="17" t="s">
        <v>85</v>
      </c>
      <c r="BK298" s="149">
        <f>ROUND(I298*H298,2)</f>
        <v>0</v>
      </c>
      <c r="BL298" s="17" t="s">
        <v>286</v>
      </c>
      <c r="BM298" s="148" t="s">
        <v>1808</v>
      </c>
    </row>
    <row r="299" spans="2:65" s="11" customFormat="1" ht="22.9" customHeight="1">
      <c r="B299" s="124"/>
      <c r="D299" s="125" t="s">
        <v>76</v>
      </c>
      <c r="E299" s="134" t="s">
        <v>1169</v>
      </c>
      <c r="F299" s="134" t="s">
        <v>1170</v>
      </c>
      <c r="I299" s="127"/>
      <c r="J299" s="135">
        <f>BK299</f>
        <v>0</v>
      </c>
      <c r="L299" s="124"/>
      <c r="M299" s="129"/>
      <c r="P299" s="130">
        <f>P300</f>
        <v>0</v>
      </c>
      <c r="R299" s="130">
        <f>R300</f>
        <v>6.9999999999999994E-5</v>
      </c>
      <c r="T299" s="131">
        <f>T300</f>
        <v>0</v>
      </c>
      <c r="AR299" s="125" t="s">
        <v>87</v>
      </c>
      <c r="AT299" s="132" t="s">
        <v>76</v>
      </c>
      <c r="AU299" s="132" t="s">
        <v>85</v>
      </c>
      <c r="AY299" s="125" t="s">
        <v>197</v>
      </c>
      <c r="BK299" s="133">
        <f>BK300</f>
        <v>0</v>
      </c>
    </row>
    <row r="300" spans="2:65" s="1" customFormat="1" ht="24.2" customHeight="1">
      <c r="B300" s="136"/>
      <c r="C300" s="137" t="s">
        <v>617</v>
      </c>
      <c r="D300" s="137" t="s">
        <v>199</v>
      </c>
      <c r="E300" s="138" t="s">
        <v>1809</v>
      </c>
      <c r="F300" s="139" t="s">
        <v>1810</v>
      </c>
      <c r="G300" s="140" t="s">
        <v>1811</v>
      </c>
      <c r="H300" s="141">
        <v>1</v>
      </c>
      <c r="I300" s="142"/>
      <c r="J300" s="143">
        <f>ROUND(I300*H300,2)</f>
        <v>0</v>
      </c>
      <c r="K300" s="139" t="s">
        <v>1</v>
      </c>
      <c r="L300" s="32"/>
      <c r="M300" s="182" t="s">
        <v>1</v>
      </c>
      <c r="N300" s="183" t="s">
        <v>42</v>
      </c>
      <c r="O300" s="184"/>
      <c r="P300" s="185">
        <f>O300*H300</f>
        <v>0</v>
      </c>
      <c r="Q300" s="185">
        <v>6.9999999999999994E-5</v>
      </c>
      <c r="R300" s="185">
        <f>Q300*H300</f>
        <v>6.9999999999999994E-5</v>
      </c>
      <c r="S300" s="185">
        <v>0</v>
      </c>
      <c r="T300" s="186">
        <f>S300*H300</f>
        <v>0</v>
      </c>
      <c r="AR300" s="148" t="s">
        <v>286</v>
      </c>
      <c r="AT300" s="148" t="s">
        <v>199</v>
      </c>
      <c r="AU300" s="148" t="s">
        <v>87</v>
      </c>
      <c r="AY300" s="17" t="s">
        <v>197</v>
      </c>
      <c r="BE300" s="149">
        <f>IF(N300="základní",J300,0)</f>
        <v>0</v>
      </c>
      <c r="BF300" s="149">
        <f>IF(N300="snížená",J300,0)</f>
        <v>0</v>
      </c>
      <c r="BG300" s="149">
        <f>IF(N300="zákl. přenesená",J300,0)</f>
        <v>0</v>
      </c>
      <c r="BH300" s="149">
        <f>IF(N300="sníž. přenesená",J300,0)</f>
        <v>0</v>
      </c>
      <c r="BI300" s="149">
        <f>IF(N300="nulová",J300,0)</f>
        <v>0</v>
      </c>
      <c r="BJ300" s="17" t="s">
        <v>85</v>
      </c>
      <c r="BK300" s="149">
        <f>ROUND(I300*H300,2)</f>
        <v>0</v>
      </c>
      <c r="BL300" s="17" t="s">
        <v>286</v>
      </c>
      <c r="BM300" s="148" t="s">
        <v>1812</v>
      </c>
    </row>
    <row r="301" spans="2:65" s="1" customFormat="1" ht="6.95" customHeight="1">
      <c r="B301" s="44"/>
      <c r="C301" s="45"/>
      <c r="D301" s="45"/>
      <c r="E301" s="45"/>
      <c r="F301" s="45"/>
      <c r="G301" s="45"/>
      <c r="H301" s="45"/>
      <c r="I301" s="45"/>
      <c r="J301" s="45"/>
      <c r="K301" s="45"/>
      <c r="L301" s="32"/>
    </row>
  </sheetData>
  <autoFilter ref="C134:K300" xr:uid="{00000000-0009-0000-0000-000005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1813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ROUND((SUM(BE123:BE130)),  2)</f>
        <v>0</v>
      </c>
      <c r="I35" s="96">
        <v>0.21</v>
      </c>
      <c r="J35" s="86">
        <f>ROUND(((SUM(BE123:BE130))*I35),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ROUND((SUM(BF123:BF130)),  2)</f>
        <v>0</v>
      </c>
      <c r="I36" s="96">
        <v>0.12</v>
      </c>
      <c r="J36" s="86">
        <f>ROUND(((SUM(BF123:BF130))*I36),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ROUND((SUM(BG123:BG130)),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ROUND((SUM(BH123:BH130)),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ROUND((SUM(BI123:BI130)),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02.4 - Bubnový filtr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J123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157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9" customFormat="1" ht="19.899999999999999" customHeight="1">
      <c r="B100" s="112"/>
      <c r="D100" s="113" t="s">
        <v>164</v>
      </c>
      <c r="E100" s="114"/>
      <c r="F100" s="114"/>
      <c r="G100" s="114"/>
      <c r="H100" s="114"/>
      <c r="I100" s="114"/>
      <c r="J100" s="115">
        <f>J125</f>
        <v>0</v>
      </c>
      <c r="L100" s="112"/>
    </row>
    <row r="101" spans="2:47" s="9" customFormat="1" ht="19.899999999999999" customHeight="1">
      <c r="B101" s="112"/>
      <c r="D101" s="113" t="s">
        <v>1814</v>
      </c>
      <c r="E101" s="114"/>
      <c r="F101" s="114"/>
      <c r="G101" s="114"/>
      <c r="H101" s="114"/>
      <c r="I101" s="114"/>
      <c r="J101" s="115">
        <f>J129</f>
        <v>0</v>
      </c>
      <c r="L101" s="112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182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16.5" customHeight="1">
      <c r="B111" s="32"/>
      <c r="E111" s="250" t="str">
        <f>E7</f>
        <v>Přírodní biotop Dolánky</v>
      </c>
      <c r="F111" s="251"/>
      <c r="G111" s="251"/>
      <c r="H111" s="251"/>
      <c r="L111" s="32"/>
    </row>
    <row r="112" spans="2:47" ht="12" customHeight="1">
      <c r="B112" s="20"/>
      <c r="C112" s="27" t="s">
        <v>146</v>
      </c>
      <c r="L112" s="20"/>
    </row>
    <row r="113" spans="2:65" s="1" customFormat="1" ht="16.5" customHeight="1">
      <c r="B113" s="32"/>
      <c r="E113" s="250" t="s">
        <v>1312</v>
      </c>
      <c r="F113" s="249"/>
      <c r="G113" s="249"/>
      <c r="H113" s="249"/>
      <c r="L113" s="32"/>
    </row>
    <row r="114" spans="2:65" s="1" customFormat="1" ht="12" customHeight="1">
      <c r="B114" s="32"/>
      <c r="C114" s="27" t="s">
        <v>1414</v>
      </c>
      <c r="L114" s="32"/>
    </row>
    <row r="115" spans="2:65" s="1" customFormat="1" ht="16.5" customHeight="1">
      <c r="B115" s="32"/>
      <c r="E115" s="246" t="str">
        <f>E11</f>
        <v>SO 02.4 - Bubnový filtr</v>
      </c>
      <c r="F115" s="249"/>
      <c r="G115" s="249"/>
      <c r="H115" s="249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>k.ú. Daliměřice, Turnov</v>
      </c>
      <c r="I117" s="27" t="s">
        <v>22</v>
      </c>
      <c r="J117" s="52" t="str">
        <f>IF(J14="","",J14)</f>
        <v>7. 10. 2024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>Město Turnov</v>
      </c>
      <c r="I119" s="27" t="s">
        <v>30</v>
      </c>
      <c r="J119" s="30" t="str">
        <f>E23</f>
        <v>Ing. Radim Heiduk</v>
      </c>
      <c r="L119" s="32"/>
    </row>
    <row r="120" spans="2:65" s="1" customFormat="1" ht="15.2" customHeight="1">
      <c r="B120" s="32"/>
      <c r="C120" s="27" t="s">
        <v>28</v>
      </c>
      <c r="F120" s="25" t="str">
        <f>IF(E20="","",E20)</f>
        <v>Vyplň údaj</v>
      </c>
      <c r="I120" s="27" t="s">
        <v>33</v>
      </c>
      <c r="J120" s="30" t="str">
        <f>E26</f>
        <v>Ing. Petr Dudík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183</v>
      </c>
      <c r="D122" s="118" t="s">
        <v>62</v>
      </c>
      <c r="E122" s="118" t="s">
        <v>58</v>
      </c>
      <c r="F122" s="118" t="s">
        <v>59</v>
      </c>
      <c r="G122" s="118" t="s">
        <v>184</v>
      </c>
      <c r="H122" s="118" t="s">
        <v>185</v>
      </c>
      <c r="I122" s="118" t="s">
        <v>186</v>
      </c>
      <c r="J122" s="118" t="s">
        <v>154</v>
      </c>
      <c r="K122" s="119" t="s">
        <v>187</v>
      </c>
      <c r="L122" s="116"/>
      <c r="M122" s="59" t="s">
        <v>1</v>
      </c>
      <c r="N122" s="60" t="s">
        <v>41</v>
      </c>
      <c r="O122" s="60" t="s">
        <v>188</v>
      </c>
      <c r="P122" s="60" t="s">
        <v>189</v>
      </c>
      <c r="Q122" s="60" t="s">
        <v>190</v>
      </c>
      <c r="R122" s="60" t="s">
        <v>191</v>
      </c>
      <c r="S122" s="60" t="s">
        <v>192</v>
      </c>
      <c r="T122" s="61" t="s">
        <v>193</v>
      </c>
    </row>
    <row r="123" spans="2:65" s="1" customFormat="1" ht="22.9" customHeight="1">
      <c r="B123" s="32"/>
      <c r="C123" s="64" t="s">
        <v>194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76</v>
      </c>
      <c r="AU123" s="17" t="s">
        <v>156</v>
      </c>
      <c r="BK123" s="123">
        <f>BK124</f>
        <v>0</v>
      </c>
    </row>
    <row r="124" spans="2:65" s="11" customFormat="1" ht="25.9" customHeight="1">
      <c r="B124" s="124"/>
      <c r="D124" s="125" t="s">
        <v>76</v>
      </c>
      <c r="E124" s="126" t="s">
        <v>195</v>
      </c>
      <c r="F124" s="126" t="s">
        <v>196</v>
      </c>
      <c r="I124" s="127"/>
      <c r="J124" s="128">
        <f>BK124</f>
        <v>0</v>
      </c>
      <c r="L124" s="124"/>
      <c r="M124" s="129"/>
      <c r="P124" s="130">
        <f>P125+P129</f>
        <v>0</v>
      </c>
      <c r="R124" s="130">
        <f>R125+R129</f>
        <v>0</v>
      </c>
      <c r="T124" s="131">
        <f>T125+T129</f>
        <v>0</v>
      </c>
      <c r="AR124" s="125" t="s">
        <v>85</v>
      </c>
      <c r="AT124" s="132" t="s">
        <v>76</v>
      </c>
      <c r="AU124" s="132" t="s">
        <v>77</v>
      </c>
      <c r="AY124" s="125" t="s">
        <v>197</v>
      </c>
      <c r="BK124" s="133">
        <f>BK125+BK129</f>
        <v>0</v>
      </c>
    </row>
    <row r="125" spans="2:65" s="11" customFormat="1" ht="22.9" customHeight="1">
      <c r="B125" s="124"/>
      <c r="D125" s="125" t="s">
        <v>76</v>
      </c>
      <c r="E125" s="134" t="s">
        <v>248</v>
      </c>
      <c r="F125" s="134" t="s">
        <v>633</v>
      </c>
      <c r="I125" s="127"/>
      <c r="J125" s="135">
        <f>BK125</f>
        <v>0</v>
      </c>
      <c r="L125" s="124"/>
      <c r="M125" s="129"/>
      <c r="P125" s="130">
        <f>SUM(P126:P128)</f>
        <v>0</v>
      </c>
      <c r="R125" s="130">
        <f>SUM(R126:R128)</f>
        <v>0</v>
      </c>
      <c r="T125" s="131">
        <f>SUM(T126:T128)</f>
        <v>0</v>
      </c>
      <c r="AR125" s="125" t="s">
        <v>85</v>
      </c>
      <c r="AT125" s="132" t="s">
        <v>76</v>
      </c>
      <c r="AU125" s="132" t="s">
        <v>85</v>
      </c>
      <c r="AY125" s="125" t="s">
        <v>197</v>
      </c>
      <c r="BK125" s="133">
        <f>SUM(BK126:BK128)</f>
        <v>0</v>
      </c>
    </row>
    <row r="126" spans="2:65" s="1" customFormat="1" ht="16.5" customHeight="1">
      <c r="B126" s="136"/>
      <c r="C126" s="172" t="s">
        <v>85</v>
      </c>
      <c r="D126" s="172" t="s">
        <v>321</v>
      </c>
      <c r="E126" s="173" t="s">
        <v>1815</v>
      </c>
      <c r="F126" s="174" t="s">
        <v>1816</v>
      </c>
      <c r="G126" s="175" t="s">
        <v>1811</v>
      </c>
      <c r="H126" s="176">
        <v>1</v>
      </c>
      <c r="I126" s="177"/>
      <c r="J126" s="178">
        <f>ROUND(I126*H126,2)</f>
        <v>0</v>
      </c>
      <c r="K126" s="174" t="s">
        <v>1</v>
      </c>
      <c r="L126" s="179"/>
      <c r="M126" s="180" t="s">
        <v>1</v>
      </c>
      <c r="N126" s="181" t="s">
        <v>42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244</v>
      </c>
      <c r="AT126" s="148" t="s">
        <v>321</v>
      </c>
      <c r="AU126" s="148" t="s">
        <v>87</v>
      </c>
      <c r="AY126" s="17" t="s">
        <v>197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85</v>
      </c>
      <c r="BK126" s="149">
        <f>ROUND(I126*H126,2)</f>
        <v>0</v>
      </c>
      <c r="BL126" s="17" t="s">
        <v>204</v>
      </c>
      <c r="BM126" s="148" t="s">
        <v>87</v>
      </c>
    </row>
    <row r="127" spans="2:65" s="12" customFormat="1">
      <c r="B127" s="150"/>
      <c r="D127" s="151" t="s">
        <v>214</v>
      </c>
      <c r="E127" s="152" t="s">
        <v>1</v>
      </c>
      <c r="F127" s="153" t="s">
        <v>1817</v>
      </c>
      <c r="H127" s="154">
        <v>1</v>
      </c>
      <c r="I127" s="155"/>
      <c r="L127" s="150"/>
      <c r="M127" s="156"/>
      <c r="T127" s="157"/>
      <c r="AT127" s="152" t="s">
        <v>214</v>
      </c>
      <c r="AU127" s="152" t="s">
        <v>87</v>
      </c>
      <c r="AV127" s="12" t="s">
        <v>87</v>
      </c>
      <c r="AW127" s="12" t="s">
        <v>32</v>
      </c>
      <c r="AX127" s="12" t="s">
        <v>77</v>
      </c>
      <c r="AY127" s="152" t="s">
        <v>197</v>
      </c>
    </row>
    <row r="128" spans="2:65" s="13" customFormat="1">
      <c r="B128" s="158"/>
      <c r="D128" s="151" t="s">
        <v>214</v>
      </c>
      <c r="E128" s="159" t="s">
        <v>1</v>
      </c>
      <c r="F128" s="160" t="s">
        <v>219</v>
      </c>
      <c r="H128" s="161">
        <v>1</v>
      </c>
      <c r="I128" s="162"/>
      <c r="L128" s="158"/>
      <c r="M128" s="163"/>
      <c r="T128" s="164"/>
      <c r="AT128" s="159" t="s">
        <v>214</v>
      </c>
      <c r="AU128" s="159" t="s">
        <v>87</v>
      </c>
      <c r="AV128" s="13" t="s">
        <v>204</v>
      </c>
      <c r="AW128" s="13" t="s">
        <v>32</v>
      </c>
      <c r="AX128" s="13" t="s">
        <v>85</v>
      </c>
      <c r="AY128" s="159" t="s">
        <v>197</v>
      </c>
    </row>
    <row r="129" spans="2:65" s="11" customFormat="1" ht="22.9" customHeight="1">
      <c r="B129" s="124"/>
      <c r="D129" s="125" t="s">
        <v>76</v>
      </c>
      <c r="E129" s="134" t="s">
        <v>703</v>
      </c>
      <c r="F129" s="134" t="s">
        <v>694</v>
      </c>
      <c r="I129" s="127"/>
      <c r="J129" s="135">
        <f>BK129</f>
        <v>0</v>
      </c>
      <c r="L129" s="124"/>
      <c r="M129" s="129"/>
      <c r="P129" s="130">
        <f>P130</f>
        <v>0</v>
      </c>
      <c r="R129" s="130">
        <f>R130</f>
        <v>0</v>
      </c>
      <c r="T129" s="131">
        <f>T130</f>
        <v>0</v>
      </c>
      <c r="AR129" s="125" t="s">
        <v>85</v>
      </c>
      <c r="AT129" s="132" t="s">
        <v>76</v>
      </c>
      <c r="AU129" s="132" t="s">
        <v>85</v>
      </c>
      <c r="AY129" s="125" t="s">
        <v>197</v>
      </c>
      <c r="BK129" s="133">
        <f>BK130</f>
        <v>0</v>
      </c>
    </row>
    <row r="130" spans="2:65" s="1" customFormat="1" ht="24.2" customHeight="1">
      <c r="B130" s="136"/>
      <c r="C130" s="137" t="s">
        <v>87</v>
      </c>
      <c r="D130" s="137" t="s">
        <v>199</v>
      </c>
      <c r="E130" s="138" t="s">
        <v>1818</v>
      </c>
      <c r="F130" s="139" t="s">
        <v>1819</v>
      </c>
      <c r="G130" s="140" t="s">
        <v>293</v>
      </c>
      <c r="H130" s="141">
        <v>0.25</v>
      </c>
      <c r="I130" s="142"/>
      <c r="J130" s="143">
        <f>ROUND(I130*H130,2)</f>
        <v>0</v>
      </c>
      <c r="K130" s="139" t="s">
        <v>1</v>
      </c>
      <c r="L130" s="32"/>
      <c r="M130" s="182" t="s">
        <v>1</v>
      </c>
      <c r="N130" s="183" t="s">
        <v>42</v>
      </c>
      <c r="O130" s="184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AR130" s="148" t="s">
        <v>204</v>
      </c>
      <c r="AT130" s="148" t="s">
        <v>199</v>
      </c>
      <c r="AU130" s="148" t="s">
        <v>87</v>
      </c>
      <c r="AY130" s="17" t="s">
        <v>197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85</v>
      </c>
      <c r="BK130" s="149">
        <f>ROUND(I130*H130,2)</f>
        <v>0</v>
      </c>
      <c r="BL130" s="17" t="s">
        <v>204</v>
      </c>
      <c r="BM130" s="148" t="s">
        <v>204</v>
      </c>
    </row>
    <row r="131" spans="2:65" s="1" customFormat="1" ht="6.95" customHeight="1"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2"/>
    </row>
  </sheetData>
  <autoFilter ref="C122:K130" xr:uid="{00000000-0009-0000-0000-000006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1820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ROUND((SUM(BE123:BE130)),  2)</f>
        <v>0</v>
      </c>
      <c r="I35" s="96">
        <v>0.21</v>
      </c>
      <c r="J35" s="86">
        <f>ROUND(((SUM(BE123:BE130))*I35),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ROUND((SUM(BF123:BF130)),  2)</f>
        <v>0</v>
      </c>
      <c r="I36" s="96">
        <v>0.12</v>
      </c>
      <c r="J36" s="86">
        <f>ROUND(((SUM(BF123:BF130))*I36),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ROUND((SUM(BG123:BG130)),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ROUND((SUM(BH123:BH130)),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ROUND((SUM(BI123:BI130)),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02.5 - Přečerpávací nádrž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J123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157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9" customFormat="1" ht="19.899999999999999" customHeight="1">
      <c r="B100" s="112"/>
      <c r="D100" s="113" t="s">
        <v>160</v>
      </c>
      <c r="E100" s="114"/>
      <c r="F100" s="114"/>
      <c r="G100" s="114"/>
      <c r="H100" s="114"/>
      <c r="I100" s="114"/>
      <c r="J100" s="115">
        <f>J125</f>
        <v>0</v>
      </c>
      <c r="L100" s="112"/>
    </row>
    <row r="101" spans="2:47" s="9" customFormat="1" ht="19.899999999999999" customHeight="1">
      <c r="B101" s="112"/>
      <c r="D101" s="113" t="s">
        <v>166</v>
      </c>
      <c r="E101" s="114"/>
      <c r="F101" s="114"/>
      <c r="G101" s="114"/>
      <c r="H101" s="114"/>
      <c r="I101" s="114"/>
      <c r="J101" s="115">
        <f>J129</f>
        <v>0</v>
      </c>
      <c r="L101" s="112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182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16.5" customHeight="1">
      <c r="B111" s="32"/>
      <c r="E111" s="250" t="str">
        <f>E7</f>
        <v>Přírodní biotop Dolánky</v>
      </c>
      <c r="F111" s="251"/>
      <c r="G111" s="251"/>
      <c r="H111" s="251"/>
      <c r="L111" s="32"/>
    </row>
    <row r="112" spans="2:47" ht="12" customHeight="1">
      <c r="B112" s="20"/>
      <c r="C112" s="27" t="s">
        <v>146</v>
      </c>
      <c r="L112" s="20"/>
    </row>
    <row r="113" spans="2:65" s="1" customFormat="1" ht="16.5" customHeight="1">
      <c r="B113" s="32"/>
      <c r="E113" s="250" t="s">
        <v>1312</v>
      </c>
      <c r="F113" s="249"/>
      <c r="G113" s="249"/>
      <c r="H113" s="249"/>
      <c r="L113" s="32"/>
    </row>
    <row r="114" spans="2:65" s="1" customFormat="1" ht="12" customHeight="1">
      <c r="B114" s="32"/>
      <c r="C114" s="27" t="s">
        <v>1414</v>
      </c>
      <c r="L114" s="32"/>
    </row>
    <row r="115" spans="2:65" s="1" customFormat="1" ht="16.5" customHeight="1">
      <c r="B115" s="32"/>
      <c r="E115" s="246" t="str">
        <f>E11</f>
        <v>SO 02.5 - Přečerpávací nádrž</v>
      </c>
      <c r="F115" s="249"/>
      <c r="G115" s="249"/>
      <c r="H115" s="249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>k.ú. Daliměřice, Turnov</v>
      </c>
      <c r="I117" s="27" t="s">
        <v>22</v>
      </c>
      <c r="J117" s="52" t="str">
        <f>IF(J14="","",J14)</f>
        <v>7. 10. 2024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>Město Turnov</v>
      </c>
      <c r="I119" s="27" t="s">
        <v>30</v>
      </c>
      <c r="J119" s="30" t="str">
        <f>E23</f>
        <v>Ing. Radim Heiduk</v>
      </c>
      <c r="L119" s="32"/>
    </row>
    <row r="120" spans="2:65" s="1" customFormat="1" ht="15.2" customHeight="1">
      <c r="B120" s="32"/>
      <c r="C120" s="27" t="s">
        <v>28</v>
      </c>
      <c r="F120" s="25" t="str">
        <f>IF(E20="","",E20)</f>
        <v>Vyplň údaj</v>
      </c>
      <c r="I120" s="27" t="s">
        <v>33</v>
      </c>
      <c r="J120" s="30" t="str">
        <f>E26</f>
        <v>Ing. Petr Dudík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183</v>
      </c>
      <c r="D122" s="118" t="s">
        <v>62</v>
      </c>
      <c r="E122" s="118" t="s">
        <v>58</v>
      </c>
      <c r="F122" s="118" t="s">
        <v>59</v>
      </c>
      <c r="G122" s="118" t="s">
        <v>184</v>
      </c>
      <c r="H122" s="118" t="s">
        <v>185</v>
      </c>
      <c r="I122" s="118" t="s">
        <v>186</v>
      </c>
      <c r="J122" s="118" t="s">
        <v>154</v>
      </c>
      <c r="K122" s="119" t="s">
        <v>187</v>
      </c>
      <c r="L122" s="116"/>
      <c r="M122" s="59" t="s">
        <v>1</v>
      </c>
      <c r="N122" s="60" t="s">
        <v>41</v>
      </c>
      <c r="O122" s="60" t="s">
        <v>188</v>
      </c>
      <c r="P122" s="60" t="s">
        <v>189</v>
      </c>
      <c r="Q122" s="60" t="s">
        <v>190</v>
      </c>
      <c r="R122" s="60" t="s">
        <v>191</v>
      </c>
      <c r="S122" s="60" t="s">
        <v>192</v>
      </c>
      <c r="T122" s="61" t="s">
        <v>193</v>
      </c>
    </row>
    <row r="123" spans="2:65" s="1" customFormat="1" ht="22.9" customHeight="1">
      <c r="B123" s="32"/>
      <c r="C123" s="64" t="s">
        <v>194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76</v>
      </c>
      <c r="AU123" s="17" t="s">
        <v>156</v>
      </c>
      <c r="BK123" s="123">
        <f>BK124</f>
        <v>0</v>
      </c>
    </row>
    <row r="124" spans="2:65" s="11" customFormat="1" ht="25.9" customHeight="1">
      <c r="B124" s="124"/>
      <c r="D124" s="125" t="s">
        <v>76</v>
      </c>
      <c r="E124" s="126" t="s">
        <v>195</v>
      </c>
      <c r="F124" s="126" t="s">
        <v>196</v>
      </c>
      <c r="I124" s="127"/>
      <c r="J124" s="128">
        <f>BK124</f>
        <v>0</v>
      </c>
      <c r="L124" s="124"/>
      <c r="M124" s="129"/>
      <c r="P124" s="130">
        <f>P125+P129</f>
        <v>0</v>
      </c>
      <c r="R124" s="130">
        <f>R125+R129</f>
        <v>0</v>
      </c>
      <c r="T124" s="131">
        <f>T125+T129</f>
        <v>0</v>
      </c>
      <c r="AR124" s="125" t="s">
        <v>85</v>
      </c>
      <c r="AT124" s="132" t="s">
        <v>76</v>
      </c>
      <c r="AU124" s="132" t="s">
        <v>77</v>
      </c>
      <c r="AY124" s="125" t="s">
        <v>197</v>
      </c>
      <c r="BK124" s="133">
        <f>BK125+BK129</f>
        <v>0</v>
      </c>
    </row>
    <row r="125" spans="2:65" s="11" customFormat="1" ht="22.9" customHeight="1">
      <c r="B125" s="124"/>
      <c r="D125" s="125" t="s">
        <v>76</v>
      </c>
      <c r="E125" s="134" t="s">
        <v>209</v>
      </c>
      <c r="F125" s="134" t="s">
        <v>459</v>
      </c>
      <c r="I125" s="127"/>
      <c r="J125" s="135">
        <f>BK125</f>
        <v>0</v>
      </c>
      <c r="L125" s="124"/>
      <c r="M125" s="129"/>
      <c r="P125" s="130">
        <f>SUM(P126:P128)</f>
        <v>0</v>
      </c>
      <c r="R125" s="130">
        <f>SUM(R126:R128)</f>
        <v>0</v>
      </c>
      <c r="T125" s="131">
        <f>SUM(T126:T128)</f>
        <v>0</v>
      </c>
      <c r="AR125" s="125" t="s">
        <v>85</v>
      </c>
      <c r="AT125" s="132" t="s">
        <v>76</v>
      </c>
      <c r="AU125" s="132" t="s">
        <v>85</v>
      </c>
      <c r="AY125" s="125" t="s">
        <v>197</v>
      </c>
      <c r="BK125" s="133">
        <f>SUM(BK126:BK128)</f>
        <v>0</v>
      </c>
    </row>
    <row r="126" spans="2:65" s="1" customFormat="1" ht="21.75" customHeight="1">
      <c r="B126" s="136"/>
      <c r="C126" s="137" t="s">
        <v>85</v>
      </c>
      <c r="D126" s="137" t="s">
        <v>199</v>
      </c>
      <c r="E126" s="138" t="s">
        <v>1821</v>
      </c>
      <c r="F126" s="139" t="s">
        <v>1822</v>
      </c>
      <c r="G126" s="140" t="s">
        <v>202</v>
      </c>
      <c r="H126" s="141">
        <v>1</v>
      </c>
      <c r="I126" s="142"/>
      <c r="J126" s="143">
        <f>ROUND(I126*H126,2)</f>
        <v>0</v>
      </c>
      <c r="K126" s="139" t="s">
        <v>1</v>
      </c>
      <c r="L126" s="32"/>
      <c r="M126" s="144" t="s">
        <v>1</v>
      </c>
      <c r="N126" s="145" t="s">
        <v>42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204</v>
      </c>
      <c r="AT126" s="148" t="s">
        <v>199</v>
      </c>
      <c r="AU126" s="148" t="s">
        <v>87</v>
      </c>
      <c r="AY126" s="17" t="s">
        <v>197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85</v>
      </c>
      <c r="BK126" s="149">
        <f>ROUND(I126*H126,2)</f>
        <v>0</v>
      </c>
      <c r="BL126" s="17" t="s">
        <v>204</v>
      </c>
      <c r="BM126" s="148" t="s">
        <v>87</v>
      </c>
    </row>
    <row r="127" spans="2:65" s="12" customFormat="1">
      <c r="B127" s="150"/>
      <c r="D127" s="151" t="s">
        <v>214</v>
      </c>
      <c r="E127" s="152" t="s">
        <v>1</v>
      </c>
      <c r="F127" s="153" t="s">
        <v>1823</v>
      </c>
      <c r="H127" s="154">
        <v>1</v>
      </c>
      <c r="I127" s="155"/>
      <c r="L127" s="150"/>
      <c r="M127" s="156"/>
      <c r="T127" s="157"/>
      <c r="AT127" s="152" t="s">
        <v>214</v>
      </c>
      <c r="AU127" s="152" t="s">
        <v>87</v>
      </c>
      <c r="AV127" s="12" t="s">
        <v>87</v>
      </c>
      <c r="AW127" s="12" t="s">
        <v>32</v>
      </c>
      <c r="AX127" s="12" t="s">
        <v>77</v>
      </c>
      <c r="AY127" s="152" t="s">
        <v>197</v>
      </c>
    </row>
    <row r="128" spans="2:65" s="13" customFormat="1">
      <c r="B128" s="158"/>
      <c r="D128" s="151" t="s">
        <v>214</v>
      </c>
      <c r="E128" s="159" t="s">
        <v>1</v>
      </c>
      <c r="F128" s="160" t="s">
        <v>219</v>
      </c>
      <c r="H128" s="161">
        <v>1</v>
      </c>
      <c r="I128" s="162"/>
      <c r="L128" s="158"/>
      <c r="M128" s="163"/>
      <c r="T128" s="164"/>
      <c r="AT128" s="159" t="s">
        <v>214</v>
      </c>
      <c r="AU128" s="159" t="s">
        <v>87</v>
      </c>
      <c r="AV128" s="13" t="s">
        <v>204</v>
      </c>
      <c r="AW128" s="13" t="s">
        <v>32</v>
      </c>
      <c r="AX128" s="13" t="s">
        <v>85</v>
      </c>
      <c r="AY128" s="159" t="s">
        <v>197</v>
      </c>
    </row>
    <row r="129" spans="2:65" s="11" customFormat="1" ht="22.9" customHeight="1">
      <c r="B129" s="124"/>
      <c r="D129" s="125" t="s">
        <v>76</v>
      </c>
      <c r="E129" s="134" t="s">
        <v>693</v>
      </c>
      <c r="F129" s="134" t="s">
        <v>694</v>
      </c>
      <c r="I129" s="127"/>
      <c r="J129" s="135">
        <f>BK129</f>
        <v>0</v>
      </c>
      <c r="L129" s="124"/>
      <c r="M129" s="129"/>
      <c r="P129" s="130">
        <f>P130</f>
        <v>0</v>
      </c>
      <c r="R129" s="130">
        <f>R130</f>
        <v>0</v>
      </c>
      <c r="T129" s="131">
        <f>T130</f>
        <v>0</v>
      </c>
      <c r="AR129" s="125" t="s">
        <v>85</v>
      </c>
      <c r="AT129" s="132" t="s">
        <v>76</v>
      </c>
      <c r="AU129" s="132" t="s">
        <v>85</v>
      </c>
      <c r="AY129" s="125" t="s">
        <v>197</v>
      </c>
      <c r="BK129" s="133">
        <f>BK130</f>
        <v>0</v>
      </c>
    </row>
    <row r="130" spans="2:65" s="1" customFormat="1" ht="16.5" customHeight="1">
      <c r="B130" s="136"/>
      <c r="C130" s="137" t="s">
        <v>87</v>
      </c>
      <c r="D130" s="137" t="s">
        <v>199</v>
      </c>
      <c r="E130" s="138" t="s">
        <v>1542</v>
      </c>
      <c r="F130" s="139" t="s">
        <v>1543</v>
      </c>
      <c r="G130" s="140" t="s">
        <v>293</v>
      </c>
      <c r="H130" s="141">
        <v>3.6190000000000002</v>
      </c>
      <c r="I130" s="142"/>
      <c r="J130" s="143">
        <f>ROUND(I130*H130,2)</f>
        <v>0</v>
      </c>
      <c r="K130" s="139" t="s">
        <v>1</v>
      </c>
      <c r="L130" s="32"/>
      <c r="M130" s="182" t="s">
        <v>1</v>
      </c>
      <c r="N130" s="183" t="s">
        <v>42</v>
      </c>
      <c r="O130" s="184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AR130" s="148" t="s">
        <v>204</v>
      </c>
      <c r="AT130" s="148" t="s">
        <v>199</v>
      </c>
      <c r="AU130" s="148" t="s">
        <v>87</v>
      </c>
      <c r="AY130" s="17" t="s">
        <v>197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85</v>
      </c>
      <c r="BK130" s="149">
        <f>ROUND(I130*H130,2)</f>
        <v>0</v>
      </c>
      <c r="BL130" s="17" t="s">
        <v>204</v>
      </c>
      <c r="BM130" s="148" t="s">
        <v>204</v>
      </c>
    </row>
    <row r="131" spans="2:65" s="1" customFormat="1" ht="6.95" customHeight="1"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2"/>
    </row>
  </sheetData>
  <autoFilter ref="C122:K130" xr:uid="{00000000-0009-0000-0000-000007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3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145</v>
      </c>
      <c r="L4" s="20"/>
      <c r="M4" s="93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0" t="str">
        <f>'Rekapitulace stavby'!K6</f>
        <v>Přírodní biotop Dolánky</v>
      </c>
      <c r="F7" s="251"/>
      <c r="G7" s="251"/>
      <c r="H7" s="251"/>
      <c r="L7" s="20"/>
    </row>
    <row r="8" spans="2:46" ht="12" customHeight="1">
      <c r="B8" s="20"/>
      <c r="D8" s="27" t="s">
        <v>146</v>
      </c>
      <c r="L8" s="20"/>
    </row>
    <row r="9" spans="2:46" s="1" customFormat="1" ht="16.5" customHeight="1">
      <c r="B9" s="32"/>
      <c r="E9" s="250" t="s">
        <v>1312</v>
      </c>
      <c r="F9" s="249"/>
      <c r="G9" s="249"/>
      <c r="H9" s="249"/>
      <c r="L9" s="32"/>
    </row>
    <row r="10" spans="2:46" s="1" customFormat="1" ht="12" customHeight="1">
      <c r="B10" s="32"/>
      <c r="D10" s="27" t="s">
        <v>1414</v>
      </c>
      <c r="L10" s="32"/>
    </row>
    <row r="11" spans="2:46" s="1" customFormat="1" ht="16.5" customHeight="1">
      <c r="B11" s="32"/>
      <c r="E11" s="246" t="s">
        <v>1824</v>
      </c>
      <c r="F11" s="249"/>
      <c r="G11" s="249"/>
      <c r="H11" s="249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7. 10. 2024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2" t="str">
        <f>'Rekapitulace stavby'!E14</f>
        <v>Vyplň údaj</v>
      </c>
      <c r="F20" s="236"/>
      <c r="G20" s="236"/>
      <c r="H20" s="236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1</v>
      </c>
      <c r="L22" s="32"/>
    </row>
    <row r="23" spans="2:12" s="1" customFormat="1" ht="18" customHeight="1">
      <c r="B23" s="32"/>
      <c r="E23" s="25" t="s">
        <v>1313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33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1314</v>
      </c>
      <c r="I26" s="27" t="s">
        <v>27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35</v>
      </c>
      <c r="L28" s="32"/>
    </row>
    <row r="29" spans="2:12" s="7" customFormat="1" ht="16.5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ROUND(J132,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ROUND((SUM(BE132:BE233)),  2)</f>
        <v>0</v>
      </c>
      <c r="I35" s="96">
        <v>0.21</v>
      </c>
      <c r="J35" s="86">
        <f>ROUND(((SUM(BE132:BE233))*I35),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ROUND((SUM(BF132:BF233)),  2)</f>
        <v>0</v>
      </c>
      <c r="I36" s="96">
        <v>0.12</v>
      </c>
      <c r="J36" s="86">
        <f>ROUND(((SUM(BF132:BF233))*I36),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ROUND((SUM(BG132:BG233)),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ROUND((SUM(BH132:BH233)),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ROUND((SUM(BI132:BI233)),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152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0" t="str">
        <f>E7</f>
        <v>Přírodní biotop Dolánky</v>
      </c>
      <c r="F85" s="251"/>
      <c r="G85" s="251"/>
      <c r="H85" s="251"/>
      <c r="L85" s="32"/>
    </row>
    <row r="86" spans="2:12" ht="12" customHeight="1">
      <c r="B86" s="20"/>
      <c r="C86" s="27" t="s">
        <v>146</v>
      </c>
      <c r="L86" s="20"/>
    </row>
    <row r="87" spans="2:12" s="1" customFormat="1" ht="16.5" customHeight="1">
      <c r="B87" s="32"/>
      <c r="E87" s="250" t="s">
        <v>1312</v>
      </c>
      <c r="F87" s="249"/>
      <c r="G87" s="249"/>
      <c r="H87" s="249"/>
      <c r="L87" s="32"/>
    </row>
    <row r="88" spans="2:12" s="1" customFormat="1" ht="12" customHeight="1">
      <c r="B88" s="32"/>
      <c r="C88" s="27" t="s">
        <v>1414</v>
      </c>
      <c r="L88" s="32"/>
    </row>
    <row r="89" spans="2:12" s="1" customFormat="1" ht="16.5" customHeight="1">
      <c r="B89" s="32"/>
      <c r="E89" s="246" t="str">
        <f>E11</f>
        <v>SO 02.6 - Šachty</v>
      </c>
      <c r="F89" s="249"/>
      <c r="G89" s="249"/>
      <c r="H89" s="24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k.ú. Daliměřice, Turnov</v>
      </c>
      <c r="I91" s="27" t="s">
        <v>22</v>
      </c>
      <c r="J91" s="52" t="str">
        <f>IF(J14="","",J14)</f>
        <v>7. 10. 2024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Turnov</v>
      </c>
      <c r="I93" s="27" t="s">
        <v>30</v>
      </c>
      <c r="J93" s="30" t="str">
        <f>E23</f>
        <v>Ing. Radim Heiduk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33</v>
      </c>
      <c r="J94" s="30" t="str">
        <f>E26</f>
        <v>Ing. Petr Dudík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153</v>
      </c>
      <c r="D96" s="97"/>
      <c r="E96" s="97"/>
      <c r="F96" s="97"/>
      <c r="G96" s="97"/>
      <c r="H96" s="97"/>
      <c r="I96" s="97"/>
      <c r="J96" s="106" t="s">
        <v>154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155</v>
      </c>
      <c r="J98" s="66">
        <f>J132</f>
        <v>0</v>
      </c>
      <c r="L98" s="32"/>
      <c r="AU98" s="17" t="s">
        <v>156</v>
      </c>
    </row>
    <row r="99" spans="2:47" s="8" customFormat="1" ht="24.95" customHeight="1">
      <c r="B99" s="108"/>
      <c r="D99" s="109" t="s">
        <v>157</v>
      </c>
      <c r="E99" s="110"/>
      <c r="F99" s="110"/>
      <c r="G99" s="110"/>
      <c r="H99" s="110"/>
      <c r="I99" s="110"/>
      <c r="J99" s="111">
        <f>J133</f>
        <v>0</v>
      </c>
      <c r="L99" s="108"/>
    </row>
    <row r="100" spans="2:47" s="9" customFormat="1" ht="19.899999999999999" customHeight="1">
      <c r="B100" s="112"/>
      <c r="D100" s="113" t="s">
        <v>158</v>
      </c>
      <c r="E100" s="114"/>
      <c r="F100" s="114"/>
      <c r="G100" s="114"/>
      <c r="H100" s="114"/>
      <c r="I100" s="114"/>
      <c r="J100" s="115">
        <f>J134</f>
        <v>0</v>
      </c>
      <c r="L100" s="112"/>
    </row>
    <row r="101" spans="2:47" s="9" customFormat="1" ht="19.899999999999999" customHeight="1">
      <c r="B101" s="112"/>
      <c r="D101" s="113" t="s">
        <v>159</v>
      </c>
      <c r="E101" s="114"/>
      <c r="F101" s="114"/>
      <c r="G101" s="114"/>
      <c r="H101" s="114"/>
      <c r="I101" s="114"/>
      <c r="J101" s="115">
        <f>J154</f>
        <v>0</v>
      </c>
      <c r="L101" s="112"/>
    </row>
    <row r="102" spans="2:47" s="9" customFormat="1" ht="19.899999999999999" customHeight="1">
      <c r="B102" s="112"/>
      <c r="D102" s="113" t="s">
        <v>160</v>
      </c>
      <c r="E102" s="114"/>
      <c r="F102" s="114"/>
      <c r="G102" s="114"/>
      <c r="H102" s="114"/>
      <c r="I102" s="114"/>
      <c r="J102" s="115">
        <f>J171</f>
        <v>0</v>
      </c>
      <c r="L102" s="112"/>
    </row>
    <row r="103" spans="2:47" s="9" customFormat="1" ht="19.899999999999999" customHeight="1">
      <c r="B103" s="112"/>
      <c r="D103" s="113" t="s">
        <v>162</v>
      </c>
      <c r="E103" s="114"/>
      <c r="F103" s="114"/>
      <c r="G103" s="114"/>
      <c r="H103" s="114"/>
      <c r="I103" s="114"/>
      <c r="J103" s="115">
        <f>J181</f>
        <v>0</v>
      </c>
      <c r="L103" s="112"/>
    </row>
    <row r="104" spans="2:47" s="9" customFormat="1" ht="19.899999999999999" customHeight="1">
      <c r="B104" s="112"/>
      <c r="D104" s="113" t="s">
        <v>1825</v>
      </c>
      <c r="E104" s="114"/>
      <c r="F104" s="114"/>
      <c r="G104" s="114"/>
      <c r="H104" s="114"/>
      <c r="I104" s="114"/>
      <c r="J104" s="115">
        <f>J186</f>
        <v>0</v>
      </c>
      <c r="L104" s="112"/>
    </row>
    <row r="105" spans="2:47" s="9" customFormat="1" ht="19.899999999999999" customHeight="1">
      <c r="B105" s="112"/>
      <c r="D105" s="113" t="s">
        <v>1826</v>
      </c>
      <c r="E105" s="114"/>
      <c r="F105" s="114"/>
      <c r="G105" s="114"/>
      <c r="H105" s="114"/>
      <c r="I105" s="114"/>
      <c r="J105" s="115">
        <f>J201</f>
        <v>0</v>
      </c>
      <c r="L105" s="112"/>
    </row>
    <row r="106" spans="2:47" s="9" customFormat="1" ht="19.899999999999999" customHeight="1">
      <c r="B106" s="112"/>
      <c r="D106" s="113" t="s">
        <v>1827</v>
      </c>
      <c r="E106" s="114"/>
      <c r="F106" s="114"/>
      <c r="G106" s="114"/>
      <c r="H106" s="114"/>
      <c r="I106" s="114"/>
      <c r="J106" s="115">
        <f>J202</f>
        <v>0</v>
      </c>
      <c r="L106" s="112"/>
    </row>
    <row r="107" spans="2:47" s="9" customFormat="1" ht="19.899999999999999" customHeight="1">
      <c r="B107" s="112"/>
      <c r="D107" s="113" t="s">
        <v>166</v>
      </c>
      <c r="E107" s="114"/>
      <c r="F107" s="114"/>
      <c r="G107" s="114"/>
      <c r="H107" s="114"/>
      <c r="I107" s="114"/>
      <c r="J107" s="115">
        <f>J222</f>
        <v>0</v>
      </c>
      <c r="L107" s="112"/>
    </row>
    <row r="108" spans="2:47" s="8" customFormat="1" ht="24.95" customHeight="1">
      <c r="B108" s="108"/>
      <c r="D108" s="109" t="s">
        <v>167</v>
      </c>
      <c r="E108" s="110"/>
      <c r="F108" s="110"/>
      <c r="G108" s="110"/>
      <c r="H108" s="110"/>
      <c r="I108" s="110"/>
      <c r="J108" s="111">
        <f>J224</f>
        <v>0</v>
      </c>
      <c r="L108" s="108"/>
    </row>
    <row r="109" spans="2:47" s="9" customFormat="1" ht="19.899999999999999" customHeight="1">
      <c r="B109" s="112"/>
      <c r="D109" s="113" t="s">
        <v>169</v>
      </c>
      <c r="E109" s="114"/>
      <c r="F109" s="114"/>
      <c r="G109" s="114"/>
      <c r="H109" s="114"/>
      <c r="I109" s="114"/>
      <c r="J109" s="115">
        <f>J225</f>
        <v>0</v>
      </c>
      <c r="L109" s="112"/>
    </row>
    <row r="110" spans="2:47" s="9" customFormat="1" ht="19.899999999999999" customHeight="1">
      <c r="B110" s="112"/>
      <c r="D110" s="113" t="s">
        <v>172</v>
      </c>
      <c r="E110" s="114"/>
      <c r="F110" s="114"/>
      <c r="G110" s="114"/>
      <c r="H110" s="114"/>
      <c r="I110" s="114"/>
      <c r="J110" s="115">
        <f>J231</f>
        <v>0</v>
      </c>
      <c r="L110" s="112"/>
    </row>
    <row r="111" spans="2:47" s="1" customFormat="1" ht="21.75" customHeight="1">
      <c r="B111" s="32"/>
      <c r="L111" s="32"/>
    </row>
    <row r="112" spans="2:47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>
      <c r="B117" s="32"/>
      <c r="C117" s="21" t="s">
        <v>182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50" t="str">
        <f>E7</f>
        <v>Přírodní biotop Dolánky</v>
      </c>
      <c r="F120" s="251"/>
      <c r="G120" s="251"/>
      <c r="H120" s="251"/>
      <c r="L120" s="32"/>
    </row>
    <row r="121" spans="2:12" ht="12" customHeight="1">
      <c r="B121" s="20"/>
      <c r="C121" s="27" t="s">
        <v>146</v>
      </c>
      <c r="L121" s="20"/>
    </row>
    <row r="122" spans="2:12" s="1" customFormat="1" ht="16.5" customHeight="1">
      <c r="B122" s="32"/>
      <c r="E122" s="250" t="s">
        <v>1312</v>
      </c>
      <c r="F122" s="249"/>
      <c r="G122" s="249"/>
      <c r="H122" s="249"/>
      <c r="L122" s="32"/>
    </row>
    <row r="123" spans="2:12" s="1" customFormat="1" ht="12" customHeight="1">
      <c r="B123" s="32"/>
      <c r="C123" s="27" t="s">
        <v>1414</v>
      </c>
      <c r="L123" s="32"/>
    </row>
    <row r="124" spans="2:12" s="1" customFormat="1" ht="16.5" customHeight="1">
      <c r="B124" s="32"/>
      <c r="E124" s="246" t="str">
        <f>E11</f>
        <v>SO 02.6 - Šachty</v>
      </c>
      <c r="F124" s="249"/>
      <c r="G124" s="249"/>
      <c r="H124" s="249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20</v>
      </c>
      <c r="F126" s="25" t="str">
        <f>F14</f>
        <v>k.ú. Daliměřice, Turnov</v>
      </c>
      <c r="I126" s="27" t="s">
        <v>22</v>
      </c>
      <c r="J126" s="52" t="str">
        <f>IF(J14="","",J14)</f>
        <v>7. 10. 2024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24</v>
      </c>
      <c r="F128" s="25" t="str">
        <f>E17</f>
        <v>Město Turnov</v>
      </c>
      <c r="I128" s="27" t="s">
        <v>30</v>
      </c>
      <c r="J128" s="30" t="str">
        <f>E23</f>
        <v>Ing. Radim Heiduk</v>
      </c>
      <c r="L128" s="32"/>
    </row>
    <row r="129" spans="2:65" s="1" customFormat="1" ht="15.2" customHeight="1">
      <c r="B129" s="32"/>
      <c r="C129" s="27" t="s">
        <v>28</v>
      </c>
      <c r="F129" s="25" t="str">
        <f>IF(E20="","",E20)</f>
        <v>Vyplň údaj</v>
      </c>
      <c r="I129" s="27" t="s">
        <v>33</v>
      </c>
      <c r="J129" s="30" t="str">
        <f>E26</f>
        <v>Ing. Petr Dudík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6"/>
      <c r="C131" s="117" t="s">
        <v>183</v>
      </c>
      <c r="D131" s="118" t="s">
        <v>62</v>
      </c>
      <c r="E131" s="118" t="s">
        <v>58</v>
      </c>
      <c r="F131" s="118" t="s">
        <v>59</v>
      </c>
      <c r="G131" s="118" t="s">
        <v>184</v>
      </c>
      <c r="H131" s="118" t="s">
        <v>185</v>
      </c>
      <c r="I131" s="118" t="s">
        <v>186</v>
      </c>
      <c r="J131" s="118" t="s">
        <v>154</v>
      </c>
      <c r="K131" s="119" t="s">
        <v>187</v>
      </c>
      <c r="L131" s="116"/>
      <c r="M131" s="59" t="s">
        <v>1</v>
      </c>
      <c r="N131" s="60" t="s">
        <v>41</v>
      </c>
      <c r="O131" s="60" t="s">
        <v>188</v>
      </c>
      <c r="P131" s="60" t="s">
        <v>189</v>
      </c>
      <c r="Q131" s="60" t="s">
        <v>190</v>
      </c>
      <c r="R131" s="60" t="s">
        <v>191</v>
      </c>
      <c r="S131" s="60" t="s">
        <v>192</v>
      </c>
      <c r="T131" s="61" t="s">
        <v>193</v>
      </c>
    </row>
    <row r="132" spans="2:65" s="1" customFormat="1" ht="22.9" customHeight="1">
      <c r="B132" s="32"/>
      <c r="C132" s="64" t="s">
        <v>194</v>
      </c>
      <c r="J132" s="120">
        <f>BK132</f>
        <v>0</v>
      </c>
      <c r="L132" s="32"/>
      <c r="M132" s="62"/>
      <c r="N132" s="53"/>
      <c r="O132" s="53"/>
      <c r="P132" s="121">
        <f>P133+P224</f>
        <v>0</v>
      </c>
      <c r="Q132" s="53"/>
      <c r="R132" s="121">
        <f>R133+R224</f>
        <v>11.25487182</v>
      </c>
      <c r="S132" s="53"/>
      <c r="T132" s="122">
        <f>T133+T224</f>
        <v>0</v>
      </c>
      <c r="AT132" s="17" t="s">
        <v>76</v>
      </c>
      <c r="AU132" s="17" t="s">
        <v>156</v>
      </c>
      <c r="BK132" s="123">
        <f>BK133+BK224</f>
        <v>0</v>
      </c>
    </row>
    <row r="133" spans="2:65" s="11" customFormat="1" ht="25.9" customHeight="1">
      <c r="B133" s="124"/>
      <c r="D133" s="125" t="s">
        <v>76</v>
      </c>
      <c r="E133" s="126" t="s">
        <v>195</v>
      </c>
      <c r="F133" s="126" t="s">
        <v>196</v>
      </c>
      <c r="I133" s="127"/>
      <c r="J133" s="128">
        <f>BK133</f>
        <v>0</v>
      </c>
      <c r="L133" s="124"/>
      <c r="M133" s="129"/>
      <c r="P133" s="130">
        <f>P134+P154+P171+P181+P186+P201+P202+P222</f>
        <v>0</v>
      </c>
      <c r="R133" s="130">
        <f>R134+R154+R171+R181+R186+R201+R202+R222</f>
        <v>11.24362182</v>
      </c>
      <c r="T133" s="131">
        <f>T134+T154+T171+T181+T186+T201+T202+T222</f>
        <v>0</v>
      </c>
      <c r="AR133" s="125" t="s">
        <v>85</v>
      </c>
      <c r="AT133" s="132" t="s">
        <v>76</v>
      </c>
      <c r="AU133" s="132" t="s">
        <v>77</v>
      </c>
      <c r="AY133" s="125" t="s">
        <v>197</v>
      </c>
      <c r="BK133" s="133">
        <f>BK134+BK154+BK171+BK181+BK186+BK201+BK202+BK222</f>
        <v>0</v>
      </c>
    </row>
    <row r="134" spans="2:65" s="11" customFormat="1" ht="22.9" customHeight="1">
      <c r="B134" s="124"/>
      <c r="D134" s="125" t="s">
        <v>76</v>
      </c>
      <c r="E134" s="134" t="s">
        <v>85</v>
      </c>
      <c r="F134" s="134" t="s">
        <v>198</v>
      </c>
      <c r="I134" s="127"/>
      <c r="J134" s="135">
        <f>BK134</f>
        <v>0</v>
      </c>
      <c r="L134" s="124"/>
      <c r="M134" s="129"/>
      <c r="P134" s="130">
        <f>SUM(P135:P153)</f>
        <v>0</v>
      </c>
      <c r="R134" s="130">
        <f>SUM(R135:R153)</f>
        <v>0</v>
      </c>
      <c r="T134" s="131">
        <f>SUM(T135:T153)</f>
        <v>0</v>
      </c>
      <c r="AR134" s="125" t="s">
        <v>85</v>
      </c>
      <c r="AT134" s="132" t="s">
        <v>76</v>
      </c>
      <c r="AU134" s="132" t="s">
        <v>85</v>
      </c>
      <c r="AY134" s="125" t="s">
        <v>197</v>
      </c>
      <c r="BK134" s="133">
        <f>SUM(BK135:BK153)</f>
        <v>0</v>
      </c>
    </row>
    <row r="135" spans="2:65" s="1" customFormat="1" ht="33" customHeight="1">
      <c r="B135" s="136"/>
      <c r="C135" s="137" t="s">
        <v>85</v>
      </c>
      <c r="D135" s="137" t="s">
        <v>199</v>
      </c>
      <c r="E135" s="138" t="s">
        <v>226</v>
      </c>
      <c r="F135" s="139" t="s">
        <v>227</v>
      </c>
      <c r="G135" s="140" t="s">
        <v>222</v>
      </c>
      <c r="H135" s="141">
        <v>44.42</v>
      </c>
      <c r="I135" s="142"/>
      <c r="J135" s="143">
        <f>ROUND(I135*H135,2)</f>
        <v>0</v>
      </c>
      <c r="K135" s="139" t="s">
        <v>203</v>
      </c>
      <c r="L135" s="32"/>
      <c r="M135" s="144" t="s">
        <v>1</v>
      </c>
      <c r="N135" s="145" t="s">
        <v>42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204</v>
      </c>
      <c r="AT135" s="148" t="s">
        <v>199</v>
      </c>
      <c r="AU135" s="148" t="s">
        <v>87</v>
      </c>
      <c r="AY135" s="17" t="s">
        <v>197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85</v>
      </c>
      <c r="BK135" s="149">
        <f>ROUND(I135*H135,2)</f>
        <v>0</v>
      </c>
      <c r="BL135" s="17" t="s">
        <v>204</v>
      </c>
      <c r="BM135" s="148" t="s">
        <v>87</v>
      </c>
    </row>
    <row r="136" spans="2:65" s="12" customFormat="1">
      <c r="B136" s="150"/>
      <c r="D136" s="151" t="s">
        <v>214</v>
      </c>
      <c r="E136" s="152" t="s">
        <v>1</v>
      </c>
      <c r="F136" s="153" t="s">
        <v>1828</v>
      </c>
      <c r="H136" s="154">
        <v>14</v>
      </c>
      <c r="I136" s="155"/>
      <c r="L136" s="150"/>
      <c r="M136" s="156"/>
      <c r="T136" s="157"/>
      <c r="AT136" s="152" t="s">
        <v>214</v>
      </c>
      <c r="AU136" s="152" t="s">
        <v>87</v>
      </c>
      <c r="AV136" s="12" t="s">
        <v>87</v>
      </c>
      <c r="AW136" s="12" t="s">
        <v>32</v>
      </c>
      <c r="AX136" s="12" t="s">
        <v>77</v>
      </c>
      <c r="AY136" s="152" t="s">
        <v>197</v>
      </c>
    </row>
    <row r="137" spans="2:65" s="12" customFormat="1">
      <c r="B137" s="150"/>
      <c r="D137" s="151" t="s">
        <v>214</v>
      </c>
      <c r="E137" s="152" t="s">
        <v>1</v>
      </c>
      <c r="F137" s="153" t="s">
        <v>1829</v>
      </c>
      <c r="H137" s="154">
        <v>30.42</v>
      </c>
      <c r="I137" s="155"/>
      <c r="L137" s="150"/>
      <c r="M137" s="156"/>
      <c r="T137" s="157"/>
      <c r="AT137" s="152" t="s">
        <v>214</v>
      </c>
      <c r="AU137" s="152" t="s">
        <v>87</v>
      </c>
      <c r="AV137" s="12" t="s">
        <v>87</v>
      </c>
      <c r="AW137" s="12" t="s">
        <v>32</v>
      </c>
      <c r="AX137" s="12" t="s">
        <v>77</v>
      </c>
      <c r="AY137" s="152" t="s">
        <v>197</v>
      </c>
    </row>
    <row r="138" spans="2:65" s="13" customFormat="1">
      <c r="B138" s="158"/>
      <c r="D138" s="151" t="s">
        <v>214</v>
      </c>
      <c r="E138" s="159" t="s">
        <v>1</v>
      </c>
      <c r="F138" s="160" t="s">
        <v>219</v>
      </c>
      <c r="H138" s="161">
        <v>44.42</v>
      </c>
      <c r="I138" s="162"/>
      <c r="L138" s="158"/>
      <c r="M138" s="163"/>
      <c r="T138" s="164"/>
      <c r="AT138" s="159" t="s">
        <v>214</v>
      </c>
      <c r="AU138" s="159" t="s">
        <v>87</v>
      </c>
      <c r="AV138" s="13" t="s">
        <v>204</v>
      </c>
      <c r="AW138" s="13" t="s">
        <v>32</v>
      </c>
      <c r="AX138" s="13" t="s">
        <v>85</v>
      </c>
      <c r="AY138" s="159" t="s">
        <v>197</v>
      </c>
    </row>
    <row r="139" spans="2:65" s="1" customFormat="1" ht="37.9" customHeight="1">
      <c r="B139" s="136"/>
      <c r="C139" s="137" t="s">
        <v>87</v>
      </c>
      <c r="D139" s="137" t="s">
        <v>199</v>
      </c>
      <c r="E139" s="138" t="s">
        <v>269</v>
      </c>
      <c r="F139" s="139" t="s">
        <v>270</v>
      </c>
      <c r="G139" s="140" t="s">
        <v>222</v>
      </c>
      <c r="H139" s="141">
        <v>8.0190000000000001</v>
      </c>
      <c r="I139" s="142"/>
      <c r="J139" s="143">
        <f>ROUND(I139*H139,2)</f>
        <v>0</v>
      </c>
      <c r="K139" s="139" t="s">
        <v>203</v>
      </c>
      <c r="L139" s="32"/>
      <c r="M139" s="144" t="s">
        <v>1</v>
      </c>
      <c r="N139" s="145" t="s">
        <v>42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204</v>
      </c>
      <c r="AT139" s="148" t="s">
        <v>199</v>
      </c>
      <c r="AU139" s="148" t="s">
        <v>87</v>
      </c>
      <c r="AY139" s="17" t="s">
        <v>197</v>
      </c>
      <c r="BE139" s="149">
        <f>IF(N139="základní",J139,0)</f>
        <v>0</v>
      </c>
      <c r="BF139" s="149">
        <f>IF(N139="snížená",J139,0)</f>
        <v>0</v>
      </c>
      <c r="BG139" s="149">
        <f>IF(N139="zákl. přenesená",J139,0)</f>
        <v>0</v>
      </c>
      <c r="BH139" s="149">
        <f>IF(N139="sníž. přenesená",J139,0)</f>
        <v>0</v>
      </c>
      <c r="BI139" s="149">
        <f>IF(N139="nulová",J139,0)</f>
        <v>0</v>
      </c>
      <c r="BJ139" s="17" t="s">
        <v>85</v>
      </c>
      <c r="BK139" s="149">
        <f>ROUND(I139*H139,2)</f>
        <v>0</v>
      </c>
      <c r="BL139" s="17" t="s">
        <v>204</v>
      </c>
      <c r="BM139" s="148" t="s">
        <v>1830</v>
      </c>
    </row>
    <row r="140" spans="2:65" s="12" customFormat="1">
      <c r="B140" s="150"/>
      <c r="D140" s="151" t="s">
        <v>214</v>
      </c>
      <c r="E140" s="152" t="s">
        <v>1</v>
      </c>
      <c r="F140" s="153" t="s">
        <v>1831</v>
      </c>
      <c r="H140" s="154">
        <v>4.3449999999999998</v>
      </c>
      <c r="I140" s="155"/>
      <c r="L140" s="150"/>
      <c r="M140" s="156"/>
      <c r="T140" s="157"/>
      <c r="AT140" s="152" t="s">
        <v>214</v>
      </c>
      <c r="AU140" s="152" t="s">
        <v>87</v>
      </c>
      <c r="AV140" s="12" t="s">
        <v>87</v>
      </c>
      <c r="AW140" s="12" t="s">
        <v>32</v>
      </c>
      <c r="AX140" s="12" t="s">
        <v>77</v>
      </c>
      <c r="AY140" s="152" t="s">
        <v>197</v>
      </c>
    </row>
    <row r="141" spans="2:65" s="12" customFormat="1">
      <c r="B141" s="150"/>
      <c r="D141" s="151" t="s">
        <v>214</v>
      </c>
      <c r="E141" s="152" t="s">
        <v>1</v>
      </c>
      <c r="F141" s="153" t="s">
        <v>1832</v>
      </c>
      <c r="H141" s="154">
        <v>3.6739999999999999</v>
      </c>
      <c r="I141" s="155"/>
      <c r="L141" s="150"/>
      <c r="M141" s="156"/>
      <c r="T141" s="157"/>
      <c r="AT141" s="152" t="s">
        <v>214</v>
      </c>
      <c r="AU141" s="152" t="s">
        <v>87</v>
      </c>
      <c r="AV141" s="12" t="s">
        <v>87</v>
      </c>
      <c r="AW141" s="12" t="s">
        <v>32</v>
      </c>
      <c r="AX141" s="12" t="s">
        <v>77</v>
      </c>
      <c r="AY141" s="152" t="s">
        <v>197</v>
      </c>
    </row>
    <row r="142" spans="2:65" s="13" customFormat="1">
      <c r="B142" s="158"/>
      <c r="D142" s="151" t="s">
        <v>214</v>
      </c>
      <c r="E142" s="159" t="s">
        <v>1</v>
      </c>
      <c r="F142" s="160" t="s">
        <v>219</v>
      </c>
      <c r="H142" s="161">
        <v>8.0190000000000001</v>
      </c>
      <c r="I142" s="162"/>
      <c r="L142" s="158"/>
      <c r="M142" s="163"/>
      <c r="T142" s="164"/>
      <c r="AT142" s="159" t="s">
        <v>214</v>
      </c>
      <c r="AU142" s="159" t="s">
        <v>87</v>
      </c>
      <c r="AV142" s="13" t="s">
        <v>204</v>
      </c>
      <c r="AW142" s="13" t="s">
        <v>32</v>
      </c>
      <c r="AX142" s="13" t="s">
        <v>85</v>
      </c>
      <c r="AY142" s="159" t="s">
        <v>197</v>
      </c>
    </row>
    <row r="143" spans="2:65" s="1" customFormat="1" ht="37.9" customHeight="1">
      <c r="B143" s="136"/>
      <c r="C143" s="137" t="s">
        <v>209</v>
      </c>
      <c r="D143" s="137" t="s">
        <v>199</v>
      </c>
      <c r="E143" s="138" t="s">
        <v>282</v>
      </c>
      <c r="F143" s="139" t="s">
        <v>283</v>
      </c>
      <c r="G143" s="140" t="s">
        <v>222</v>
      </c>
      <c r="H143" s="141">
        <v>112.26600000000001</v>
      </c>
      <c r="I143" s="142"/>
      <c r="J143" s="143">
        <f>ROUND(I143*H143,2)</f>
        <v>0</v>
      </c>
      <c r="K143" s="139" t="s">
        <v>203</v>
      </c>
      <c r="L143" s="32"/>
      <c r="M143" s="144" t="s">
        <v>1</v>
      </c>
      <c r="N143" s="145" t="s">
        <v>42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204</v>
      </c>
      <c r="AT143" s="148" t="s">
        <v>199</v>
      </c>
      <c r="AU143" s="148" t="s">
        <v>87</v>
      </c>
      <c r="AY143" s="17" t="s">
        <v>197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85</v>
      </c>
      <c r="BK143" s="149">
        <f>ROUND(I143*H143,2)</f>
        <v>0</v>
      </c>
      <c r="BL143" s="17" t="s">
        <v>204</v>
      </c>
      <c r="BM143" s="148" t="s">
        <v>1833</v>
      </c>
    </row>
    <row r="144" spans="2:65" s="12" customFormat="1">
      <c r="B144" s="150"/>
      <c r="D144" s="151" t="s">
        <v>214</v>
      </c>
      <c r="F144" s="153" t="s">
        <v>1834</v>
      </c>
      <c r="H144" s="154">
        <v>112.26600000000001</v>
      </c>
      <c r="I144" s="155"/>
      <c r="L144" s="150"/>
      <c r="M144" s="156"/>
      <c r="T144" s="157"/>
      <c r="AT144" s="152" t="s">
        <v>214</v>
      </c>
      <c r="AU144" s="152" t="s">
        <v>87</v>
      </c>
      <c r="AV144" s="12" t="s">
        <v>87</v>
      </c>
      <c r="AW144" s="12" t="s">
        <v>3</v>
      </c>
      <c r="AX144" s="12" t="s">
        <v>85</v>
      </c>
      <c r="AY144" s="152" t="s">
        <v>197</v>
      </c>
    </row>
    <row r="145" spans="2:65" s="1" customFormat="1" ht="24.2" customHeight="1">
      <c r="B145" s="136"/>
      <c r="C145" s="137" t="s">
        <v>204</v>
      </c>
      <c r="D145" s="137" t="s">
        <v>199</v>
      </c>
      <c r="E145" s="138" t="s">
        <v>287</v>
      </c>
      <c r="F145" s="139" t="s">
        <v>288</v>
      </c>
      <c r="G145" s="140" t="s">
        <v>222</v>
      </c>
      <c r="H145" s="141">
        <v>8.0190000000000001</v>
      </c>
      <c r="I145" s="142"/>
      <c r="J145" s="143">
        <f>ROUND(I145*H145,2)</f>
        <v>0</v>
      </c>
      <c r="K145" s="139" t="s">
        <v>203</v>
      </c>
      <c r="L145" s="32"/>
      <c r="M145" s="144" t="s">
        <v>1</v>
      </c>
      <c r="N145" s="145" t="s">
        <v>42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204</v>
      </c>
      <c r="AT145" s="148" t="s">
        <v>199</v>
      </c>
      <c r="AU145" s="148" t="s">
        <v>87</v>
      </c>
      <c r="AY145" s="17" t="s">
        <v>197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85</v>
      </c>
      <c r="BK145" s="149">
        <f>ROUND(I145*H145,2)</f>
        <v>0</v>
      </c>
      <c r="BL145" s="17" t="s">
        <v>204</v>
      </c>
      <c r="BM145" s="148" t="s">
        <v>1835</v>
      </c>
    </row>
    <row r="146" spans="2:65" s="1" customFormat="1" ht="33" customHeight="1">
      <c r="B146" s="136"/>
      <c r="C146" s="137" t="s">
        <v>225</v>
      </c>
      <c r="D146" s="137" t="s">
        <v>199</v>
      </c>
      <c r="E146" s="138" t="s">
        <v>291</v>
      </c>
      <c r="F146" s="139" t="s">
        <v>292</v>
      </c>
      <c r="G146" s="140" t="s">
        <v>293</v>
      </c>
      <c r="H146" s="141">
        <v>14.433999999999999</v>
      </c>
      <c r="I146" s="142"/>
      <c r="J146" s="143">
        <f>ROUND(I146*H146,2)</f>
        <v>0</v>
      </c>
      <c r="K146" s="139" t="s">
        <v>203</v>
      </c>
      <c r="L146" s="32"/>
      <c r="M146" s="144" t="s">
        <v>1</v>
      </c>
      <c r="N146" s="145" t="s">
        <v>42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204</v>
      </c>
      <c r="AT146" s="148" t="s">
        <v>199</v>
      </c>
      <c r="AU146" s="148" t="s">
        <v>87</v>
      </c>
      <c r="AY146" s="17" t="s">
        <v>197</v>
      </c>
      <c r="BE146" s="149">
        <f>IF(N146="základní",J146,0)</f>
        <v>0</v>
      </c>
      <c r="BF146" s="149">
        <f>IF(N146="snížená",J146,0)</f>
        <v>0</v>
      </c>
      <c r="BG146" s="149">
        <f>IF(N146="zákl. přenesená",J146,0)</f>
        <v>0</v>
      </c>
      <c r="BH146" s="149">
        <f>IF(N146="sníž. přenesená",J146,0)</f>
        <v>0</v>
      </c>
      <c r="BI146" s="149">
        <f>IF(N146="nulová",J146,0)</f>
        <v>0</v>
      </c>
      <c r="BJ146" s="17" t="s">
        <v>85</v>
      </c>
      <c r="BK146" s="149">
        <f>ROUND(I146*H146,2)</f>
        <v>0</v>
      </c>
      <c r="BL146" s="17" t="s">
        <v>204</v>
      </c>
      <c r="BM146" s="148" t="s">
        <v>1836</v>
      </c>
    </row>
    <row r="147" spans="2:65" s="12" customFormat="1">
      <c r="B147" s="150"/>
      <c r="D147" s="151" t="s">
        <v>214</v>
      </c>
      <c r="F147" s="153" t="s">
        <v>1837</v>
      </c>
      <c r="H147" s="154">
        <v>14.433999999999999</v>
      </c>
      <c r="I147" s="155"/>
      <c r="L147" s="150"/>
      <c r="M147" s="156"/>
      <c r="T147" s="157"/>
      <c r="AT147" s="152" t="s">
        <v>214</v>
      </c>
      <c r="AU147" s="152" t="s">
        <v>87</v>
      </c>
      <c r="AV147" s="12" t="s">
        <v>87</v>
      </c>
      <c r="AW147" s="12" t="s">
        <v>3</v>
      </c>
      <c r="AX147" s="12" t="s">
        <v>85</v>
      </c>
      <c r="AY147" s="152" t="s">
        <v>197</v>
      </c>
    </row>
    <row r="148" spans="2:65" s="1" customFormat="1" ht="16.5" customHeight="1">
      <c r="B148" s="136"/>
      <c r="C148" s="137" t="s">
        <v>233</v>
      </c>
      <c r="D148" s="137" t="s">
        <v>199</v>
      </c>
      <c r="E148" s="138" t="s">
        <v>297</v>
      </c>
      <c r="F148" s="139" t="s">
        <v>298</v>
      </c>
      <c r="G148" s="140" t="s">
        <v>222</v>
      </c>
      <c r="H148" s="141">
        <v>8.0190000000000001</v>
      </c>
      <c r="I148" s="142"/>
      <c r="J148" s="143">
        <f>ROUND(I148*H148,2)</f>
        <v>0</v>
      </c>
      <c r="K148" s="139" t="s">
        <v>203</v>
      </c>
      <c r="L148" s="32"/>
      <c r="M148" s="144" t="s">
        <v>1</v>
      </c>
      <c r="N148" s="145" t="s">
        <v>42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204</v>
      </c>
      <c r="AT148" s="148" t="s">
        <v>199</v>
      </c>
      <c r="AU148" s="148" t="s">
        <v>87</v>
      </c>
      <c r="AY148" s="17" t="s">
        <v>197</v>
      </c>
      <c r="BE148" s="149">
        <f>IF(N148="základní",J148,0)</f>
        <v>0</v>
      </c>
      <c r="BF148" s="149">
        <f>IF(N148="snížená",J148,0)</f>
        <v>0</v>
      </c>
      <c r="BG148" s="149">
        <f>IF(N148="zákl. přenesená",J148,0)</f>
        <v>0</v>
      </c>
      <c r="BH148" s="149">
        <f>IF(N148="sníž. přenesená",J148,0)</f>
        <v>0</v>
      </c>
      <c r="BI148" s="149">
        <f>IF(N148="nulová",J148,0)</f>
        <v>0</v>
      </c>
      <c r="BJ148" s="17" t="s">
        <v>85</v>
      </c>
      <c r="BK148" s="149">
        <f>ROUND(I148*H148,2)</f>
        <v>0</v>
      </c>
      <c r="BL148" s="17" t="s">
        <v>204</v>
      </c>
      <c r="BM148" s="148" t="s">
        <v>1838</v>
      </c>
    </row>
    <row r="149" spans="2:65" s="1" customFormat="1" ht="24.2" customHeight="1">
      <c r="B149" s="136"/>
      <c r="C149" s="137" t="s">
        <v>238</v>
      </c>
      <c r="D149" s="137" t="s">
        <v>199</v>
      </c>
      <c r="E149" s="138" t="s">
        <v>1444</v>
      </c>
      <c r="F149" s="139" t="s">
        <v>302</v>
      </c>
      <c r="G149" s="140" t="s">
        <v>222</v>
      </c>
      <c r="H149" s="141">
        <v>36.401000000000003</v>
      </c>
      <c r="I149" s="142"/>
      <c r="J149" s="143">
        <f>ROUND(I149*H149,2)</f>
        <v>0</v>
      </c>
      <c r="K149" s="139" t="s">
        <v>203</v>
      </c>
      <c r="L149" s="32"/>
      <c r="M149" s="144" t="s">
        <v>1</v>
      </c>
      <c r="N149" s="145" t="s">
        <v>42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204</v>
      </c>
      <c r="AT149" s="148" t="s">
        <v>199</v>
      </c>
      <c r="AU149" s="148" t="s">
        <v>87</v>
      </c>
      <c r="AY149" s="17" t="s">
        <v>197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85</v>
      </c>
      <c r="BK149" s="149">
        <f>ROUND(I149*H149,2)</f>
        <v>0</v>
      </c>
      <c r="BL149" s="17" t="s">
        <v>204</v>
      </c>
      <c r="BM149" s="148" t="s">
        <v>1839</v>
      </c>
    </row>
    <row r="150" spans="2:65" s="12" customFormat="1">
      <c r="B150" s="150"/>
      <c r="D150" s="151" t="s">
        <v>214</v>
      </c>
      <c r="E150" s="152" t="s">
        <v>1</v>
      </c>
      <c r="F150" s="153" t="s">
        <v>1840</v>
      </c>
      <c r="H150" s="154">
        <v>44.42</v>
      </c>
      <c r="I150" s="155"/>
      <c r="L150" s="150"/>
      <c r="M150" s="156"/>
      <c r="T150" s="157"/>
      <c r="AT150" s="152" t="s">
        <v>214</v>
      </c>
      <c r="AU150" s="152" t="s">
        <v>87</v>
      </c>
      <c r="AV150" s="12" t="s">
        <v>87</v>
      </c>
      <c r="AW150" s="12" t="s">
        <v>32</v>
      </c>
      <c r="AX150" s="12" t="s">
        <v>77</v>
      </c>
      <c r="AY150" s="152" t="s">
        <v>197</v>
      </c>
    </row>
    <row r="151" spans="2:65" s="12" customFormat="1">
      <c r="B151" s="150"/>
      <c r="D151" s="151" t="s">
        <v>214</v>
      </c>
      <c r="E151" s="152" t="s">
        <v>1</v>
      </c>
      <c r="F151" s="153" t="s">
        <v>1841</v>
      </c>
      <c r="H151" s="154">
        <v>-4.3449999999999998</v>
      </c>
      <c r="I151" s="155"/>
      <c r="L151" s="150"/>
      <c r="M151" s="156"/>
      <c r="T151" s="157"/>
      <c r="AT151" s="152" t="s">
        <v>214</v>
      </c>
      <c r="AU151" s="152" t="s">
        <v>87</v>
      </c>
      <c r="AV151" s="12" t="s">
        <v>87</v>
      </c>
      <c r="AW151" s="12" t="s">
        <v>32</v>
      </c>
      <c r="AX151" s="12" t="s">
        <v>77</v>
      </c>
      <c r="AY151" s="152" t="s">
        <v>197</v>
      </c>
    </row>
    <row r="152" spans="2:65" s="12" customFormat="1">
      <c r="B152" s="150"/>
      <c r="D152" s="151" t="s">
        <v>214</v>
      </c>
      <c r="E152" s="152" t="s">
        <v>1</v>
      </c>
      <c r="F152" s="153" t="s">
        <v>1842</v>
      </c>
      <c r="H152" s="154">
        <v>-3.6739999999999999</v>
      </c>
      <c r="I152" s="155"/>
      <c r="L152" s="150"/>
      <c r="M152" s="156"/>
      <c r="T152" s="157"/>
      <c r="AT152" s="152" t="s">
        <v>214</v>
      </c>
      <c r="AU152" s="152" t="s">
        <v>87</v>
      </c>
      <c r="AV152" s="12" t="s">
        <v>87</v>
      </c>
      <c r="AW152" s="12" t="s">
        <v>32</v>
      </c>
      <c r="AX152" s="12" t="s">
        <v>77</v>
      </c>
      <c r="AY152" s="152" t="s">
        <v>197</v>
      </c>
    </row>
    <row r="153" spans="2:65" s="13" customFormat="1">
      <c r="B153" s="158"/>
      <c r="D153" s="151" t="s">
        <v>214</v>
      </c>
      <c r="E153" s="159" t="s">
        <v>1</v>
      </c>
      <c r="F153" s="160" t="s">
        <v>219</v>
      </c>
      <c r="H153" s="161">
        <v>36.401000000000003</v>
      </c>
      <c r="I153" s="162"/>
      <c r="L153" s="158"/>
      <c r="M153" s="163"/>
      <c r="T153" s="164"/>
      <c r="AT153" s="159" t="s">
        <v>214</v>
      </c>
      <c r="AU153" s="159" t="s">
        <v>87</v>
      </c>
      <c r="AV153" s="13" t="s">
        <v>204</v>
      </c>
      <c r="AW153" s="13" t="s">
        <v>32</v>
      </c>
      <c r="AX153" s="13" t="s">
        <v>85</v>
      </c>
      <c r="AY153" s="159" t="s">
        <v>197</v>
      </c>
    </row>
    <row r="154" spans="2:65" s="11" customFormat="1" ht="22.9" customHeight="1">
      <c r="B154" s="124"/>
      <c r="D154" s="125" t="s">
        <v>76</v>
      </c>
      <c r="E154" s="134" t="s">
        <v>87</v>
      </c>
      <c r="F154" s="134" t="s">
        <v>365</v>
      </c>
      <c r="I154" s="127"/>
      <c r="J154" s="135">
        <f>BK154</f>
        <v>0</v>
      </c>
      <c r="L154" s="124"/>
      <c r="M154" s="129"/>
      <c r="P154" s="130">
        <f>SUM(P155:P170)</f>
        <v>0</v>
      </c>
      <c r="R154" s="130">
        <f>SUM(R155:R170)</f>
        <v>3.7816418199999999</v>
      </c>
      <c r="T154" s="131">
        <f>SUM(T155:T170)</f>
        <v>0</v>
      </c>
      <c r="AR154" s="125" t="s">
        <v>85</v>
      </c>
      <c r="AT154" s="132" t="s">
        <v>76</v>
      </c>
      <c r="AU154" s="132" t="s">
        <v>85</v>
      </c>
      <c r="AY154" s="125" t="s">
        <v>197</v>
      </c>
      <c r="BK154" s="133">
        <f>SUM(BK155:BK170)</f>
        <v>0</v>
      </c>
    </row>
    <row r="155" spans="2:65" s="1" customFormat="1" ht="24.2" customHeight="1">
      <c r="B155" s="136"/>
      <c r="C155" s="137" t="s">
        <v>244</v>
      </c>
      <c r="D155" s="137" t="s">
        <v>199</v>
      </c>
      <c r="E155" s="138" t="s">
        <v>1843</v>
      </c>
      <c r="F155" s="139" t="s">
        <v>1844</v>
      </c>
      <c r="G155" s="140" t="s">
        <v>222</v>
      </c>
      <c r="H155" s="141">
        <v>0.16900000000000001</v>
      </c>
      <c r="I155" s="142"/>
      <c r="J155" s="143">
        <f>ROUND(I155*H155,2)</f>
        <v>0</v>
      </c>
      <c r="K155" s="139" t="s">
        <v>203</v>
      </c>
      <c r="L155" s="32"/>
      <c r="M155" s="144" t="s">
        <v>1</v>
      </c>
      <c r="N155" s="145" t="s">
        <v>42</v>
      </c>
      <c r="P155" s="146">
        <f>O155*H155</f>
        <v>0</v>
      </c>
      <c r="Q155" s="146">
        <v>2.16</v>
      </c>
      <c r="R155" s="146">
        <f>Q155*H155</f>
        <v>0.36504000000000003</v>
      </c>
      <c r="S155" s="146">
        <v>0</v>
      </c>
      <c r="T155" s="147">
        <f>S155*H155</f>
        <v>0</v>
      </c>
      <c r="AR155" s="148" t="s">
        <v>204</v>
      </c>
      <c r="AT155" s="148" t="s">
        <v>199</v>
      </c>
      <c r="AU155" s="148" t="s">
        <v>87</v>
      </c>
      <c r="AY155" s="17" t="s">
        <v>197</v>
      </c>
      <c r="BE155" s="149">
        <f>IF(N155="základní",J155,0)</f>
        <v>0</v>
      </c>
      <c r="BF155" s="149">
        <f>IF(N155="snížená",J155,0)</f>
        <v>0</v>
      </c>
      <c r="BG155" s="149">
        <f>IF(N155="zákl. přenesená",J155,0)</f>
        <v>0</v>
      </c>
      <c r="BH155" s="149">
        <f>IF(N155="sníž. přenesená",J155,0)</f>
        <v>0</v>
      </c>
      <c r="BI155" s="149">
        <f>IF(N155="nulová",J155,0)</f>
        <v>0</v>
      </c>
      <c r="BJ155" s="17" t="s">
        <v>85</v>
      </c>
      <c r="BK155" s="149">
        <f>ROUND(I155*H155,2)</f>
        <v>0</v>
      </c>
      <c r="BL155" s="17" t="s">
        <v>204</v>
      </c>
      <c r="BM155" s="148" t="s">
        <v>252</v>
      </c>
    </row>
    <row r="156" spans="2:65" s="12" customFormat="1">
      <c r="B156" s="150"/>
      <c r="D156" s="151" t="s">
        <v>214</v>
      </c>
      <c r="E156" s="152" t="s">
        <v>1</v>
      </c>
      <c r="F156" s="153" t="s">
        <v>1845</v>
      </c>
      <c r="H156" s="154">
        <v>0.16900000000000001</v>
      </c>
      <c r="I156" s="155"/>
      <c r="L156" s="150"/>
      <c r="M156" s="156"/>
      <c r="T156" s="157"/>
      <c r="AT156" s="152" t="s">
        <v>214</v>
      </c>
      <c r="AU156" s="152" t="s">
        <v>87</v>
      </c>
      <c r="AV156" s="12" t="s">
        <v>87</v>
      </c>
      <c r="AW156" s="12" t="s">
        <v>32</v>
      </c>
      <c r="AX156" s="12" t="s">
        <v>77</v>
      </c>
      <c r="AY156" s="152" t="s">
        <v>197</v>
      </c>
    </row>
    <row r="157" spans="2:65" s="13" customFormat="1">
      <c r="B157" s="158"/>
      <c r="D157" s="151" t="s">
        <v>214</v>
      </c>
      <c r="E157" s="159" t="s">
        <v>1</v>
      </c>
      <c r="F157" s="160" t="s">
        <v>219</v>
      </c>
      <c r="H157" s="161">
        <v>0.16900000000000001</v>
      </c>
      <c r="I157" s="162"/>
      <c r="L157" s="158"/>
      <c r="M157" s="163"/>
      <c r="T157" s="164"/>
      <c r="AT157" s="159" t="s">
        <v>214</v>
      </c>
      <c r="AU157" s="159" t="s">
        <v>87</v>
      </c>
      <c r="AV157" s="13" t="s">
        <v>204</v>
      </c>
      <c r="AW157" s="13" t="s">
        <v>32</v>
      </c>
      <c r="AX157" s="13" t="s">
        <v>85</v>
      </c>
      <c r="AY157" s="159" t="s">
        <v>197</v>
      </c>
    </row>
    <row r="158" spans="2:65" s="1" customFormat="1" ht="33" customHeight="1">
      <c r="B158" s="136"/>
      <c r="C158" s="137" t="s">
        <v>248</v>
      </c>
      <c r="D158" s="137" t="s">
        <v>199</v>
      </c>
      <c r="E158" s="138" t="s">
        <v>1846</v>
      </c>
      <c r="F158" s="139" t="s">
        <v>1847</v>
      </c>
      <c r="G158" s="140" t="s">
        <v>222</v>
      </c>
      <c r="H158" s="141">
        <v>0.16900000000000001</v>
      </c>
      <c r="I158" s="142"/>
      <c r="J158" s="143">
        <f>ROUND(I158*H158,2)</f>
        <v>0</v>
      </c>
      <c r="K158" s="139" t="s">
        <v>203</v>
      </c>
      <c r="L158" s="32"/>
      <c r="M158" s="144" t="s">
        <v>1</v>
      </c>
      <c r="N158" s="145" t="s">
        <v>42</v>
      </c>
      <c r="P158" s="146">
        <f>O158*H158</f>
        <v>0</v>
      </c>
      <c r="Q158" s="146">
        <v>2.3010199999999998</v>
      </c>
      <c r="R158" s="146">
        <f>Q158*H158</f>
        <v>0.38887238000000002</v>
      </c>
      <c r="S158" s="146">
        <v>0</v>
      </c>
      <c r="T158" s="147">
        <f>S158*H158</f>
        <v>0</v>
      </c>
      <c r="AR158" s="148" t="s">
        <v>204</v>
      </c>
      <c r="AT158" s="148" t="s">
        <v>199</v>
      </c>
      <c r="AU158" s="148" t="s">
        <v>87</v>
      </c>
      <c r="AY158" s="17" t="s">
        <v>197</v>
      </c>
      <c r="BE158" s="149">
        <f>IF(N158="základní",J158,0)</f>
        <v>0</v>
      </c>
      <c r="BF158" s="149">
        <f>IF(N158="snížená",J158,0)</f>
        <v>0</v>
      </c>
      <c r="BG158" s="149">
        <f>IF(N158="zákl. přenesená",J158,0)</f>
        <v>0</v>
      </c>
      <c r="BH158" s="149">
        <f>IF(N158="sníž. přenesená",J158,0)</f>
        <v>0</v>
      </c>
      <c r="BI158" s="149">
        <f>IF(N158="nulová",J158,0)</f>
        <v>0</v>
      </c>
      <c r="BJ158" s="17" t="s">
        <v>85</v>
      </c>
      <c r="BK158" s="149">
        <f>ROUND(I158*H158,2)</f>
        <v>0</v>
      </c>
      <c r="BL158" s="17" t="s">
        <v>204</v>
      </c>
      <c r="BM158" s="148" t="s">
        <v>8</v>
      </c>
    </row>
    <row r="159" spans="2:65" s="12" customFormat="1">
      <c r="B159" s="150"/>
      <c r="D159" s="151" t="s">
        <v>214</v>
      </c>
      <c r="E159" s="152" t="s">
        <v>1</v>
      </c>
      <c r="F159" s="153" t="s">
        <v>1848</v>
      </c>
      <c r="H159" s="154">
        <v>0.16900000000000001</v>
      </c>
      <c r="I159" s="155"/>
      <c r="L159" s="150"/>
      <c r="M159" s="156"/>
      <c r="T159" s="157"/>
      <c r="AT159" s="152" t="s">
        <v>214</v>
      </c>
      <c r="AU159" s="152" t="s">
        <v>87</v>
      </c>
      <c r="AV159" s="12" t="s">
        <v>87</v>
      </c>
      <c r="AW159" s="12" t="s">
        <v>32</v>
      </c>
      <c r="AX159" s="12" t="s">
        <v>77</v>
      </c>
      <c r="AY159" s="152" t="s">
        <v>197</v>
      </c>
    </row>
    <row r="160" spans="2:65" s="13" customFormat="1">
      <c r="B160" s="158"/>
      <c r="D160" s="151" t="s">
        <v>214</v>
      </c>
      <c r="E160" s="159" t="s">
        <v>1</v>
      </c>
      <c r="F160" s="160" t="s">
        <v>219</v>
      </c>
      <c r="H160" s="161">
        <v>0.16900000000000001</v>
      </c>
      <c r="I160" s="162"/>
      <c r="L160" s="158"/>
      <c r="M160" s="163"/>
      <c r="T160" s="164"/>
      <c r="AT160" s="159" t="s">
        <v>214</v>
      </c>
      <c r="AU160" s="159" t="s">
        <v>87</v>
      </c>
      <c r="AV160" s="13" t="s">
        <v>204</v>
      </c>
      <c r="AW160" s="13" t="s">
        <v>32</v>
      </c>
      <c r="AX160" s="13" t="s">
        <v>85</v>
      </c>
      <c r="AY160" s="159" t="s">
        <v>197</v>
      </c>
    </row>
    <row r="161" spans="2:65" s="1" customFormat="1" ht="33" customHeight="1">
      <c r="B161" s="136"/>
      <c r="C161" s="137" t="s">
        <v>252</v>
      </c>
      <c r="D161" s="137" t="s">
        <v>199</v>
      </c>
      <c r="E161" s="138" t="s">
        <v>1849</v>
      </c>
      <c r="F161" s="139" t="s">
        <v>1850</v>
      </c>
      <c r="G161" s="140" t="s">
        <v>212</v>
      </c>
      <c r="H161" s="141">
        <v>0.52</v>
      </c>
      <c r="I161" s="142"/>
      <c r="J161" s="143">
        <f>ROUND(I161*H161,2)</f>
        <v>0</v>
      </c>
      <c r="K161" s="139" t="s">
        <v>203</v>
      </c>
      <c r="L161" s="32"/>
      <c r="M161" s="144" t="s">
        <v>1</v>
      </c>
      <c r="N161" s="145" t="s">
        <v>42</v>
      </c>
      <c r="P161" s="146">
        <f>O161*H161</f>
        <v>0</v>
      </c>
      <c r="Q161" s="146">
        <v>7.8799999999999999E-3</v>
      </c>
      <c r="R161" s="146">
        <f>Q161*H161</f>
        <v>4.0975999999999999E-3</v>
      </c>
      <c r="S161" s="146">
        <v>0</v>
      </c>
      <c r="T161" s="147">
        <f>S161*H161</f>
        <v>0</v>
      </c>
      <c r="AR161" s="148" t="s">
        <v>204</v>
      </c>
      <c r="AT161" s="148" t="s">
        <v>199</v>
      </c>
      <c r="AU161" s="148" t="s">
        <v>87</v>
      </c>
      <c r="AY161" s="17" t="s">
        <v>197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85</v>
      </c>
      <c r="BK161" s="149">
        <f>ROUND(I161*H161,2)</f>
        <v>0</v>
      </c>
      <c r="BL161" s="17" t="s">
        <v>204</v>
      </c>
      <c r="BM161" s="148" t="s">
        <v>268</v>
      </c>
    </row>
    <row r="162" spans="2:65" s="12" customFormat="1">
      <c r="B162" s="150"/>
      <c r="D162" s="151" t="s">
        <v>214</v>
      </c>
      <c r="E162" s="152" t="s">
        <v>1</v>
      </c>
      <c r="F162" s="153" t="s">
        <v>1851</v>
      </c>
      <c r="H162" s="154">
        <v>0.52</v>
      </c>
      <c r="I162" s="155"/>
      <c r="L162" s="150"/>
      <c r="M162" s="156"/>
      <c r="T162" s="157"/>
      <c r="AT162" s="152" t="s">
        <v>214</v>
      </c>
      <c r="AU162" s="152" t="s">
        <v>87</v>
      </c>
      <c r="AV162" s="12" t="s">
        <v>87</v>
      </c>
      <c r="AW162" s="12" t="s">
        <v>32</v>
      </c>
      <c r="AX162" s="12" t="s">
        <v>77</v>
      </c>
      <c r="AY162" s="152" t="s">
        <v>197</v>
      </c>
    </row>
    <row r="163" spans="2:65" s="13" customFormat="1">
      <c r="B163" s="158"/>
      <c r="D163" s="151" t="s">
        <v>214</v>
      </c>
      <c r="E163" s="159" t="s">
        <v>1</v>
      </c>
      <c r="F163" s="160" t="s">
        <v>219</v>
      </c>
      <c r="H163" s="161">
        <v>0.52</v>
      </c>
      <c r="I163" s="162"/>
      <c r="L163" s="158"/>
      <c r="M163" s="163"/>
      <c r="T163" s="164"/>
      <c r="AT163" s="159" t="s">
        <v>214</v>
      </c>
      <c r="AU163" s="159" t="s">
        <v>87</v>
      </c>
      <c r="AV163" s="13" t="s">
        <v>204</v>
      </c>
      <c r="AW163" s="13" t="s">
        <v>32</v>
      </c>
      <c r="AX163" s="13" t="s">
        <v>85</v>
      </c>
      <c r="AY163" s="159" t="s">
        <v>197</v>
      </c>
    </row>
    <row r="164" spans="2:65" s="1" customFormat="1" ht="21.75" customHeight="1">
      <c r="B164" s="136"/>
      <c r="C164" s="137" t="s">
        <v>256</v>
      </c>
      <c r="D164" s="137" t="s">
        <v>199</v>
      </c>
      <c r="E164" s="138" t="s">
        <v>1852</v>
      </c>
      <c r="F164" s="139" t="s">
        <v>1853</v>
      </c>
      <c r="G164" s="140" t="s">
        <v>293</v>
      </c>
      <c r="H164" s="141">
        <v>6.0000000000000001E-3</v>
      </c>
      <c r="I164" s="142"/>
      <c r="J164" s="143">
        <f>ROUND(I164*H164,2)</f>
        <v>0</v>
      </c>
      <c r="K164" s="139" t="s">
        <v>203</v>
      </c>
      <c r="L164" s="32"/>
      <c r="M164" s="144" t="s">
        <v>1</v>
      </c>
      <c r="N164" s="145" t="s">
        <v>42</v>
      </c>
      <c r="P164" s="146">
        <f>O164*H164</f>
        <v>0</v>
      </c>
      <c r="Q164" s="146">
        <v>1.06277</v>
      </c>
      <c r="R164" s="146">
        <f>Q164*H164</f>
        <v>6.3766200000000004E-3</v>
      </c>
      <c r="S164" s="146">
        <v>0</v>
      </c>
      <c r="T164" s="147">
        <f>S164*H164</f>
        <v>0</v>
      </c>
      <c r="AR164" s="148" t="s">
        <v>204</v>
      </c>
      <c r="AT164" s="148" t="s">
        <v>199</v>
      </c>
      <c r="AU164" s="148" t="s">
        <v>87</v>
      </c>
      <c r="AY164" s="17" t="s">
        <v>197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85</v>
      </c>
      <c r="BK164" s="149">
        <f>ROUND(I164*H164,2)</f>
        <v>0</v>
      </c>
      <c r="BL164" s="17" t="s">
        <v>204</v>
      </c>
      <c r="BM164" s="148" t="s">
        <v>286</v>
      </c>
    </row>
    <row r="165" spans="2:65" s="12" customFormat="1">
      <c r="B165" s="150"/>
      <c r="D165" s="151" t="s">
        <v>214</v>
      </c>
      <c r="E165" s="152" t="s">
        <v>1</v>
      </c>
      <c r="F165" s="153" t="s">
        <v>1854</v>
      </c>
      <c r="H165" s="154">
        <v>6.0000000000000001E-3</v>
      </c>
      <c r="I165" s="155"/>
      <c r="L165" s="150"/>
      <c r="M165" s="156"/>
      <c r="T165" s="157"/>
      <c r="AT165" s="152" t="s">
        <v>214</v>
      </c>
      <c r="AU165" s="152" t="s">
        <v>87</v>
      </c>
      <c r="AV165" s="12" t="s">
        <v>87</v>
      </c>
      <c r="AW165" s="12" t="s">
        <v>32</v>
      </c>
      <c r="AX165" s="12" t="s">
        <v>77</v>
      </c>
      <c r="AY165" s="152" t="s">
        <v>197</v>
      </c>
    </row>
    <row r="166" spans="2:65" s="13" customFormat="1">
      <c r="B166" s="158"/>
      <c r="D166" s="151" t="s">
        <v>214</v>
      </c>
      <c r="E166" s="159" t="s">
        <v>1</v>
      </c>
      <c r="F166" s="160" t="s">
        <v>219</v>
      </c>
      <c r="H166" s="161">
        <v>6.0000000000000001E-3</v>
      </c>
      <c r="I166" s="162"/>
      <c r="L166" s="158"/>
      <c r="M166" s="163"/>
      <c r="T166" s="164"/>
      <c r="AT166" s="159" t="s">
        <v>214</v>
      </c>
      <c r="AU166" s="159" t="s">
        <v>87</v>
      </c>
      <c r="AV166" s="13" t="s">
        <v>204</v>
      </c>
      <c r="AW166" s="13" t="s">
        <v>32</v>
      </c>
      <c r="AX166" s="13" t="s">
        <v>85</v>
      </c>
      <c r="AY166" s="159" t="s">
        <v>197</v>
      </c>
    </row>
    <row r="167" spans="2:65" s="1" customFormat="1" ht="24.2" customHeight="1">
      <c r="B167" s="136"/>
      <c r="C167" s="137" t="s">
        <v>8</v>
      </c>
      <c r="D167" s="137" t="s">
        <v>199</v>
      </c>
      <c r="E167" s="138" t="s">
        <v>1855</v>
      </c>
      <c r="F167" s="139" t="s">
        <v>1856</v>
      </c>
      <c r="G167" s="140" t="s">
        <v>222</v>
      </c>
      <c r="H167" s="141">
        <v>1.206</v>
      </c>
      <c r="I167" s="142"/>
      <c r="J167" s="143">
        <f>ROUND(I167*H167,2)</f>
        <v>0</v>
      </c>
      <c r="K167" s="139" t="s">
        <v>203</v>
      </c>
      <c r="L167" s="32"/>
      <c r="M167" s="144" t="s">
        <v>1</v>
      </c>
      <c r="N167" s="145" t="s">
        <v>42</v>
      </c>
      <c r="P167" s="146">
        <f>O167*H167</f>
        <v>0</v>
      </c>
      <c r="Q167" s="146">
        <v>2.5018699999999998</v>
      </c>
      <c r="R167" s="146">
        <f>Q167*H167</f>
        <v>3.0172552199999996</v>
      </c>
      <c r="S167" s="146">
        <v>0</v>
      </c>
      <c r="T167" s="147">
        <f>S167*H167</f>
        <v>0</v>
      </c>
      <c r="AR167" s="148" t="s">
        <v>204</v>
      </c>
      <c r="AT167" s="148" t="s">
        <v>199</v>
      </c>
      <c r="AU167" s="148" t="s">
        <v>87</v>
      </c>
      <c r="AY167" s="17" t="s">
        <v>197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85</v>
      </c>
      <c r="BK167" s="149">
        <f>ROUND(I167*H167,2)</f>
        <v>0</v>
      </c>
      <c r="BL167" s="17" t="s">
        <v>204</v>
      </c>
      <c r="BM167" s="148" t="s">
        <v>296</v>
      </c>
    </row>
    <row r="168" spans="2:65" s="12" customFormat="1">
      <c r="B168" s="150"/>
      <c r="D168" s="151" t="s">
        <v>214</v>
      </c>
      <c r="E168" s="152" t="s">
        <v>1</v>
      </c>
      <c r="F168" s="153" t="s">
        <v>1857</v>
      </c>
      <c r="H168" s="154">
        <v>1.036</v>
      </c>
      <c r="I168" s="155"/>
      <c r="L168" s="150"/>
      <c r="M168" s="156"/>
      <c r="T168" s="157"/>
      <c r="AT168" s="152" t="s">
        <v>214</v>
      </c>
      <c r="AU168" s="152" t="s">
        <v>87</v>
      </c>
      <c r="AV168" s="12" t="s">
        <v>87</v>
      </c>
      <c r="AW168" s="12" t="s">
        <v>32</v>
      </c>
      <c r="AX168" s="12" t="s">
        <v>77</v>
      </c>
      <c r="AY168" s="152" t="s">
        <v>197</v>
      </c>
    </row>
    <row r="169" spans="2:65" s="12" customFormat="1" ht="22.5">
      <c r="B169" s="150"/>
      <c r="D169" s="151" t="s">
        <v>214</v>
      </c>
      <c r="E169" s="152" t="s">
        <v>1</v>
      </c>
      <c r="F169" s="153" t="s">
        <v>1858</v>
      </c>
      <c r="H169" s="154">
        <v>0.17</v>
      </c>
      <c r="I169" s="155"/>
      <c r="L169" s="150"/>
      <c r="M169" s="156"/>
      <c r="T169" s="157"/>
      <c r="AT169" s="152" t="s">
        <v>214</v>
      </c>
      <c r="AU169" s="152" t="s">
        <v>87</v>
      </c>
      <c r="AV169" s="12" t="s">
        <v>87</v>
      </c>
      <c r="AW169" s="12" t="s">
        <v>32</v>
      </c>
      <c r="AX169" s="12" t="s">
        <v>77</v>
      </c>
      <c r="AY169" s="152" t="s">
        <v>197</v>
      </c>
    </row>
    <row r="170" spans="2:65" s="13" customFormat="1">
      <c r="B170" s="158"/>
      <c r="D170" s="151" t="s">
        <v>214</v>
      </c>
      <c r="E170" s="159" t="s">
        <v>1</v>
      </c>
      <c r="F170" s="160" t="s">
        <v>219</v>
      </c>
      <c r="H170" s="161">
        <v>1.206</v>
      </c>
      <c r="I170" s="162"/>
      <c r="L170" s="158"/>
      <c r="M170" s="163"/>
      <c r="T170" s="164"/>
      <c r="AT170" s="159" t="s">
        <v>214</v>
      </c>
      <c r="AU170" s="159" t="s">
        <v>87</v>
      </c>
      <c r="AV170" s="13" t="s">
        <v>204</v>
      </c>
      <c r="AW170" s="13" t="s">
        <v>32</v>
      </c>
      <c r="AX170" s="13" t="s">
        <v>85</v>
      </c>
      <c r="AY170" s="159" t="s">
        <v>197</v>
      </c>
    </row>
    <row r="171" spans="2:65" s="11" customFormat="1" ht="22.9" customHeight="1">
      <c r="B171" s="124"/>
      <c r="D171" s="125" t="s">
        <v>76</v>
      </c>
      <c r="E171" s="134" t="s">
        <v>209</v>
      </c>
      <c r="F171" s="134" t="s">
        <v>459</v>
      </c>
      <c r="I171" s="127"/>
      <c r="J171" s="135">
        <f>BK171</f>
        <v>0</v>
      </c>
      <c r="L171" s="124"/>
      <c r="M171" s="129"/>
      <c r="P171" s="130">
        <f>SUM(P172:P180)</f>
        <v>0</v>
      </c>
      <c r="R171" s="130">
        <f>SUM(R172:R180)</f>
        <v>0.112</v>
      </c>
      <c r="T171" s="131">
        <f>SUM(T172:T180)</f>
        <v>0</v>
      </c>
      <c r="AR171" s="125" t="s">
        <v>85</v>
      </c>
      <c r="AT171" s="132" t="s">
        <v>76</v>
      </c>
      <c r="AU171" s="132" t="s">
        <v>85</v>
      </c>
      <c r="AY171" s="125" t="s">
        <v>197</v>
      </c>
      <c r="BK171" s="133">
        <f>SUM(BK172:BK180)</f>
        <v>0</v>
      </c>
    </row>
    <row r="172" spans="2:65" s="1" customFormat="1" ht="24.2" customHeight="1">
      <c r="B172" s="136"/>
      <c r="C172" s="137" t="s">
        <v>264</v>
      </c>
      <c r="D172" s="137" t="s">
        <v>199</v>
      </c>
      <c r="E172" s="138" t="s">
        <v>1859</v>
      </c>
      <c r="F172" s="139" t="s">
        <v>1860</v>
      </c>
      <c r="G172" s="140" t="s">
        <v>202</v>
      </c>
      <c r="H172" s="141">
        <v>2</v>
      </c>
      <c r="I172" s="142"/>
      <c r="J172" s="143">
        <f>ROUND(I172*H172,2)</f>
        <v>0</v>
      </c>
      <c r="K172" s="139" t="s">
        <v>203</v>
      </c>
      <c r="L172" s="32"/>
      <c r="M172" s="144" t="s">
        <v>1</v>
      </c>
      <c r="N172" s="145" t="s">
        <v>42</v>
      </c>
      <c r="P172" s="146">
        <f>O172*H172</f>
        <v>0</v>
      </c>
      <c r="Q172" s="146">
        <v>0</v>
      </c>
      <c r="R172" s="146">
        <f>Q172*H172</f>
        <v>0</v>
      </c>
      <c r="S172" s="146">
        <v>0</v>
      </c>
      <c r="T172" s="147">
        <f>S172*H172</f>
        <v>0</v>
      </c>
      <c r="AR172" s="148" t="s">
        <v>204</v>
      </c>
      <c r="AT172" s="148" t="s">
        <v>199</v>
      </c>
      <c r="AU172" s="148" t="s">
        <v>87</v>
      </c>
      <c r="AY172" s="17" t="s">
        <v>197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85</v>
      </c>
      <c r="BK172" s="149">
        <f>ROUND(I172*H172,2)</f>
        <v>0</v>
      </c>
      <c r="BL172" s="17" t="s">
        <v>204</v>
      </c>
      <c r="BM172" s="148" t="s">
        <v>313</v>
      </c>
    </row>
    <row r="173" spans="2:65" s="12" customFormat="1">
      <c r="B173" s="150"/>
      <c r="D173" s="151" t="s">
        <v>214</v>
      </c>
      <c r="E173" s="152" t="s">
        <v>1</v>
      </c>
      <c r="F173" s="153" t="s">
        <v>1861</v>
      </c>
      <c r="H173" s="154">
        <v>1</v>
      </c>
      <c r="I173" s="155"/>
      <c r="L173" s="150"/>
      <c r="M173" s="156"/>
      <c r="T173" s="157"/>
      <c r="AT173" s="152" t="s">
        <v>214</v>
      </c>
      <c r="AU173" s="152" t="s">
        <v>87</v>
      </c>
      <c r="AV173" s="12" t="s">
        <v>87</v>
      </c>
      <c r="AW173" s="12" t="s">
        <v>32</v>
      </c>
      <c r="AX173" s="12" t="s">
        <v>77</v>
      </c>
      <c r="AY173" s="152" t="s">
        <v>197</v>
      </c>
    </row>
    <row r="174" spans="2:65" s="12" customFormat="1">
      <c r="B174" s="150"/>
      <c r="D174" s="151" t="s">
        <v>214</v>
      </c>
      <c r="E174" s="152" t="s">
        <v>1</v>
      </c>
      <c r="F174" s="153" t="s">
        <v>1862</v>
      </c>
      <c r="H174" s="154">
        <v>1</v>
      </c>
      <c r="I174" s="155"/>
      <c r="L174" s="150"/>
      <c r="M174" s="156"/>
      <c r="T174" s="157"/>
      <c r="AT174" s="152" t="s">
        <v>214</v>
      </c>
      <c r="AU174" s="152" t="s">
        <v>87</v>
      </c>
      <c r="AV174" s="12" t="s">
        <v>87</v>
      </c>
      <c r="AW174" s="12" t="s">
        <v>32</v>
      </c>
      <c r="AX174" s="12" t="s">
        <v>77</v>
      </c>
      <c r="AY174" s="152" t="s">
        <v>197</v>
      </c>
    </row>
    <row r="175" spans="2:65" s="13" customFormat="1">
      <c r="B175" s="158"/>
      <c r="D175" s="151" t="s">
        <v>214</v>
      </c>
      <c r="E175" s="159" t="s">
        <v>1</v>
      </c>
      <c r="F175" s="160" t="s">
        <v>219</v>
      </c>
      <c r="H175" s="161">
        <v>2</v>
      </c>
      <c r="I175" s="162"/>
      <c r="L175" s="158"/>
      <c r="M175" s="163"/>
      <c r="T175" s="164"/>
      <c r="AT175" s="159" t="s">
        <v>214</v>
      </c>
      <c r="AU175" s="159" t="s">
        <v>87</v>
      </c>
      <c r="AV175" s="13" t="s">
        <v>204</v>
      </c>
      <c r="AW175" s="13" t="s">
        <v>32</v>
      </c>
      <c r="AX175" s="13" t="s">
        <v>85</v>
      </c>
      <c r="AY175" s="159" t="s">
        <v>197</v>
      </c>
    </row>
    <row r="176" spans="2:65" s="1" customFormat="1" ht="21.75" customHeight="1">
      <c r="B176" s="136"/>
      <c r="C176" s="172" t="s">
        <v>268</v>
      </c>
      <c r="D176" s="172" t="s">
        <v>321</v>
      </c>
      <c r="E176" s="173" t="s">
        <v>1863</v>
      </c>
      <c r="F176" s="174" t="s">
        <v>1864</v>
      </c>
      <c r="G176" s="175" t="s">
        <v>202</v>
      </c>
      <c r="H176" s="176">
        <v>2</v>
      </c>
      <c r="I176" s="177"/>
      <c r="J176" s="178">
        <f>ROUND(I176*H176,2)</f>
        <v>0</v>
      </c>
      <c r="K176" s="174" t="s">
        <v>203</v>
      </c>
      <c r="L176" s="179"/>
      <c r="M176" s="180" t="s">
        <v>1</v>
      </c>
      <c r="N176" s="181" t="s">
        <v>42</v>
      </c>
      <c r="P176" s="146">
        <f>O176*H176</f>
        <v>0</v>
      </c>
      <c r="Q176" s="146">
        <v>5.6000000000000001E-2</v>
      </c>
      <c r="R176" s="146">
        <f>Q176*H176</f>
        <v>0.112</v>
      </c>
      <c r="S176" s="146">
        <v>0</v>
      </c>
      <c r="T176" s="147">
        <f>S176*H176</f>
        <v>0</v>
      </c>
      <c r="AR176" s="148" t="s">
        <v>244</v>
      </c>
      <c r="AT176" s="148" t="s">
        <v>321</v>
      </c>
      <c r="AU176" s="148" t="s">
        <v>87</v>
      </c>
      <c r="AY176" s="17" t="s">
        <v>197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85</v>
      </c>
      <c r="BK176" s="149">
        <f>ROUND(I176*H176,2)</f>
        <v>0</v>
      </c>
      <c r="BL176" s="17" t="s">
        <v>204</v>
      </c>
      <c r="BM176" s="148" t="s">
        <v>320</v>
      </c>
    </row>
    <row r="177" spans="2:65" s="12" customFormat="1">
      <c r="B177" s="150"/>
      <c r="D177" s="151" t="s">
        <v>214</v>
      </c>
      <c r="E177" s="152" t="s">
        <v>1</v>
      </c>
      <c r="F177" s="153" t="s">
        <v>1865</v>
      </c>
      <c r="H177" s="154">
        <v>1</v>
      </c>
      <c r="I177" s="155"/>
      <c r="L177" s="150"/>
      <c r="M177" s="156"/>
      <c r="T177" s="157"/>
      <c r="AT177" s="152" t="s">
        <v>214</v>
      </c>
      <c r="AU177" s="152" t="s">
        <v>87</v>
      </c>
      <c r="AV177" s="12" t="s">
        <v>87</v>
      </c>
      <c r="AW177" s="12" t="s">
        <v>32</v>
      </c>
      <c r="AX177" s="12" t="s">
        <v>77</v>
      </c>
      <c r="AY177" s="152" t="s">
        <v>197</v>
      </c>
    </row>
    <row r="178" spans="2:65" s="12" customFormat="1">
      <c r="B178" s="150"/>
      <c r="D178" s="151" t="s">
        <v>214</v>
      </c>
      <c r="E178" s="152" t="s">
        <v>1</v>
      </c>
      <c r="F178" s="153" t="s">
        <v>1862</v>
      </c>
      <c r="H178" s="154">
        <v>1</v>
      </c>
      <c r="I178" s="155"/>
      <c r="L178" s="150"/>
      <c r="M178" s="156"/>
      <c r="T178" s="157"/>
      <c r="AT178" s="152" t="s">
        <v>214</v>
      </c>
      <c r="AU178" s="152" t="s">
        <v>87</v>
      </c>
      <c r="AV178" s="12" t="s">
        <v>87</v>
      </c>
      <c r="AW178" s="12" t="s">
        <v>32</v>
      </c>
      <c r="AX178" s="12" t="s">
        <v>77</v>
      </c>
      <c r="AY178" s="152" t="s">
        <v>197</v>
      </c>
    </row>
    <row r="179" spans="2:65" s="13" customFormat="1">
      <c r="B179" s="158"/>
      <c r="D179" s="151" t="s">
        <v>214</v>
      </c>
      <c r="E179" s="159" t="s">
        <v>1</v>
      </c>
      <c r="F179" s="160" t="s">
        <v>219</v>
      </c>
      <c r="H179" s="161">
        <v>2</v>
      </c>
      <c r="I179" s="162"/>
      <c r="L179" s="158"/>
      <c r="M179" s="163"/>
      <c r="T179" s="164"/>
      <c r="AT179" s="159" t="s">
        <v>214</v>
      </c>
      <c r="AU179" s="159" t="s">
        <v>87</v>
      </c>
      <c r="AV179" s="13" t="s">
        <v>204</v>
      </c>
      <c r="AW179" s="13" t="s">
        <v>32</v>
      </c>
      <c r="AX179" s="13" t="s">
        <v>85</v>
      </c>
      <c r="AY179" s="159" t="s">
        <v>197</v>
      </c>
    </row>
    <row r="180" spans="2:65" s="1" customFormat="1" ht="24.2" customHeight="1">
      <c r="B180" s="136"/>
      <c r="C180" s="172" t="s">
        <v>281</v>
      </c>
      <c r="D180" s="172" t="s">
        <v>321</v>
      </c>
      <c r="E180" s="173" t="s">
        <v>1866</v>
      </c>
      <c r="F180" s="174" t="s">
        <v>1867</v>
      </c>
      <c r="G180" s="175" t="s">
        <v>202</v>
      </c>
      <c r="H180" s="176">
        <v>6</v>
      </c>
      <c r="I180" s="177"/>
      <c r="J180" s="178">
        <f>ROUND(I180*H180,2)</f>
        <v>0</v>
      </c>
      <c r="K180" s="174" t="s">
        <v>1</v>
      </c>
      <c r="L180" s="179"/>
      <c r="M180" s="180" t="s">
        <v>1</v>
      </c>
      <c r="N180" s="181" t="s">
        <v>42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AR180" s="148" t="s">
        <v>244</v>
      </c>
      <c r="AT180" s="148" t="s">
        <v>321</v>
      </c>
      <c r="AU180" s="148" t="s">
        <v>87</v>
      </c>
      <c r="AY180" s="17" t="s">
        <v>197</v>
      </c>
      <c r="BE180" s="149">
        <f>IF(N180="základní",J180,0)</f>
        <v>0</v>
      </c>
      <c r="BF180" s="149">
        <f>IF(N180="snížená",J180,0)</f>
        <v>0</v>
      </c>
      <c r="BG180" s="149">
        <f>IF(N180="zákl. přenesená",J180,0)</f>
        <v>0</v>
      </c>
      <c r="BH180" s="149">
        <f>IF(N180="sníž. přenesená",J180,0)</f>
        <v>0</v>
      </c>
      <c r="BI180" s="149">
        <f>IF(N180="nulová",J180,0)</f>
        <v>0</v>
      </c>
      <c r="BJ180" s="17" t="s">
        <v>85</v>
      </c>
      <c r="BK180" s="149">
        <f>ROUND(I180*H180,2)</f>
        <v>0</v>
      </c>
      <c r="BL180" s="17" t="s">
        <v>204</v>
      </c>
      <c r="BM180" s="148" t="s">
        <v>331</v>
      </c>
    </row>
    <row r="181" spans="2:65" s="11" customFormat="1" ht="22.9" customHeight="1">
      <c r="B181" s="124"/>
      <c r="D181" s="125" t="s">
        <v>76</v>
      </c>
      <c r="E181" s="134" t="s">
        <v>225</v>
      </c>
      <c r="F181" s="134" t="s">
        <v>589</v>
      </c>
      <c r="I181" s="127"/>
      <c r="J181" s="135">
        <f>BK181</f>
        <v>0</v>
      </c>
      <c r="L181" s="124"/>
      <c r="M181" s="129"/>
      <c r="P181" s="130">
        <f>SUM(P182:P185)</f>
        <v>0</v>
      </c>
      <c r="R181" s="130">
        <f>SUM(R182:R185)</f>
        <v>2.7561599999999999</v>
      </c>
      <c r="T181" s="131">
        <f>SUM(T182:T185)</f>
        <v>0</v>
      </c>
      <c r="AR181" s="125" t="s">
        <v>85</v>
      </c>
      <c r="AT181" s="132" t="s">
        <v>76</v>
      </c>
      <c r="AU181" s="132" t="s">
        <v>85</v>
      </c>
      <c r="AY181" s="125" t="s">
        <v>197</v>
      </c>
      <c r="BK181" s="133">
        <f>SUM(BK182:BK185)</f>
        <v>0</v>
      </c>
    </row>
    <row r="182" spans="2:65" s="1" customFormat="1" ht="24.2" customHeight="1">
      <c r="B182" s="136"/>
      <c r="C182" s="137" t="s">
        <v>286</v>
      </c>
      <c r="D182" s="137" t="s">
        <v>199</v>
      </c>
      <c r="E182" s="138" t="s">
        <v>1868</v>
      </c>
      <c r="F182" s="139" t="s">
        <v>1869</v>
      </c>
      <c r="G182" s="140" t="s">
        <v>212</v>
      </c>
      <c r="H182" s="141">
        <v>13.5</v>
      </c>
      <c r="I182" s="142"/>
      <c r="J182" s="143">
        <f>ROUND(I182*H182,2)</f>
        <v>0</v>
      </c>
      <c r="K182" s="139" t="s">
        <v>203</v>
      </c>
      <c r="L182" s="32"/>
      <c r="M182" s="144" t="s">
        <v>1</v>
      </c>
      <c r="N182" s="145" t="s">
        <v>42</v>
      </c>
      <c r="P182" s="146">
        <f>O182*H182</f>
        <v>0</v>
      </c>
      <c r="Q182" s="146">
        <v>8.8800000000000004E-2</v>
      </c>
      <c r="R182" s="146">
        <f>Q182*H182</f>
        <v>1.1988000000000001</v>
      </c>
      <c r="S182" s="146">
        <v>0</v>
      </c>
      <c r="T182" s="147">
        <f>S182*H182</f>
        <v>0</v>
      </c>
      <c r="AR182" s="148" t="s">
        <v>204</v>
      </c>
      <c r="AT182" s="148" t="s">
        <v>199</v>
      </c>
      <c r="AU182" s="148" t="s">
        <v>87</v>
      </c>
      <c r="AY182" s="17" t="s">
        <v>197</v>
      </c>
      <c r="BE182" s="149">
        <f>IF(N182="základní",J182,0)</f>
        <v>0</v>
      </c>
      <c r="BF182" s="149">
        <f>IF(N182="snížená",J182,0)</f>
        <v>0</v>
      </c>
      <c r="BG182" s="149">
        <f>IF(N182="zákl. přenesená",J182,0)</f>
        <v>0</v>
      </c>
      <c r="BH182" s="149">
        <f>IF(N182="sníž. přenesená",J182,0)</f>
        <v>0</v>
      </c>
      <c r="BI182" s="149">
        <f>IF(N182="nulová",J182,0)</f>
        <v>0</v>
      </c>
      <c r="BJ182" s="17" t="s">
        <v>85</v>
      </c>
      <c r="BK182" s="149">
        <f>ROUND(I182*H182,2)</f>
        <v>0</v>
      </c>
      <c r="BL182" s="17" t="s">
        <v>204</v>
      </c>
      <c r="BM182" s="148" t="s">
        <v>1870</v>
      </c>
    </row>
    <row r="183" spans="2:65" s="12" customFormat="1">
      <c r="B183" s="150"/>
      <c r="D183" s="151" t="s">
        <v>214</v>
      </c>
      <c r="E183" s="152" t="s">
        <v>1</v>
      </c>
      <c r="F183" s="153" t="s">
        <v>1871</v>
      </c>
      <c r="H183" s="154">
        <v>13.5</v>
      </c>
      <c r="I183" s="155"/>
      <c r="L183" s="150"/>
      <c r="M183" s="156"/>
      <c r="T183" s="157"/>
      <c r="AT183" s="152" t="s">
        <v>214</v>
      </c>
      <c r="AU183" s="152" t="s">
        <v>87</v>
      </c>
      <c r="AV183" s="12" t="s">
        <v>87</v>
      </c>
      <c r="AW183" s="12" t="s">
        <v>32</v>
      </c>
      <c r="AX183" s="12" t="s">
        <v>85</v>
      </c>
      <c r="AY183" s="152" t="s">
        <v>197</v>
      </c>
    </row>
    <row r="184" spans="2:65" s="1" customFormat="1" ht="24.2" customHeight="1">
      <c r="B184" s="136"/>
      <c r="C184" s="172" t="s">
        <v>290</v>
      </c>
      <c r="D184" s="172" t="s">
        <v>321</v>
      </c>
      <c r="E184" s="173" t="s">
        <v>1872</v>
      </c>
      <c r="F184" s="174" t="s">
        <v>1873</v>
      </c>
      <c r="G184" s="175" t="s">
        <v>212</v>
      </c>
      <c r="H184" s="176">
        <v>13.904999999999999</v>
      </c>
      <c r="I184" s="177"/>
      <c r="J184" s="178">
        <f>ROUND(I184*H184,2)</f>
        <v>0</v>
      </c>
      <c r="K184" s="174" t="s">
        <v>203</v>
      </c>
      <c r="L184" s="179"/>
      <c r="M184" s="180" t="s">
        <v>1</v>
      </c>
      <c r="N184" s="181" t="s">
        <v>42</v>
      </c>
      <c r="P184" s="146">
        <f>O184*H184</f>
        <v>0</v>
      </c>
      <c r="Q184" s="146">
        <v>0.112</v>
      </c>
      <c r="R184" s="146">
        <f>Q184*H184</f>
        <v>1.5573599999999999</v>
      </c>
      <c r="S184" s="146">
        <v>0</v>
      </c>
      <c r="T184" s="147">
        <f>S184*H184</f>
        <v>0</v>
      </c>
      <c r="AR184" s="148" t="s">
        <v>244</v>
      </c>
      <c r="AT184" s="148" t="s">
        <v>321</v>
      </c>
      <c r="AU184" s="148" t="s">
        <v>87</v>
      </c>
      <c r="AY184" s="17" t="s">
        <v>197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85</v>
      </c>
      <c r="BK184" s="149">
        <f>ROUND(I184*H184,2)</f>
        <v>0</v>
      </c>
      <c r="BL184" s="17" t="s">
        <v>204</v>
      </c>
      <c r="BM184" s="148" t="s">
        <v>1874</v>
      </c>
    </row>
    <row r="185" spans="2:65" s="12" customFormat="1">
      <c r="B185" s="150"/>
      <c r="D185" s="151" t="s">
        <v>214</v>
      </c>
      <c r="F185" s="153" t="s">
        <v>1875</v>
      </c>
      <c r="H185" s="154">
        <v>13.904999999999999</v>
      </c>
      <c r="I185" s="155"/>
      <c r="L185" s="150"/>
      <c r="M185" s="156"/>
      <c r="T185" s="157"/>
      <c r="AT185" s="152" t="s">
        <v>214</v>
      </c>
      <c r="AU185" s="152" t="s">
        <v>87</v>
      </c>
      <c r="AV185" s="12" t="s">
        <v>87</v>
      </c>
      <c r="AW185" s="12" t="s">
        <v>3</v>
      </c>
      <c r="AX185" s="12" t="s">
        <v>85</v>
      </c>
      <c r="AY185" s="152" t="s">
        <v>197</v>
      </c>
    </row>
    <row r="186" spans="2:65" s="11" customFormat="1" ht="22.9" customHeight="1">
      <c r="B186" s="124"/>
      <c r="D186" s="125" t="s">
        <v>76</v>
      </c>
      <c r="E186" s="134" t="s">
        <v>244</v>
      </c>
      <c r="F186" s="134" t="s">
        <v>1876</v>
      </c>
      <c r="I186" s="127"/>
      <c r="J186" s="135">
        <f>BK186</f>
        <v>0</v>
      </c>
      <c r="L186" s="124"/>
      <c r="M186" s="129"/>
      <c r="P186" s="130">
        <f>SUM(P187:P200)</f>
        <v>0</v>
      </c>
      <c r="R186" s="130">
        <f>SUM(R187:R200)</f>
        <v>6.8000000000000005E-2</v>
      </c>
      <c r="T186" s="131">
        <f>SUM(T187:T200)</f>
        <v>0</v>
      </c>
      <c r="AR186" s="125" t="s">
        <v>85</v>
      </c>
      <c r="AT186" s="132" t="s">
        <v>76</v>
      </c>
      <c r="AU186" s="132" t="s">
        <v>85</v>
      </c>
      <c r="AY186" s="125" t="s">
        <v>197</v>
      </c>
      <c r="BK186" s="133">
        <f>SUM(BK187:BK200)</f>
        <v>0</v>
      </c>
    </row>
    <row r="187" spans="2:65" s="1" customFormat="1" ht="33" customHeight="1">
      <c r="B187" s="136"/>
      <c r="C187" s="137" t="s">
        <v>296</v>
      </c>
      <c r="D187" s="137" t="s">
        <v>199</v>
      </c>
      <c r="E187" s="138" t="s">
        <v>1693</v>
      </c>
      <c r="F187" s="139" t="s">
        <v>1694</v>
      </c>
      <c r="G187" s="140" t="s">
        <v>202</v>
      </c>
      <c r="H187" s="141">
        <v>3</v>
      </c>
      <c r="I187" s="142"/>
      <c r="J187" s="143">
        <f>ROUND(I187*H187,2)</f>
        <v>0</v>
      </c>
      <c r="K187" s="139" t="s">
        <v>203</v>
      </c>
      <c r="L187" s="32"/>
      <c r="M187" s="144" t="s">
        <v>1</v>
      </c>
      <c r="N187" s="145" t="s">
        <v>42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204</v>
      </c>
      <c r="AT187" s="148" t="s">
        <v>199</v>
      </c>
      <c r="AU187" s="148" t="s">
        <v>87</v>
      </c>
      <c r="AY187" s="17" t="s">
        <v>197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85</v>
      </c>
      <c r="BK187" s="149">
        <f>ROUND(I187*H187,2)</f>
        <v>0</v>
      </c>
      <c r="BL187" s="17" t="s">
        <v>204</v>
      </c>
      <c r="BM187" s="148" t="s">
        <v>1877</v>
      </c>
    </row>
    <row r="188" spans="2:65" s="1" customFormat="1" ht="16.5" customHeight="1">
      <c r="B188" s="136"/>
      <c r="C188" s="172" t="s">
        <v>300</v>
      </c>
      <c r="D188" s="172" t="s">
        <v>321</v>
      </c>
      <c r="E188" s="173" t="s">
        <v>1878</v>
      </c>
      <c r="F188" s="174" t="s">
        <v>1879</v>
      </c>
      <c r="G188" s="175" t="s">
        <v>202</v>
      </c>
      <c r="H188" s="176">
        <v>3</v>
      </c>
      <c r="I188" s="177"/>
      <c r="J188" s="178">
        <f>ROUND(I188*H188,2)</f>
        <v>0</v>
      </c>
      <c r="K188" s="174" t="s">
        <v>203</v>
      </c>
      <c r="L188" s="179"/>
      <c r="M188" s="180" t="s">
        <v>1</v>
      </c>
      <c r="N188" s="181" t="s">
        <v>42</v>
      </c>
      <c r="P188" s="146">
        <f>O188*H188</f>
        <v>0</v>
      </c>
      <c r="Q188" s="146">
        <v>5.0000000000000001E-4</v>
      </c>
      <c r="R188" s="146">
        <f>Q188*H188</f>
        <v>1.5E-3</v>
      </c>
      <c r="S188" s="146">
        <v>0</v>
      </c>
      <c r="T188" s="147">
        <f>S188*H188</f>
        <v>0</v>
      </c>
      <c r="AR188" s="148" t="s">
        <v>244</v>
      </c>
      <c r="AT188" s="148" t="s">
        <v>321</v>
      </c>
      <c r="AU188" s="148" t="s">
        <v>87</v>
      </c>
      <c r="AY188" s="17" t="s">
        <v>197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85</v>
      </c>
      <c r="BK188" s="149">
        <f>ROUND(I188*H188,2)</f>
        <v>0</v>
      </c>
      <c r="BL188" s="17" t="s">
        <v>204</v>
      </c>
      <c r="BM188" s="148" t="s">
        <v>1880</v>
      </c>
    </row>
    <row r="189" spans="2:65" s="1" customFormat="1" ht="21.75" customHeight="1">
      <c r="B189" s="136"/>
      <c r="C189" s="137" t="s">
        <v>313</v>
      </c>
      <c r="D189" s="137" t="s">
        <v>199</v>
      </c>
      <c r="E189" s="138" t="s">
        <v>1526</v>
      </c>
      <c r="F189" s="139" t="s">
        <v>1527</v>
      </c>
      <c r="G189" s="140" t="s">
        <v>202</v>
      </c>
      <c r="H189" s="141">
        <v>1</v>
      </c>
      <c r="I189" s="142"/>
      <c r="J189" s="143">
        <f>ROUND(I189*H189,2)</f>
        <v>0</v>
      </c>
      <c r="K189" s="139" t="s">
        <v>203</v>
      </c>
      <c r="L189" s="32"/>
      <c r="M189" s="144" t="s">
        <v>1</v>
      </c>
      <c r="N189" s="145" t="s">
        <v>42</v>
      </c>
      <c r="P189" s="146">
        <f>O189*H189</f>
        <v>0</v>
      </c>
      <c r="Q189" s="146">
        <v>1.65E-3</v>
      </c>
      <c r="R189" s="146">
        <f>Q189*H189</f>
        <v>1.65E-3</v>
      </c>
      <c r="S189" s="146">
        <v>0</v>
      </c>
      <c r="T189" s="147">
        <f>S189*H189</f>
        <v>0</v>
      </c>
      <c r="AR189" s="148" t="s">
        <v>204</v>
      </c>
      <c r="AT189" s="148" t="s">
        <v>199</v>
      </c>
      <c r="AU189" s="148" t="s">
        <v>87</v>
      </c>
      <c r="AY189" s="17" t="s">
        <v>197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85</v>
      </c>
      <c r="BK189" s="149">
        <f>ROUND(I189*H189,2)</f>
        <v>0</v>
      </c>
      <c r="BL189" s="17" t="s">
        <v>204</v>
      </c>
      <c r="BM189" s="148" t="s">
        <v>340</v>
      </c>
    </row>
    <row r="190" spans="2:65" s="1" customFormat="1" ht="16.5" customHeight="1">
      <c r="B190" s="136"/>
      <c r="C190" s="172" t="s">
        <v>7</v>
      </c>
      <c r="D190" s="172" t="s">
        <v>321</v>
      </c>
      <c r="E190" s="173" t="s">
        <v>1881</v>
      </c>
      <c r="F190" s="174" t="s">
        <v>1882</v>
      </c>
      <c r="G190" s="175" t="s">
        <v>1530</v>
      </c>
      <c r="H190" s="176">
        <v>1</v>
      </c>
      <c r="I190" s="177"/>
      <c r="J190" s="178">
        <f>ROUND(I190*H190,2)</f>
        <v>0</v>
      </c>
      <c r="K190" s="174" t="s">
        <v>1</v>
      </c>
      <c r="L190" s="179"/>
      <c r="M190" s="180" t="s">
        <v>1</v>
      </c>
      <c r="N190" s="181" t="s">
        <v>42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244</v>
      </c>
      <c r="AT190" s="148" t="s">
        <v>321</v>
      </c>
      <c r="AU190" s="148" t="s">
        <v>87</v>
      </c>
      <c r="AY190" s="17" t="s">
        <v>197</v>
      </c>
      <c r="BE190" s="149">
        <f>IF(N190="základní",J190,0)</f>
        <v>0</v>
      </c>
      <c r="BF190" s="149">
        <f>IF(N190="snížená",J190,0)</f>
        <v>0</v>
      </c>
      <c r="BG190" s="149">
        <f>IF(N190="zákl. přenesená",J190,0)</f>
        <v>0</v>
      </c>
      <c r="BH190" s="149">
        <f>IF(N190="sníž. přenesená",J190,0)</f>
        <v>0</v>
      </c>
      <c r="BI190" s="149">
        <f>IF(N190="nulová",J190,0)</f>
        <v>0</v>
      </c>
      <c r="BJ190" s="17" t="s">
        <v>85</v>
      </c>
      <c r="BK190" s="149">
        <f>ROUND(I190*H190,2)</f>
        <v>0</v>
      </c>
      <c r="BL190" s="17" t="s">
        <v>204</v>
      </c>
      <c r="BM190" s="148" t="s">
        <v>350</v>
      </c>
    </row>
    <row r="191" spans="2:65" s="1" customFormat="1" ht="21.75" customHeight="1">
      <c r="B191" s="136"/>
      <c r="C191" s="137" t="s">
        <v>320</v>
      </c>
      <c r="D191" s="137" t="s">
        <v>199</v>
      </c>
      <c r="E191" s="138" t="s">
        <v>1883</v>
      </c>
      <c r="F191" s="139" t="s">
        <v>1884</v>
      </c>
      <c r="G191" s="140" t="s">
        <v>202</v>
      </c>
      <c r="H191" s="141">
        <v>1</v>
      </c>
      <c r="I191" s="142"/>
      <c r="J191" s="143">
        <f>ROUND(I191*H191,2)</f>
        <v>0</v>
      </c>
      <c r="K191" s="139" t="s">
        <v>203</v>
      </c>
      <c r="L191" s="32"/>
      <c r="M191" s="144" t="s">
        <v>1</v>
      </c>
      <c r="N191" s="145" t="s">
        <v>42</v>
      </c>
      <c r="P191" s="146">
        <f>O191*H191</f>
        <v>0</v>
      </c>
      <c r="Q191" s="146">
        <v>2.81E-3</v>
      </c>
      <c r="R191" s="146">
        <f>Q191*H191</f>
        <v>2.81E-3</v>
      </c>
      <c r="S191" s="146">
        <v>0</v>
      </c>
      <c r="T191" s="147">
        <f>S191*H191</f>
        <v>0</v>
      </c>
      <c r="AR191" s="148" t="s">
        <v>204</v>
      </c>
      <c r="AT191" s="148" t="s">
        <v>199</v>
      </c>
      <c r="AU191" s="148" t="s">
        <v>87</v>
      </c>
      <c r="AY191" s="17" t="s">
        <v>197</v>
      </c>
      <c r="BE191" s="149">
        <f>IF(N191="základní",J191,0)</f>
        <v>0</v>
      </c>
      <c r="BF191" s="149">
        <f>IF(N191="snížená",J191,0)</f>
        <v>0</v>
      </c>
      <c r="BG191" s="149">
        <f>IF(N191="zákl. přenesená",J191,0)</f>
        <v>0</v>
      </c>
      <c r="BH191" s="149">
        <f>IF(N191="sníž. přenesená",J191,0)</f>
        <v>0</v>
      </c>
      <c r="BI191" s="149">
        <f>IF(N191="nulová",J191,0)</f>
        <v>0</v>
      </c>
      <c r="BJ191" s="17" t="s">
        <v>85</v>
      </c>
      <c r="BK191" s="149">
        <f>ROUND(I191*H191,2)</f>
        <v>0</v>
      </c>
      <c r="BL191" s="17" t="s">
        <v>204</v>
      </c>
      <c r="BM191" s="148" t="s">
        <v>360</v>
      </c>
    </row>
    <row r="192" spans="2:65" s="12" customFormat="1">
      <c r="B192" s="150"/>
      <c r="D192" s="151" t="s">
        <v>214</v>
      </c>
      <c r="E192" s="152" t="s">
        <v>1</v>
      </c>
      <c r="F192" s="153" t="s">
        <v>1885</v>
      </c>
      <c r="H192" s="154">
        <v>1</v>
      </c>
      <c r="I192" s="155"/>
      <c r="L192" s="150"/>
      <c r="M192" s="156"/>
      <c r="T192" s="157"/>
      <c r="AT192" s="152" t="s">
        <v>214</v>
      </c>
      <c r="AU192" s="152" t="s">
        <v>87</v>
      </c>
      <c r="AV192" s="12" t="s">
        <v>87</v>
      </c>
      <c r="AW192" s="12" t="s">
        <v>32</v>
      </c>
      <c r="AX192" s="12" t="s">
        <v>77</v>
      </c>
      <c r="AY192" s="152" t="s">
        <v>197</v>
      </c>
    </row>
    <row r="193" spans="2:65" s="13" customFormat="1">
      <c r="B193" s="158"/>
      <c r="D193" s="151" t="s">
        <v>214</v>
      </c>
      <c r="E193" s="159" t="s">
        <v>1</v>
      </c>
      <c r="F193" s="160" t="s">
        <v>219</v>
      </c>
      <c r="H193" s="161">
        <v>1</v>
      </c>
      <c r="I193" s="162"/>
      <c r="L193" s="158"/>
      <c r="M193" s="163"/>
      <c r="T193" s="164"/>
      <c r="AT193" s="159" t="s">
        <v>214</v>
      </c>
      <c r="AU193" s="159" t="s">
        <v>87</v>
      </c>
      <c r="AV193" s="13" t="s">
        <v>204</v>
      </c>
      <c r="AW193" s="13" t="s">
        <v>32</v>
      </c>
      <c r="AX193" s="13" t="s">
        <v>85</v>
      </c>
      <c r="AY193" s="159" t="s">
        <v>197</v>
      </c>
    </row>
    <row r="194" spans="2:65" s="1" customFormat="1" ht="16.5" customHeight="1">
      <c r="B194" s="136"/>
      <c r="C194" s="172" t="s">
        <v>327</v>
      </c>
      <c r="D194" s="172" t="s">
        <v>321</v>
      </c>
      <c r="E194" s="173" t="s">
        <v>1528</v>
      </c>
      <c r="F194" s="174" t="s">
        <v>1886</v>
      </c>
      <c r="G194" s="175" t="s">
        <v>1530</v>
      </c>
      <c r="H194" s="176">
        <v>1</v>
      </c>
      <c r="I194" s="177"/>
      <c r="J194" s="178">
        <f>ROUND(I194*H194,2)</f>
        <v>0</v>
      </c>
      <c r="K194" s="174" t="s">
        <v>1</v>
      </c>
      <c r="L194" s="179"/>
      <c r="M194" s="180" t="s">
        <v>1</v>
      </c>
      <c r="N194" s="181" t="s">
        <v>42</v>
      </c>
      <c r="P194" s="146">
        <f>O194*H194</f>
        <v>0</v>
      </c>
      <c r="Q194" s="146">
        <v>0</v>
      </c>
      <c r="R194" s="146">
        <f>Q194*H194</f>
        <v>0</v>
      </c>
      <c r="S194" s="146">
        <v>0</v>
      </c>
      <c r="T194" s="147">
        <f>S194*H194</f>
        <v>0</v>
      </c>
      <c r="AR194" s="148" t="s">
        <v>244</v>
      </c>
      <c r="AT194" s="148" t="s">
        <v>321</v>
      </c>
      <c r="AU194" s="148" t="s">
        <v>87</v>
      </c>
      <c r="AY194" s="17" t="s">
        <v>197</v>
      </c>
      <c r="BE194" s="149">
        <f>IF(N194="základní",J194,0)</f>
        <v>0</v>
      </c>
      <c r="BF194" s="149">
        <f>IF(N194="snížená",J194,0)</f>
        <v>0</v>
      </c>
      <c r="BG194" s="149">
        <f>IF(N194="zákl. přenesená",J194,0)</f>
        <v>0</v>
      </c>
      <c r="BH194" s="149">
        <f>IF(N194="sníž. přenesená",J194,0)</f>
        <v>0</v>
      </c>
      <c r="BI194" s="149">
        <f>IF(N194="nulová",J194,0)</f>
        <v>0</v>
      </c>
      <c r="BJ194" s="17" t="s">
        <v>85</v>
      </c>
      <c r="BK194" s="149">
        <f>ROUND(I194*H194,2)</f>
        <v>0</v>
      </c>
      <c r="BL194" s="17" t="s">
        <v>204</v>
      </c>
      <c r="BM194" s="148" t="s">
        <v>371</v>
      </c>
    </row>
    <row r="195" spans="2:65" s="1" customFormat="1" ht="24.2" customHeight="1">
      <c r="B195" s="136"/>
      <c r="C195" s="137" t="s">
        <v>331</v>
      </c>
      <c r="D195" s="137" t="s">
        <v>199</v>
      </c>
      <c r="E195" s="138" t="s">
        <v>1887</v>
      </c>
      <c r="F195" s="139" t="s">
        <v>1888</v>
      </c>
      <c r="G195" s="140" t="s">
        <v>202</v>
      </c>
      <c r="H195" s="141">
        <v>1</v>
      </c>
      <c r="I195" s="142"/>
      <c r="J195" s="143">
        <f>ROUND(I195*H195,2)</f>
        <v>0</v>
      </c>
      <c r="K195" s="139" t="s">
        <v>203</v>
      </c>
      <c r="L195" s="32"/>
      <c r="M195" s="144" t="s">
        <v>1</v>
      </c>
      <c r="N195" s="145" t="s">
        <v>42</v>
      </c>
      <c r="P195" s="146">
        <f>O195*H195</f>
        <v>0</v>
      </c>
      <c r="Q195" s="146">
        <v>4.0050000000000002E-2</v>
      </c>
      <c r="R195" s="146">
        <f>Q195*H195</f>
        <v>4.0050000000000002E-2</v>
      </c>
      <c r="S195" s="146">
        <v>0</v>
      </c>
      <c r="T195" s="147">
        <f>S195*H195</f>
        <v>0</v>
      </c>
      <c r="AR195" s="148" t="s">
        <v>204</v>
      </c>
      <c r="AT195" s="148" t="s">
        <v>199</v>
      </c>
      <c r="AU195" s="148" t="s">
        <v>87</v>
      </c>
      <c r="AY195" s="17" t="s">
        <v>197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85</v>
      </c>
      <c r="BK195" s="149">
        <f>ROUND(I195*H195,2)</f>
        <v>0</v>
      </c>
      <c r="BL195" s="17" t="s">
        <v>204</v>
      </c>
      <c r="BM195" s="148" t="s">
        <v>382</v>
      </c>
    </row>
    <row r="196" spans="2:65" s="12" customFormat="1">
      <c r="B196" s="150"/>
      <c r="D196" s="151" t="s">
        <v>214</v>
      </c>
      <c r="E196" s="152" t="s">
        <v>1</v>
      </c>
      <c r="F196" s="153" t="s">
        <v>1889</v>
      </c>
      <c r="H196" s="154">
        <v>1</v>
      </c>
      <c r="I196" s="155"/>
      <c r="L196" s="150"/>
      <c r="M196" s="156"/>
      <c r="T196" s="157"/>
      <c r="AT196" s="152" t="s">
        <v>214</v>
      </c>
      <c r="AU196" s="152" t="s">
        <v>87</v>
      </c>
      <c r="AV196" s="12" t="s">
        <v>87</v>
      </c>
      <c r="AW196" s="12" t="s">
        <v>32</v>
      </c>
      <c r="AX196" s="12" t="s">
        <v>77</v>
      </c>
      <c r="AY196" s="152" t="s">
        <v>197</v>
      </c>
    </row>
    <row r="197" spans="2:65" s="13" customFormat="1">
      <c r="B197" s="158"/>
      <c r="D197" s="151" t="s">
        <v>214</v>
      </c>
      <c r="E197" s="159" t="s">
        <v>1</v>
      </c>
      <c r="F197" s="160" t="s">
        <v>219</v>
      </c>
      <c r="H197" s="161">
        <v>1</v>
      </c>
      <c r="I197" s="162"/>
      <c r="L197" s="158"/>
      <c r="M197" s="163"/>
      <c r="T197" s="164"/>
      <c r="AT197" s="159" t="s">
        <v>214</v>
      </c>
      <c r="AU197" s="159" t="s">
        <v>87</v>
      </c>
      <c r="AV197" s="13" t="s">
        <v>204</v>
      </c>
      <c r="AW197" s="13" t="s">
        <v>32</v>
      </c>
      <c r="AX197" s="13" t="s">
        <v>85</v>
      </c>
      <c r="AY197" s="159" t="s">
        <v>197</v>
      </c>
    </row>
    <row r="198" spans="2:65" s="1" customFormat="1" ht="33" customHeight="1">
      <c r="B198" s="136"/>
      <c r="C198" s="137" t="s">
        <v>336</v>
      </c>
      <c r="D198" s="137" t="s">
        <v>199</v>
      </c>
      <c r="E198" s="138" t="s">
        <v>1890</v>
      </c>
      <c r="F198" s="139" t="s">
        <v>1891</v>
      </c>
      <c r="G198" s="140" t="s">
        <v>202</v>
      </c>
      <c r="H198" s="141">
        <v>1</v>
      </c>
      <c r="I198" s="142"/>
      <c r="J198" s="143">
        <f>ROUND(I198*H198,2)</f>
        <v>0</v>
      </c>
      <c r="K198" s="139" t="s">
        <v>203</v>
      </c>
      <c r="L198" s="32"/>
      <c r="M198" s="144" t="s">
        <v>1</v>
      </c>
      <c r="N198" s="145" t="s">
        <v>42</v>
      </c>
      <c r="P198" s="146">
        <f>O198*H198</f>
        <v>0</v>
      </c>
      <c r="Q198" s="146">
        <v>1.189E-2</v>
      </c>
      <c r="R198" s="146">
        <f>Q198*H198</f>
        <v>1.189E-2</v>
      </c>
      <c r="S198" s="146">
        <v>0</v>
      </c>
      <c r="T198" s="147">
        <f>S198*H198</f>
        <v>0</v>
      </c>
      <c r="AR198" s="148" t="s">
        <v>204</v>
      </c>
      <c r="AT198" s="148" t="s">
        <v>199</v>
      </c>
      <c r="AU198" s="148" t="s">
        <v>87</v>
      </c>
      <c r="AY198" s="17" t="s">
        <v>197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85</v>
      </c>
      <c r="BK198" s="149">
        <f>ROUND(I198*H198,2)</f>
        <v>0</v>
      </c>
      <c r="BL198" s="17" t="s">
        <v>204</v>
      </c>
      <c r="BM198" s="148" t="s">
        <v>392</v>
      </c>
    </row>
    <row r="199" spans="2:65" s="1" customFormat="1" ht="24.2" customHeight="1">
      <c r="B199" s="136"/>
      <c r="C199" s="137" t="s">
        <v>340</v>
      </c>
      <c r="D199" s="137" t="s">
        <v>199</v>
      </c>
      <c r="E199" s="138" t="s">
        <v>1892</v>
      </c>
      <c r="F199" s="139" t="s">
        <v>1893</v>
      </c>
      <c r="G199" s="140" t="s">
        <v>202</v>
      </c>
      <c r="H199" s="141">
        <v>1</v>
      </c>
      <c r="I199" s="142"/>
      <c r="J199" s="143">
        <f>ROUND(I199*H199,2)</f>
        <v>0</v>
      </c>
      <c r="K199" s="139" t="s">
        <v>203</v>
      </c>
      <c r="L199" s="32"/>
      <c r="M199" s="144" t="s">
        <v>1</v>
      </c>
      <c r="N199" s="145" t="s">
        <v>42</v>
      </c>
      <c r="P199" s="146">
        <f>O199*H199</f>
        <v>0</v>
      </c>
      <c r="Q199" s="146">
        <v>0</v>
      </c>
      <c r="R199" s="146">
        <f>Q199*H199</f>
        <v>0</v>
      </c>
      <c r="S199" s="146">
        <v>0</v>
      </c>
      <c r="T199" s="147">
        <f>S199*H199</f>
        <v>0</v>
      </c>
      <c r="AR199" s="148" t="s">
        <v>204</v>
      </c>
      <c r="AT199" s="148" t="s">
        <v>199</v>
      </c>
      <c r="AU199" s="148" t="s">
        <v>87</v>
      </c>
      <c r="AY199" s="17" t="s">
        <v>197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85</v>
      </c>
      <c r="BK199" s="149">
        <f>ROUND(I199*H199,2)</f>
        <v>0</v>
      </c>
      <c r="BL199" s="17" t="s">
        <v>204</v>
      </c>
      <c r="BM199" s="148" t="s">
        <v>401</v>
      </c>
    </row>
    <row r="200" spans="2:65" s="1" customFormat="1" ht="24.2" customHeight="1">
      <c r="B200" s="136"/>
      <c r="C200" s="137" t="s">
        <v>345</v>
      </c>
      <c r="D200" s="137" t="s">
        <v>199</v>
      </c>
      <c r="E200" s="138" t="s">
        <v>1894</v>
      </c>
      <c r="F200" s="139" t="s">
        <v>1895</v>
      </c>
      <c r="G200" s="140" t="s">
        <v>202</v>
      </c>
      <c r="H200" s="141">
        <v>1</v>
      </c>
      <c r="I200" s="142"/>
      <c r="J200" s="143">
        <f>ROUND(I200*H200,2)</f>
        <v>0</v>
      </c>
      <c r="K200" s="139" t="s">
        <v>203</v>
      </c>
      <c r="L200" s="32"/>
      <c r="M200" s="144" t="s">
        <v>1</v>
      </c>
      <c r="N200" s="145" t="s">
        <v>42</v>
      </c>
      <c r="P200" s="146">
        <f>O200*H200</f>
        <v>0</v>
      </c>
      <c r="Q200" s="146">
        <v>1.01E-2</v>
      </c>
      <c r="R200" s="146">
        <f>Q200*H200</f>
        <v>1.01E-2</v>
      </c>
      <c r="S200" s="146">
        <v>0</v>
      </c>
      <c r="T200" s="147">
        <f>S200*H200</f>
        <v>0</v>
      </c>
      <c r="AR200" s="148" t="s">
        <v>204</v>
      </c>
      <c r="AT200" s="148" t="s">
        <v>199</v>
      </c>
      <c r="AU200" s="148" t="s">
        <v>87</v>
      </c>
      <c r="AY200" s="17" t="s">
        <v>197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85</v>
      </c>
      <c r="BK200" s="149">
        <f>ROUND(I200*H200,2)</f>
        <v>0</v>
      </c>
      <c r="BL200" s="17" t="s">
        <v>204</v>
      </c>
      <c r="BM200" s="148" t="s">
        <v>413</v>
      </c>
    </row>
    <row r="201" spans="2:65" s="11" customFormat="1" ht="22.9" customHeight="1">
      <c r="B201" s="124"/>
      <c r="D201" s="125" t="s">
        <v>76</v>
      </c>
      <c r="E201" s="134" t="s">
        <v>1896</v>
      </c>
      <c r="F201" s="134" t="s">
        <v>1897</v>
      </c>
      <c r="I201" s="127"/>
      <c r="J201" s="135">
        <f>BK201</f>
        <v>0</v>
      </c>
      <c r="L201" s="124"/>
      <c r="M201" s="129"/>
      <c r="P201" s="130">
        <v>0</v>
      </c>
      <c r="R201" s="130">
        <v>0</v>
      </c>
      <c r="T201" s="131">
        <v>0</v>
      </c>
      <c r="AR201" s="125" t="s">
        <v>85</v>
      </c>
      <c r="AT201" s="132" t="s">
        <v>76</v>
      </c>
      <c r="AU201" s="132" t="s">
        <v>85</v>
      </c>
      <c r="AY201" s="125" t="s">
        <v>197</v>
      </c>
      <c r="BK201" s="133">
        <v>0</v>
      </c>
    </row>
    <row r="202" spans="2:65" s="11" customFormat="1" ht="22.9" customHeight="1">
      <c r="B202" s="124"/>
      <c r="D202" s="125" t="s">
        <v>76</v>
      </c>
      <c r="E202" s="134" t="s">
        <v>1898</v>
      </c>
      <c r="F202" s="134" t="s">
        <v>1899</v>
      </c>
      <c r="I202" s="127"/>
      <c r="J202" s="135">
        <f>BK202</f>
        <v>0</v>
      </c>
      <c r="L202" s="124"/>
      <c r="M202" s="129"/>
      <c r="P202" s="130">
        <f>SUM(P203:P221)</f>
        <v>0</v>
      </c>
      <c r="R202" s="130">
        <f>SUM(R203:R221)</f>
        <v>4.5258199999999995</v>
      </c>
      <c r="T202" s="131">
        <f>SUM(T203:T221)</f>
        <v>0</v>
      </c>
      <c r="AR202" s="125" t="s">
        <v>85</v>
      </c>
      <c r="AT202" s="132" t="s">
        <v>76</v>
      </c>
      <c r="AU202" s="132" t="s">
        <v>85</v>
      </c>
      <c r="AY202" s="125" t="s">
        <v>197</v>
      </c>
      <c r="BK202" s="133">
        <f>SUM(BK203:BK221)</f>
        <v>0</v>
      </c>
    </row>
    <row r="203" spans="2:65" s="1" customFormat="1" ht="24.2" customHeight="1">
      <c r="B203" s="136"/>
      <c r="C203" s="137" t="s">
        <v>350</v>
      </c>
      <c r="D203" s="137" t="s">
        <v>199</v>
      </c>
      <c r="E203" s="138" t="s">
        <v>1900</v>
      </c>
      <c r="F203" s="139" t="s">
        <v>1901</v>
      </c>
      <c r="G203" s="140" t="s">
        <v>202</v>
      </c>
      <c r="H203" s="141">
        <v>1</v>
      </c>
      <c r="I203" s="142"/>
      <c r="J203" s="143">
        <f>ROUND(I203*H203,2)</f>
        <v>0</v>
      </c>
      <c r="K203" s="139" t="s">
        <v>203</v>
      </c>
      <c r="L203" s="32"/>
      <c r="M203" s="144" t="s">
        <v>1</v>
      </c>
      <c r="N203" s="145" t="s">
        <v>42</v>
      </c>
      <c r="P203" s="146">
        <f>O203*H203</f>
        <v>0</v>
      </c>
      <c r="Q203" s="146">
        <v>8.7419999999999998E-2</v>
      </c>
      <c r="R203" s="146">
        <f>Q203*H203</f>
        <v>8.7419999999999998E-2</v>
      </c>
      <c r="S203" s="146">
        <v>0</v>
      </c>
      <c r="T203" s="147">
        <f>S203*H203</f>
        <v>0</v>
      </c>
      <c r="AR203" s="148" t="s">
        <v>204</v>
      </c>
      <c r="AT203" s="148" t="s">
        <v>199</v>
      </c>
      <c r="AU203" s="148" t="s">
        <v>87</v>
      </c>
      <c r="AY203" s="17" t="s">
        <v>197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85</v>
      </c>
      <c r="BK203" s="149">
        <f>ROUND(I203*H203,2)</f>
        <v>0</v>
      </c>
      <c r="BL203" s="17" t="s">
        <v>204</v>
      </c>
      <c r="BM203" s="148" t="s">
        <v>1902</v>
      </c>
    </row>
    <row r="204" spans="2:65" s="12" customFormat="1">
      <c r="B204" s="150"/>
      <c r="D204" s="151" t="s">
        <v>214</v>
      </c>
      <c r="E204" s="152" t="s">
        <v>1</v>
      </c>
      <c r="F204" s="153" t="s">
        <v>1903</v>
      </c>
      <c r="H204" s="154">
        <v>1</v>
      </c>
      <c r="I204" s="155"/>
      <c r="L204" s="150"/>
      <c r="M204" s="156"/>
      <c r="T204" s="157"/>
      <c r="AT204" s="152" t="s">
        <v>214</v>
      </c>
      <c r="AU204" s="152" t="s">
        <v>87</v>
      </c>
      <c r="AV204" s="12" t="s">
        <v>87</v>
      </c>
      <c r="AW204" s="12" t="s">
        <v>32</v>
      </c>
      <c r="AX204" s="12" t="s">
        <v>77</v>
      </c>
      <c r="AY204" s="152" t="s">
        <v>197</v>
      </c>
    </row>
    <row r="205" spans="2:65" s="13" customFormat="1">
      <c r="B205" s="158"/>
      <c r="D205" s="151" t="s">
        <v>214</v>
      </c>
      <c r="E205" s="159" t="s">
        <v>1</v>
      </c>
      <c r="F205" s="160" t="s">
        <v>219</v>
      </c>
      <c r="H205" s="161">
        <v>1</v>
      </c>
      <c r="I205" s="162"/>
      <c r="L205" s="158"/>
      <c r="M205" s="163"/>
      <c r="T205" s="164"/>
      <c r="AT205" s="159" t="s">
        <v>214</v>
      </c>
      <c r="AU205" s="159" t="s">
        <v>87</v>
      </c>
      <c r="AV205" s="13" t="s">
        <v>204</v>
      </c>
      <c r="AW205" s="13" t="s">
        <v>32</v>
      </c>
      <c r="AX205" s="13" t="s">
        <v>85</v>
      </c>
      <c r="AY205" s="159" t="s">
        <v>197</v>
      </c>
    </row>
    <row r="206" spans="2:65" s="1" customFormat="1" ht="24.2" customHeight="1">
      <c r="B206" s="136"/>
      <c r="C206" s="172" t="s">
        <v>355</v>
      </c>
      <c r="D206" s="172" t="s">
        <v>321</v>
      </c>
      <c r="E206" s="173" t="s">
        <v>1904</v>
      </c>
      <c r="F206" s="174" t="s">
        <v>1905</v>
      </c>
      <c r="G206" s="175" t="s">
        <v>202</v>
      </c>
      <c r="H206" s="176">
        <v>1</v>
      </c>
      <c r="I206" s="177"/>
      <c r="J206" s="178">
        <f>ROUND(I206*H206,2)</f>
        <v>0</v>
      </c>
      <c r="K206" s="174" t="s">
        <v>203</v>
      </c>
      <c r="L206" s="179"/>
      <c r="M206" s="180" t="s">
        <v>1</v>
      </c>
      <c r="N206" s="181" t="s">
        <v>42</v>
      </c>
      <c r="P206" s="146">
        <f>O206*H206</f>
        <v>0</v>
      </c>
      <c r="Q206" s="146">
        <v>2.1000000000000001E-2</v>
      </c>
      <c r="R206" s="146">
        <f>Q206*H206</f>
        <v>2.1000000000000001E-2</v>
      </c>
      <c r="S206" s="146">
        <v>0</v>
      </c>
      <c r="T206" s="147">
        <f>S206*H206</f>
        <v>0</v>
      </c>
      <c r="AR206" s="148" t="s">
        <v>244</v>
      </c>
      <c r="AT206" s="148" t="s">
        <v>321</v>
      </c>
      <c r="AU206" s="148" t="s">
        <v>87</v>
      </c>
      <c r="AY206" s="17" t="s">
        <v>197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85</v>
      </c>
      <c r="BK206" s="149">
        <f>ROUND(I206*H206,2)</f>
        <v>0</v>
      </c>
      <c r="BL206" s="17" t="s">
        <v>204</v>
      </c>
      <c r="BM206" s="148" t="s">
        <v>434</v>
      </c>
    </row>
    <row r="207" spans="2:65" s="1" customFormat="1" ht="24.2" customHeight="1">
      <c r="B207" s="136"/>
      <c r="C207" s="137" t="s">
        <v>360</v>
      </c>
      <c r="D207" s="137" t="s">
        <v>199</v>
      </c>
      <c r="E207" s="138" t="s">
        <v>1906</v>
      </c>
      <c r="F207" s="139" t="s">
        <v>1907</v>
      </c>
      <c r="G207" s="140" t="s">
        <v>202</v>
      </c>
      <c r="H207" s="141">
        <v>2</v>
      </c>
      <c r="I207" s="142"/>
      <c r="J207" s="143">
        <f>ROUND(I207*H207,2)</f>
        <v>0</v>
      </c>
      <c r="K207" s="139" t="s">
        <v>203</v>
      </c>
      <c r="L207" s="32"/>
      <c r="M207" s="144" t="s">
        <v>1</v>
      </c>
      <c r="N207" s="145" t="s">
        <v>42</v>
      </c>
      <c r="P207" s="146">
        <f>O207*H207</f>
        <v>0</v>
      </c>
      <c r="Q207" s="146">
        <v>1.0189999999999999E-2</v>
      </c>
      <c r="R207" s="146">
        <f>Q207*H207</f>
        <v>2.0379999999999999E-2</v>
      </c>
      <c r="S207" s="146">
        <v>0</v>
      </c>
      <c r="T207" s="147">
        <f>S207*H207</f>
        <v>0</v>
      </c>
      <c r="AR207" s="148" t="s">
        <v>204</v>
      </c>
      <c r="AT207" s="148" t="s">
        <v>199</v>
      </c>
      <c r="AU207" s="148" t="s">
        <v>87</v>
      </c>
      <c r="AY207" s="17" t="s">
        <v>197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85</v>
      </c>
      <c r="BK207" s="149">
        <f>ROUND(I207*H207,2)</f>
        <v>0</v>
      </c>
      <c r="BL207" s="17" t="s">
        <v>204</v>
      </c>
      <c r="BM207" s="148" t="s">
        <v>445</v>
      </c>
    </row>
    <row r="208" spans="2:65" s="12" customFormat="1">
      <c r="B208" s="150"/>
      <c r="D208" s="151" t="s">
        <v>214</v>
      </c>
      <c r="E208" s="152" t="s">
        <v>1</v>
      </c>
      <c r="F208" s="153" t="s">
        <v>1908</v>
      </c>
      <c r="H208" s="154">
        <v>2</v>
      </c>
      <c r="I208" s="155"/>
      <c r="L208" s="150"/>
      <c r="M208" s="156"/>
      <c r="T208" s="157"/>
      <c r="AT208" s="152" t="s">
        <v>214</v>
      </c>
      <c r="AU208" s="152" t="s">
        <v>87</v>
      </c>
      <c r="AV208" s="12" t="s">
        <v>87</v>
      </c>
      <c r="AW208" s="12" t="s">
        <v>32</v>
      </c>
      <c r="AX208" s="12" t="s">
        <v>77</v>
      </c>
      <c r="AY208" s="152" t="s">
        <v>197</v>
      </c>
    </row>
    <row r="209" spans="2:65" s="13" customFormat="1">
      <c r="B209" s="158"/>
      <c r="D209" s="151" t="s">
        <v>214</v>
      </c>
      <c r="E209" s="159" t="s">
        <v>1</v>
      </c>
      <c r="F209" s="160" t="s">
        <v>219</v>
      </c>
      <c r="H209" s="161">
        <v>2</v>
      </c>
      <c r="I209" s="162"/>
      <c r="L209" s="158"/>
      <c r="M209" s="163"/>
      <c r="T209" s="164"/>
      <c r="AT209" s="159" t="s">
        <v>214</v>
      </c>
      <c r="AU209" s="159" t="s">
        <v>87</v>
      </c>
      <c r="AV209" s="13" t="s">
        <v>204</v>
      </c>
      <c r="AW209" s="13" t="s">
        <v>32</v>
      </c>
      <c r="AX209" s="13" t="s">
        <v>85</v>
      </c>
      <c r="AY209" s="159" t="s">
        <v>197</v>
      </c>
    </row>
    <row r="210" spans="2:65" s="1" customFormat="1" ht="21.75" customHeight="1">
      <c r="B210" s="136"/>
      <c r="C210" s="172" t="s">
        <v>366</v>
      </c>
      <c r="D210" s="172" t="s">
        <v>321</v>
      </c>
      <c r="E210" s="173" t="s">
        <v>1909</v>
      </c>
      <c r="F210" s="174" t="s">
        <v>1910</v>
      </c>
      <c r="G210" s="175" t="s">
        <v>202</v>
      </c>
      <c r="H210" s="176">
        <v>1</v>
      </c>
      <c r="I210" s="177"/>
      <c r="J210" s="178">
        <f>ROUND(I210*H210,2)</f>
        <v>0</v>
      </c>
      <c r="K210" s="174" t="s">
        <v>203</v>
      </c>
      <c r="L210" s="179"/>
      <c r="M210" s="180" t="s">
        <v>1</v>
      </c>
      <c r="N210" s="181" t="s">
        <v>42</v>
      </c>
      <c r="P210" s="146">
        <f>O210*H210</f>
        <v>0</v>
      </c>
      <c r="Q210" s="146">
        <v>0.50600000000000001</v>
      </c>
      <c r="R210" s="146">
        <f>Q210*H210</f>
        <v>0.50600000000000001</v>
      </c>
      <c r="S210" s="146">
        <v>0</v>
      </c>
      <c r="T210" s="147">
        <f>S210*H210</f>
        <v>0</v>
      </c>
      <c r="AR210" s="148" t="s">
        <v>244</v>
      </c>
      <c r="AT210" s="148" t="s">
        <v>321</v>
      </c>
      <c r="AU210" s="148" t="s">
        <v>87</v>
      </c>
      <c r="AY210" s="17" t="s">
        <v>197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85</v>
      </c>
      <c r="BK210" s="149">
        <f>ROUND(I210*H210,2)</f>
        <v>0</v>
      </c>
      <c r="BL210" s="17" t="s">
        <v>204</v>
      </c>
      <c r="BM210" s="148" t="s">
        <v>1911</v>
      </c>
    </row>
    <row r="211" spans="2:65" s="1" customFormat="1" ht="21.75" customHeight="1">
      <c r="B211" s="136"/>
      <c r="C211" s="172" t="s">
        <v>371</v>
      </c>
      <c r="D211" s="172" t="s">
        <v>321</v>
      </c>
      <c r="E211" s="173" t="s">
        <v>1912</v>
      </c>
      <c r="F211" s="174" t="s">
        <v>1913</v>
      </c>
      <c r="G211" s="175" t="s">
        <v>202</v>
      </c>
      <c r="H211" s="176">
        <v>1</v>
      </c>
      <c r="I211" s="177"/>
      <c r="J211" s="178">
        <f>ROUND(I211*H211,2)</f>
        <v>0</v>
      </c>
      <c r="K211" s="174" t="s">
        <v>203</v>
      </c>
      <c r="L211" s="179"/>
      <c r="M211" s="180" t="s">
        <v>1</v>
      </c>
      <c r="N211" s="181" t="s">
        <v>42</v>
      </c>
      <c r="P211" s="146">
        <f>O211*H211</f>
        <v>0</v>
      </c>
      <c r="Q211" s="146">
        <v>1.0129999999999999</v>
      </c>
      <c r="R211" s="146">
        <f>Q211*H211</f>
        <v>1.0129999999999999</v>
      </c>
      <c r="S211" s="146">
        <v>0</v>
      </c>
      <c r="T211" s="147">
        <f>S211*H211</f>
        <v>0</v>
      </c>
      <c r="AR211" s="148" t="s">
        <v>244</v>
      </c>
      <c r="AT211" s="148" t="s">
        <v>321</v>
      </c>
      <c r="AU211" s="148" t="s">
        <v>87</v>
      </c>
      <c r="AY211" s="17" t="s">
        <v>197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85</v>
      </c>
      <c r="BK211" s="149">
        <f>ROUND(I211*H211,2)</f>
        <v>0</v>
      </c>
      <c r="BL211" s="17" t="s">
        <v>204</v>
      </c>
      <c r="BM211" s="148" t="s">
        <v>1914</v>
      </c>
    </row>
    <row r="212" spans="2:65" s="1" customFormat="1" ht="24.2" customHeight="1">
      <c r="B212" s="136"/>
      <c r="C212" s="137" t="s">
        <v>376</v>
      </c>
      <c r="D212" s="137" t="s">
        <v>199</v>
      </c>
      <c r="E212" s="138" t="s">
        <v>1915</v>
      </c>
      <c r="F212" s="139" t="s">
        <v>1916</v>
      </c>
      <c r="G212" s="140" t="s">
        <v>202</v>
      </c>
      <c r="H212" s="141">
        <v>1</v>
      </c>
      <c r="I212" s="142"/>
      <c r="J212" s="143">
        <f>ROUND(I212*H212,2)</f>
        <v>0</v>
      </c>
      <c r="K212" s="139" t="s">
        <v>203</v>
      </c>
      <c r="L212" s="32"/>
      <c r="M212" s="144" t="s">
        <v>1</v>
      </c>
      <c r="N212" s="145" t="s">
        <v>42</v>
      </c>
      <c r="P212" s="146">
        <f>O212*H212</f>
        <v>0</v>
      </c>
      <c r="Q212" s="146">
        <v>1.248E-2</v>
      </c>
      <c r="R212" s="146">
        <f>Q212*H212</f>
        <v>1.248E-2</v>
      </c>
      <c r="S212" s="146">
        <v>0</v>
      </c>
      <c r="T212" s="147">
        <f>S212*H212</f>
        <v>0</v>
      </c>
      <c r="AR212" s="148" t="s">
        <v>204</v>
      </c>
      <c r="AT212" s="148" t="s">
        <v>199</v>
      </c>
      <c r="AU212" s="148" t="s">
        <v>87</v>
      </c>
      <c r="AY212" s="17" t="s">
        <v>197</v>
      </c>
      <c r="BE212" s="149">
        <f>IF(N212="základní",J212,0)</f>
        <v>0</v>
      </c>
      <c r="BF212" s="149">
        <f>IF(N212="snížená",J212,0)</f>
        <v>0</v>
      </c>
      <c r="BG212" s="149">
        <f>IF(N212="zákl. přenesená",J212,0)</f>
        <v>0</v>
      </c>
      <c r="BH212" s="149">
        <f>IF(N212="sníž. přenesená",J212,0)</f>
        <v>0</v>
      </c>
      <c r="BI212" s="149">
        <f>IF(N212="nulová",J212,0)</f>
        <v>0</v>
      </c>
      <c r="BJ212" s="17" t="s">
        <v>85</v>
      </c>
      <c r="BK212" s="149">
        <f>ROUND(I212*H212,2)</f>
        <v>0</v>
      </c>
      <c r="BL212" s="17" t="s">
        <v>204</v>
      </c>
      <c r="BM212" s="148" t="s">
        <v>480</v>
      </c>
    </row>
    <row r="213" spans="2:65" s="12" customFormat="1">
      <c r="B213" s="150"/>
      <c r="D213" s="151" t="s">
        <v>214</v>
      </c>
      <c r="E213" s="152" t="s">
        <v>1</v>
      </c>
      <c r="F213" s="153" t="s">
        <v>1903</v>
      </c>
      <c r="H213" s="154">
        <v>1</v>
      </c>
      <c r="I213" s="155"/>
      <c r="L213" s="150"/>
      <c r="M213" s="156"/>
      <c r="T213" s="157"/>
      <c r="AT213" s="152" t="s">
        <v>214</v>
      </c>
      <c r="AU213" s="152" t="s">
        <v>87</v>
      </c>
      <c r="AV213" s="12" t="s">
        <v>87</v>
      </c>
      <c r="AW213" s="12" t="s">
        <v>32</v>
      </c>
      <c r="AX213" s="12" t="s">
        <v>77</v>
      </c>
      <c r="AY213" s="152" t="s">
        <v>197</v>
      </c>
    </row>
    <row r="214" spans="2:65" s="13" customFormat="1">
      <c r="B214" s="158"/>
      <c r="D214" s="151" t="s">
        <v>214</v>
      </c>
      <c r="E214" s="159" t="s">
        <v>1</v>
      </c>
      <c r="F214" s="160" t="s">
        <v>219</v>
      </c>
      <c r="H214" s="161">
        <v>1</v>
      </c>
      <c r="I214" s="162"/>
      <c r="L214" s="158"/>
      <c r="M214" s="163"/>
      <c r="T214" s="164"/>
      <c r="AT214" s="159" t="s">
        <v>214</v>
      </c>
      <c r="AU214" s="159" t="s">
        <v>87</v>
      </c>
      <c r="AV214" s="13" t="s">
        <v>204</v>
      </c>
      <c r="AW214" s="13" t="s">
        <v>32</v>
      </c>
      <c r="AX214" s="13" t="s">
        <v>85</v>
      </c>
      <c r="AY214" s="159" t="s">
        <v>197</v>
      </c>
    </row>
    <row r="215" spans="2:65" s="1" customFormat="1" ht="24.2" customHeight="1">
      <c r="B215" s="136"/>
      <c r="C215" s="172" t="s">
        <v>382</v>
      </c>
      <c r="D215" s="172" t="s">
        <v>321</v>
      </c>
      <c r="E215" s="173" t="s">
        <v>1917</v>
      </c>
      <c r="F215" s="174" t="s">
        <v>1918</v>
      </c>
      <c r="G215" s="175" t="s">
        <v>202</v>
      </c>
      <c r="H215" s="176">
        <v>1</v>
      </c>
      <c r="I215" s="177"/>
      <c r="J215" s="178">
        <f>ROUND(I215*H215,2)</f>
        <v>0</v>
      </c>
      <c r="K215" s="174" t="s">
        <v>203</v>
      </c>
      <c r="L215" s="179"/>
      <c r="M215" s="180" t="s">
        <v>1</v>
      </c>
      <c r="N215" s="181" t="s">
        <v>42</v>
      </c>
      <c r="P215" s="146">
        <f>O215*H215</f>
        <v>0</v>
      </c>
      <c r="Q215" s="146">
        <v>0.56999999999999995</v>
      </c>
      <c r="R215" s="146">
        <f>Q215*H215</f>
        <v>0.56999999999999995</v>
      </c>
      <c r="S215" s="146">
        <v>0</v>
      </c>
      <c r="T215" s="147">
        <f>S215*H215</f>
        <v>0</v>
      </c>
      <c r="AR215" s="148" t="s">
        <v>244</v>
      </c>
      <c r="AT215" s="148" t="s">
        <v>321</v>
      </c>
      <c r="AU215" s="148" t="s">
        <v>87</v>
      </c>
      <c r="AY215" s="17" t="s">
        <v>197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85</v>
      </c>
      <c r="BK215" s="149">
        <f>ROUND(I215*H215,2)</f>
        <v>0</v>
      </c>
      <c r="BL215" s="17" t="s">
        <v>204</v>
      </c>
      <c r="BM215" s="148" t="s">
        <v>488</v>
      </c>
    </row>
    <row r="216" spans="2:65" s="1" customFormat="1" ht="24.2" customHeight="1">
      <c r="B216" s="136"/>
      <c r="C216" s="137" t="s">
        <v>387</v>
      </c>
      <c r="D216" s="137" t="s">
        <v>199</v>
      </c>
      <c r="E216" s="138" t="s">
        <v>1919</v>
      </c>
      <c r="F216" s="139" t="s">
        <v>1920</v>
      </c>
      <c r="G216" s="140" t="s">
        <v>202</v>
      </c>
      <c r="H216" s="141">
        <v>1</v>
      </c>
      <c r="I216" s="142"/>
      <c r="J216" s="143">
        <f>ROUND(I216*H216,2)</f>
        <v>0</v>
      </c>
      <c r="K216" s="139" t="s">
        <v>203</v>
      </c>
      <c r="L216" s="32"/>
      <c r="M216" s="144" t="s">
        <v>1</v>
      </c>
      <c r="N216" s="145" t="s">
        <v>42</v>
      </c>
      <c r="P216" s="146">
        <f>O216*H216</f>
        <v>0</v>
      </c>
      <c r="Q216" s="146">
        <v>2.8539999999999999E-2</v>
      </c>
      <c r="R216" s="146">
        <f>Q216*H216</f>
        <v>2.8539999999999999E-2</v>
      </c>
      <c r="S216" s="146">
        <v>0</v>
      </c>
      <c r="T216" s="147">
        <f>S216*H216</f>
        <v>0</v>
      </c>
      <c r="AR216" s="148" t="s">
        <v>204</v>
      </c>
      <c r="AT216" s="148" t="s">
        <v>199</v>
      </c>
      <c r="AU216" s="148" t="s">
        <v>87</v>
      </c>
      <c r="AY216" s="17" t="s">
        <v>197</v>
      </c>
      <c r="BE216" s="149">
        <f>IF(N216="základní",J216,0)</f>
        <v>0</v>
      </c>
      <c r="BF216" s="149">
        <f>IF(N216="snížená",J216,0)</f>
        <v>0</v>
      </c>
      <c r="BG216" s="149">
        <f>IF(N216="zákl. přenesená",J216,0)</f>
        <v>0</v>
      </c>
      <c r="BH216" s="149">
        <f>IF(N216="sníž. přenesená",J216,0)</f>
        <v>0</v>
      </c>
      <c r="BI216" s="149">
        <f>IF(N216="nulová",J216,0)</f>
        <v>0</v>
      </c>
      <c r="BJ216" s="17" t="s">
        <v>85</v>
      </c>
      <c r="BK216" s="149">
        <f>ROUND(I216*H216,2)</f>
        <v>0</v>
      </c>
      <c r="BL216" s="17" t="s">
        <v>204</v>
      </c>
      <c r="BM216" s="148" t="s">
        <v>496</v>
      </c>
    </row>
    <row r="217" spans="2:65" s="12" customFormat="1">
      <c r="B217" s="150"/>
      <c r="D217" s="151" t="s">
        <v>214</v>
      </c>
      <c r="E217" s="152" t="s">
        <v>1</v>
      </c>
      <c r="F217" s="153" t="s">
        <v>1903</v>
      </c>
      <c r="H217" s="154">
        <v>1</v>
      </c>
      <c r="I217" s="155"/>
      <c r="L217" s="150"/>
      <c r="M217" s="156"/>
      <c r="T217" s="157"/>
      <c r="AT217" s="152" t="s">
        <v>214</v>
      </c>
      <c r="AU217" s="152" t="s">
        <v>87</v>
      </c>
      <c r="AV217" s="12" t="s">
        <v>87</v>
      </c>
      <c r="AW217" s="12" t="s">
        <v>32</v>
      </c>
      <c r="AX217" s="12" t="s">
        <v>77</v>
      </c>
      <c r="AY217" s="152" t="s">
        <v>197</v>
      </c>
    </row>
    <row r="218" spans="2:65" s="13" customFormat="1">
      <c r="B218" s="158"/>
      <c r="D218" s="151" t="s">
        <v>214</v>
      </c>
      <c r="E218" s="159" t="s">
        <v>1</v>
      </c>
      <c r="F218" s="160" t="s">
        <v>219</v>
      </c>
      <c r="H218" s="161">
        <v>1</v>
      </c>
      <c r="I218" s="162"/>
      <c r="L218" s="158"/>
      <c r="M218" s="163"/>
      <c r="T218" s="164"/>
      <c r="AT218" s="159" t="s">
        <v>214</v>
      </c>
      <c r="AU218" s="159" t="s">
        <v>87</v>
      </c>
      <c r="AV218" s="13" t="s">
        <v>204</v>
      </c>
      <c r="AW218" s="13" t="s">
        <v>32</v>
      </c>
      <c r="AX218" s="13" t="s">
        <v>85</v>
      </c>
      <c r="AY218" s="159" t="s">
        <v>197</v>
      </c>
    </row>
    <row r="219" spans="2:65" s="1" customFormat="1" ht="24.2" customHeight="1">
      <c r="B219" s="136"/>
      <c r="C219" s="172" t="s">
        <v>392</v>
      </c>
      <c r="D219" s="172" t="s">
        <v>321</v>
      </c>
      <c r="E219" s="173" t="s">
        <v>1921</v>
      </c>
      <c r="F219" s="174" t="s">
        <v>1922</v>
      </c>
      <c r="G219" s="175" t="s">
        <v>202</v>
      </c>
      <c r="H219" s="176">
        <v>1</v>
      </c>
      <c r="I219" s="177"/>
      <c r="J219" s="178">
        <f>ROUND(I219*H219,2)</f>
        <v>0</v>
      </c>
      <c r="K219" s="174" t="s">
        <v>203</v>
      </c>
      <c r="L219" s="179"/>
      <c r="M219" s="180" t="s">
        <v>1</v>
      </c>
      <c r="N219" s="181" t="s">
        <v>42</v>
      </c>
      <c r="P219" s="146">
        <f>O219*H219</f>
        <v>0</v>
      </c>
      <c r="Q219" s="146">
        <v>1.8169999999999999</v>
      </c>
      <c r="R219" s="146">
        <f>Q219*H219</f>
        <v>1.8169999999999999</v>
      </c>
      <c r="S219" s="146">
        <v>0</v>
      </c>
      <c r="T219" s="147">
        <f>S219*H219</f>
        <v>0</v>
      </c>
      <c r="AR219" s="148" t="s">
        <v>244</v>
      </c>
      <c r="AT219" s="148" t="s">
        <v>321</v>
      </c>
      <c r="AU219" s="148" t="s">
        <v>87</v>
      </c>
      <c r="AY219" s="17" t="s">
        <v>197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85</v>
      </c>
      <c r="BK219" s="149">
        <f>ROUND(I219*H219,2)</f>
        <v>0</v>
      </c>
      <c r="BL219" s="17" t="s">
        <v>204</v>
      </c>
      <c r="BM219" s="148" t="s">
        <v>508</v>
      </c>
    </row>
    <row r="220" spans="2:65" s="1" customFormat="1" ht="37.9" customHeight="1">
      <c r="B220" s="136"/>
      <c r="C220" s="137" t="s">
        <v>397</v>
      </c>
      <c r="D220" s="137" t="s">
        <v>199</v>
      </c>
      <c r="E220" s="138" t="s">
        <v>1923</v>
      </c>
      <c r="F220" s="139" t="s">
        <v>1924</v>
      </c>
      <c r="G220" s="140" t="s">
        <v>202</v>
      </c>
      <c r="H220" s="141">
        <v>3</v>
      </c>
      <c r="I220" s="142"/>
      <c r="J220" s="143">
        <f>ROUND(I220*H220,2)</f>
        <v>0</v>
      </c>
      <c r="K220" s="139" t="s">
        <v>203</v>
      </c>
      <c r="L220" s="32"/>
      <c r="M220" s="144" t="s">
        <v>1</v>
      </c>
      <c r="N220" s="145" t="s">
        <v>42</v>
      </c>
      <c r="P220" s="146">
        <f>O220*H220</f>
        <v>0</v>
      </c>
      <c r="Q220" s="146">
        <v>0.09</v>
      </c>
      <c r="R220" s="146">
        <f>Q220*H220</f>
        <v>0.27</v>
      </c>
      <c r="S220" s="146">
        <v>0</v>
      </c>
      <c r="T220" s="147">
        <f>S220*H220</f>
        <v>0</v>
      </c>
      <c r="AR220" s="148" t="s">
        <v>204</v>
      </c>
      <c r="AT220" s="148" t="s">
        <v>199</v>
      </c>
      <c r="AU220" s="148" t="s">
        <v>87</v>
      </c>
      <c r="AY220" s="17" t="s">
        <v>197</v>
      </c>
      <c r="BE220" s="149">
        <f>IF(N220="základní",J220,0)</f>
        <v>0</v>
      </c>
      <c r="BF220" s="149">
        <f>IF(N220="snížená",J220,0)</f>
        <v>0</v>
      </c>
      <c r="BG220" s="149">
        <f>IF(N220="zákl. přenesená",J220,0)</f>
        <v>0</v>
      </c>
      <c r="BH220" s="149">
        <f>IF(N220="sníž. přenesená",J220,0)</f>
        <v>0</v>
      </c>
      <c r="BI220" s="149">
        <f>IF(N220="nulová",J220,0)</f>
        <v>0</v>
      </c>
      <c r="BJ220" s="17" t="s">
        <v>85</v>
      </c>
      <c r="BK220" s="149">
        <f>ROUND(I220*H220,2)</f>
        <v>0</v>
      </c>
      <c r="BL220" s="17" t="s">
        <v>204</v>
      </c>
      <c r="BM220" s="148" t="s">
        <v>520</v>
      </c>
    </row>
    <row r="221" spans="2:65" s="1" customFormat="1" ht="21.75" customHeight="1">
      <c r="B221" s="136"/>
      <c r="C221" s="172" t="s">
        <v>401</v>
      </c>
      <c r="D221" s="172" t="s">
        <v>321</v>
      </c>
      <c r="E221" s="173" t="s">
        <v>1925</v>
      </c>
      <c r="F221" s="174" t="s">
        <v>1926</v>
      </c>
      <c r="G221" s="175" t="s">
        <v>202</v>
      </c>
      <c r="H221" s="176">
        <v>3</v>
      </c>
      <c r="I221" s="177"/>
      <c r="J221" s="178">
        <f>ROUND(I221*H221,2)</f>
        <v>0</v>
      </c>
      <c r="K221" s="174" t="s">
        <v>203</v>
      </c>
      <c r="L221" s="179"/>
      <c r="M221" s="180" t="s">
        <v>1</v>
      </c>
      <c r="N221" s="181" t="s">
        <v>42</v>
      </c>
      <c r="P221" s="146">
        <f>O221*H221</f>
        <v>0</v>
      </c>
      <c r="Q221" s="146">
        <v>0.06</v>
      </c>
      <c r="R221" s="146">
        <f>Q221*H221</f>
        <v>0.18</v>
      </c>
      <c r="S221" s="146">
        <v>0</v>
      </c>
      <c r="T221" s="147">
        <f>S221*H221</f>
        <v>0</v>
      </c>
      <c r="AR221" s="148" t="s">
        <v>244</v>
      </c>
      <c r="AT221" s="148" t="s">
        <v>321</v>
      </c>
      <c r="AU221" s="148" t="s">
        <v>87</v>
      </c>
      <c r="AY221" s="17" t="s">
        <v>197</v>
      </c>
      <c r="BE221" s="149">
        <f>IF(N221="základní",J221,0)</f>
        <v>0</v>
      </c>
      <c r="BF221" s="149">
        <f>IF(N221="snížená",J221,0)</f>
        <v>0</v>
      </c>
      <c r="BG221" s="149">
        <f>IF(N221="zákl. přenesená",J221,0)</f>
        <v>0</v>
      </c>
      <c r="BH221" s="149">
        <f>IF(N221="sníž. přenesená",J221,0)</f>
        <v>0</v>
      </c>
      <c r="BI221" s="149">
        <f>IF(N221="nulová",J221,0)</f>
        <v>0</v>
      </c>
      <c r="BJ221" s="17" t="s">
        <v>85</v>
      </c>
      <c r="BK221" s="149">
        <f>ROUND(I221*H221,2)</f>
        <v>0</v>
      </c>
      <c r="BL221" s="17" t="s">
        <v>204</v>
      </c>
      <c r="BM221" s="148" t="s">
        <v>531</v>
      </c>
    </row>
    <row r="222" spans="2:65" s="11" customFormat="1" ht="22.9" customHeight="1">
      <c r="B222" s="124"/>
      <c r="D222" s="125" t="s">
        <v>76</v>
      </c>
      <c r="E222" s="134" t="s">
        <v>693</v>
      </c>
      <c r="F222" s="134" t="s">
        <v>694</v>
      </c>
      <c r="I222" s="127"/>
      <c r="J222" s="135">
        <f>BK222</f>
        <v>0</v>
      </c>
      <c r="L222" s="124"/>
      <c r="M222" s="129"/>
      <c r="P222" s="130">
        <f>P223</f>
        <v>0</v>
      </c>
      <c r="R222" s="130">
        <f>R223</f>
        <v>0</v>
      </c>
      <c r="T222" s="131">
        <f>T223</f>
        <v>0</v>
      </c>
      <c r="AR222" s="125" t="s">
        <v>85</v>
      </c>
      <c r="AT222" s="132" t="s">
        <v>76</v>
      </c>
      <c r="AU222" s="132" t="s">
        <v>85</v>
      </c>
      <c r="AY222" s="125" t="s">
        <v>197</v>
      </c>
      <c r="BK222" s="133">
        <f>BK223</f>
        <v>0</v>
      </c>
    </row>
    <row r="223" spans="2:65" s="1" customFormat="1" ht="16.5" customHeight="1">
      <c r="B223" s="136"/>
      <c r="C223" s="137" t="s">
        <v>407</v>
      </c>
      <c r="D223" s="137" t="s">
        <v>199</v>
      </c>
      <c r="E223" s="138" t="s">
        <v>1542</v>
      </c>
      <c r="F223" s="139" t="s">
        <v>1543</v>
      </c>
      <c r="G223" s="140" t="s">
        <v>293</v>
      </c>
      <c r="H223" s="141">
        <v>5.9619999999999997</v>
      </c>
      <c r="I223" s="142"/>
      <c r="J223" s="143">
        <f>ROUND(I223*H223,2)</f>
        <v>0</v>
      </c>
      <c r="K223" s="139" t="s">
        <v>203</v>
      </c>
      <c r="L223" s="32"/>
      <c r="M223" s="144" t="s">
        <v>1</v>
      </c>
      <c r="N223" s="145" t="s">
        <v>42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204</v>
      </c>
      <c r="AT223" s="148" t="s">
        <v>199</v>
      </c>
      <c r="AU223" s="148" t="s">
        <v>87</v>
      </c>
      <c r="AY223" s="17" t="s">
        <v>197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85</v>
      </c>
      <c r="BK223" s="149">
        <f>ROUND(I223*H223,2)</f>
        <v>0</v>
      </c>
      <c r="BL223" s="17" t="s">
        <v>204</v>
      </c>
      <c r="BM223" s="148" t="s">
        <v>539</v>
      </c>
    </row>
    <row r="224" spans="2:65" s="11" customFormat="1" ht="25.9" customHeight="1">
      <c r="B224" s="124"/>
      <c r="D224" s="125" t="s">
        <v>76</v>
      </c>
      <c r="E224" s="126" t="s">
        <v>699</v>
      </c>
      <c r="F224" s="126" t="s">
        <v>700</v>
      </c>
      <c r="I224" s="127"/>
      <c r="J224" s="128">
        <f>BK224</f>
        <v>0</v>
      </c>
      <c r="L224" s="124"/>
      <c r="M224" s="129"/>
      <c r="P224" s="130">
        <f>P225+P231</f>
        <v>0</v>
      </c>
      <c r="R224" s="130">
        <f>R225+R231</f>
        <v>1.125E-2</v>
      </c>
      <c r="T224" s="131">
        <f>T225+T231</f>
        <v>0</v>
      </c>
      <c r="AR224" s="125" t="s">
        <v>87</v>
      </c>
      <c r="AT224" s="132" t="s">
        <v>76</v>
      </c>
      <c r="AU224" s="132" t="s">
        <v>77</v>
      </c>
      <c r="AY224" s="125" t="s">
        <v>197</v>
      </c>
      <c r="BK224" s="133">
        <f>BK225+BK231</f>
        <v>0</v>
      </c>
    </row>
    <row r="225" spans="2:65" s="11" customFormat="1" ht="22.9" customHeight="1">
      <c r="B225" s="124"/>
      <c r="D225" s="125" t="s">
        <v>76</v>
      </c>
      <c r="E225" s="134" t="s">
        <v>727</v>
      </c>
      <c r="F225" s="134" t="s">
        <v>728</v>
      </c>
      <c r="I225" s="127"/>
      <c r="J225" s="135">
        <f>BK225</f>
        <v>0</v>
      </c>
      <c r="L225" s="124"/>
      <c r="M225" s="129"/>
      <c r="P225" s="130">
        <f>SUM(P226:P230)</f>
        <v>0</v>
      </c>
      <c r="R225" s="130">
        <f>SUM(R226:R230)</f>
        <v>6.0899999999999999E-3</v>
      </c>
      <c r="T225" s="131">
        <f>SUM(T226:T230)</f>
        <v>0</v>
      </c>
      <c r="AR225" s="125" t="s">
        <v>87</v>
      </c>
      <c r="AT225" s="132" t="s">
        <v>76</v>
      </c>
      <c r="AU225" s="132" t="s">
        <v>85</v>
      </c>
      <c r="AY225" s="125" t="s">
        <v>197</v>
      </c>
      <c r="BK225" s="133">
        <f>SUM(BK226:BK230)</f>
        <v>0</v>
      </c>
    </row>
    <row r="226" spans="2:65" s="1" customFormat="1" ht="24.2" customHeight="1">
      <c r="B226" s="136"/>
      <c r="C226" s="137" t="s">
        <v>413</v>
      </c>
      <c r="D226" s="137" t="s">
        <v>199</v>
      </c>
      <c r="E226" s="138" t="s">
        <v>1927</v>
      </c>
      <c r="F226" s="139" t="s">
        <v>1928</v>
      </c>
      <c r="G226" s="140" t="s">
        <v>212</v>
      </c>
      <c r="H226" s="141">
        <v>0.56499999999999995</v>
      </c>
      <c r="I226" s="142"/>
      <c r="J226" s="143">
        <f>ROUND(I226*H226,2)</f>
        <v>0</v>
      </c>
      <c r="K226" s="139" t="s">
        <v>203</v>
      </c>
      <c r="L226" s="32"/>
      <c r="M226" s="144" t="s">
        <v>1</v>
      </c>
      <c r="N226" s="145" t="s">
        <v>42</v>
      </c>
      <c r="P226" s="146">
        <f>O226*H226</f>
        <v>0</v>
      </c>
      <c r="Q226" s="146">
        <v>6.0000000000000001E-3</v>
      </c>
      <c r="R226" s="146">
        <f>Q226*H226</f>
        <v>3.3899999999999998E-3</v>
      </c>
      <c r="S226" s="146">
        <v>0</v>
      </c>
      <c r="T226" s="147">
        <f>S226*H226</f>
        <v>0</v>
      </c>
      <c r="AR226" s="148" t="s">
        <v>286</v>
      </c>
      <c r="AT226" s="148" t="s">
        <v>199</v>
      </c>
      <c r="AU226" s="148" t="s">
        <v>87</v>
      </c>
      <c r="AY226" s="17" t="s">
        <v>197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7" t="s">
        <v>85</v>
      </c>
      <c r="BK226" s="149">
        <f>ROUND(I226*H226,2)</f>
        <v>0</v>
      </c>
      <c r="BL226" s="17" t="s">
        <v>286</v>
      </c>
      <c r="BM226" s="148" t="s">
        <v>551</v>
      </c>
    </row>
    <row r="227" spans="2:65" s="12" customFormat="1">
      <c r="B227" s="150"/>
      <c r="D227" s="151" t="s">
        <v>214</v>
      </c>
      <c r="E227" s="152" t="s">
        <v>1</v>
      </c>
      <c r="F227" s="153" t="s">
        <v>1929</v>
      </c>
      <c r="H227" s="154">
        <v>0.56499999999999995</v>
      </c>
      <c r="I227" s="155"/>
      <c r="L227" s="150"/>
      <c r="M227" s="156"/>
      <c r="T227" s="157"/>
      <c r="AT227" s="152" t="s">
        <v>214</v>
      </c>
      <c r="AU227" s="152" t="s">
        <v>87</v>
      </c>
      <c r="AV227" s="12" t="s">
        <v>87</v>
      </c>
      <c r="AW227" s="12" t="s">
        <v>32</v>
      </c>
      <c r="AX227" s="12" t="s">
        <v>77</v>
      </c>
      <c r="AY227" s="152" t="s">
        <v>197</v>
      </c>
    </row>
    <row r="228" spans="2:65" s="13" customFormat="1">
      <c r="B228" s="158"/>
      <c r="D228" s="151" t="s">
        <v>214</v>
      </c>
      <c r="E228" s="159" t="s">
        <v>1</v>
      </c>
      <c r="F228" s="160" t="s">
        <v>219</v>
      </c>
      <c r="H228" s="161">
        <v>0.56499999999999995</v>
      </c>
      <c r="I228" s="162"/>
      <c r="L228" s="158"/>
      <c r="M228" s="163"/>
      <c r="T228" s="164"/>
      <c r="AT228" s="159" t="s">
        <v>214</v>
      </c>
      <c r="AU228" s="159" t="s">
        <v>87</v>
      </c>
      <c r="AV228" s="13" t="s">
        <v>204</v>
      </c>
      <c r="AW228" s="13" t="s">
        <v>32</v>
      </c>
      <c r="AX228" s="13" t="s">
        <v>85</v>
      </c>
      <c r="AY228" s="159" t="s">
        <v>197</v>
      </c>
    </row>
    <row r="229" spans="2:65" s="1" customFormat="1" ht="24.2" customHeight="1">
      <c r="B229" s="136"/>
      <c r="C229" s="172" t="s">
        <v>419</v>
      </c>
      <c r="D229" s="172" t="s">
        <v>321</v>
      </c>
      <c r="E229" s="173" t="s">
        <v>1930</v>
      </c>
      <c r="F229" s="174" t="s">
        <v>1931</v>
      </c>
      <c r="G229" s="175" t="s">
        <v>212</v>
      </c>
      <c r="H229" s="176">
        <v>0.6</v>
      </c>
      <c r="I229" s="177"/>
      <c r="J229" s="178">
        <f>ROUND(I229*H229,2)</f>
        <v>0</v>
      </c>
      <c r="K229" s="174" t="s">
        <v>203</v>
      </c>
      <c r="L229" s="179"/>
      <c r="M229" s="180" t="s">
        <v>1</v>
      </c>
      <c r="N229" s="181" t="s">
        <v>42</v>
      </c>
      <c r="P229" s="146">
        <f>O229*H229</f>
        <v>0</v>
      </c>
      <c r="Q229" s="146">
        <v>4.4999999999999997E-3</v>
      </c>
      <c r="R229" s="146">
        <f>Q229*H229</f>
        <v>2.6999999999999997E-3</v>
      </c>
      <c r="S229" s="146">
        <v>0</v>
      </c>
      <c r="T229" s="147">
        <f>S229*H229</f>
        <v>0</v>
      </c>
      <c r="AR229" s="148" t="s">
        <v>371</v>
      </c>
      <c r="AT229" s="148" t="s">
        <v>321</v>
      </c>
      <c r="AU229" s="148" t="s">
        <v>87</v>
      </c>
      <c r="AY229" s="17" t="s">
        <v>197</v>
      </c>
      <c r="BE229" s="149">
        <f>IF(N229="základní",J229,0)</f>
        <v>0</v>
      </c>
      <c r="BF229" s="149">
        <f>IF(N229="snížená",J229,0)</f>
        <v>0</v>
      </c>
      <c r="BG229" s="149">
        <f>IF(N229="zákl. přenesená",J229,0)</f>
        <v>0</v>
      </c>
      <c r="BH229" s="149">
        <f>IF(N229="sníž. přenesená",J229,0)</f>
        <v>0</v>
      </c>
      <c r="BI229" s="149">
        <f>IF(N229="nulová",J229,0)</f>
        <v>0</v>
      </c>
      <c r="BJ229" s="17" t="s">
        <v>85</v>
      </c>
      <c r="BK229" s="149">
        <f>ROUND(I229*H229,2)</f>
        <v>0</v>
      </c>
      <c r="BL229" s="17" t="s">
        <v>286</v>
      </c>
      <c r="BM229" s="148" t="s">
        <v>557</v>
      </c>
    </row>
    <row r="230" spans="2:65" s="1" customFormat="1" ht="24.2" customHeight="1">
      <c r="B230" s="136"/>
      <c r="C230" s="137" t="s">
        <v>423</v>
      </c>
      <c r="D230" s="137" t="s">
        <v>199</v>
      </c>
      <c r="E230" s="138" t="s">
        <v>762</v>
      </c>
      <c r="F230" s="139" t="s">
        <v>763</v>
      </c>
      <c r="G230" s="140" t="s">
        <v>293</v>
      </c>
      <c r="H230" s="141">
        <v>3.0000000000000001E-3</v>
      </c>
      <c r="I230" s="142"/>
      <c r="J230" s="143">
        <f>ROUND(I230*H230,2)</f>
        <v>0</v>
      </c>
      <c r="K230" s="139" t="s">
        <v>203</v>
      </c>
      <c r="L230" s="32"/>
      <c r="M230" s="144" t="s">
        <v>1</v>
      </c>
      <c r="N230" s="145" t="s">
        <v>42</v>
      </c>
      <c r="P230" s="146">
        <f>O230*H230</f>
        <v>0</v>
      </c>
      <c r="Q230" s="146">
        <v>0</v>
      </c>
      <c r="R230" s="146">
        <f>Q230*H230</f>
        <v>0</v>
      </c>
      <c r="S230" s="146">
        <v>0</v>
      </c>
      <c r="T230" s="147">
        <f>S230*H230</f>
        <v>0</v>
      </c>
      <c r="AR230" s="148" t="s">
        <v>286</v>
      </c>
      <c r="AT230" s="148" t="s">
        <v>199</v>
      </c>
      <c r="AU230" s="148" t="s">
        <v>87</v>
      </c>
      <c r="AY230" s="17" t="s">
        <v>197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85</v>
      </c>
      <c r="BK230" s="149">
        <f>ROUND(I230*H230,2)</f>
        <v>0</v>
      </c>
      <c r="BL230" s="17" t="s">
        <v>286</v>
      </c>
      <c r="BM230" s="148" t="s">
        <v>564</v>
      </c>
    </row>
    <row r="231" spans="2:65" s="11" customFormat="1" ht="22.9" customHeight="1">
      <c r="B231" s="124"/>
      <c r="D231" s="125" t="s">
        <v>76</v>
      </c>
      <c r="E231" s="134" t="s">
        <v>866</v>
      </c>
      <c r="F231" s="134" t="s">
        <v>867</v>
      </c>
      <c r="I231" s="127"/>
      <c r="J231" s="135">
        <f>BK231</f>
        <v>0</v>
      </c>
      <c r="L231" s="124"/>
      <c r="M231" s="129"/>
      <c r="P231" s="130">
        <f>SUM(P232:P233)</f>
        <v>0</v>
      </c>
      <c r="R231" s="130">
        <f>SUM(R232:R233)</f>
        <v>5.1600000000000005E-3</v>
      </c>
      <c r="T231" s="131">
        <f>SUM(T232:T233)</f>
        <v>0</v>
      </c>
      <c r="AR231" s="125" t="s">
        <v>87</v>
      </c>
      <c r="AT231" s="132" t="s">
        <v>76</v>
      </c>
      <c r="AU231" s="132" t="s">
        <v>85</v>
      </c>
      <c r="AY231" s="125" t="s">
        <v>197</v>
      </c>
      <c r="BK231" s="133">
        <f>SUM(BK232:BK233)</f>
        <v>0</v>
      </c>
    </row>
    <row r="232" spans="2:65" s="1" customFormat="1" ht="24.2" customHeight="1">
      <c r="B232" s="136"/>
      <c r="C232" s="137" t="s">
        <v>429</v>
      </c>
      <c r="D232" s="137" t="s">
        <v>199</v>
      </c>
      <c r="E232" s="138" t="s">
        <v>1932</v>
      </c>
      <c r="F232" s="139" t="s">
        <v>1933</v>
      </c>
      <c r="G232" s="140" t="s">
        <v>202</v>
      </c>
      <c r="H232" s="141">
        <v>6</v>
      </c>
      <c r="I232" s="142"/>
      <c r="J232" s="143">
        <f>ROUND(I232*H232,2)</f>
        <v>0</v>
      </c>
      <c r="K232" s="139" t="s">
        <v>203</v>
      </c>
      <c r="L232" s="32"/>
      <c r="M232" s="144" t="s">
        <v>1</v>
      </c>
      <c r="N232" s="145" t="s">
        <v>42</v>
      </c>
      <c r="P232" s="146">
        <f>O232*H232</f>
        <v>0</v>
      </c>
      <c r="Q232" s="146">
        <v>6.0000000000000002E-5</v>
      </c>
      <c r="R232" s="146">
        <f>Q232*H232</f>
        <v>3.6000000000000002E-4</v>
      </c>
      <c r="S232" s="146">
        <v>0</v>
      </c>
      <c r="T232" s="147">
        <f>S232*H232</f>
        <v>0</v>
      </c>
      <c r="AR232" s="148" t="s">
        <v>286</v>
      </c>
      <c r="AT232" s="148" t="s">
        <v>199</v>
      </c>
      <c r="AU232" s="148" t="s">
        <v>87</v>
      </c>
      <c r="AY232" s="17" t="s">
        <v>197</v>
      </c>
      <c r="BE232" s="149">
        <f>IF(N232="základní",J232,0)</f>
        <v>0</v>
      </c>
      <c r="BF232" s="149">
        <f>IF(N232="snížená",J232,0)</f>
        <v>0</v>
      </c>
      <c r="BG232" s="149">
        <f>IF(N232="zákl. přenesená",J232,0)</f>
        <v>0</v>
      </c>
      <c r="BH232" s="149">
        <f>IF(N232="sníž. přenesená",J232,0)</f>
        <v>0</v>
      </c>
      <c r="BI232" s="149">
        <f>IF(N232="nulová",J232,0)</f>
        <v>0</v>
      </c>
      <c r="BJ232" s="17" t="s">
        <v>85</v>
      </c>
      <c r="BK232" s="149">
        <f>ROUND(I232*H232,2)</f>
        <v>0</v>
      </c>
      <c r="BL232" s="17" t="s">
        <v>286</v>
      </c>
      <c r="BM232" s="148" t="s">
        <v>571</v>
      </c>
    </row>
    <row r="233" spans="2:65" s="1" customFormat="1" ht="24.2" customHeight="1">
      <c r="B233" s="136"/>
      <c r="C233" s="172" t="s">
        <v>434</v>
      </c>
      <c r="D233" s="172" t="s">
        <v>321</v>
      </c>
      <c r="E233" s="173" t="s">
        <v>1934</v>
      </c>
      <c r="F233" s="174" t="s">
        <v>1935</v>
      </c>
      <c r="G233" s="175" t="s">
        <v>202</v>
      </c>
      <c r="H233" s="176">
        <v>6</v>
      </c>
      <c r="I233" s="177"/>
      <c r="J233" s="178">
        <f>ROUND(I233*H233,2)</f>
        <v>0</v>
      </c>
      <c r="K233" s="174" t="s">
        <v>203</v>
      </c>
      <c r="L233" s="179"/>
      <c r="M233" s="187" t="s">
        <v>1</v>
      </c>
      <c r="N233" s="188" t="s">
        <v>42</v>
      </c>
      <c r="O233" s="184"/>
      <c r="P233" s="185">
        <f>O233*H233</f>
        <v>0</v>
      </c>
      <c r="Q233" s="185">
        <v>8.0000000000000004E-4</v>
      </c>
      <c r="R233" s="185">
        <f>Q233*H233</f>
        <v>4.8000000000000004E-3</v>
      </c>
      <c r="S233" s="185">
        <v>0</v>
      </c>
      <c r="T233" s="186">
        <f>S233*H233</f>
        <v>0</v>
      </c>
      <c r="AR233" s="148" t="s">
        <v>371</v>
      </c>
      <c r="AT233" s="148" t="s">
        <v>321</v>
      </c>
      <c r="AU233" s="148" t="s">
        <v>87</v>
      </c>
      <c r="AY233" s="17" t="s">
        <v>197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85</v>
      </c>
      <c r="BK233" s="149">
        <f>ROUND(I233*H233,2)</f>
        <v>0</v>
      </c>
      <c r="BL233" s="17" t="s">
        <v>286</v>
      </c>
      <c r="BM233" s="148" t="s">
        <v>1936</v>
      </c>
    </row>
    <row r="234" spans="2:65" s="1" customFormat="1" ht="6.95" customHeight="1">
      <c r="B234" s="44"/>
      <c r="C234" s="45"/>
      <c r="D234" s="45"/>
      <c r="E234" s="45"/>
      <c r="F234" s="45"/>
      <c r="G234" s="45"/>
      <c r="H234" s="45"/>
      <c r="I234" s="45"/>
      <c r="J234" s="45"/>
      <c r="K234" s="45"/>
      <c r="L234" s="32"/>
    </row>
  </sheetData>
  <autoFilter ref="C131:K233" xr:uid="{00000000-0009-0000-0000-000008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38</vt:i4>
      </vt:variant>
    </vt:vector>
  </HeadingPairs>
  <TitlesOfParts>
    <vt:vector size="57" baseType="lpstr">
      <vt:lpstr>Rekapitulace stavby</vt:lpstr>
      <vt:lpstr>SO 01 - Objekt zázemí</vt:lpstr>
      <vt:lpstr>SO 02 - Přírodní jezírko</vt:lpstr>
      <vt:lpstr>SO 02.1 - Kanalizace</vt:lpstr>
      <vt:lpstr>SO 02.2 - Skimmery, dnová...</vt:lpstr>
      <vt:lpstr>SO 02.3 - Technologická š...</vt:lpstr>
      <vt:lpstr>SO 02.4 - Bubnový filtr</vt:lpstr>
      <vt:lpstr>SO 02.5 - Přečerpávací nádrž</vt:lpstr>
      <vt:lpstr>SO 02.6 - Šachty</vt:lpstr>
      <vt:lpstr>SO 02.7 - Vertikální filtr</vt:lpstr>
      <vt:lpstr>SO 02.8 - Výustní objekt</vt:lpstr>
      <vt:lpstr>SO 02.9 - Kalové pole</vt:lpstr>
      <vt:lpstr>SO 02.10 - Mola, lávka př...</vt:lpstr>
      <vt:lpstr>SO 03 - Studna</vt:lpstr>
      <vt:lpstr>SO 04.1 - Areálový rozvod...</vt:lpstr>
      <vt:lpstr>SO 04.2 - Přípojka NN</vt:lpstr>
      <vt:lpstr>SO 04.3 - Areálový rozvod NN</vt:lpstr>
      <vt:lpstr>SO 05 - Vegetační ČOV pro...</vt:lpstr>
      <vt:lpstr>VRN - Vedlejší a ostatní ...</vt:lpstr>
      <vt:lpstr>'Rekapitulace stavby'!Názvy_tisku</vt:lpstr>
      <vt:lpstr>'SO 01 - Objekt zázemí'!Názvy_tisku</vt:lpstr>
      <vt:lpstr>'SO 02 - Přírodní jezírko'!Názvy_tisku</vt:lpstr>
      <vt:lpstr>'SO 02.1 - Kanalizace'!Názvy_tisku</vt:lpstr>
      <vt:lpstr>'SO 02.10 - Mola, lávka př...'!Názvy_tisku</vt:lpstr>
      <vt:lpstr>'SO 02.2 - Skimmery, dnová...'!Názvy_tisku</vt:lpstr>
      <vt:lpstr>'SO 02.3 - Technologická š...'!Názvy_tisku</vt:lpstr>
      <vt:lpstr>'SO 02.4 - Bubnový filtr'!Názvy_tisku</vt:lpstr>
      <vt:lpstr>'SO 02.5 - Přečerpávací nádrž'!Názvy_tisku</vt:lpstr>
      <vt:lpstr>'SO 02.6 - Šachty'!Názvy_tisku</vt:lpstr>
      <vt:lpstr>'SO 02.7 - Vertikální filtr'!Názvy_tisku</vt:lpstr>
      <vt:lpstr>'SO 02.8 - Výustní objekt'!Názvy_tisku</vt:lpstr>
      <vt:lpstr>'SO 02.9 - Kalové pole'!Názvy_tisku</vt:lpstr>
      <vt:lpstr>'SO 03 - Studna'!Názvy_tisku</vt:lpstr>
      <vt:lpstr>'SO 04.1 - Areálový rozvod...'!Názvy_tisku</vt:lpstr>
      <vt:lpstr>'SO 04.2 - Přípojka NN'!Názvy_tisku</vt:lpstr>
      <vt:lpstr>'SO 04.3 - Areálový rozvod NN'!Názvy_tisku</vt:lpstr>
      <vt:lpstr>'SO 05 - Vegetační ČOV pro...'!Názvy_tisku</vt:lpstr>
      <vt:lpstr>'VRN - Vedlejší a ostatní ...'!Názvy_tisku</vt:lpstr>
      <vt:lpstr>'Rekapitulace stavby'!Oblast_tisku</vt:lpstr>
      <vt:lpstr>'SO 01 - Objekt zázemí'!Oblast_tisku</vt:lpstr>
      <vt:lpstr>'SO 02 - Přírodní jezírko'!Oblast_tisku</vt:lpstr>
      <vt:lpstr>'SO 02.1 - Kanalizace'!Oblast_tisku</vt:lpstr>
      <vt:lpstr>'SO 02.10 - Mola, lávka př...'!Oblast_tisku</vt:lpstr>
      <vt:lpstr>'SO 02.2 - Skimmery, dnová...'!Oblast_tisku</vt:lpstr>
      <vt:lpstr>'SO 02.3 - Technologická š...'!Oblast_tisku</vt:lpstr>
      <vt:lpstr>'SO 02.4 - Bubnový filtr'!Oblast_tisku</vt:lpstr>
      <vt:lpstr>'SO 02.5 - Přečerpávací nádrž'!Oblast_tisku</vt:lpstr>
      <vt:lpstr>'SO 02.6 - Šachty'!Oblast_tisku</vt:lpstr>
      <vt:lpstr>'SO 02.7 - Vertikální filtr'!Oblast_tisku</vt:lpstr>
      <vt:lpstr>'SO 02.8 - Výustní objekt'!Oblast_tisku</vt:lpstr>
      <vt:lpstr>'SO 02.9 - Kalové pole'!Oblast_tisku</vt:lpstr>
      <vt:lpstr>'SO 03 - Studna'!Oblast_tisku</vt:lpstr>
      <vt:lpstr>'SO 04.1 - Areálový rozvod...'!Oblast_tisku</vt:lpstr>
      <vt:lpstr>'SO 04.2 - Přípojka NN'!Oblast_tisku</vt:lpstr>
      <vt:lpstr>'SO 04.3 - Areálový rozvod NN'!Oblast_tisku</vt:lpstr>
      <vt:lpstr>'SO 05 - Vegetační ČOV pro...'!Oblast_tisku</vt:lpstr>
      <vt:lpstr>'VRN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JITKA-PC\Jitka</dc:creator>
  <cp:lastModifiedBy>Pěkný Libor</cp:lastModifiedBy>
  <dcterms:created xsi:type="dcterms:W3CDTF">2025-04-07T09:35:15Z</dcterms:created>
  <dcterms:modified xsi:type="dcterms:W3CDTF">2025-04-10T12:21:24Z</dcterms:modified>
</cp:coreProperties>
</file>