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Veřejné zakázky\Trávník FS\Final\"/>
    </mc:Choice>
  </mc:AlternateContent>
  <xr:revisionPtr revIDLastSave="0" documentId="8_{EA411151-D7AA-4AD8-809B-22EAD3DC1A3E}" xr6:coauthVersionLast="47" xr6:coauthVersionMax="47" xr10:uidLastSave="{00000000-0000-0000-0000-000000000000}"/>
  <bookViews>
    <workbookView xWindow="-120" yWindow="480" windowWidth="24240" windowHeight="13140" xr2:uid="{00000000-000D-0000-FFFF-FFFF00000000}"/>
  </bookViews>
  <sheets>
    <sheet name="Rekapitulace stavby" sheetId="1" r:id="rId1"/>
    <sheet name="23_3_TU_1_2 - D1 Obnova d..." sheetId="2" r:id="rId2"/>
    <sheet name="23_3_TU_2 - Závlaha" sheetId="3" r:id="rId3"/>
  </sheets>
  <definedNames>
    <definedName name="_xlnm._FilterDatabase" localSheetId="1" hidden="1">'23_3_TU_1_2 - D1 Obnova d...'!$C$123:$K$362</definedName>
    <definedName name="_xlnm._FilterDatabase" localSheetId="2" hidden="1">'23_3_TU_2 - Závlaha'!$C$126:$K$182</definedName>
    <definedName name="_xlnm.Print_Titles" localSheetId="1">'23_3_TU_1_2 - D1 Obnova d...'!$123:$123</definedName>
    <definedName name="_xlnm.Print_Titles" localSheetId="2">'23_3_TU_2 - Závlaha'!$126:$126</definedName>
    <definedName name="_xlnm.Print_Titles" localSheetId="0">'Rekapitulace stavby'!$92:$92</definedName>
    <definedName name="_xlnm.Print_Area" localSheetId="1">'23_3_TU_1_2 - D1 Obnova d...'!$C$4:$J$76,'23_3_TU_1_2 - D1 Obnova d...'!$C$82:$J$107,'23_3_TU_1_2 - D1 Obnova d...'!$C$113:$J$362</definedName>
    <definedName name="_xlnm.Print_Area" localSheetId="2">'23_3_TU_2 - Závlaha'!$C$4:$J$76,'23_3_TU_2 - Závlaha'!$C$82:$J$108,'23_3_TU_2 - Závlaha'!$C$114:$J$182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82" i="3"/>
  <c r="BH182" i="3"/>
  <c r="BG182" i="3"/>
  <c r="BF182" i="3"/>
  <c r="BK182" i="3"/>
  <c r="J182" i="3"/>
  <c r="BE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T150" i="3"/>
  <c r="R151" i="3"/>
  <c r="R150" i="3"/>
  <c r="P151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T142" i="3"/>
  <c r="R143" i="3"/>
  <c r="R142" i="3"/>
  <c r="P143" i="3"/>
  <c r="P142" i="3"/>
  <c r="BI139" i="3"/>
  <c r="BH139" i="3"/>
  <c r="BG139" i="3"/>
  <c r="BF139" i="3"/>
  <c r="T139" i="3"/>
  <c r="T138" i="3"/>
  <c r="R139" i="3"/>
  <c r="R138" i="3"/>
  <c r="P139" i="3"/>
  <c r="P138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92" i="3"/>
  <c r="J17" i="3"/>
  <c r="J12" i="3"/>
  <c r="J121" i="3"/>
  <c r="E7" i="3"/>
  <c r="E117" i="3"/>
  <c r="J35" i="2"/>
  <c r="J34" i="2"/>
  <c r="AY95" i="1"/>
  <c r="J33" i="2"/>
  <c r="AX95" i="1" s="1"/>
  <c r="BI362" i="2"/>
  <c r="BH362" i="2"/>
  <c r="BG362" i="2"/>
  <c r="BF362" i="2"/>
  <c r="BK362" i="2"/>
  <c r="J362" i="2"/>
  <c r="BE362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T356" i="2"/>
  <c r="R357" i="2"/>
  <c r="R356" i="2"/>
  <c r="P357" i="2"/>
  <c r="P356" i="2"/>
  <c r="BI352" i="2"/>
  <c r="BH352" i="2"/>
  <c r="BG352" i="2"/>
  <c r="BF352" i="2"/>
  <c r="T352" i="2"/>
  <c r="T351" i="2"/>
  <c r="R352" i="2"/>
  <c r="R351" i="2"/>
  <c r="P352" i="2"/>
  <c r="P351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07" i="2"/>
  <c r="BH307" i="2"/>
  <c r="BG307" i="2"/>
  <c r="BF307" i="2"/>
  <c r="T307" i="2"/>
  <c r="R307" i="2"/>
  <c r="P307" i="2"/>
  <c r="BI301" i="2"/>
  <c r="BH301" i="2"/>
  <c r="BG301" i="2"/>
  <c r="BF301" i="2"/>
  <c r="T301" i="2"/>
  <c r="T300" i="2" s="1"/>
  <c r="R301" i="2"/>
  <c r="R300" i="2" s="1"/>
  <c r="P301" i="2"/>
  <c r="P300" i="2" s="1"/>
  <c r="BI298" i="2"/>
  <c r="BH298" i="2"/>
  <c r="BG298" i="2"/>
  <c r="BF298" i="2"/>
  <c r="T298" i="2"/>
  <c r="T297" i="2"/>
  <c r="R298" i="2"/>
  <c r="R297" i="2"/>
  <c r="P298" i="2"/>
  <c r="P297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0" i="2"/>
  <c r="BH140" i="2"/>
  <c r="BG140" i="2"/>
  <c r="BF140" i="2"/>
  <c r="T140" i="2"/>
  <c r="R140" i="2"/>
  <c r="P14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0" i="2"/>
  <c r="J89" i="2"/>
  <c r="F89" i="2"/>
  <c r="F87" i="2"/>
  <c r="E85" i="2"/>
  <c r="J16" i="2"/>
  <c r="E16" i="2"/>
  <c r="F121" i="2"/>
  <c r="J15" i="2"/>
  <c r="J10" i="2"/>
  <c r="J118" i="2"/>
  <c r="L90" i="1"/>
  <c r="AM90" i="1"/>
  <c r="AM89" i="1"/>
  <c r="L89" i="1"/>
  <c r="AM87" i="1"/>
  <c r="L87" i="1"/>
  <c r="L85" i="1"/>
  <c r="L84" i="1"/>
  <c r="J357" i="2"/>
  <c r="BK338" i="2"/>
  <c r="BK331" i="2"/>
  <c r="BK324" i="2"/>
  <c r="J307" i="2"/>
  <c r="J272" i="2"/>
  <c r="J237" i="2"/>
  <c r="BK206" i="2"/>
  <c r="BK185" i="2"/>
  <c r="BK357" i="2"/>
  <c r="J341" i="2"/>
  <c r="BK336" i="2"/>
  <c r="J330" i="2"/>
  <c r="J323" i="2"/>
  <c r="J277" i="2"/>
  <c r="J206" i="2"/>
  <c r="J158" i="2"/>
  <c r="AS94" i="1"/>
  <c r="BK314" i="2"/>
  <c r="BK293" i="2"/>
  <c r="J273" i="2"/>
  <c r="BK244" i="2"/>
  <c r="J218" i="2"/>
  <c r="J152" i="2"/>
  <c r="J314" i="2"/>
  <c r="BK285" i="2"/>
  <c r="J265" i="2"/>
  <c r="BK140" i="2"/>
  <c r="J173" i="3"/>
  <c r="BK151" i="3"/>
  <c r="J134" i="3"/>
  <c r="BK176" i="3"/>
  <c r="BK158" i="3"/>
  <c r="J154" i="3"/>
  <c r="J143" i="3"/>
  <c r="BK173" i="3"/>
  <c r="BK134" i="3"/>
  <c r="J171" i="3"/>
  <c r="J156" i="3"/>
  <c r="BK135" i="3"/>
  <c r="BK359" i="2"/>
  <c r="J344" i="2"/>
  <c r="BK332" i="2"/>
  <c r="BK323" i="2"/>
  <c r="BK301" i="2"/>
  <c r="J269" i="2"/>
  <c r="BK230" i="2"/>
  <c r="BK198" i="2"/>
  <c r="J360" i="2"/>
  <c r="J352" i="2"/>
  <c r="BK344" i="2"/>
  <c r="BK335" i="2"/>
  <c r="BK321" i="2"/>
  <c r="BK290" i="2"/>
  <c r="BK234" i="2"/>
  <c r="J224" i="2"/>
  <c r="J191" i="2"/>
  <c r="BK341" i="2"/>
  <c r="J332" i="2"/>
  <c r="J321" i="2"/>
  <c r="J301" i="2"/>
  <c r="J290" i="2"/>
  <c r="J268" i="2"/>
  <c r="J240" i="2"/>
  <c r="J212" i="2"/>
  <c r="BK158" i="2"/>
  <c r="J293" i="2"/>
  <c r="BK268" i="2"/>
  <c r="J244" i="2"/>
  <c r="J129" i="2"/>
  <c r="BK154" i="3"/>
  <c r="BK130" i="3"/>
  <c r="BK171" i="3"/>
  <c r="J155" i="3"/>
  <c r="J148" i="3"/>
  <c r="BK131" i="3"/>
  <c r="BK159" i="3"/>
  <c r="J176" i="3"/>
  <c r="J158" i="3"/>
  <c r="BK155" i="3"/>
  <c r="BK148" i="3"/>
  <c r="BK348" i="2"/>
  <c r="J336" i="2"/>
  <c r="BK330" i="2"/>
  <c r="J320" i="2"/>
  <c r="J280" i="2"/>
  <c r="J234" i="2"/>
  <c r="J200" i="2"/>
  <c r="J127" i="2"/>
  <c r="BK347" i="2"/>
  <c r="J338" i="2"/>
  <c r="J331" i="2"/>
  <c r="BK326" i="2"/>
  <c r="BK320" i="2"/>
  <c r="BK280" i="2"/>
  <c r="BK240" i="2"/>
  <c r="J185" i="2"/>
  <c r="BK152" i="2"/>
  <c r="BK352" i="2"/>
  <c r="J335" i="2"/>
  <c r="J326" i="2"/>
  <c r="J324" i="2"/>
  <c r="J315" i="2"/>
  <c r="BK298" i="2"/>
  <c r="BK269" i="2"/>
  <c r="BK265" i="2"/>
  <c r="BK237" i="2"/>
  <c r="BK200" i="2"/>
  <c r="BK127" i="2"/>
  <c r="J298" i="2"/>
  <c r="BK272" i="2"/>
  <c r="BK254" i="2"/>
  <c r="J194" i="2"/>
  <c r="BK179" i="3"/>
  <c r="J163" i="3"/>
  <c r="J139" i="3"/>
  <c r="J131" i="3"/>
  <c r="BK172" i="3"/>
  <c r="BK157" i="3"/>
  <c r="J153" i="3"/>
  <c r="BK139" i="3"/>
  <c r="BK156" i="3"/>
  <c r="J172" i="3"/>
  <c r="J159" i="3"/>
  <c r="BK153" i="3"/>
  <c r="J147" i="3"/>
  <c r="BK360" i="2"/>
  <c r="J347" i="2"/>
  <c r="BK334" i="2"/>
  <c r="BK325" i="2"/>
  <c r="BK317" i="2"/>
  <c r="BK277" i="2"/>
  <c r="BK250" i="2"/>
  <c r="BK212" i="2"/>
  <c r="BK194" i="2"/>
  <c r="J359" i="2"/>
  <c r="J348" i="2"/>
  <c r="BK339" i="2"/>
  <c r="J334" i="2"/>
  <c r="J327" i="2"/>
  <c r="J318" i="2"/>
  <c r="J254" i="2"/>
  <c r="J230" i="2"/>
  <c r="J198" i="2"/>
  <c r="J140" i="2"/>
  <c r="J339" i="2"/>
  <c r="BK327" i="2"/>
  <c r="J325" i="2"/>
  <c r="BK318" i="2"/>
  <c r="J317" i="2"/>
  <c r="BK307" i="2"/>
  <c r="J285" i="2"/>
  <c r="J250" i="2"/>
  <c r="BK224" i="2"/>
  <c r="BK191" i="2"/>
  <c r="BK129" i="2"/>
  <c r="BK315" i="2"/>
  <c r="BK273" i="2"/>
  <c r="BK218" i="2"/>
  <c r="J164" i="3"/>
  <c r="BK143" i="3"/>
  <c r="J135" i="3"/>
  <c r="BK147" i="3"/>
  <c r="BK163" i="3"/>
  <c r="J179" i="3"/>
  <c r="BK164" i="3"/>
  <c r="J157" i="3"/>
  <c r="J151" i="3"/>
  <c r="J130" i="3"/>
  <c r="BK126" i="2" l="1"/>
  <c r="J126" i="2" s="1"/>
  <c r="J96" i="2" s="1"/>
  <c r="P233" i="2"/>
  <c r="P125" i="2" s="1"/>
  <c r="P124" i="2" s="1"/>
  <c r="AU95" i="1" s="1"/>
  <c r="BK264" i="2"/>
  <c r="J264" i="2"/>
  <c r="J98" i="2"/>
  <c r="R313" i="2"/>
  <c r="BK333" i="2"/>
  <c r="J333" i="2"/>
  <c r="J102" i="2"/>
  <c r="T358" i="2"/>
  <c r="R129" i="3"/>
  <c r="BK152" i="3"/>
  <c r="J152" i="3"/>
  <c r="J103" i="3"/>
  <c r="P170" i="3"/>
  <c r="R126" i="2"/>
  <c r="R233" i="2"/>
  <c r="R264" i="2"/>
  <c r="P313" i="2"/>
  <c r="P333" i="2"/>
  <c r="R358" i="2"/>
  <c r="T129" i="3"/>
  <c r="R146" i="3"/>
  <c r="R152" i="3"/>
  <c r="BK175" i="3"/>
  <c r="J175" i="3"/>
  <c r="J106" i="3" s="1"/>
  <c r="P175" i="3"/>
  <c r="P174" i="3"/>
  <c r="T126" i="2"/>
  <c r="T233" i="2"/>
  <c r="P264" i="2"/>
  <c r="BK313" i="2"/>
  <c r="J313" i="2"/>
  <c r="J101" i="2" s="1"/>
  <c r="R333" i="2"/>
  <c r="P358" i="2"/>
  <c r="P129" i="3"/>
  <c r="P146" i="3"/>
  <c r="T152" i="3"/>
  <c r="R170" i="3"/>
  <c r="R175" i="3"/>
  <c r="R174" i="3" s="1"/>
  <c r="P126" i="2"/>
  <c r="BK233" i="2"/>
  <c r="J233" i="2"/>
  <c r="J97" i="2"/>
  <c r="T264" i="2"/>
  <c r="T313" i="2"/>
  <c r="T333" i="2"/>
  <c r="BK358" i="2"/>
  <c r="J358" i="2" s="1"/>
  <c r="J105" i="2" s="1"/>
  <c r="BK129" i="3"/>
  <c r="J129" i="3"/>
  <c r="J98" i="3" s="1"/>
  <c r="BK146" i="3"/>
  <c r="J146" i="3"/>
  <c r="J101" i="3"/>
  <c r="T146" i="3"/>
  <c r="P152" i="3"/>
  <c r="BK170" i="3"/>
  <c r="J170" i="3"/>
  <c r="J104" i="3" s="1"/>
  <c r="T170" i="3"/>
  <c r="T175" i="3"/>
  <c r="T174" i="3"/>
  <c r="BK297" i="2"/>
  <c r="J297" i="2"/>
  <c r="J99" i="2"/>
  <c r="BK351" i="2"/>
  <c r="J351" i="2" s="1"/>
  <c r="J103" i="2" s="1"/>
  <c r="BK150" i="3"/>
  <c r="J150" i="3"/>
  <c r="J102" i="3" s="1"/>
  <c r="BK142" i="3"/>
  <c r="J142" i="3"/>
  <c r="J100" i="3"/>
  <c r="BK181" i="3"/>
  <c r="J181" i="3"/>
  <c r="J107" i="3"/>
  <c r="BK300" i="2"/>
  <c r="J300" i="2" s="1"/>
  <c r="J100" i="2" s="1"/>
  <c r="BK356" i="2"/>
  <c r="J356" i="2"/>
  <c r="J104" i="2" s="1"/>
  <c r="BK361" i="2"/>
  <c r="J361" i="2" s="1"/>
  <c r="J106" i="2" s="1"/>
  <c r="BK138" i="3"/>
  <c r="J138" i="3"/>
  <c r="J99" i="3" s="1"/>
  <c r="E85" i="3"/>
  <c r="J89" i="3"/>
  <c r="F124" i="3"/>
  <c r="BE130" i="3"/>
  <c r="BE154" i="3"/>
  <c r="BE159" i="3"/>
  <c r="BE172" i="3"/>
  <c r="BE135" i="3"/>
  <c r="BE139" i="3"/>
  <c r="BE143" i="3"/>
  <c r="BE147" i="3"/>
  <c r="BE151" i="3"/>
  <c r="BE153" i="3"/>
  <c r="BE157" i="3"/>
  <c r="BE158" i="3"/>
  <c r="BE164" i="3"/>
  <c r="BE171" i="3"/>
  <c r="BE134" i="3"/>
  <c r="BE148" i="3"/>
  <c r="BE163" i="3"/>
  <c r="BE179" i="3"/>
  <c r="BE131" i="3"/>
  <c r="BE155" i="3"/>
  <c r="BE156" i="3"/>
  <c r="BE173" i="3"/>
  <c r="BE176" i="3"/>
  <c r="J87" i="2"/>
  <c r="BE127" i="2"/>
  <c r="BE152" i="2"/>
  <c r="BE158" i="2"/>
  <c r="BE185" i="2"/>
  <c r="BE198" i="2"/>
  <c r="BE200" i="2"/>
  <c r="BE206" i="2"/>
  <c r="BE224" i="2"/>
  <c r="BE234" i="2"/>
  <c r="BE237" i="2"/>
  <c r="BE244" i="2"/>
  <c r="BE265" i="2"/>
  <c r="BE268" i="2"/>
  <c r="BE280" i="2"/>
  <c r="BE290" i="2"/>
  <c r="BE293" i="2"/>
  <c r="BE301" i="2"/>
  <c r="BE307" i="2"/>
  <c r="BE318" i="2"/>
  <c r="BE321" i="2"/>
  <c r="BE191" i="2"/>
  <c r="BE230" i="2"/>
  <c r="BE250" i="2"/>
  <c r="BE272" i="2"/>
  <c r="BE273" i="2"/>
  <c r="BE277" i="2"/>
  <c r="BE320" i="2"/>
  <c r="BE325" i="2"/>
  <c r="BE326" i="2"/>
  <c r="BE327" i="2"/>
  <c r="BE331" i="2"/>
  <c r="BE336" i="2"/>
  <c r="F90" i="2"/>
  <c r="BE194" i="2"/>
  <c r="BE212" i="2"/>
  <c r="BE269" i="2"/>
  <c r="BE298" i="2"/>
  <c r="BE314" i="2"/>
  <c r="BE323" i="2"/>
  <c r="BE335" i="2"/>
  <c r="BE338" i="2"/>
  <c r="BE339" i="2"/>
  <c r="BE344" i="2"/>
  <c r="BE348" i="2"/>
  <c r="BE352" i="2"/>
  <c r="BE360" i="2"/>
  <c r="BE129" i="2"/>
  <c r="BE140" i="2"/>
  <c r="BE218" i="2"/>
  <c r="BE240" i="2"/>
  <c r="BE254" i="2"/>
  <c r="BE285" i="2"/>
  <c r="BE315" i="2"/>
  <c r="BE317" i="2"/>
  <c r="BE324" i="2"/>
  <c r="BE330" i="2"/>
  <c r="BE332" i="2"/>
  <c r="BE334" i="2"/>
  <c r="BE341" i="2"/>
  <c r="BE347" i="2"/>
  <c r="BE357" i="2"/>
  <c r="BE359" i="2"/>
  <c r="F33" i="2"/>
  <c r="BB95" i="1" s="1"/>
  <c r="F32" i="2"/>
  <c r="BA95" i="1" s="1"/>
  <c r="F35" i="3"/>
  <c r="BB96" i="1" s="1"/>
  <c r="F37" i="3"/>
  <c r="BD96" i="1"/>
  <c r="F34" i="2"/>
  <c r="BC95" i="1" s="1"/>
  <c r="J34" i="3"/>
  <c r="AW96" i="1"/>
  <c r="F34" i="3"/>
  <c r="BA96" i="1" s="1"/>
  <c r="F36" i="3"/>
  <c r="BC96" i="1"/>
  <c r="J32" i="2"/>
  <c r="AW95" i="1" s="1"/>
  <c r="F35" i="2"/>
  <c r="BD95" i="1"/>
  <c r="T125" i="2" l="1"/>
  <c r="T124" i="2" s="1"/>
  <c r="T128" i="3"/>
  <c r="T127" i="3"/>
  <c r="P128" i="3"/>
  <c r="P127" i="3" s="1"/>
  <c r="AU96" i="1" s="1"/>
  <c r="AU94" i="1" s="1"/>
  <c r="R125" i="2"/>
  <c r="R124" i="2" s="1"/>
  <c r="R128" i="3"/>
  <c r="R127" i="3"/>
  <c r="BK125" i="2"/>
  <c r="J125" i="2" s="1"/>
  <c r="J95" i="2" s="1"/>
  <c r="BK128" i="3"/>
  <c r="J128" i="3"/>
  <c r="J97" i="3" s="1"/>
  <c r="BK174" i="3"/>
  <c r="J174" i="3"/>
  <c r="J105" i="3"/>
  <c r="BD94" i="1"/>
  <c r="W33" i="1"/>
  <c r="J33" i="3"/>
  <c r="AV96" i="1" s="1"/>
  <c r="AT96" i="1" s="1"/>
  <c r="J31" i="2"/>
  <c r="AV95" i="1" s="1"/>
  <c r="AT95" i="1" s="1"/>
  <c r="BA94" i="1"/>
  <c r="W30" i="1"/>
  <c r="BC94" i="1"/>
  <c r="W32" i="1" s="1"/>
  <c r="BB94" i="1"/>
  <c r="AX94" i="1"/>
  <c r="F33" i="3"/>
  <c r="AZ96" i="1" s="1"/>
  <c r="F31" i="2"/>
  <c r="AZ95" i="1" s="1"/>
  <c r="BK124" i="2" l="1"/>
  <c r="J124" i="2"/>
  <c r="J94" i="2"/>
  <c r="BK127" i="3"/>
  <c r="J127" i="3" s="1"/>
  <c r="J96" i="3" s="1"/>
  <c r="W31" i="1"/>
  <c r="AY94" i="1"/>
  <c r="AZ94" i="1"/>
  <c r="AV94" i="1"/>
  <c r="AK29" i="1"/>
  <c r="AW94" i="1"/>
  <c r="AK30" i="1" s="1"/>
  <c r="J30" i="3" l="1"/>
  <c r="AG96" i="1"/>
  <c r="J28" i="2"/>
  <c r="AG95" i="1"/>
  <c r="W29" i="1"/>
  <c r="AT94" i="1"/>
  <c r="J39" i="3" l="1"/>
  <c r="J37" i="2"/>
  <c r="AN96" i="1"/>
  <c r="AN95" i="1"/>
  <c r="AG94" i="1"/>
  <c r="AK26" i="1"/>
  <c r="AK35" i="1"/>
  <c r="AN94" i="1" l="1"/>
</calcChain>
</file>

<file path=xl/sharedStrings.xml><?xml version="1.0" encoding="utf-8"?>
<sst xmlns="http://schemas.openxmlformats.org/spreadsheetml/2006/main" count="3463" uniqueCount="584">
  <si>
    <t>Export Komplet</t>
  </si>
  <si>
    <t/>
  </si>
  <si>
    <t>2.0</t>
  </si>
  <si>
    <t>ZAMOK</t>
  </si>
  <si>
    <t>False</t>
  </si>
  <si>
    <t>{b67e6631-f551-4900-b061-b012794a49cd}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</si>
  <si>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</si>
  <si>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</si>
  <si>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</si>
  <si>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</si>
  <si>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</si>
  <si>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</si>
  <si>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</si>
  <si>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</si>
  <si>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23_3_TU_1_2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</si>
  <si>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</si>
  <si>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</si>
  <si>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D1 Obnova drenážního systému a konstrukčních vrstev sportovní plochy stadionu Koškova Turnov</t>
  </si>
  <si>
    <t>KSO:</t>
  </si>
  <si>
    <t>CC-CZ:</t>
  </si>
  <si>
    <t>Místo:</t>
  </si>
  <si>
    <t>Turnov Koškova</t>
  </si>
  <si>
    <t>Datum:</t>
  </si>
  <si>
    <t>11. 10. 2023</t>
  </si>
  <si>
    <t>Zadavatel:</t>
  </si>
  <si>
    <t>IČ:</t>
  </si>
  <si>
    <t>Městská sportovní Turnov, s.r.o.Vojtěcha Maška 230</t>
  </si>
  <si>
    <t>DIČ:</t>
  </si>
  <si>
    <t>Uchazeč:</t>
  </si>
  <si>
    <t>Vyplň údaj</t>
  </si>
  <si>
    <t>Projektant:</t>
  </si>
  <si>
    <t>David Müller DiS</t>
  </si>
  <si>
    <t>True</t>
  </si>
  <si>
    <t>Zpracovatel:</t>
  </si>
  <si>
    <t>David Müller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</si>
  <si>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</si>
  <si>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</si>
  <si>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</si>
  <si>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</si>
  <si>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</si>
  <si>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</si>
  <si>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</si>
  <si>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</si>
  <si>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</si>
  <si>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</si>
  <si>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</si>
  <si>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</si>
  <si>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</si>
  <si>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</si>
  <si>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</si>
  <si>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</si>
  <si>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</si>
  <si>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</si>
  <si>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</si>
  <si>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</si>
  <si>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</si>
  <si>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</si>
  <si>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</si>
  <si>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</si>
  <si>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</si>
  <si>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</si>
  <si>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</si>
  <si>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</si>
  <si>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</si>
  <si>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</si>
  <si>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</si>
  <si>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</si>
  <si>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</si>
  <si>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</si>
  <si>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</si>
  <si>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</si>
  <si>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</si>
  <si>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</si>
  <si>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</si>
  <si>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</si>
  <si>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</si>
  <si>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</si>
  <si>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</si>
  <si>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</si>
  <si>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</si>
  <si>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</si>
  <si>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</si>
  <si>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</si>
  <si>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23_3_TU_2</t>
  </si>
  <si>
    <t>Závlaha</t>
  </si>
  <si>
    <t>{2619d61f-9611-4cbb-a749-1f3f68da39bf}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</si>
  <si>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</si>
  <si>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</si>
  <si>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</si>
  <si>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</si>
  <si>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</si>
  <si>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</si>
  <si>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</si>
  <si>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</si>
  <si>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</si>
  <si>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</si>
  <si>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</si>
  <si>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</si>
  <si>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</si>
  <si>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</si>
  <si>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</si>
  <si>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</si>
  <si>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</si>
  <si>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ZK - Zařízení staveniště, zkoušky, ostatní náklady 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</si>
  <si>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</si>
  <si>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</si>
  <si>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</si>
  <si>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</si>
  <si>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</si>
  <si>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</si>
  <si>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</si>
  <si>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</si>
  <si>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</si>
  <si>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</si>
  <si>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</si>
  <si>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</si>
  <si>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</si>
  <si>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</si>
  <si>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</si>
  <si>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</si>
  <si>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</si>
  <si>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</si>
  <si>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</si>
  <si>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111301111R9</t>
  </si>
  <si>
    <t>Sejmutí drnu KORO frézou tl do 50 mm s přemístěním do 50 m nebo naložením na dopravní prostředek</t>
  </si>
  <si>
    <t>m2</t>
  </si>
  <si>
    <t>4</t>
  </si>
  <si>
    <t>-456203839</t>
  </si>
  <si>
    <t>VV</t>
  </si>
  <si>
    <t>8630</t>
  </si>
  <si>
    <t>3</t>
  </si>
  <si>
    <t>129951122</t>
  </si>
  <si>
    <t>Bourání zdiva z betonu prostého prokládaného kamenem v odkopávkách nebo prokopávkách strojně</t>
  </si>
  <si>
    <t>m3</t>
  </si>
  <si>
    <t>-111955134</t>
  </si>
  <si>
    <t>55*0,45</t>
  </si>
  <si>
    <t>chodník v jižní části</t>
  </si>
  <si>
    <t>0,6*0,6*0,95*8</t>
  </si>
  <si>
    <t>patky stávajících sloupů zach. kce</t>
  </si>
  <si>
    <t>0,5*0,5*0,8*4</t>
  </si>
  <si>
    <t>0,4*0,4*0,6*4</t>
  </si>
  <si>
    <t>fotbalové branky, napínací sloup</t>
  </si>
  <si>
    <t>1,5*5*0,45*2</t>
  </si>
  <si>
    <t>podklad střídaček</t>
  </si>
  <si>
    <t>Součet</t>
  </si>
  <si>
    <t>131151102</t>
  </si>
  <si>
    <t>Hloubení jam nezapažených v hornině třídy těžitelnosti I skupiny 1 a 2 objem do 50 m3 strojně</t>
  </si>
  <si>
    <t>90407990</t>
  </si>
  <si>
    <t>(0,6*0,6*0,9) * 4</t>
  </si>
  <si>
    <t>patky branek</t>
  </si>
  <si>
    <t>(0,4*0,4*0,9) * 4</t>
  </si>
  <si>
    <t>patky napínacích sloupů</t>
  </si>
  <si>
    <t>(0,7*0,7*0,6)*18</t>
  </si>
  <si>
    <t>patky sloupů záchytné konstrukce</t>
  </si>
  <si>
    <t>(0,6*0,6*0,8)*2+11</t>
  </si>
  <si>
    <t>příprava pro patky v jižním a východním rohu, patky zábradlí</t>
  </si>
  <si>
    <t>0,3*0,05*228,9</t>
  </si>
  <si>
    <t>108,9+110+10 snížení pláně pod žlabem</t>
  </si>
  <si>
    <t>5</t>
  </si>
  <si>
    <t>132354104</t>
  </si>
  <si>
    <t>Hloubení rýh zapažených š do 800 mm v hornině třídy těžitelnosti II skupiny 4 objem přes 100 m3 strojně</t>
  </si>
  <si>
    <t>921381262</t>
  </si>
  <si>
    <t>1300*0,3*0,4</t>
  </si>
  <si>
    <t>svodné dreny</t>
  </si>
  <si>
    <t>193*0,45*1,2</t>
  </si>
  <si>
    <t>hlavní svodný dren</t>
  </si>
  <si>
    <t>6</t>
  </si>
  <si>
    <t>162706111</t>
  </si>
  <si>
    <t>Vodorovné přemístění do 6000 m bez naložení výkopku ze zemin schopných zúrodnění</t>
  </si>
  <si>
    <t>-849396979</t>
  </si>
  <si>
    <t>8630*0,05</t>
  </si>
  <si>
    <t>travní drn</t>
  </si>
  <si>
    <t>7</t>
  </si>
  <si>
    <t>171151101</t>
  </si>
  <si>
    <t>Hutnění boků násypů pro jakýkoliv sklon a míru zhutnění svahu</t>
  </si>
  <si>
    <t>163537603</t>
  </si>
  <si>
    <t>hutnění stavební pláně</t>
  </si>
  <si>
    <t>81*6,3</t>
  </si>
  <si>
    <t>hutnění náspu u vsaku</t>
  </si>
  <si>
    <t>8</t>
  </si>
  <si>
    <t>171151103</t>
  </si>
  <si>
    <t>Uložení sypaniny z hornin soudržných do násypů zhutněných strojně</t>
  </si>
  <si>
    <t>711681756</t>
  </si>
  <si>
    <t>8630*0,1</t>
  </si>
  <si>
    <t>modelace stavební pláně</t>
  </si>
  <si>
    <t>10</t>
  </si>
  <si>
    <t>180404112R12</t>
  </si>
  <si>
    <t>Založení hřišťového trávníku výsevem na vrstvě substrátu</t>
  </si>
  <si>
    <t>-958697759</t>
  </si>
  <si>
    <t>hřiště</t>
  </si>
  <si>
    <t>11</t>
  </si>
  <si>
    <t>M</t>
  </si>
  <si>
    <t>00572440R3</t>
  </si>
  <si>
    <t>osivo směs travní hřištní</t>
  </si>
  <si>
    <t>kg</t>
  </si>
  <si>
    <t>-1416441884</t>
  </si>
  <si>
    <t>10068,3490695054*0,03 'Přepočtené koeficientem množství</t>
  </si>
  <si>
    <t>78</t>
  </si>
  <si>
    <t>181006111</t>
  </si>
  <si>
    <t>Rozprostření zemin tl vrstvy do 0,1 m schopných zúrodnění v rovině a sklonu do 1:5</t>
  </si>
  <si>
    <t>-1818531860</t>
  </si>
  <si>
    <t>8360</t>
  </si>
  <si>
    <t>hřiště vegetační vrstva</t>
  </si>
  <si>
    <t>filtrační vrstva</t>
  </si>
  <si>
    <t>133</t>
  </si>
  <si>
    <t>181006112</t>
  </si>
  <si>
    <t>Rozprostření zemint l vrstvy do 0,15 m schopných zúrodnění v rovině a sklonu do 1:5</t>
  </si>
  <si>
    <t>127847722</t>
  </si>
  <si>
    <t>14</t>
  </si>
  <si>
    <t>181111111R12</t>
  </si>
  <si>
    <t xml:space="preserve">Plošná úprava terénu - dorovnání podkladu laserem </t>
  </si>
  <si>
    <t>1171161147</t>
  </si>
  <si>
    <t>183403113</t>
  </si>
  <si>
    <t>Obdělání půdy frézováním v rovině a svahu do 1:5</t>
  </si>
  <si>
    <t>1958521191</t>
  </si>
  <si>
    <t>16</t>
  </si>
  <si>
    <t>183403114</t>
  </si>
  <si>
    <t>Obdělání půdy kultivátorováním v rovině a svahu do 1:5</t>
  </si>
  <si>
    <t>-379555865</t>
  </si>
  <si>
    <t>17</t>
  </si>
  <si>
    <t>18491133R1</t>
  </si>
  <si>
    <t>Štěrbinová drenáž stavební pláně - frézování rýh v osové zdálenosti 255mm o šířce 30mm se sběrem výkopku, vyplněním rýhy kamenivem f=4/8mm včetně likvidace výkopku</t>
  </si>
  <si>
    <t>1609365339</t>
  </si>
  <si>
    <t>stavební pláň</t>
  </si>
  <si>
    <t>Zakládání</t>
  </si>
  <si>
    <t>81</t>
  </si>
  <si>
    <t>211531111</t>
  </si>
  <si>
    <t>Výplň odvodňovacích žeber nebo trativodů kamenivem hrubým drceným frakce 16 až 63 mm</t>
  </si>
  <si>
    <t>360636482</t>
  </si>
  <si>
    <t>1300*0,3*0,25</t>
  </si>
  <si>
    <t>svodné dreny f=11/22</t>
  </si>
  <si>
    <t>82</t>
  </si>
  <si>
    <t>211561111</t>
  </si>
  <si>
    <t>Výplň odvodňovacích žeber nebo trativodů kamenivem hrubým drceným frakce 4 až 16 mm</t>
  </si>
  <si>
    <t>-604155940</t>
  </si>
  <si>
    <t>1300*0,3*0,15</t>
  </si>
  <si>
    <t>svodné dreny f=4/8</t>
  </si>
  <si>
    <t>83</t>
  </si>
  <si>
    <t>211571111</t>
  </si>
  <si>
    <t>Výplň odvodňovacích žeber nebo trativodů štěrkopískem tříděným</t>
  </si>
  <si>
    <t>-220889846</t>
  </si>
  <si>
    <t>hlavní svodné dreny</t>
  </si>
  <si>
    <t>85</t>
  </si>
  <si>
    <t>212532111</t>
  </si>
  <si>
    <t>Lože pro trativody z kameniva hrubého drceného</t>
  </si>
  <si>
    <t>266210539</t>
  </si>
  <si>
    <t>1300*0,3*0,05</t>
  </si>
  <si>
    <t>193*0,45*0,05</t>
  </si>
  <si>
    <t>87</t>
  </si>
  <si>
    <t>212792211R14</t>
  </si>
  <si>
    <t>Odvodnění svodné dreny- flexibilní plastové potrubí DN 100</t>
  </si>
  <si>
    <t>m</t>
  </si>
  <si>
    <t>1916345334</t>
  </si>
  <si>
    <t>1300</t>
  </si>
  <si>
    <t>88</t>
  </si>
  <si>
    <t>275311125</t>
  </si>
  <si>
    <t>Základové patky a bloky z betonu prostého C 16/20</t>
  </si>
  <si>
    <t>648316289</t>
  </si>
  <si>
    <t>(0,7*0,7*0,9)*18</t>
  </si>
  <si>
    <t>sloupy zách. kce</t>
  </si>
  <si>
    <t>(0,6*0,6*1)*2+11</t>
  </si>
  <si>
    <t>sloupy přípravy malé, patky pro zábradlí</t>
  </si>
  <si>
    <t>Svislé a kompletní konstrukce</t>
  </si>
  <si>
    <t>118</t>
  </si>
  <si>
    <t>331946001R5</t>
  </si>
  <si>
    <t>Demontáž sloupů hmotnosti do 15 t včetně likvidace</t>
  </si>
  <si>
    <t>kus</t>
  </si>
  <si>
    <t>-494809176</t>
  </si>
  <si>
    <t>8+8</t>
  </si>
  <si>
    <t>sloupy branek 4+4 ks a záchytných konstrukcí 8 ks</t>
  </si>
  <si>
    <t>137</t>
  </si>
  <si>
    <t>348401153R3</t>
  </si>
  <si>
    <t>Brána dvoukřídlová pozink 2m dodávka včetně montáže</t>
  </si>
  <si>
    <t>ks</t>
  </si>
  <si>
    <t>-1337046313</t>
  </si>
  <si>
    <t>119</t>
  </si>
  <si>
    <t>348401153R6</t>
  </si>
  <si>
    <t>Montáž zábradlí</t>
  </si>
  <si>
    <t>-1797077538</t>
  </si>
  <si>
    <t>31</t>
  </si>
  <si>
    <t>Zpětná montáž stávajícího zábradlí</t>
  </si>
  <si>
    <t>120</t>
  </si>
  <si>
    <t>7491002R10</t>
  </si>
  <si>
    <t>Záchytné konstrukce al. sloup V=7m, včetně příčníků, včetně montáže</t>
  </si>
  <si>
    <t>1008910621</t>
  </si>
  <si>
    <t>121</t>
  </si>
  <si>
    <t>7491002R11</t>
  </si>
  <si>
    <t xml:space="preserve">Sítě pro záchytné konstrukce </t>
  </si>
  <si>
    <t>809325257</t>
  </si>
  <si>
    <t>80*7</t>
  </si>
  <si>
    <t>síť včetně napínacích lanek</t>
  </si>
  <si>
    <t>dodávka montáž</t>
  </si>
  <si>
    <t>122</t>
  </si>
  <si>
    <t>7491002R12</t>
  </si>
  <si>
    <t>Rohový praporek</t>
  </si>
  <si>
    <t>-1245670649</t>
  </si>
  <si>
    <t>praporek, zemní pouzdro, dodávka montáž</t>
  </si>
  <si>
    <t>123</t>
  </si>
  <si>
    <t>7491002R14</t>
  </si>
  <si>
    <t>Lajnovací zařízení</t>
  </si>
  <si>
    <t>-1574500349</t>
  </si>
  <si>
    <t>1ks lajnovačka</t>
  </si>
  <si>
    <t>1ks sada pro vyměřování</t>
  </si>
  <si>
    <t>1ks barva</t>
  </si>
  <si>
    <t>124</t>
  </si>
  <si>
    <t>7491002R7</t>
  </si>
  <si>
    <t>Certifikovaná bílá lakovaná fotbalová branka s volným zavěšením sítě ČSN EN748 typ1</t>
  </si>
  <si>
    <t>1648450239</t>
  </si>
  <si>
    <t>fotbalová branka s volným zavěšením sítě ČSN EN748 typ1</t>
  </si>
  <si>
    <t>rám napínací hloubka 2m</t>
  </si>
  <si>
    <t>branková sít 120/120/5</t>
  </si>
  <si>
    <t>125</t>
  </si>
  <si>
    <t>7491002R8</t>
  </si>
  <si>
    <t>Plifix lajnovací značky</t>
  </si>
  <si>
    <t>-606984645</t>
  </si>
  <si>
    <t>značení lajnování hřiště</t>
  </si>
  <si>
    <t>126</t>
  </si>
  <si>
    <t>7491002R9</t>
  </si>
  <si>
    <t>Střídačka hliníková osazená na podkladu z betonové dlažby, 14 sedadel</t>
  </si>
  <si>
    <t>-460322276</t>
  </si>
  <si>
    <t>střídačka hliníková 14 osob</t>
  </si>
  <si>
    <t>podklad z dlažby, kotevní patky</t>
  </si>
  <si>
    <t>Vodorovné konstrukce</t>
  </si>
  <si>
    <t>79</t>
  </si>
  <si>
    <t>457571111R5</t>
  </si>
  <si>
    <t>Písek do filtrační vrstvy, praný frakce 0/4 třídaA</t>
  </si>
  <si>
    <t>-845965826</t>
  </si>
  <si>
    <t>8630*0,07</t>
  </si>
  <si>
    <t>Komunikace pozemní</t>
  </si>
  <si>
    <t>80</t>
  </si>
  <si>
    <t>564251111R4</t>
  </si>
  <si>
    <t>Vegetační vrstva 13 cm, v poměru 75% písku / 25% tříděné ornice, včetně dopravy na místo stavby</t>
  </si>
  <si>
    <t>1231955504</t>
  </si>
  <si>
    <t>470</t>
  </si>
  <si>
    <t>za východní brankou v prostoru vsaku</t>
  </si>
  <si>
    <t>129</t>
  </si>
  <si>
    <t>564251111R5</t>
  </si>
  <si>
    <t>Vložka hybridního trávníku - dodávka včetně instalace</t>
  </si>
  <si>
    <t>-230650601</t>
  </si>
  <si>
    <t>2*53*2</t>
  </si>
  <si>
    <t>Pomezní čára</t>
  </si>
  <si>
    <t>8*20*2</t>
  </si>
  <si>
    <t>Branka</t>
  </si>
  <si>
    <t>Trubní vedení</t>
  </si>
  <si>
    <t>89</t>
  </si>
  <si>
    <t>871273121</t>
  </si>
  <si>
    <t>Montáž kanalizačního potrubí z PVC těsněné gumovým kroužkem otevřený výkop sklon do 20 % DN 125</t>
  </si>
  <si>
    <t>644974553</t>
  </si>
  <si>
    <t>90</t>
  </si>
  <si>
    <t>28611126</t>
  </si>
  <si>
    <t>trubka kanalizační PVC DN 125x1000mm SN4</t>
  </si>
  <si>
    <t>-897854948</t>
  </si>
  <si>
    <t>183*1,03 'Přepočtené koeficientem množství</t>
  </si>
  <si>
    <t>91</t>
  </si>
  <si>
    <t>871353121</t>
  </si>
  <si>
    <t>Montáž kanalizačního potrubí z PVC těsněné gumovým kroužkem otevřený výkop sklon do 20 % DN 200</t>
  </si>
  <si>
    <t>202343150</t>
  </si>
  <si>
    <t>92</t>
  </si>
  <si>
    <t>28611136</t>
  </si>
  <si>
    <t>trubka kanalizační PVC DN 200x1000mm SN4</t>
  </si>
  <si>
    <t>2113792366</t>
  </si>
  <si>
    <t>138*1,03 'Přepočtené koeficientem množství</t>
  </si>
  <si>
    <t>112</t>
  </si>
  <si>
    <t>871363121</t>
  </si>
  <si>
    <t>Montáž kanalizačního potrubí z PVC těsněné gumovým kroužkem otevřený výkop sklon do 20 % DN 250</t>
  </si>
  <si>
    <t>-1396403973</t>
  </si>
  <si>
    <t>113</t>
  </si>
  <si>
    <t>28611140</t>
  </si>
  <si>
    <t>trubka kanalizační PVC DN 250x1000mm SN4</t>
  </si>
  <si>
    <t>-31960060</t>
  </si>
  <si>
    <t>63*1,03 'Přepočtené koeficientem množství</t>
  </si>
  <si>
    <t>93</t>
  </si>
  <si>
    <t>877270310</t>
  </si>
  <si>
    <t>Montáž kolen na kanalizačním potrubí z PP trub hladkých plnostěnných DN 125</t>
  </si>
  <si>
    <t>1483426122</t>
  </si>
  <si>
    <t>94</t>
  </si>
  <si>
    <t>28617181</t>
  </si>
  <si>
    <t>koleno kanalizační PP SN16 45° DN 125</t>
  </si>
  <si>
    <t>43728959</t>
  </si>
  <si>
    <t>95</t>
  </si>
  <si>
    <t>877350320</t>
  </si>
  <si>
    <t>Montáž odboček na kanalizačním potrubí z PP trub hladkých plnostěnných DN 200</t>
  </si>
  <si>
    <t>-2049793956</t>
  </si>
  <si>
    <t>96</t>
  </si>
  <si>
    <t>28617206</t>
  </si>
  <si>
    <t>odbočka kanalizační PP SN16 45° DN 200/100</t>
  </si>
  <si>
    <t>-278317321</t>
  </si>
  <si>
    <t>97</t>
  </si>
  <si>
    <t>877355211</t>
  </si>
  <si>
    <t>Montáž tvarovek z tvrdého PVC-systém KG nebo z polypropylenu-systém KG 2000 jednoosé DN 200</t>
  </si>
  <si>
    <t>-1876221387</t>
  </si>
  <si>
    <t>18+4+4</t>
  </si>
  <si>
    <t>Chráničky pro sloupy do patek</t>
  </si>
  <si>
    <t>98</t>
  </si>
  <si>
    <t>OSM.770640</t>
  </si>
  <si>
    <t>PPKGEM trouba DN200x6,2/1000 SN10</t>
  </si>
  <si>
    <t>-14182076</t>
  </si>
  <si>
    <t>99</t>
  </si>
  <si>
    <t>894811151</t>
  </si>
  <si>
    <t>Revizní šachta z PVC typ přímý, DN 400/200 tlak 12,5 t hl od 910 do 1280 mm</t>
  </si>
  <si>
    <t>-294923731</t>
  </si>
  <si>
    <t>114</t>
  </si>
  <si>
    <t>894811151R1</t>
  </si>
  <si>
    <t>Ostatní tvarovky do DN250</t>
  </si>
  <si>
    <t>kpl</t>
  </si>
  <si>
    <t>2064238899</t>
  </si>
  <si>
    <t>9</t>
  </si>
  <si>
    <t>Ostatní konstrukce a práce, bourání</t>
  </si>
  <si>
    <t>138</t>
  </si>
  <si>
    <t>7560021R11</t>
  </si>
  <si>
    <t xml:space="preserve">Čištění stávající vsakovací studny, nový ukončovací kónus, víko </t>
  </si>
  <si>
    <t>-1378494515</t>
  </si>
  <si>
    <t>100</t>
  </si>
  <si>
    <t>916131112</t>
  </si>
  <si>
    <t>Osazení silničního obrubníku betonového ležatého bez boční opěry do lože z betonu prostého</t>
  </si>
  <si>
    <t>601348422</t>
  </si>
  <si>
    <t>101</t>
  </si>
  <si>
    <t>59217034</t>
  </si>
  <si>
    <t>obrubník betonový silniční 1000x150x300mm</t>
  </si>
  <si>
    <t>1285413264</t>
  </si>
  <si>
    <t>30*1,02 'Přepočtené koeficientem množství</t>
  </si>
  <si>
    <t>115</t>
  </si>
  <si>
    <t>916231113</t>
  </si>
  <si>
    <t>Osazení chodníkového obrubníku betonového ležatého s boční opěrou do lože z betonu prostého</t>
  </si>
  <si>
    <t>-1418446901</t>
  </si>
  <si>
    <t>116</t>
  </si>
  <si>
    <t>59217018</t>
  </si>
  <si>
    <t>obrubník betonový chodníkový 1000x80x200mm</t>
  </si>
  <si>
    <t>-2047364318</t>
  </si>
  <si>
    <t>1,8*1,02 'Přepočtené koeficientem množství</t>
  </si>
  <si>
    <t>102</t>
  </si>
  <si>
    <t>919735112</t>
  </si>
  <si>
    <t>Řezání stávajícího živičného krytu hl přes 50 do 100 mm</t>
  </si>
  <si>
    <t>-1097695587</t>
  </si>
  <si>
    <t>29</t>
  </si>
  <si>
    <t>stávající chodník u tribuny</t>
  </si>
  <si>
    <t>103</t>
  </si>
  <si>
    <t>935114111R2</t>
  </si>
  <si>
    <t>Odvodňovací žlab 150 mm, délka 100cm z kompozitu, bez vnitřního spádu včetně roštu a montáže</t>
  </si>
  <si>
    <t>426384448</t>
  </si>
  <si>
    <t>108,9+110+10</t>
  </si>
  <si>
    <t>odvodňovací žlab</t>
  </si>
  <si>
    <t>104</t>
  </si>
  <si>
    <t>935932614</t>
  </si>
  <si>
    <t>Vpusť s kalovým košem pro plastový žlab vnitřní š 150 mm</t>
  </si>
  <si>
    <t>-1206837236</t>
  </si>
  <si>
    <t>106</t>
  </si>
  <si>
    <t>966005111</t>
  </si>
  <si>
    <t>Rozebrání a odstranění silničního zábradlí se sloupky osazenými s betonovými patkami</t>
  </si>
  <si>
    <t>-336180822</t>
  </si>
  <si>
    <t>stávající zábradlí</t>
  </si>
  <si>
    <t>997</t>
  </si>
  <si>
    <t>Přesun sutě</t>
  </si>
  <si>
    <t>108</t>
  </si>
  <si>
    <t>997221875</t>
  </si>
  <si>
    <t>Poplatek za uložení stavebního odpadu na recyklační skládce (skládkovné) asfaltového bez obsahu dehtu zatříděného do Katalogu odpadů pod kódem 17 03 02</t>
  </si>
  <si>
    <t>t</t>
  </si>
  <si>
    <t>941156947</t>
  </si>
  <si>
    <t>55*0,45*1,2</t>
  </si>
  <si>
    <t>asfalt živice</t>
  </si>
  <si>
    <t>998</t>
  </si>
  <si>
    <t>Přesun hmot</t>
  </si>
  <si>
    <t>109</t>
  </si>
  <si>
    <t>998225111</t>
  </si>
  <si>
    <t>Přesun hmot pro pozemní komunikace s krytem z kamene, monolitickým betonovým nebo živičným</t>
  </si>
  <si>
    <t>-50960801</t>
  </si>
  <si>
    <t>ZK</t>
  </si>
  <si>
    <t xml:space="preserve">Zařízení staveniště, zkoušky, ostatní náklady </t>
  </si>
  <si>
    <t>134</t>
  </si>
  <si>
    <t>ZK1R126</t>
  </si>
  <si>
    <t xml:space="preserve">Zařzení staveniště </t>
  </si>
  <si>
    <t>-665430832</t>
  </si>
  <si>
    <t>136</t>
  </si>
  <si>
    <t>ZK1R19</t>
  </si>
  <si>
    <t>Dílenská dokumentace - dopracování dle skutečně použitých prvků</t>
  </si>
  <si>
    <t>1528063061</t>
  </si>
  <si>
    <t>VP</t>
  </si>
  <si>
    <t xml:space="preserve">  Vícepráce</t>
  </si>
  <si>
    <t>PN</t>
  </si>
  <si>
    <t>Objekt:</t>
  </si>
  <si>
    <t>23_3_TU_2 - Závlaha</t>
  </si>
  <si>
    <t xml:space="preserve">    Technologie závlahy - Technologie závlahy</t>
  </si>
  <si>
    <t>PSV - Práce a dodávky PSV</t>
  </si>
  <si>
    <t xml:space="preserve">    741 - Elektroinstalace - silnoproud</t>
  </si>
  <si>
    <t>1321033010R2</t>
  </si>
  <si>
    <t>Drenáž pro postřikovač</t>
  </si>
  <si>
    <t>1312945848</t>
  </si>
  <si>
    <t>132151103</t>
  </si>
  <si>
    <t>Hloubení rýh nezapažených š do 800 mm v hornině třídy těžitelnosti I skupiny 1 a 2 objem do 100 m3 strojně</t>
  </si>
  <si>
    <t>918959818</t>
  </si>
  <si>
    <t xml:space="preserve">290*0,3*0,4 + 300*0,3*0,3 </t>
  </si>
  <si>
    <t>Potrubí kabely závlaha</t>
  </si>
  <si>
    <t>1396011103R12</t>
  </si>
  <si>
    <t>Ruční výkop jam pro postřikovače s urovnáním dna výkopu</t>
  </si>
  <si>
    <t>-718810502</t>
  </si>
  <si>
    <t>42</t>
  </si>
  <si>
    <t>704340273</t>
  </si>
  <si>
    <t>Výkopek pro rozvody potrubí a kabelů</t>
  </si>
  <si>
    <t>211571112</t>
  </si>
  <si>
    <t>Výplň odvodňovacích žeber nebo trativodů štěrkopískem netříděným</t>
  </si>
  <si>
    <t>-604797636</t>
  </si>
  <si>
    <t>290*0,3*0,4 + 300*0,3*0,3</t>
  </si>
  <si>
    <t>Zásyp potrubí a kabelů závlahy</t>
  </si>
  <si>
    <t>451572111</t>
  </si>
  <si>
    <t>Lože pod potrubí otevřený výkop z kameniva drobného těženého</t>
  </si>
  <si>
    <t>-138697389</t>
  </si>
  <si>
    <t>290*0,05*0,4 + 300*0,05*0,3</t>
  </si>
  <si>
    <t>Potrubí a kabely závlaha</t>
  </si>
  <si>
    <t>43</t>
  </si>
  <si>
    <t>871211141</t>
  </si>
  <si>
    <t>Montáž potrubí z PE100 SDR 11 otevřený výkop svařovaných na tupo D 63 x 5,8 mm</t>
  </si>
  <si>
    <t>-134986552</t>
  </si>
  <si>
    <t>44</t>
  </si>
  <si>
    <t>28613853R6</t>
  </si>
  <si>
    <t>trubka vodovodní PE100 PN 16 SDR11 s ochranným pláštěm z PP 63x3,8mm</t>
  </si>
  <si>
    <t>589555707</t>
  </si>
  <si>
    <t>590*1,015 'Přepočtené koeficientem množství</t>
  </si>
  <si>
    <t>48</t>
  </si>
  <si>
    <t>1152258178</t>
  </si>
  <si>
    <t>Technologie závlahy</t>
  </si>
  <si>
    <t>30</t>
  </si>
  <si>
    <t>TZ6P11</t>
  </si>
  <si>
    <t>Postřikovač výsečový, úderový pohon, vestavěný elektroventil, černé víko dostřik 24m, kloubová spojka</t>
  </si>
  <si>
    <t>1447674299</t>
  </si>
  <si>
    <t>TZ6P112</t>
  </si>
  <si>
    <t>Postřikovač kruhový, úderový pohon, vestavěný ventil, umělý trávník dostřik 24m, kloubová spojka</t>
  </si>
  <si>
    <t>-1552795360</t>
  </si>
  <si>
    <t>32</t>
  </si>
  <si>
    <t>TZ6P118</t>
  </si>
  <si>
    <t>Úprava víka stávající šachty - poznk. poklop, UM trávník</t>
  </si>
  <si>
    <t>1824183507</t>
  </si>
  <si>
    <t>33</t>
  </si>
  <si>
    <t>TZ6P119</t>
  </si>
  <si>
    <t>Postřikovač kruhový, úderový pohon, ventil v šachtě, umělý trávník dostřik 18m, kloubová spojka</t>
  </si>
  <si>
    <t>877254120</t>
  </si>
  <si>
    <t>34</t>
  </si>
  <si>
    <t>TZ6P12</t>
  </si>
  <si>
    <t>Vodotěsný konektor - včetně montáže</t>
  </si>
  <si>
    <t>998547204</t>
  </si>
  <si>
    <t>35</t>
  </si>
  <si>
    <t>TZ6P18</t>
  </si>
  <si>
    <t xml:space="preserve">Ovládací kabel CYKY 5x1,5mm včetně montáže </t>
  </si>
  <si>
    <t>bm</t>
  </si>
  <si>
    <t>-840882464</t>
  </si>
  <si>
    <t>36</t>
  </si>
  <si>
    <t>TZ6P20</t>
  </si>
  <si>
    <t xml:space="preserve">Napájecí kabel CYKY 5x2,5mm včetně montáže </t>
  </si>
  <si>
    <t>1937172162</t>
  </si>
  <si>
    <t>napájení rozhlasu</t>
  </si>
  <si>
    <t>37</t>
  </si>
  <si>
    <t>TZ6P336</t>
  </si>
  <si>
    <t xml:space="preserve">Montáž postřikovače </t>
  </si>
  <si>
    <t>961957317</t>
  </si>
  <si>
    <t>38</t>
  </si>
  <si>
    <t>TZ6P99</t>
  </si>
  <si>
    <t>Podzemní kabelová šachta - napojená na chráničky, UM trávník dodávka montáž</t>
  </si>
  <si>
    <t>-2031012301</t>
  </si>
  <si>
    <t>4x v rohu 2x na středu dlouhých stran</t>
  </si>
  <si>
    <t>v místě stávající šachty</t>
  </si>
  <si>
    <t>39</t>
  </si>
  <si>
    <t>-1896139395</t>
  </si>
  <si>
    <t>40</t>
  </si>
  <si>
    <t>ZK1R158</t>
  </si>
  <si>
    <t>Tlaková zkouška systému, školení obsluhy, první zazimování systému</t>
  </si>
  <si>
    <t>894357462</t>
  </si>
  <si>
    <t>41</t>
  </si>
  <si>
    <t>Dílenská dokumentace</t>
  </si>
  <si>
    <t>h</t>
  </si>
  <si>
    <t>-318208552</t>
  </si>
  <si>
    <t>PSV</t>
  </si>
  <si>
    <t>Práce a dodávky PSV</t>
  </si>
  <si>
    <t>741</t>
  </si>
  <si>
    <t>Elektroinstalace - silnoproud</t>
  </si>
  <si>
    <t>46</t>
  </si>
  <si>
    <t>741110303</t>
  </si>
  <si>
    <t>Montáž trubka ochranná do krabic plastová tuhá D přes 90 do 133 mm uložená pevně</t>
  </si>
  <si>
    <t>-1609435245</t>
  </si>
  <si>
    <t>115+108+78</t>
  </si>
  <si>
    <t>příprava chráničky</t>
  </si>
  <si>
    <t>47</t>
  </si>
  <si>
    <t>34571365</t>
  </si>
  <si>
    <t>trubka elektroinstalační HDPE tuhá dvouplášťová korugovaná D 94/110mm</t>
  </si>
  <si>
    <t>-1929380245</t>
  </si>
  <si>
    <t>301*1,05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</si>
</sst>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67" fontId="0" fillId="2" borderId="22" xfId="0" applyNumberFormat="1" applyFill="1" applyBorder="1" applyAlignment="1" applyProtection="1">
      <alignment vertical="center"/>
      <protection locked="0"/>
    </xf>
    <xf numFmtId="4" fontId="0" fillId="2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8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3" t="s">
        <v>14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R5" s="19"/>
      <c r="BE5" s="190" t="s">
        <v>15</v>
      </c>
      <c r="BS5" s="16" t="s">
        <v>6</v>
      </c>
    </row>
    <row r="6" spans="1:74" ht="36.9" customHeight="1">
      <c r="B6" s="19"/>
      <c r="D6" s="25" t="s">
        <v>16</v>
      </c>
      <c r="K6" s="195" t="s">
        <v>17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R6" s="19"/>
      <c r="BE6" s="19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1"/>
      <c r="BS8" s="16" t="s">
        <v>6</v>
      </c>
    </row>
    <row r="9" spans="1:74" ht="14.4" customHeight="1">
      <c r="B9" s="19"/>
      <c r="AR9" s="19"/>
      <c r="BE9" s="19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1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191"/>
      <c r="BS11" s="16" t="s">
        <v>6</v>
      </c>
    </row>
    <row r="12" spans="1:74" ht="6.9" customHeight="1">
      <c r="B12" s="19"/>
      <c r="AR12" s="19"/>
      <c r="BE12" s="19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91"/>
      <c r="BS13" s="16" t="s">
        <v>6</v>
      </c>
    </row>
    <row r="14" spans="1:74" ht="13.2">
      <c r="B14" s="19"/>
      <c r="E14" s="196" t="s">
        <v>29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6" t="s">
        <v>27</v>
      </c>
      <c r="AN14" s="28" t="s">
        <v>29</v>
      </c>
      <c r="AR14" s="19"/>
      <c r="BE14" s="191"/>
      <c r="BS14" s="16" t="s">
        <v>6</v>
      </c>
    </row>
    <row r="15" spans="1:74" ht="6.9" customHeight="1">
      <c r="B15" s="19"/>
      <c r="AR15" s="19"/>
      <c r="BE15" s="19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91"/>
      <c r="BS16" s="16" t="s">
        <v>4</v>
      </c>
    </row>
    <row r="17" spans="2:71" ht="18.45" customHeight="1">
      <c r="B17" s="19"/>
      <c r="E17" s="24" t="s">
        <v>31</v>
      </c>
      <c r="AK17" s="26" t="s">
        <v>27</v>
      </c>
      <c r="AN17" s="24" t="s">
        <v>1</v>
      </c>
      <c r="AR17" s="19"/>
      <c r="BE17" s="191"/>
      <c r="BS17" s="16" t="s">
        <v>32</v>
      </c>
    </row>
    <row r="18" spans="2:71" ht="6.9" customHeight="1">
      <c r="B18" s="19"/>
      <c r="AR18" s="19"/>
      <c r="BE18" s="19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91"/>
      <c r="BS19" s="16" t="s">
        <v>6</v>
      </c>
    </row>
    <row r="20" spans="2:71" ht="18.45" customHeight="1">
      <c r="B20" s="19"/>
      <c r="E20" s="24" t="s">
        <v>34</v>
      </c>
      <c r="AK20" s="26" t="s">
        <v>27</v>
      </c>
      <c r="AN20" s="24" t="s">
        <v>1</v>
      </c>
      <c r="AR20" s="19"/>
      <c r="BE20" s="191"/>
      <c r="BS20" s="16" t="s">
        <v>32</v>
      </c>
    </row>
    <row r="21" spans="2:71" ht="6.9" customHeight="1">
      <c r="B21" s="19"/>
      <c r="AR21" s="19"/>
      <c r="BE21" s="191"/>
    </row>
    <row r="22" spans="2:71" ht="12" customHeight="1">
      <c r="B22" s="19"/>
      <c r="D22" s="26" t="s">
        <v>35</v>
      </c>
      <c r="AR22" s="19"/>
      <c r="BE22" s="191"/>
    </row>
    <row r="23" spans="2:71" ht="16.5" customHeight="1">
      <c r="B23" s="19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9"/>
      <c r="BE23" s="191"/>
    </row>
    <row r="24" spans="2:71" ht="6.9" customHeight="1">
      <c r="B24" s="19"/>
      <c r="AR24" s="19"/>
      <c r="BE24" s="19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1"/>
    </row>
    <row r="26" spans="2:71" s="1" customFormat="1" ht="25.95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9">
        <f>ROUND(AG94,2)</f>
        <v>0</v>
      </c>
      <c r="AL26" s="200"/>
      <c r="AM26" s="200"/>
      <c r="AN26" s="200"/>
      <c r="AO26" s="200"/>
      <c r="AR26" s="31"/>
      <c r="BE26" s="191"/>
    </row>
    <row r="27" spans="2:71" s="1" customFormat="1" ht="6.9" customHeight="1">
      <c r="B27" s="31"/>
      <c r="AR27" s="31"/>
      <c r="BE27" s="191"/>
    </row>
    <row r="28" spans="2:71" s="1" customFormat="1" ht="13.2">
      <c r="B28" s="31"/>
      <c r="L28" s="201" t="s">
        <v>37</v>
      </c>
      <c r="M28" s="201"/>
      <c r="N28" s="201"/>
      <c r="O28" s="201"/>
      <c r="P28" s="201"/>
      <c r="W28" s="201" t="s">
        <v>38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39</v>
      </c>
      <c r="AL28" s="201"/>
      <c r="AM28" s="201"/>
      <c r="AN28" s="201"/>
      <c r="AO28" s="201"/>
      <c r="AR28" s="31"/>
      <c r="BE28" s="191"/>
    </row>
    <row r="29" spans="2:71" s="2" customFormat="1" ht="14.4" customHeight="1">
      <c r="B29" s="35"/>
      <c r="D29" s="26" t="s">
        <v>40</v>
      </c>
      <c r="F29" s="26" t="s">
        <v>41</v>
      </c>
      <c r="L29" s="204">
        <v>0.21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5"/>
      <c r="BE29" s="192"/>
    </row>
    <row r="30" spans="2:71" s="2" customFormat="1" ht="14.4" customHeight="1">
      <c r="B30" s="35"/>
      <c r="F30" s="26" t="s">
        <v>42</v>
      </c>
      <c r="L30" s="204">
        <v>0.15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5"/>
      <c r="BE30" s="192"/>
    </row>
    <row r="31" spans="2:71" s="2" customFormat="1" ht="14.4" hidden="1" customHeight="1">
      <c r="B31" s="35"/>
      <c r="F31" s="26" t="s">
        <v>43</v>
      </c>
      <c r="L31" s="204">
        <v>0.21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5"/>
      <c r="BE31" s="192"/>
    </row>
    <row r="32" spans="2:71" s="2" customFormat="1" ht="14.4" hidden="1" customHeight="1">
      <c r="B32" s="35"/>
      <c r="F32" s="26" t="s">
        <v>44</v>
      </c>
      <c r="L32" s="204">
        <v>0.15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5"/>
      <c r="BE32" s="192"/>
    </row>
    <row r="33" spans="2:57" s="2" customFormat="1" ht="14.4" hidden="1" customHeight="1">
      <c r="B33" s="35"/>
      <c r="F33" s="26" t="s">
        <v>45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5"/>
      <c r="BE33" s="192"/>
    </row>
    <row r="34" spans="2:57" s="1" customFormat="1" ht="6.9" customHeight="1">
      <c r="B34" s="31"/>
      <c r="AR34" s="31"/>
      <c r="BE34" s="191"/>
    </row>
    <row r="35" spans="2:57" s="1" customFormat="1" ht="25.95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05" t="s">
        <v>48</v>
      </c>
      <c r="Y35" s="206"/>
      <c r="Z35" s="206"/>
      <c r="AA35" s="206"/>
      <c r="AB35" s="206"/>
      <c r="AC35" s="38"/>
      <c r="AD35" s="38"/>
      <c r="AE35" s="38"/>
      <c r="AF35" s="38"/>
      <c r="AG35" s="38"/>
      <c r="AH35" s="38"/>
      <c r="AI35" s="38"/>
      <c r="AJ35" s="38"/>
      <c r="AK35" s="207">
        <f>SUM(AK26:AK33)</f>
        <v>0</v>
      </c>
      <c r="AL35" s="206"/>
      <c r="AM35" s="206"/>
      <c r="AN35" s="206"/>
      <c r="AO35" s="208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55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23_3_TU_1_2</v>
      </c>
      <c r="AR84" s="47"/>
    </row>
    <row r="85" spans="1:91" s="4" customFormat="1" ht="36.9" customHeight="1">
      <c r="B85" s="48"/>
      <c r="C85" s="49" t="s">
        <v>16</v>
      </c>
      <c r="L85" s="209" t="str">
        <f>K6</f>
        <v>D1 Obnova drenážního systému a konstrukčních vrstev sportovní plochy stadionu Koškova Turnov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Turnov Koškova</v>
      </c>
      <c r="AI87" s="26" t="s">
        <v>22</v>
      </c>
      <c r="AM87" s="211" t="str">
        <f>IF(AN8= "","",AN8)</f>
        <v>11. 10. 2023</v>
      </c>
      <c r="AN87" s="211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>Městská sportovní Turnov, s.r.o.Vojtěcha Maška 230</v>
      </c>
      <c r="AI89" s="26" t="s">
        <v>30</v>
      </c>
      <c r="AM89" s="212" t="str">
        <f>IF(E17="","",E17)</f>
        <v>David Müller DiS</v>
      </c>
      <c r="AN89" s="213"/>
      <c r="AO89" s="213"/>
      <c r="AP89" s="213"/>
      <c r="AR89" s="31"/>
      <c r="AS89" s="214" t="s">
        <v>56</v>
      </c>
      <c r="AT89" s="21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12" t="str">
        <f>IF(E20="","",E20)</f>
        <v>David Müller</v>
      </c>
      <c r="AN90" s="213"/>
      <c r="AO90" s="213"/>
      <c r="AP90" s="213"/>
      <c r="AR90" s="31"/>
      <c r="AS90" s="216"/>
      <c r="AT90" s="217"/>
      <c r="BD90" s="55"/>
    </row>
    <row r="91" spans="1:91" s="1" customFormat="1" ht="10.8" customHeight="1">
      <c r="B91" s="31"/>
      <c r="AR91" s="31"/>
      <c r="AS91" s="216"/>
      <c r="AT91" s="217"/>
      <c r="BD91" s="55"/>
    </row>
    <row r="92" spans="1:91" s="1" customFormat="1" ht="29.25" customHeight="1">
      <c r="B92" s="31"/>
      <c r="C92" s="218" t="s">
        <v>57</v>
      </c>
      <c r="D92" s="219"/>
      <c r="E92" s="219"/>
      <c r="F92" s="219"/>
      <c r="G92" s="219"/>
      <c r="H92" s="56"/>
      <c r="I92" s="220" t="s">
        <v>58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59</v>
      </c>
      <c r="AH92" s="219"/>
      <c r="AI92" s="219"/>
      <c r="AJ92" s="219"/>
      <c r="AK92" s="219"/>
      <c r="AL92" s="219"/>
      <c r="AM92" s="219"/>
      <c r="AN92" s="220" t="s">
        <v>60</v>
      </c>
      <c r="AO92" s="219"/>
      <c r="AP92" s="222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6">
        <f>ROUND(SUM(AG95:AG96),2)</f>
        <v>0</v>
      </c>
      <c r="AH94" s="226"/>
      <c r="AI94" s="226"/>
      <c r="AJ94" s="226"/>
      <c r="AK94" s="226"/>
      <c r="AL94" s="226"/>
      <c r="AM94" s="226"/>
      <c r="AN94" s="227">
        <f>SUM(AG94,AT94)</f>
        <v>0</v>
      </c>
      <c r="AO94" s="227"/>
      <c r="AP94" s="227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75</v>
      </c>
      <c r="BT94" s="71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37.5" customHeight="1">
      <c r="A95" s="72" t="s">
        <v>79</v>
      </c>
      <c r="B95" s="73"/>
      <c r="C95" s="74"/>
      <c r="D95" s="225" t="s">
        <v>14</v>
      </c>
      <c r="E95" s="225"/>
      <c r="F95" s="225"/>
      <c r="G95" s="225"/>
      <c r="H95" s="225"/>
      <c r="I95" s="75"/>
      <c r="J95" s="225" t="s">
        <v>17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3">
        <f>'23_3_TU_1_2 - D1 Obnova d...'!J28</f>
        <v>0</v>
      </c>
      <c r="AH95" s="224"/>
      <c r="AI95" s="224"/>
      <c r="AJ95" s="224"/>
      <c r="AK95" s="224"/>
      <c r="AL95" s="224"/>
      <c r="AM95" s="224"/>
      <c r="AN95" s="223">
        <f>SUM(AG95,AT95)</f>
        <v>0</v>
      </c>
      <c r="AO95" s="224"/>
      <c r="AP95" s="224"/>
      <c r="AQ95" s="76" t="s">
        <v>80</v>
      </c>
      <c r="AR95" s="73"/>
      <c r="AS95" s="77">
        <v>0</v>
      </c>
      <c r="AT95" s="78">
        <f>ROUND(SUM(AV95:AW95),2)</f>
        <v>0</v>
      </c>
      <c r="AU95" s="79">
        <f>'23_3_TU_1_2 - D1 Obnova d...'!P124</f>
        <v>0</v>
      </c>
      <c r="AV95" s="78">
        <f>'23_3_TU_1_2 - D1 Obnova d...'!J31</f>
        <v>0</v>
      </c>
      <c r="AW95" s="78">
        <f>'23_3_TU_1_2 - D1 Obnova d...'!J32</f>
        <v>0</v>
      </c>
      <c r="AX95" s="78">
        <f>'23_3_TU_1_2 - D1 Obnova d...'!J33</f>
        <v>0</v>
      </c>
      <c r="AY95" s="78">
        <f>'23_3_TU_1_2 - D1 Obnova d...'!J34</f>
        <v>0</v>
      </c>
      <c r="AZ95" s="78">
        <f>'23_3_TU_1_2 - D1 Obnova d...'!F31</f>
        <v>0</v>
      </c>
      <c r="BA95" s="78">
        <f>'23_3_TU_1_2 - D1 Obnova d...'!F32</f>
        <v>0</v>
      </c>
      <c r="BB95" s="78">
        <f>'23_3_TU_1_2 - D1 Obnova d...'!F33</f>
        <v>0</v>
      </c>
      <c r="BC95" s="78">
        <f>'23_3_TU_1_2 - D1 Obnova d...'!F34</f>
        <v>0</v>
      </c>
      <c r="BD95" s="80">
        <f>'23_3_TU_1_2 - D1 Obnova d...'!F35</f>
        <v>0</v>
      </c>
      <c r="BT95" s="81" t="s">
        <v>81</v>
      </c>
      <c r="BU95" s="81" t="s">
        <v>82</v>
      </c>
      <c r="BV95" s="81" t="s">
        <v>77</v>
      </c>
      <c r="BW95" s="81" t="s">
        <v>5</v>
      </c>
      <c r="BX95" s="81" t="s">
        <v>78</v>
      </c>
      <c r="CL95" s="81" t="s">
        <v>1</v>
      </c>
    </row>
    <row r="96" spans="1:91" s="6" customFormat="1" ht="24.75" customHeight="1">
      <c r="A96" s="72" t="s">
        <v>79</v>
      </c>
      <c r="B96" s="73"/>
      <c r="C96" s="74"/>
      <c r="D96" s="225" t="s">
        <v>83</v>
      </c>
      <c r="E96" s="225"/>
      <c r="F96" s="225"/>
      <c r="G96" s="225"/>
      <c r="H96" s="225"/>
      <c r="I96" s="75"/>
      <c r="J96" s="225" t="s">
        <v>84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3">
        <f>'23_3_TU_2 - Závlaha'!J30</f>
        <v>0</v>
      </c>
      <c r="AH96" s="224"/>
      <c r="AI96" s="224"/>
      <c r="AJ96" s="224"/>
      <c r="AK96" s="224"/>
      <c r="AL96" s="224"/>
      <c r="AM96" s="224"/>
      <c r="AN96" s="223">
        <f>SUM(AG96,AT96)</f>
        <v>0</v>
      </c>
      <c r="AO96" s="224"/>
      <c r="AP96" s="224"/>
      <c r="AQ96" s="76" t="s">
        <v>80</v>
      </c>
      <c r="AR96" s="73"/>
      <c r="AS96" s="82">
        <v>0</v>
      </c>
      <c r="AT96" s="83">
        <f>ROUND(SUM(AV96:AW96),2)</f>
        <v>0</v>
      </c>
      <c r="AU96" s="84">
        <f>'23_3_TU_2 - Závlaha'!P127</f>
        <v>0</v>
      </c>
      <c r="AV96" s="83">
        <f>'23_3_TU_2 - Závlaha'!J33</f>
        <v>0</v>
      </c>
      <c r="AW96" s="83">
        <f>'23_3_TU_2 - Závlaha'!J34</f>
        <v>0</v>
      </c>
      <c r="AX96" s="83">
        <f>'23_3_TU_2 - Závlaha'!J35</f>
        <v>0</v>
      </c>
      <c r="AY96" s="83">
        <f>'23_3_TU_2 - Závlaha'!J36</f>
        <v>0</v>
      </c>
      <c r="AZ96" s="83">
        <f>'23_3_TU_2 - Závlaha'!F33</f>
        <v>0</v>
      </c>
      <c r="BA96" s="83">
        <f>'23_3_TU_2 - Závlaha'!F34</f>
        <v>0</v>
      </c>
      <c r="BB96" s="83">
        <f>'23_3_TU_2 - Závlaha'!F35</f>
        <v>0</v>
      </c>
      <c r="BC96" s="83">
        <f>'23_3_TU_2 - Závlaha'!F36</f>
        <v>0</v>
      </c>
      <c r="BD96" s="85">
        <f>'23_3_TU_2 - Závlaha'!F37</f>
        <v>0</v>
      </c>
      <c r="BT96" s="81" t="s">
        <v>81</v>
      </c>
      <c r="BV96" s="81" t="s">
        <v>77</v>
      </c>
      <c r="BW96" s="81" t="s">
        <v>85</v>
      </c>
      <c r="BX96" s="81" t="s">
        <v>5</v>
      </c>
      <c r="CL96" s="81" t="s">
        <v>1</v>
      </c>
      <c r="CM96" s="81" t="s">
        <v>86</v>
      </c>
    </row>
    <row r="97" spans="2:44" s="1" customFormat="1" ht="30" customHeight="1">
      <c r="B97" s="31"/>
      <c r="AR97" s="31"/>
    </row>
    <row r="98" spans="2:44" s="1" customFormat="1" ht="6.9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2ca8kxYkoDL5ipS23wbxbKbbD8wkvt5mXcHzpXxTSdbE3KZ+VylGx6DhT9evcmeV1WULHBIcirovdUZ8eMJXYQ==" saltValue="SP512q7coNNa71lbwouQzkZg/axC/jR4ULWWOpm+4Hfwz1k4ymEDKGRonmGRLwOZkWaRKBja6f7LOTsnH26dV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3_3_TU_1_2 - D1 Obnova d...'!C2" display="/" xr:uid="{00000000-0004-0000-0000-000000000000}"/>
    <hyperlink ref="A96" location="'23_3_TU_2 - Závlaha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6" t="s">
        <v>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87</v>
      </c>
      <c r="L4" s="19"/>
      <c r="M4" s="86" t="s">
        <v>10</v>
      </c>
      <c r="AT4" s="16" t="s">
        <v>4</v>
      </c>
    </row>
    <row r="5" spans="2:46" ht="6.9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30" customHeight="1">
      <c r="B7" s="31"/>
      <c r="E7" s="209" t="s">
        <v>17</v>
      </c>
      <c r="F7" s="228"/>
      <c r="G7" s="228"/>
      <c r="H7" s="228"/>
      <c r="L7" s="31"/>
    </row>
    <row r="8" spans="2:46" s="1" customFormat="1" ht="10.199999999999999">
      <c r="B8" s="31"/>
      <c r="L8" s="31"/>
    </row>
    <row r="9" spans="2:46" s="1" customFormat="1" ht="12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51" t="str">
        <f>'Rekapitulace stavby'!AN8</f>
        <v>11. 10. 2023</v>
      </c>
      <c r="L10" s="31"/>
    </row>
    <row r="11" spans="2:46" s="1" customFormat="1" ht="10.8" customHeight="1">
      <c r="B11" s="31"/>
      <c r="L11" s="31"/>
    </row>
    <row r="12" spans="2:46" s="1" customFormat="1" ht="12" customHeight="1">
      <c r="B12" s="31"/>
      <c r="D12" s="26" t="s">
        <v>24</v>
      </c>
      <c r="I12" s="26" t="s">
        <v>25</v>
      </c>
      <c r="J12" s="24" t="s">
        <v>1</v>
      </c>
      <c r="L12" s="31"/>
    </row>
    <row r="13" spans="2:46" s="1" customFormat="1" ht="18" customHeight="1">
      <c r="B13" s="31"/>
      <c r="E13" s="24" t="s">
        <v>26</v>
      </c>
      <c r="I13" s="26" t="s">
        <v>27</v>
      </c>
      <c r="J13" s="24" t="s">
        <v>1</v>
      </c>
      <c r="L13" s="31"/>
    </row>
    <row r="14" spans="2:46" s="1" customFormat="1" ht="6.9" customHeight="1">
      <c r="B14" s="31"/>
      <c r="L14" s="31"/>
    </row>
    <row r="15" spans="2:46" s="1" customFormat="1" ht="12" customHeight="1">
      <c r="B15" s="31"/>
      <c r="D15" s="26" t="s">
        <v>28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29" t="str">
        <f>'Rekapitulace stavby'!E14</f>
        <v>Vyplň údaj</v>
      </c>
      <c r="F16" s="193"/>
      <c r="G16" s="193"/>
      <c r="H16" s="193"/>
      <c r="I16" s="26" t="s">
        <v>27</v>
      </c>
      <c r="J16" s="27" t="str">
        <f>'Rekapitulace stavby'!AN14</f>
        <v>Vyplň údaj</v>
      </c>
      <c r="L16" s="31"/>
    </row>
    <row r="17" spans="2:12" s="1" customFormat="1" ht="6.9" customHeight="1">
      <c r="B17" s="31"/>
      <c r="L17" s="31"/>
    </row>
    <row r="18" spans="2:12" s="1" customFormat="1" ht="12" customHeight="1">
      <c r="B18" s="31"/>
      <c r="D18" s="26" t="s">
        <v>30</v>
      </c>
      <c r="I18" s="26" t="s">
        <v>25</v>
      </c>
      <c r="J18" s="24" t="s">
        <v>1</v>
      </c>
      <c r="L18" s="31"/>
    </row>
    <row r="19" spans="2:12" s="1" customFormat="1" ht="18" customHeight="1">
      <c r="B19" s="31"/>
      <c r="E19" s="24" t="s">
        <v>31</v>
      </c>
      <c r="I19" s="26" t="s">
        <v>27</v>
      </c>
      <c r="J19" s="24" t="s">
        <v>1</v>
      </c>
      <c r="L19" s="31"/>
    </row>
    <row r="20" spans="2:12" s="1" customFormat="1" ht="6.9" customHeight="1">
      <c r="B20" s="31"/>
      <c r="L20" s="31"/>
    </row>
    <row r="21" spans="2:12" s="1" customFormat="1" ht="12" customHeight="1">
      <c r="B21" s="31"/>
      <c r="D21" s="26" t="s">
        <v>33</v>
      </c>
      <c r="I21" s="26" t="s">
        <v>25</v>
      </c>
      <c r="J21" s="24" t="s">
        <v>1</v>
      </c>
      <c r="L21" s="31"/>
    </row>
    <row r="22" spans="2:12" s="1" customFormat="1" ht="18" customHeight="1">
      <c r="B22" s="31"/>
      <c r="E22" s="24" t="s">
        <v>34</v>
      </c>
      <c r="I22" s="26" t="s">
        <v>27</v>
      </c>
      <c r="J22" s="24" t="s">
        <v>1</v>
      </c>
      <c r="L22" s="31"/>
    </row>
    <row r="23" spans="2:12" s="1" customFormat="1" ht="6.9" customHeight="1">
      <c r="B23" s="31"/>
      <c r="L23" s="31"/>
    </row>
    <row r="24" spans="2:12" s="1" customFormat="1" ht="12" customHeight="1">
      <c r="B24" s="31"/>
      <c r="D24" s="26" t="s">
        <v>35</v>
      </c>
      <c r="L24" s="31"/>
    </row>
    <row r="25" spans="2:12" s="7" customFormat="1" ht="16.5" customHeight="1">
      <c r="B25" s="87"/>
      <c r="E25" s="198" t="s">
        <v>1</v>
      </c>
      <c r="F25" s="198"/>
      <c r="G25" s="198"/>
      <c r="H25" s="198"/>
      <c r="L25" s="87"/>
    </row>
    <row r="26" spans="2:12" s="1" customFormat="1" ht="6.9" customHeight="1">
      <c r="B26" s="31"/>
      <c r="L26" s="31"/>
    </row>
    <row r="27" spans="2:12" s="1" customFormat="1" ht="6.9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8" t="s">
        <v>36</v>
      </c>
      <c r="J28" s="65">
        <f>ROUND(J124, 2)</f>
        <v>0</v>
      </c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" customHeight="1">
      <c r="B30" s="31"/>
      <c r="F30" s="34" t="s">
        <v>38</v>
      </c>
      <c r="I30" s="34" t="s">
        <v>37</v>
      </c>
      <c r="J30" s="34" t="s">
        <v>39</v>
      </c>
      <c r="L30" s="31"/>
    </row>
    <row r="31" spans="2:12" s="1" customFormat="1" ht="14.4" customHeight="1">
      <c r="B31" s="31"/>
      <c r="D31" s="54" t="s">
        <v>40</v>
      </c>
      <c r="E31" s="26" t="s">
        <v>41</v>
      </c>
      <c r="F31" s="89">
        <f>ROUND((ROUND((SUM(BE124:BE360)),  2) + SUM(BE362)), 2)</f>
        <v>0</v>
      </c>
      <c r="I31" s="90">
        <v>0.21</v>
      </c>
      <c r="J31" s="89">
        <f>ROUND((ROUND(((SUM(BE124:BE360))*I31),  2) + (SUM(BE362)*I31)), 2)</f>
        <v>0</v>
      </c>
      <c r="L31" s="31"/>
    </row>
    <row r="32" spans="2:12" s="1" customFormat="1" ht="14.4" customHeight="1">
      <c r="B32" s="31"/>
      <c r="E32" s="26" t="s">
        <v>42</v>
      </c>
      <c r="F32" s="89">
        <f>ROUND((ROUND((SUM(BF124:BF360)),  2) + SUM(BF362)), 2)</f>
        <v>0</v>
      </c>
      <c r="I32" s="90">
        <v>0.15</v>
      </c>
      <c r="J32" s="89">
        <f>ROUND((ROUND(((SUM(BF124:BF360))*I32),  2) + (SUM(BF362)*I32)), 2)</f>
        <v>0</v>
      </c>
      <c r="L32" s="31"/>
    </row>
    <row r="33" spans="2:12" s="1" customFormat="1" ht="14.4" hidden="1" customHeight="1">
      <c r="B33" s="31"/>
      <c r="E33" s="26" t="s">
        <v>43</v>
      </c>
      <c r="F33" s="89">
        <f>ROUND((ROUND((SUM(BG124:BG360)),  2) + SUM(BG362)), 2)</f>
        <v>0</v>
      </c>
      <c r="I33" s="90">
        <v>0.21</v>
      </c>
      <c r="J33" s="89">
        <f>0</f>
        <v>0</v>
      </c>
      <c r="L33" s="31"/>
    </row>
    <row r="34" spans="2:12" s="1" customFormat="1" ht="14.4" hidden="1" customHeight="1">
      <c r="B34" s="31"/>
      <c r="E34" s="26" t="s">
        <v>44</v>
      </c>
      <c r="F34" s="89">
        <f>ROUND((ROUND((SUM(BH124:BH360)),  2) + SUM(BH362)), 2)</f>
        <v>0</v>
      </c>
      <c r="I34" s="90">
        <v>0.15</v>
      </c>
      <c r="J34" s="89">
        <f>0</f>
        <v>0</v>
      </c>
      <c r="L34" s="31"/>
    </row>
    <row r="35" spans="2:12" s="1" customFormat="1" ht="14.4" hidden="1" customHeight="1">
      <c r="B35" s="31"/>
      <c r="E35" s="26" t="s">
        <v>45</v>
      </c>
      <c r="F35" s="89">
        <f>ROUND((ROUND((SUM(BI124:BI360)),  2) + SUM(BI362)), 2)</f>
        <v>0</v>
      </c>
      <c r="I35" s="90">
        <v>0</v>
      </c>
      <c r="J35" s="89">
        <f>0</f>
        <v>0</v>
      </c>
      <c r="L35" s="31"/>
    </row>
    <row r="36" spans="2:12" s="1" customFormat="1" ht="6.9" customHeight="1">
      <c r="B36" s="31"/>
      <c r="L36" s="31"/>
    </row>
    <row r="37" spans="2:12" s="1" customFormat="1" ht="25.35" customHeight="1">
      <c r="B37" s="31"/>
      <c r="C37" s="91"/>
      <c r="D37" s="92" t="s">
        <v>46</v>
      </c>
      <c r="E37" s="56"/>
      <c r="F37" s="56"/>
      <c r="G37" s="93" t="s">
        <v>47</v>
      </c>
      <c r="H37" s="94" t="s">
        <v>48</v>
      </c>
      <c r="I37" s="56"/>
      <c r="J37" s="95">
        <f>SUM(J28:J35)</f>
        <v>0</v>
      </c>
      <c r="K37" s="96"/>
      <c r="L37" s="31"/>
    </row>
    <row r="38" spans="2:12" s="1" customFormat="1" ht="14.4" customHeight="1">
      <c r="B38" s="31"/>
      <c r="L38" s="31"/>
    </row>
    <row r="39" spans="2:12" ht="14.4" customHeight="1">
      <c r="B39" s="19"/>
      <c r="L39" s="19"/>
    </row>
    <row r="40" spans="2:12" ht="14.4" customHeight="1">
      <c r="B40" s="19"/>
      <c r="L40" s="19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7" t="s">
        <v>52</v>
      </c>
      <c r="G61" s="42" t="s">
        <v>51</v>
      </c>
      <c r="H61" s="33"/>
      <c r="I61" s="33"/>
      <c r="J61" s="98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7" t="s">
        <v>52</v>
      </c>
      <c r="G76" s="42" t="s">
        <v>51</v>
      </c>
      <c r="H76" s="33"/>
      <c r="I76" s="33"/>
      <c r="J76" s="98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88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30" customHeight="1">
      <c r="B85" s="31"/>
      <c r="E85" s="209" t="str">
        <f>E7</f>
        <v>D1 Obnova drenážního systému a konstrukčních vrstev sportovní plochy stadionu Koškova Turnov</v>
      </c>
      <c r="F85" s="228"/>
      <c r="G85" s="228"/>
      <c r="H85" s="228"/>
      <c r="L85" s="31"/>
    </row>
    <row r="86" spans="2:47" s="1" customFormat="1" ht="6.9" customHeight="1">
      <c r="B86" s="31"/>
      <c r="L86" s="31"/>
    </row>
    <row r="87" spans="2:47" s="1" customFormat="1" ht="12" customHeight="1">
      <c r="B87" s="31"/>
      <c r="C87" s="26" t="s">
        <v>20</v>
      </c>
      <c r="F87" s="24" t="str">
        <f>F10</f>
        <v>Turnov Koškova</v>
      </c>
      <c r="I87" s="26" t="s">
        <v>22</v>
      </c>
      <c r="J87" s="51" t="str">
        <f>IF(J10="","",J10)</f>
        <v>11. 10. 2023</v>
      </c>
      <c r="L87" s="31"/>
    </row>
    <row r="88" spans="2:47" s="1" customFormat="1" ht="6.9" customHeight="1">
      <c r="B88" s="31"/>
      <c r="L88" s="31"/>
    </row>
    <row r="89" spans="2:47" s="1" customFormat="1" ht="15.15" customHeight="1">
      <c r="B89" s="31"/>
      <c r="C89" s="26" t="s">
        <v>24</v>
      </c>
      <c r="F89" s="24" t="str">
        <f>E13</f>
        <v>Městská sportovní Turnov, s.r.o.Vojtěcha Maška 230</v>
      </c>
      <c r="I89" s="26" t="s">
        <v>30</v>
      </c>
      <c r="J89" s="29" t="str">
        <f>E19</f>
        <v>David Müller DiS</v>
      </c>
      <c r="L89" s="31"/>
    </row>
    <row r="90" spans="2:47" s="1" customFormat="1" ht="15.15" customHeight="1">
      <c r="B90" s="31"/>
      <c r="C90" s="26" t="s">
        <v>28</v>
      </c>
      <c r="F90" s="24" t="str">
        <f>IF(E16="","",E16)</f>
        <v>Vyplň údaj</v>
      </c>
      <c r="I90" s="26" t="s">
        <v>33</v>
      </c>
      <c r="J90" s="29" t="str">
        <f>E22</f>
        <v>David Müller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9" t="s">
        <v>89</v>
      </c>
      <c r="D92" s="91"/>
      <c r="E92" s="91"/>
      <c r="F92" s="91"/>
      <c r="G92" s="91"/>
      <c r="H92" s="91"/>
      <c r="I92" s="91"/>
      <c r="J92" s="100" t="s">
        <v>90</v>
      </c>
      <c r="K92" s="91"/>
      <c r="L92" s="31"/>
    </row>
    <row r="93" spans="2:47" s="1" customFormat="1" ht="10.35" customHeight="1">
      <c r="B93" s="31"/>
      <c r="L93" s="31"/>
    </row>
    <row r="94" spans="2:47" s="1" customFormat="1" ht="22.8" customHeight="1">
      <c r="B94" s="31"/>
      <c r="C94" s="101" t="s">
        <v>91</v>
      </c>
      <c r="J94" s="65">
        <f>J124</f>
        <v>0</v>
      </c>
      <c r="L94" s="31"/>
      <c r="AU94" s="16" t="s">
        <v>92</v>
      </c>
    </row>
    <row r="95" spans="2:47" s="8" customFormat="1" ht="24.9" customHeight="1">
      <c r="B95" s="102"/>
      <c r="D95" s="103" t="s">
        <v>93</v>
      </c>
      <c r="E95" s="104"/>
      <c r="F95" s="104"/>
      <c r="G95" s="104"/>
      <c r="H95" s="104"/>
      <c r="I95" s="104"/>
      <c r="J95" s="105">
        <f>J125</f>
        <v>0</v>
      </c>
      <c r="L95" s="102"/>
    </row>
    <row r="96" spans="2:47" s="9" customFormat="1" ht="19.95" customHeight="1">
      <c r="B96" s="106"/>
      <c r="D96" s="107" t="s">
        <v>94</v>
      </c>
      <c r="E96" s="108"/>
      <c r="F96" s="108"/>
      <c r="G96" s="108"/>
      <c r="H96" s="108"/>
      <c r="I96" s="108"/>
      <c r="J96" s="109">
        <f>J126</f>
        <v>0</v>
      </c>
      <c r="L96" s="106"/>
    </row>
    <row r="97" spans="2:12" s="9" customFormat="1" ht="19.95" customHeight="1">
      <c r="B97" s="106"/>
      <c r="D97" s="107" t="s">
        <v>95</v>
      </c>
      <c r="E97" s="108"/>
      <c r="F97" s="108"/>
      <c r="G97" s="108"/>
      <c r="H97" s="108"/>
      <c r="I97" s="108"/>
      <c r="J97" s="109">
        <f>J233</f>
        <v>0</v>
      </c>
      <c r="L97" s="106"/>
    </row>
    <row r="98" spans="2:12" s="9" customFormat="1" ht="19.95" customHeight="1">
      <c r="B98" s="106"/>
      <c r="D98" s="107" t="s">
        <v>96</v>
      </c>
      <c r="E98" s="108"/>
      <c r="F98" s="108"/>
      <c r="G98" s="108"/>
      <c r="H98" s="108"/>
      <c r="I98" s="108"/>
      <c r="J98" s="109">
        <f>J264</f>
        <v>0</v>
      </c>
      <c r="L98" s="106"/>
    </row>
    <row r="99" spans="2:12" s="9" customFormat="1" ht="19.95" customHeight="1">
      <c r="B99" s="106"/>
      <c r="D99" s="107" t="s">
        <v>97</v>
      </c>
      <c r="E99" s="108"/>
      <c r="F99" s="108"/>
      <c r="G99" s="108"/>
      <c r="H99" s="108"/>
      <c r="I99" s="108"/>
      <c r="J99" s="109">
        <f>J297</f>
        <v>0</v>
      </c>
      <c r="L99" s="106"/>
    </row>
    <row r="100" spans="2:12" s="9" customFormat="1" ht="19.95" customHeight="1">
      <c r="B100" s="106"/>
      <c r="D100" s="107" t="s">
        <v>98</v>
      </c>
      <c r="E100" s="108"/>
      <c r="F100" s="108"/>
      <c r="G100" s="108"/>
      <c r="H100" s="108"/>
      <c r="I100" s="108"/>
      <c r="J100" s="109">
        <f>J300</f>
        <v>0</v>
      </c>
      <c r="L100" s="106"/>
    </row>
    <row r="101" spans="2:12" s="9" customFormat="1" ht="19.95" customHeight="1">
      <c r="B101" s="106"/>
      <c r="D101" s="107" t="s">
        <v>99</v>
      </c>
      <c r="E101" s="108"/>
      <c r="F101" s="108"/>
      <c r="G101" s="108"/>
      <c r="H101" s="108"/>
      <c r="I101" s="108"/>
      <c r="J101" s="109">
        <f>J313</f>
        <v>0</v>
      </c>
      <c r="L101" s="106"/>
    </row>
    <row r="102" spans="2:12" s="9" customFormat="1" ht="19.95" customHeight="1">
      <c r="B102" s="106"/>
      <c r="D102" s="107" t="s">
        <v>100</v>
      </c>
      <c r="E102" s="108"/>
      <c r="F102" s="108"/>
      <c r="G102" s="108"/>
      <c r="H102" s="108"/>
      <c r="I102" s="108"/>
      <c r="J102" s="109">
        <f>J333</f>
        <v>0</v>
      </c>
      <c r="L102" s="106"/>
    </row>
    <row r="103" spans="2:12" s="9" customFormat="1" ht="19.95" customHeight="1">
      <c r="B103" s="106"/>
      <c r="D103" s="107" t="s">
        <v>101</v>
      </c>
      <c r="E103" s="108"/>
      <c r="F103" s="108"/>
      <c r="G103" s="108"/>
      <c r="H103" s="108"/>
      <c r="I103" s="108"/>
      <c r="J103" s="109">
        <f>J351</f>
        <v>0</v>
      </c>
      <c r="L103" s="106"/>
    </row>
    <row r="104" spans="2:12" s="9" customFormat="1" ht="19.95" customHeight="1">
      <c r="B104" s="106"/>
      <c r="D104" s="107" t="s">
        <v>102</v>
      </c>
      <c r="E104" s="108"/>
      <c r="F104" s="108"/>
      <c r="G104" s="108"/>
      <c r="H104" s="108"/>
      <c r="I104" s="108"/>
      <c r="J104" s="109">
        <f>J356</f>
        <v>0</v>
      </c>
      <c r="L104" s="106"/>
    </row>
    <row r="105" spans="2:12" s="9" customFormat="1" ht="19.95" customHeight="1">
      <c r="B105" s="106"/>
      <c r="D105" s="107" t="s">
        <v>103</v>
      </c>
      <c r="E105" s="108"/>
      <c r="F105" s="108"/>
      <c r="G105" s="108"/>
      <c r="H105" s="108"/>
      <c r="I105" s="108"/>
      <c r="J105" s="109">
        <f>J358</f>
        <v>0</v>
      </c>
      <c r="L105" s="106"/>
    </row>
    <row r="106" spans="2:12" s="8" customFormat="1" ht="21.75" customHeight="1">
      <c r="B106" s="102"/>
      <c r="D106" s="110" t="s">
        <v>104</v>
      </c>
      <c r="J106" s="111">
        <f>J361</f>
        <v>0</v>
      </c>
      <c r="L106" s="102"/>
    </row>
    <row r="107" spans="2:12" s="1" customFormat="1" ht="21.75" customHeight="1">
      <c r="B107" s="31"/>
      <c r="L107" s="31"/>
    </row>
    <row r="108" spans="2:12" s="1" customFormat="1" ht="6.9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5" s="1" customFormat="1" ht="24.9" customHeight="1">
      <c r="B113" s="31"/>
      <c r="C113" s="20" t="s">
        <v>105</v>
      </c>
      <c r="L113" s="31"/>
    </row>
    <row r="114" spans="2:65" s="1" customFormat="1" ht="6.9" customHeight="1">
      <c r="B114" s="31"/>
      <c r="L114" s="31"/>
    </row>
    <row r="115" spans="2:65" s="1" customFormat="1" ht="12" customHeight="1">
      <c r="B115" s="31"/>
      <c r="C115" s="26" t="s">
        <v>16</v>
      </c>
      <c r="L115" s="31"/>
    </row>
    <row r="116" spans="2:65" s="1" customFormat="1" ht="30" customHeight="1">
      <c r="B116" s="31"/>
      <c r="E116" s="209" t="str">
        <f>E7</f>
        <v>D1 Obnova drenážního systému a konstrukčních vrstev sportovní plochy stadionu Koškova Turnov</v>
      </c>
      <c r="F116" s="228"/>
      <c r="G116" s="228"/>
      <c r="H116" s="228"/>
      <c r="L116" s="31"/>
    </row>
    <row r="117" spans="2:65" s="1" customFormat="1" ht="6.9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F10</f>
        <v>Turnov Koškova</v>
      </c>
      <c r="I118" s="26" t="s">
        <v>22</v>
      </c>
      <c r="J118" s="51" t="str">
        <f>IF(J10="","",J10)</f>
        <v>11. 10. 2023</v>
      </c>
      <c r="L118" s="31"/>
    </row>
    <row r="119" spans="2:65" s="1" customFormat="1" ht="6.9" customHeight="1">
      <c r="B119" s="31"/>
      <c r="L119" s="31"/>
    </row>
    <row r="120" spans="2:65" s="1" customFormat="1" ht="15.15" customHeight="1">
      <c r="B120" s="31"/>
      <c r="C120" s="26" t="s">
        <v>24</v>
      </c>
      <c r="F120" s="24" t="str">
        <f>E13</f>
        <v>Městská sportovní Turnov, s.r.o.Vojtěcha Maška 230</v>
      </c>
      <c r="I120" s="26" t="s">
        <v>30</v>
      </c>
      <c r="J120" s="29" t="str">
        <f>E19</f>
        <v>David Müller DiS</v>
      </c>
      <c r="L120" s="31"/>
    </row>
    <row r="121" spans="2:65" s="1" customFormat="1" ht="15.15" customHeight="1">
      <c r="B121" s="31"/>
      <c r="C121" s="26" t="s">
        <v>28</v>
      </c>
      <c r="F121" s="24" t="str">
        <f>IF(E16="","",E16)</f>
        <v>Vyplň údaj</v>
      </c>
      <c r="I121" s="26" t="s">
        <v>33</v>
      </c>
      <c r="J121" s="29" t="str">
        <f>E22</f>
        <v>David Müller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2"/>
      <c r="C123" s="113" t="s">
        <v>106</v>
      </c>
      <c r="D123" s="114" t="s">
        <v>61</v>
      </c>
      <c r="E123" s="114" t="s">
        <v>57</v>
      </c>
      <c r="F123" s="114" t="s">
        <v>58</v>
      </c>
      <c r="G123" s="114" t="s">
        <v>107</v>
      </c>
      <c r="H123" s="114" t="s">
        <v>108</v>
      </c>
      <c r="I123" s="114" t="s">
        <v>109</v>
      </c>
      <c r="J123" s="115" t="s">
        <v>90</v>
      </c>
      <c r="K123" s="116" t="s">
        <v>110</v>
      </c>
      <c r="L123" s="112"/>
      <c r="M123" s="58" t="s">
        <v>1</v>
      </c>
      <c r="N123" s="59" t="s">
        <v>40</v>
      </c>
      <c r="O123" s="59" t="s">
        <v>111</v>
      </c>
      <c r="P123" s="59" t="s">
        <v>112</v>
      </c>
      <c r="Q123" s="59" t="s">
        <v>113</v>
      </c>
      <c r="R123" s="59" t="s">
        <v>114</v>
      </c>
      <c r="S123" s="59" t="s">
        <v>115</v>
      </c>
      <c r="T123" s="60" t="s">
        <v>116</v>
      </c>
    </row>
    <row r="124" spans="2:65" s="1" customFormat="1" ht="22.8" customHeight="1">
      <c r="B124" s="31"/>
      <c r="C124" s="63" t="s">
        <v>117</v>
      </c>
      <c r="J124" s="117">
        <f>BK124</f>
        <v>0</v>
      </c>
      <c r="L124" s="31"/>
      <c r="M124" s="61"/>
      <c r="N124" s="52"/>
      <c r="O124" s="52"/>
      <c r="P124" s="118">
        <f>P125+P361</f>
        <v>0</v>
      </c>
      <c r="Q124" s="52"/>
      <c r="R124" s="118">
        <f>R125+R361</f>
        <v>1167.1993568</v>
      </c>
      <c r="S124" s="52"/>
      <c r="T124" s="119">
        <f>T125+T361</f>
        <v>1.1550000000000002</v>
      </c>
      <c r="AT124" s="16" t="s">
        <v>75</v>
      </c>
      <c r="AU124" s="16" t="s">
        <v>92</v>
      </c>
      <c r="BK124" s="120">
        <f>BK125+BK361</f>
        <v>0</v>
      </c>
    </row>
    <row r="125" spans="2:65" s="11" customFormat="1" ht="25.95" customHeight="1">
      <c r="B125" s="121"/>
      <c r="D125" s="122" t="s">
        <v>75</v>
      </c>
      <c r="E125" s="123" t="s">
        <v>118</v>
      </c>
      <c r="F125" s="123" t="s">
        <v>119</v>
      </c>
      <c r="I125" s="124"/>
      <c r="J125" s="111">
        <f>BK125</f>
        <v>0</v>
      </c>
      <c r="L125" s="121"/>
      <c r="M125" s="125"/>
      <c r="P125" s="126">
        <f>P126+P233+P264+P297+P300+P313+P333+P351+P356+P358</f>
        <v>0</v>
      </c>
      <c r="R125" s="126">
        <f>R126+R233+R264+R297+R300+R313+R333+R351+R356+R358</f>
        <v>1167.1993568</v>
      </c>
      <c r="T125" s="127">
        <f>T126+T233+T264+T297+T300+T313+T333+T351+T356+T358</f>
        <v>1.1550000000000002</v>
      </c>
      <c r="AR125" s="122" t="s">
        <v>81</v>
      </c>
      <c r="AT125" s="128" t="s">
        <v>75</v>
      </c>
      <c r="AU125" s="128" t="s">
        <v>76</v>
      </c>
      <c r="AY125" s="122" t="s">
        <v>120</v>
      </c>
      <c r="BK125" s="129">
        <f>BK126+BK233+BK264+BK297+BK300+BK313+BK333+BK351+BK356+BK358</f>
        <v>0</v>
      </c>
    </row>
    <row r="126" spans="2:65" s="11" customFormat="1" ht="22.8" customHeight="1">
      <c r="B126" s="121"/>
      <c r="D126" s="122" t="s">
        <v>75</v>
      </c>
      <c r="E126" s="130" t="s">
        <v>81</v>
      </c>
      <c r="F126" s="130" t="s">
        <v>121</v>
      </c>
      <c r="I126" s="124"/>
      <c r="J126" s="131">
        <f>BK126</f>
        <v>0</v>
      </c>
      <c r="L126" s="121"/>
      <c r="M126" s="125"/>
      <c r="P126" s="126">
        <f>SUM(P127:P232)</f>
        <v>0</v>
      </c>
      <c r="R126" s="126">
        <f>SUM(R127:R232)</f>
        <v>0.30205000000000004</v>
      </c>
      <c r="T126" s="127">
        <f>SUM(T127:T232)</f>
        <v>0</v>
      </c>
      <c r="AR126" s="122" t="s">
        <v>81</v>
      </c>
      <c r="AT126" s="128" t="s">
        <v>75</v>
      </c>
      <c r="AU126" s="128" t="s">
        <v>81</v>
      </c>
      <c r="AY126" s="122" t="s">
        <v>120</v>
      </c>
      <c r="BK126" s="129">
        <f>SUM(BK127:BK232)</f>
        <v>0</v>
      </c>
    </row>
    <row r="127" spans="2:65" s="1" customFormat="1" ht="33" customHeight="1">
      <c r="B127" s="31"/>
      <c r="C127" s="132" t="s">
        <v>81</v>
      </c>
      <c r="D127" s="132" t="s">
        <v>122</v>
      </c>
      <c r="E127" s="133" t="s">
        <v>123</v>
      </c>
      <c r="F127" s="134" t="s">
        <v>124</v>
      </c>
      <c r="G127" s="135" t="s">
        <v>125</v>
      </c>
      <c r="H127" s="136">
        <v>8630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41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126</v>
      </c>
      <c r="AT127" s="144" t="s">
        <v>122</v>
      </c>
      <c r="AU127" s="144" t="s">
        <v>86</v>
      </c>
      <c r="AY127" s="16" t="s">
        <v>120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81</v>
      </c>
      <c r="BK127" s="145">
        <f>ROUND(I127*H127,2)</f>
        <v>0</v>
      </c>
      <c r="BL127" s="16" t="s">
        <v>126</v>
      </c>
      <c r="BM127" s="144" t="s">
        <v>127</v>
      </c>
    </row>
    <row r="128" spans="2:65" s="12" customFormat="1" ht="10.199999999999999">
      <c r="B128" s="146"/>
      <c r="D128" s="147" t="s">
        <v>128</v>
      </c>
      <c r="E128" s="148" t="s">
        <v>1</v>
      </c>
      <c r="F128" s="149" t="s">
        <v>129</v>
      </c>
      <c r="H128" s="150">
        <v>8630</v>
      </c>
      <c r="I128" s="151"/>
      <c r="L128" s="146"/>
      <c r="M128" s="152"/>
      <c r="T128" s="153"/>
      <c r="AT128" s="148" t="s">
        <v>128</v>
      </c>
      <c r="AU128" s="148" t="s">
        <v>86</v>
      </c>
      <c r="AV128" s="12" t="s">
        <v>86</v>
      </c>
      <c r="AW128" s="12" t="s">
        <v>32</v>
      </c>
      <c r="AX128" s="12" t="s">
        <v>81</v>
      </c>
      <c r="AY128" s="148" t="s">
        <v>120</v>
      </c>
    </row>
    <row r="129" spans="2:65" s="1" customFormat="1" ht="33" customHeight="1">
      <c r="B129" s="31"/>
      <c r="C129" s="132" t="s">
        <v>130</v>
      </c>
      <c r="D129" s="132" t="s">
        <v>122</v>
      </c>
      <c r="E129" s="133" t="s">
        <v>131</v>
      </c>
      <c r="F129" s="134" t="s">
        <v>132</v>
      </c>
      <c r="G129" s="135" t="s">
        <v>133</v>
      </c>
      <c r="H129" s="136">
        <v>35.42</v>
      </c>
      <c r="I129" s="137"/>
      <c r="J129" s="138">
        <f>ROUND(I129*H129,2)</f>
        <v>0</v>
      </c>
      <c r="K129" s="139"/>
      <c r="L129" s="31"/>
      <c r="M129" s="140" t="s">
        <v>1</v>
      </c>
      <c r="N129" s="141" t="s">
        <v>41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126</v>
      </c>
      <c r="AT129" s="144" t="s">
        <v>122</v>
      </c>
      <c r="AU129" s="144" t="s">
        <v>86</v>
      </c>
      <c r="AY129" s="16" t="s">
        <v>120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81</v>
      </c>
      <c r="BK129" s="145">
        <f>ROUND(I129*H129,2)</f>
        <v>0</v>
      </c>
      <c r="BL129" s="16" t="s">
        <v>126</v>
      </c>
      <c r="BM129" s="144" t="s">
        <v>134</v>
      </c>
    </row>
    <row r="130" spans="2:65" s="12" customFormat="1" ht="10.199999999999999">
      <c r="B130" s="146"/>
      <c r="D130" s="147" t="s">
        <v>128</v>
      </c>
      <c r="E130" s="148" t="s">
        <v>1</v>
      </c>
      <c r="F130" s="149" t="s">
        <v>135</v>
      </c>
      <c r="H130" s="150">
        <v>24.75</v>
      </c>
      <c r="I130" s="151"/>
      <c r="L130" s="146"/>
      <c r="M130" s="152"/>
      <c r="T130" s="153"/>
      <c r="AT130" s="148" t="s">
        <v>128</v>
      </c>
      <c r="AU130" s="148" t="s">
        <v>86</v>
      </c>
      <c r="AV130" s="12" t="s">
        <v>86</v>
      </c>
      <c r="AW130" s="12" t="s">
        <v>4</v>
      </c>
      <c r="AX130" s="12" t="s">
        <v>76</v>
      </c>
      <c r="AY130" s="148" t="s">
        <v>120</v>
      </c>
    </row>
    <row r="131" spans="2:65" s="13" customFormat="1" ht="10.199999999999999">
      <c r="B131" s="154"/>
      <c r="D131" s="147" t="s">
        <v>128</v>
      </c>
      <c r="E131" s="155" t="s">
        <v>1</v>
      </c>
      <c r="F131" s="156" t="s">
        <v>136</v>
      </c>
      <c r="H131" s="155" t="s">
        <v>1</v>
      </c>
      <c r="I131" s="157"/>
      <c r="L131" s="154"/>
      <c r="M131" s="158"/>
      <c r="T131" s="159"/>
      <c r="AT131" s="155" t="s">
        <v>128</v>
      </c>
      <c r="AU131" s="155" t="s">
        <v>86</v>
      </c>
      <c r="AV131" s="13" t="s">
        <v>81</v>
      </c>
      <c r="AW131" s="13" t="s">
        <v>4</v>
      </c>
      <c r="AX131" s="13" t="s">
        <v>76</v>
      </c>
      <c r="AY131" s="155" t="s">
        <v>120</v>
      </c>
    </row>
    <row r="132" spans="2:65" s="12" customFormat="1" ht="10.199999999999999">
      <c r="B132" s="146"/>
      <c r="D132" s="147" t="s">
        <v>128</v>
      </c>
      <c r="E132" s="148" t="s">
        <v>1</v>
      </c>
      <c r="F132" s="149" t="s">
        <v>137</v>
      </c>
      <c r="H132" s="150">
        <v>2.7360000000000002</v>
      </c>
      <c r="I132" s="151"/>
      <c r="L132" s="146"/>
      <c r="M132" s="152"/>
      <c r="T132" s="153"/>
      <c r="AT132" s="148" t="s">
        <v>128</v>
      </c>
      <c r="AU132" s="148" t="s">
        <v>86</v>
      </c>
      <c r="AV132" s="12" t="s">
        <v>86</v>
      </c>
      <c r="AW132" s="12" t="s">
        <v>32</v>
      </c>
      <c r="AX132" s="12" t="s">
        <v>76</v>
      </c>
      <c r="AY132" s="148" t="s">
        <v>120</v>
      </c>
    </row>
    <row r="133" spans="2:65" s="13" customFormat="1" ht="10.199999999999999">
      <c r="B133" s="154"/>
      <c r="D133" s="147" t="s">
        <v>128</v>
      </c>
      <c r="E133" s="155" t="s">
        <v>1</v>
      </c>
      <c r="F133" s="156" t="s">
        <v>138</v>
      </c>
      <c r="H133" s="155" t="s">
        <v>1</v>
      </c>
      <c r="I133" s="157"/>
      <c r="L133" s="154"/>
      <c r="M133" s="158"/>
      <c r="T133" s="159"/>
      <c r="AT133" s="155" t="s">
        <v>128</v>
      </c>
      <c r="AU133" s="155" t="s">
        <v>86</v>
      </c>
      <c r="AV133" s="13" t="s">
        <v>81</v>
      </c>
      <c r="AW133" s="13" t="s">
        <v>32</v>
      </c>
      <c r="AX133" s="13" t="s">
        <v>76</v>
      </c>
      <c r="AY133" s="155" t="s">
        <v>120</v>
      </c>
    </row>
    <row r="134" spans="2:65" s="12" customFormat="1" ht="10.199999999999999">
      <c r="B134" s="146"/>
      <c r="D134" s="147" t="s">
        <v>128</v>
      </c>
      <c r="E134" s="148" t="s">
        <v>1</v>
      </c>
      <c r="F134" s="149" t="s">
        <v>139</v>
      </c>
      <c r="H134" s="150">
        <v>0.8</v>
      </c>
      <c r="I134" s="151"/>
      <c r="L134" s="146"/>
      <c r="M134" s="152"/>
      <c r="T134" s="153"/>
      <c r="AT134" s="148" t="s">
        <v>128</v>
      </c>
      <c r="AU134" s="148" t="s">
        <v>86</v>
      </c>
      <c r="AV134" s="12" t="s">
        <v>86</v>
      </c>
      <c r="AW134" s="12" t="s">
        <v>32</v>
      </c>
      <c r="AX134" s="12" t="s">
        <v>76</v>
      </c>
      <c r="AY134" s="148" t="s">
        <v>120</v>
      </c>
    </row>
    <row r="135" spans="2:65" s="12" customFormat="1" ht="10.199999999999999">
      <c r="B135" s="146"/>
      <c r="D135" s="147" t="s">
        <v>128</v>
      </c>
      <c r="E135" s="148" t="s">
        <v>1</v>
      </c>
      <c r="F135" s="149" t="s">
        <v>140</v>
      </c>
      <c r="H135" s="150">
        <v>0.38400000000000001</v>
      </c>
      <c r="I135" s="151"/>
      <c r="L135" s="146"/>
      <c r="M135" s="152"/>
      <c r="T135" s="153"/>
      <c r="AT135" s="148" t="s">
        <v>128</v>
      </c>
      <c r="AU135" s="148" t="s">
        <v>86</v>
      </c>
      <c r="AV135" s="12" t="s">
        <v>86</v>
      </c>
      <c r="AW135" s="12" t="s">
        <v>32</v>
      </c>
      <c r="AX135" s="12" t="s">
        <v>76</v>
      </c>
      <c r="AY135" s="148" t="s">
        <v>120</v>
      </c>
    </row>
    <row r="136" spans="2:65" s="13" customFormat="1" ht="10.199999999999999">
      <c r="B136" s="154"/>
      <c r="D136" s="147" t="s">
        <v>128</v>
      </c>
      <c r="E136" s="155" t="s">
        <v>1</v>
      </c>
      <c r="F136" s="156" t="s">
        <v>141</v>
      </c>
      <c r="H136" s="155" t="s">
        <v>1</v>
      </c>
      <c r="I136" s="157"/>
      <c r="L136" s="154"/>
      <c r="M136" s="158"/>
      <c r="T136" s="159"/>
      <c r="AT136" s="155" t="s">
        <v>128</v>
      </c>
      <c r="AU136" s="155" t="s">
        <v>86</v>
      </c>
      <c r="AV136" s="13" t="s">
        <v>81</v>
      </c>
      <c r="AW136" s="13" t="s">
        <v>32</v>
      </c>
      <c r="AX136" s="13" t="s">
        <v>76</v>
      </c>
      <c r="AY136" s="155" t="s">
        <v>120</v>
      </c>
    </row>
    <row r="137" spans="2:65" s="12" customFormat="1" ht="10.199999999999999">
      <c r="B137" s="146"/>
      <c r="D137" s="147" t="s">
        <v>128</v>
      </c>
      <c r="E137" s="148" t="s">
        <v>1</v>
      </c>
      <c r="F137" s="149" t="s">
        <v>142</v>
      </c>
      <c r="H137" s="150">
        <v>6.75</v>
      </c>
      <c r="I137" s="151"/>
      <c r="L137" s="146"/>
      <c r="M137" s="152"/>
      <c r="T137" s="153"/>
      <c r="AT137" s="148" t="s">
        <v>128</v>
      </c>
      <c r="AU137" s="148" t="s">
        <v>86</v>
      </c>
      <c r="AV137" s="12" t="s">
        <v>86</v>
      </c>
      <c r="AW137" s="12" t="s">
        <v>32</v>
      </c>
      <c r="AX137" s="12" t="s">
        <v>76</v>
      </c>
      <c r="AY137" s="148" t="s">
        <v>120</v>
      </c>
    </row>
    <row r="138" spans="2:65" s="13" customFormat="1" ht="10.199999999999999">
      <c r="B138" s="154"/>
      <c r="D138" s="147" t="s">
        <v>128</v>
      </c>
      <c r="E138" s="155" t="s">
        <v>1</v>
      </c>
      <c r="F138" s="156" t="s">
        <v>143</v>
      </c>
      <c r="H138" s="155" t="s">
        <v>1</v>
      </c>
      <c r="I138" s="157"/>
      <c r="L138" s="154"/>
      <c r="M138" s="158"/>
      <c r="T138" s="159"/>
      <c r="AT138" s="155" t="s">
        <v>128</v>
      </c>
      <c r="AU138" s="155" t="s">
        <v>86</v>
      </c>
      <c r="AV138" s="13" t="s">
        <v>81</v>
      </c>
      <c r="AW138" s="13" t="s">
        <v>32</v>
      </c>
      <c r="AX138" s="13" t="s">
        <v>76</v>
      </c>
      <c r="AY138" s="155" t="s">
        <v>120</v>
      </c>
    </row>
    <row r="139" spans="2:65" s="14" customFormat="1" ht="10.199999999999999">
      <c r="B139" s="160"/>
      <c r="D139" s="147" t="s">
        <v>128</v>
      </c>
      <c r="E139" s="161" t="s">
        <v>1</v>
      </c>
      <c r="F139" s="162" t="s">
        <v>144</v>
      </c>
      <c r="H139" s="163">
        <v>35.42</v>
      </c>
      <c r="I139" s="164"/>
      <c r="L139" s="160"/>
      <c r="M139" s="165"/>
      <c r="T139" s="166"/>
      <c r="AT139" s="161" t="s">
        <v>128</v>
      </c>
      <c r="AU139" s="161" t="s">
        <v>86</v>
      </c>
      <c r="AV139" s="14" t="s">
        <v>126</v>
      </c>
      <c r="AW139" s="14" t="s">
        <v>32</v>
      </c>
      <c r="AX139" s="14" t="s">
        <v>81</v>
      </c>
      <c r="AY139" s="161" t="s">
        <v>120</v>
      </c>
    </row>
    <row r="140" spans="2:65" s="1" customFormat="1" ht="33" customHeight="1">
      <c r="B140" s="31"/>
      <c r="C140" s="132" t="s">
        <v>126</v>
      </c>
      <c r="D140" s="132" t="s">
        <v>122</v>
      </c>
      <c r="E140" s="133" t="s">
        <v>145</v>
      </c>
      <c r="F140" s="134" t="s">
        <v>146</v>
      </c>
      <c r="G140" s="135" t="s">
        <v>133</v>
      </c>
      <c r="H140" s="136">
        <v>22.173999999999999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41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126</v>
      </c>
      <c r="AT140" s="144" t="s">
        <v>122</v>
      </c>
      <c r="AU140" s="144" t="s">
        <v>86</v>
      </c>
      <c r="AY140" s="16" t="s">
        <v>120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81</v>
      </c>
      <c r="BK140" s="145">
        <f>ROUND(I140*H140,2)</f>
        <v>0</v>
      </c>
      <c r="BL140" s="16" t="s">
        <v>126</v>
      </c>
      <c r="BM140" s="144" t="s">
        <v>147</v>
      </c>
    </row>
    <row r="141" spans="2:65" s="12" customFormat="1" ht="10.199999999999999">
      <c r="B141" s="146"/>
      <c r="D141" s="147" t="s">
        <v>128</v>
      </c>
      <c r="E141" s="148" t="s">
        <v>1</v>
      </c>
      <c r="F141" s="149" t="s">
        <v>148</v>
      </c>
      <c r="H141" s="150">
        <v>1.296</v>
      </c>
      <c r="I141" s="151"/>
      <c r="L141" s="146"/>
      <c r="M141" s="152"/>
      <c r="T141" s="153"/>
      <c r="AT141" s="148" t="s">
        <v>128</v>
      </c>
      <c r="AU141" s="148" t="s">
        <v>86</v>
      </c>
      <c r="AV141" s="12" t="s">
        <v>86</v>
      </c>
      <c r="AW141" s="12" t="s">
        <v>32</v>
      </c>
      <c r="AX141" s="12" t="s">
        <v>76</v>
      </c>
      <c r="AY141" s="148" t="s">
        <v>120</v>
      </c>
    </row>
    <row r="142" spans="2:65" s="13" customFormat="1" ht="10.199999999999999">
      <c r="B142" s="154"/>
      <c r="D142" s="147" t="s">
        <v>128</v>
      </c>
      <c r="E142" s="155" t="s">
        <v>1</v>
      </c>
      <c r="F142" s="156" t="s">
        <v>149</v>
      </c>
      <c r="H142" s="155" t="s">
        <v>1</v>
      </c>
      <c r="I142" s="157"/>
      <c r="L142" s="154"/>
      <c r="M142" s="158"/>
      <c r="T142" s="159"/>
      <c r="AT142" s="155" t="s">
        <v>128</v>
      </c>
      <c r="AU142" s="155" t="s">
        <v>86</v>
      </c>
      <c r="AV142" s="13" t="s">
        <v>81</v>
      </c>
      <c r="AW142" s="13" t="s">
        <v>32</v>
      </c>
      <c r="AX142" s="13" t="s">
        <v>76</v>
      </c>
      <c r="AY142" s="155" t="s">
        <v>120</v>
      </c>
    </row>
    <row r="143" spans="2:65" s="12" customFormat="1" ht="10.199999999999999">
      <c r="B143" s="146"/>
      <c r="D143" s="147" t="s">
        <v>128</v>
      </c>
      <c r="E143" s="148" t="s">
        <v>1</v>
      </c>
      <c r="F143" s="149" t="s">
        <v>150</v>
      </c>
      <c r="H143" s="150">
        <v>0.57599999999999996</v>
      </c>
      <c r="I143" s="151"/>
      <c r="L143" s="146"/>
      <c r="M143" s="152"/>
      <c r="T143" s="153"/>
      <c r="AT143" s="148" t="s">
        <v>128</v>
      </c>
      <c r="AU143" s="148" t="s">
        <v>86</v>
      </c>
      <c r="AV143" s="12" t="s">
        <v>86</v>
      </c>
      <c r="AW143" s="12" t="s">
        <v>32</v>
      </c>
      <c r="AX143" s="12" t="s">
        <v>76</v>
      </c>
      <c r="AY143" s="148" t="s">
        <v>120</v>
      </c>
    </row>
    <row r="144" spans="2:65" s="13" customFormat="1" ht="10.199999999999999">
      <c r="B144" s="154"/>
      <c r="D144" s="147" t="s">
        <v>128</v>
      </c>
      <c r="E144" s="155" t="s">
        <v>1</v>
      </c>
      <c r="F144" s="156" t="s">
        <v>151</v>
      </c>
      <c r="H144" s="155" t="s">
        <v>1</v>
      </c>
      <c r="I144" s="157"/>
      <c r="L144" s="154"/>
      <c r="M144" s="158"/>
      <c r="T144" s="159"/>
      <c r="AT144" s="155" t="s">
        <v>128</v>
      </c>
      <c r="AU144" s="155" t="s">
        <v>86</v>
      </c>
      <c r="AV144" s="13" t="s">
        <v>81</v>
      </c>
      <c r="AW144" s="13" t="s">
        <v>32</v>
      </c>
      <c r="AX144" s="13" t="s">
        <v>76</v>
      </c>
      <c r="AY144" s="155" t="s">
        <v>120</v>
      </c>
    </row>
    <row r="145" spans="2:65" s="12" customFormat="1" ht="10.199999999999999">
      <c r="B145" s="146"/>
      <c r="D145" s="147" t="s">
        <v>128</v>
      </c>
      <c r="E145" s="148" t="s">
        <v>1</v>
      </c>
      <c r="F145" s="149" t="s">
        <v>152</v>
      </c>
      <c r="H145" s="150">
        <v>5.2919999999999998</v>
      </c>
      <c r="I145" s="151"/>
      <c r="L145" s="146"/>
      <c r="M145" s="152"/>
      <c r="T145" s="153"/>
      <c r="AT145" s="148" t="s">
        <v>128</v>
      </c>
      <c r="AU145" s="148" t="s">
        <v>86</v>
      </c>
      <c r="AV145" s="12" t="s">
        <v>86</v>
      </c>
      <c r="AW145" s="12" t="s">
        <v>32</v>
      </c>
      <c r="AX145" s="12" t="s">
        <v>76</v>
      </c>
      <c r="AY145" s="148" t="s">
        <v>120</v>
      </c>
    </row>
    <row r="146" spans="2:65" s="13" customFormat="1" ht="10.199999999999999">
      <c r="B146" s="154"/>
      <c r="D146" s="147" t="s">
        <v>128</v>
      </c>
      <c r="E146" s="155" t="s">
        <v>1</v>
      </c>
      <c r="F146" s="156" t="s">
        <v>153</v>
      </c>
      <c r="H146" s="155" t="s">
        <v>1</v>
      </c>
      <c r="I146" s="157"/>
      <c r="L146" s="154"/>
      <c r="M146" s="158"/>
      <c r="T146" s="159"/>
      <c r="AT146" s="155" t="s">
        <v>128</v>
      </c>
      <c r="AU146" s="155" t="s">
        <v>86</v>
      </c>
      <c r="AV146" s="13" t="s">
        <v>81</v>
      </c>
      <c r="AW146" s="13" t="s">
        <v>32</v>
      </c>
      <c r="AX146" s="13" t="s">
        <v>76</v>
      </c>
      <c r="AY146" s="155" t="s">
        <v>120</v>
      </c>
    </row>
    <row r="147" spans="2:65" s="12" customFormat="1" ht="10.199999999999999">
      <c r="B147" s="146"/>
      <c r="D147" s="147" t="s">
        <v>128</v>
      </c>
      <c r="E147" s="148" t="s">
        <v>1</v>
      </c>
      <c r="F147" s="149" t="s">
        <v>154</v>
      </c>
      <c r="H147" s="150">
        <v>11.576000000000001</v>
      </c>
      <c r="I147" s="151"/>
      <c r="L147" s="146"/>
      <c r="M147" s="152"/>
      <c r="T147" s="153"/>
      <c r="AT147" s="148" t="s">
        <v>128</v>
      </c>
      <c r="AU147" s="148" t="s">
        <v>86</v>
      </c>
      <c r="AV147" s="12" t="s">
        <v>86</v>
      </c>
      <c r="AW147" s="12" t="s">
        <v>32</v>
      </c>
      <c r="AX147" s="12" t="s">
        <v>76</v>
      </c>
      <c r="AY147" s="148" t="s">
        <v>120</v>
      </c>
    </row>
    <row r="148" spans="2:65" s="13" customFormat="1" ht="20.399999999999999">
      <c r="B148" s="154"/>
      <c r="D148" s="147" t="s">
        <v>128</v>
      </c>
      <c r="E148" s="155" t="s">
        <v>1</v>
      </c>
      <c r="F148" s="156" t="s">
        <v>155</v>
      </c>
      <c r="H148" s="155" t="s">
        <v>1</v>
      </c>
      <c r="I148" s="157"/>
      <c r="L148" s="154"/>
      <c r="M148" s="158"/>
      <c r="T148" s="159"/>
      <c r="AT148" s="155" t="s">
        <v>128</v>
      </c>
      <c r="AU148" s="155" t="s">
        <v>86</v>
      </c>
      <c r="AV148" s="13" t="s">
        <v>81</v>
      </c>
      <c r="AW148" s="13" t="s">
        <v>32</v>
      </c>
      <c r="AX148" s="13" t="s">
        <v>76</v>
      </c>
      <c r="AY148" s="155" t="s">
        <v>120</v>
      </c>
    </row>
    <row r="149" spans="2:65" s="12" customFormat="1" ht="10.199999999999999">
      <c r="B149" s="146"/>
      <c r="D149" s="147" t="s">
        <v>128</v>
      </c>
      <c r="E149" s="148" t="s">
        <v>1</v>
      </c>
      <c r="F149" s="149" t="s">
        <v>156</v>
      </c>
      <c r="H149" s="150">
        <v>3.4340000000000002</v>
      </c>
      <c r="I149" s="151"/>
      <c r="L149" s="146"/>
      <c r="M149" s="152"/>
      <c r="T149" s="153"/>
      <c r="AT149" s="148" t="s">
        <v>128</v>
      </c>
      <c r="AU149" s="148" t="s">
        <v>86</v>
      </c>
      <c r="AV149" s="12" t="s">
        <v>86</v>
      </c>
      <c r="AW149" s="12" t="s">
        <v>32</v>
      </c>
      <c r="AX149" s="12" t="s">
        <v>76</v>
      </c>
      <c r="AY149" s="148" t="s">
        <v>120</v>
      </c>
    </row>
    <row r="150" spans="2:65" s="13" customFormat="1" ht="10.199999999999999">
      <c r="B150" s="154"/>
      <c r="D150" s="147" t="s">
        <v>128</v>
      </c>
      <c r="E150" s="155" t="s">
        <v>1</v>
      </c>
      <c r="F150" s="156" t="s">
        <v>157</v>
      </c>
      <c r="H150" s="155" t="s">
        <v>1</v>
      </c>
      <c r="I150" s="157"/>
      <c r="L150" s="154"/>
      <c r="M150" s="158"/>
      <c r="T150" s="159"/>
      <c r="AT150" s="155" t="s">
        <v>128</v>
      </c>
      <c r="AU150" s="155" t="s">
        <v>86</v>
      </c>
      <c r="AV150" s="13" t="s">
        <v>81</v>
      </c>
      <c r="AW150" s="13" t="s">
        <v>32</v>
      </c>
      <c r="AX150" s="13" t="s">
        <v>76</v>
      </c>
      <c r="AY150" s="155" t="s">
        <v>120</v>
      </c>
    </row>
    <row r="151" spans="2:65" s="14" customFormat="1" ht="10.199999999999999">
      <c r="B151" s="160"/>
      <c r="D151" s="147" t="s">
        <v>128</v>
      </c>
      <c r="E151" s="161" t="s">
        <v>1</v>
      </c>
      <c r="F151" s="162" t="s">
        <v>144</v>
      </c>
      <c r="H151" s="163">
        <v>22.174000000000003</v>
      </c>
      <c r="I151" s="164"/>
      <c r="L151" s="160"/>
      <c r="M151" s="165"/>
      <c r="T151" s="166"/>
      <c r="AT151" s="161" t="s">
        <v>128</v>
      </c>
      <c r="AU151" s="161" t="s">
        <v>86</v>
      </c>
      <c r="AV151" s="14" t="s">
        <v>126</v>
      </c>
      <c r="AW151" s="14" t="s">
        <v>32</v>
      </c>
      <c r="AX151" s="14" t="s">
        <v>81</v>
      </c>
      <c r="AY151" s="161" t="s">
        <v>120</v>
      </c>
    </row>
    <row r="152" spans="2:65" s="1" customFormat="1" ht="33" customHeight="1">
      <c r="B152" s="31"/>
      <c r="C152" s="132" t="s">
        <v>158</v>
      </c>
      <c r="D152" s="132" t="s">
        <v>122</v>
      </c>
      <c r="E152" s="133" t="s">
        <v>159</v>
      </c>
      <c r="F152" s="134" t="s">
        <v>160</v>
      </c>
      <c r="G152" s="135" t="s">
        <v>133</v>
      </c>
      <c r="H152" s="136">
        <v>260.22000000000003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41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126</v>
      </c>
      <c r="AT152" s="144" t="s">
        <v>122</v>
      </c>
      <c r="AU152" s="144" t="s">
        <v>86</v>
      </c>
      <c r="AY152" s="16" t="s">
        <v>120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81</v>
      </c>
      <c r="BK152" s="145">
        <f>ROUND(I152*H152,2)</f>
        <v>0</v>
      </c>
      <c r="BL152" s="16" t="s">
        <v>126</v>
      </c>
      <c r="BM152" s="144" t="s">
        <v>161</v>
      </c>
    </row>
    <row r="153" spans="2:65" s="12" customFormat="1" ht="10.199999999999999">
      <c r="B153" s="146"/>
      <c r="D153" s="147" t="s">
        <v>128</v>
      </c>
      <c r="E153" s="148" t="s">
        <v>1</v>
      </c>
      <c r="F153" s="149" t="s">
        <v>162</v>
      </c>
      <c r="H153" s="150">
        <v>156</v>
      </c>
      <c r="I153" s="151"/>
      <c r="L153" s="146"/>
      <c r="M153" s="152"/>
      <c r="T153" s="153"/>
      <c r="AT153" s="148" t="s">
        <v>128</v>
      </c>
      <c r="AU153" s="148" t="s">
        <v>86</v>
      </c>
      <c r="AV153" s="12" t="s">
        <v>86</v>
      </c>
      <c r="AW153" s="12" t="s">
        <v>32</v>
      </c>
      <c r="AX153" s="12" t="s">
        <v>76</v>
      </c>
      <c r="AY153" s="148" t="s">
        <v>120</v>
      </c>
    </row>
    <row r="154" spans="2:65" s="13" customFormat="1" ht="10.199999999999999">
      <c r="B154" s="154"/>
      <c r="D154" s="147" t="s">
        <v>128</v>
      </c>
      <c r="E154" s="155" t="s">
        <v>1</v>
      </c>
      <c r="F154" s="156" t="s">
        <v>163</v>
      </c>
      <c r="H154" s="155" t="s">
        <v>1</v>
      </c>
      <c r="I154" s="157"/>
      <c r="L154" s="154"/>
      <c r="M154" s="158"/>
      <c r="T154" s="159"/>
      <c r="AT154" s="155" t="s">
        <v>128</v>
      </c>
      <c r="AU154" s="155" t="s">
        <v>86</v>
      </c>
      <c r="AV154" s="13" t="s">
        <v>81</v>
      </c>
      <c r="AW154" s="13" t="s">
        <v>32</v>
      </c>
      <c r="AX154" s="13" t="s">
        <v>76</v>
      </c>
      <c r="AY154" s="155" t="s">
        <v>120</v>
      </c>
    </row>
    <row r="155" spans="2:65" s="12" customFormat="1" ht="10.199999999999999">
      <c r="B155" s="146"/>
      <c r="D155" s="147" t="s">
        <v>128</v>
      </c>
      <c r="E155" s="148" t="s">
        <v>1</v>
      </c>
      <c r="F155" s="149" t="s">
        <v>164</v>
      </c>
      <c r="H155" s="150">
        <v>104.22</v>
      </c>
      <c r="I155" s="151"/>
      <c r="L155" s="146"/>
      <c r="M155" s="152"/>
      <c r="T155" s="153"/>
      <c r="AT155" s="148" t="s">
        <v>128</v>
      </c>
      <c r="AU155" s="148" t="s">
        <v>86</v>
      </c>
      <c r="AV155" s="12" t="s">
        <v>86</v>
      </c>
      <c r="AW155" s="12" t="s">
        <v>32</v>
      </c>
      <c r="AX155" s="12" t="s">
        <v>76</v>
      </c>
      <c r="AY155" s="148" t="s">
        <v>120</v>
      </c>
    </row>
    <row r="156" spans="2:65" s="13" customFormat="1" ht="10.199999999999999">
      <c r="B156" s="154"/>
      <c r="D156" s="147" t="s">
        <v>128</v>
      </c>
      <c r="E156" s="155" t="s">
        <v>1</v>
      </c>
      <c r="F156" s="156" t="s">
        <v>165</v>
      </c>
      <c r="H156" s="155" t="s">
        <v>1</v>
      </c>
      <c r="I156" s="157"/>
      <c r="L156" s="154"/>
      <c r="M156" s="158"/>
      <c r="T156" s="159"/>
      <c r="AT156" s="155" t="s">
        <v>128</v>
      </c>
      <c r="AU156" s="155" t="s">
        <v>86</v>
      </c>
      <c r="AV156" s="13" t="s">
        <v>81</v>
      </c>
      <c r="AW156" s="13" t="s">
        <v>32</v>
      </c>
      <c r="AX156" s="13" t="s">
        <v>76</v>
      </c>
      <c r="AY156" s="155" t="s">
        <v>120</v>
      </c>
    </row>
    <row r="157" spans="2:65" s="14" customFormat="1" ht="10.199999999999999">
      <c r="B157" s="160"/>
      <c r="D157" s="147" t="s">
        <v>128</v>
      </c>
      <c r="E157" s="161" t="s">
        <v>1</v>
      </c>
      <c r="F157" s="162" t="s">
        <v>144</v>
      </c>
      <c r="H157" s="163">
        <v>260.22000000000003</v>
      </c>
      <c r="I157" s="164"/>
      <c r="L157" s="160"/>
      <c r="M157" s="165"/>
      <c r="T157" s="166"/>
      <c r="AT157" s="161" t="s">
        <v>128</v>
      </c>
      <c r="AU157" s="161" t="s">
        <v>86</v>
      </c>
      <c r="AV157" s="14" t="s">
        <v>126</v>
      </c>
      <c r="AW157" s="14" t="s">
        <v>32</v>
      </c>
      <c r="AX157" s="14" t="s">
        <v>81</v>
      </c>
      <c r="AY157" s="161" t="s">
        <v>120</v>
      </c>
    </row>
    <row r="158" spans="2:65" s="1" customFormat="1" ht="24.15" customHeight="1">
      <c r="B158" s="31"/>
      <c r="C158" s="132" t="s">
        <v>166</v>
      </c>
      <c r="D158" s="132" t="s">
        <v>122</v>
      </c>
      <c r="E158" s="133" t="s">
        <v>167</v>
      </c>
      <c r="F158" s="134" t="s">
        <v>168</v>
      </c>
      <c r="G158" s="135" t="s">
        <v>133</v>
      </c>
      <c r="H158" s="136">
        <v>749.31399999999996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41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126</v>
      </c>
      <c r="AT158" s="144" t="s">
        <v>122</v>
      </c>
      <c r="AU158" s="144" t="s">
        <v>86</v>
      </c>
      <c r="AY158" s="16" t="s">
        <v>120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81</v>
      </c>
      <c r="BK158" s="145">
        <f>ROUND(I158*H158,2)</f>
        <v>0</v>
      </c>
      <c r="BL158" s="16" t="s">
        <v>126</v>
      </c>
      <c r="BM158" s="144" t="s">
        <v>169</v>
      </c>
    </row>
    <row r="159" spans="2:65" s="12" customFormat="1" ht="10.199999999999999">
      <c r="B159" s="146"/>
      <c r="D159" s="147" t="s">
        <v>128</v>
      </c>
      <c r="E159" s="148" t="s">
        <v>1</v>
      </c>
      <c r="F159" s="149" t="s">
        <v>170</v>
      </c>
      <c r="H159" s="150">
        <v>431.5</v>
      </c>
      <c r="I159" s="151"/>
      <c r="L159" s="146"/>
      <c r="M159" s="152"/>
      <c r="T159" s="153"/>
      <c r="AT159" s="148" t="s">
        <v>128</v>
      </c>
      <c r="AU159" s="148" t="s">
        <v>86</v>
      </c>
      <c r="AV159" s="12" t="s">
        <v>86</v>
      </c>
      <c r="AW159" s="12" t="s">
        <v>32</v>
      </c>
      <c r="AX159" s="12" t="s">
        <v>76</v>
      </c>
      <c r="AY159" s="148" t="s">
        <v>120</v>
      </c>
    </row>
    <row r="160" spans="2:65" s="13" customFormat="1" ht="10.199999999999999">
      <c r="B160" s="154"/>
      <c r="D160" s="147" t="s">
        <v>128</v>
      </c>
      <c r="E160" s="155" t="s">
        <v>1</v>
      </c>
      <c r="F160" s="156" t="s">
        <v>171</v>
      </c>
      <c r="H160" s="155" t="s">
        <v>1</v>
      </c>
      <c r="I160" s="157"/>
      <c r="L160" s="154"/>
      <c r="M160" s="158"/>
      <c r="T160" s="159"/>
      <c r="AT160" s="155" t="s">
        <v>128</v>
      </c>
      <c r="AU160" s="155" t="s">
        <v>86</v>
      </c>
      <c r="AV160" s="13" t="s">
        <v>81</v>
      </c>
      <c r="AW160" s="13" t="s">
        <v>32</v>
      </c>
      <c r="AX160" s="13" t="s">
        <v>76</v>
      </c>
      <c r="AY160" s="155" t="s">
        <v>120</v>
      </c>
    </row>
    <row r="161" spans="2:51" s="12" customFormat="1" ht="10.199999999999999">
      <c r="B161" s="146"/>
      <c r="D161" s="147" t="s">
        <v>128</v>
      </c>
      <c r="E161" s="148" t="s">
        <v>1</v>
      </c>
      <c r="F161" s="149" t="s">
        <v>135</v>
      </c>
      <c r="H161" s="150">
        <v>24.75</v>
      </c>
      <c r="I161" s="151"/>
      <c r="L161" s="146"/>
      <c r="M161" s="152"/>
      <c r="T161" s="153"/>
      <c r="AT161" s="148" t="s">
        <v>128</v>
      </c>
      <c r="AU161" s="148" t="s">
        <v>86</v>
      </c>
      <c r="AV161" s="12" t="s">
        <v>86</v>
      </c>
      <c r="AW161" s="12" t="s">
        <v>32</v>
      </c>
      <c r="AX161" s="12" t="s">
        <v>76</v>
      </c>
      <c r="AY161" s="148" t="s">
        <v>120</v>
      </c>
    </row>
    <row r="162" spans="2:51" s="13" customFormat="1" ht="10.199999999999999">
      <c r="B162" s="154"/>
      <c r="D162" s="147" t="s">
        <v>128</v>
      </c>
      <c r="E162" s="155" t="s">
        <v>1</v>
      </c>
      <c r="F162" s="156" t="s">
        <v>136</v>
      </c>
      <c r="H162" s="155" t="s">
        <v>1</v>
      </c>
      <c r="I162" s="157"/>
      <c r="L162" s="154"/>
      <c r="M162" s="158"/>
      <c r="T162" s="159"/>
      <c r="AT162" s="155" t="s">
        <v>128</v>
      </c>
      <c r="AU162" s="155" t="s">
        <v>86</v>
      </c>
      <c r="AV162" s="13" t="s">
        <v>81</v>
      </c>
      <c r="AW162" s="13" t="s">
        <v>32</v>
      </c>
      <c r="AX162" s="13" t="s">
        <v>76</v>
      </c>
      <c r="AY162" s="155" t="s">
        <v>120</v>
      </c>
    </row>
    <row r="163" spans="2:51" s="12" customFormat="1" ht="10.199999999999999">
      <c r="B163" s="146"/>
      <c r="D163" s="147" t="s">
        <v>128</v>
      </c>
      <c r="E163" s="148" t="s">
        <v>1</v>
      </c>
      <c r="F163" s="149" t="s">
        <v>137</v>
      </c>
      <c r="H163" s="150">
        <v>2.7360000000000002</v>
      </c>
      <c r="I163" s="151"/>
      <c r="L163" s="146"/>
      <c r="M163" s="152"/>
      <c r="T163" s="153"/>
      <c r="AT163" s="148" t="s">
        <v>128</v>
      </c>
      <c r="AU163" s="148" t="s">
        <v>86</v>
      </c>
      <c r="AV163" s="12" t="s">
        <v>86</v>
      </c>
      <c r="AW163" s="12" t="s">
        <v>32</v>
      </c>
      <c r="AX163" s="12" t="s">
        <v>76</v>
      </c>
      <c r="AY163" s="148" t="s">
        <v>120</v>
      </c>
    </row>
    <row r="164" spans="2:51" s="13" customFormat="1" ht="10.199999999999999">
      <c r="B164" s="154"/>
      <c r="D164" s="147" t="s">
        <v>128</v>
      </c>
      <c r="E164" s="155" t="s">
        <v>1</v>
      </c>
      <c r="F164" s="156" t="s">
        <v>138</v>
      </c>
      <c r="H164" s="155" t="s">
        <v>1</v>
      </c>
      <c r="I164" s="157"/>
      <c r="L164" s="154"/>
      <c r="M164" s="158"/>
      <c r="T164" s="159"/>
      <c r="AT164" s="155" t="s">
        <v>128</v>
      </c>
      <c r="AU164" s="155" t="s">
        <v>86</v>
      </c>
      <c r="AV164" s="13" t="s">
        <v>81</v>
      </c>
      <c r="AW164" s="13" t="s">
        <v>32</v>
      </c>
      <c r="AX164" s="13" t="s">
        <v>76</v>
      </c>
      <c r="AY164" s="155" t="s">
        <v>120</v>
      </c>
    </row>
    <row r="165" spans="2:51" s="12" customFormat="1" ht="10.199999999999999">
      <c r="B165" s="146"/>
      <c r="D165" s="147" t="s">
        <v>128</v>
      </c>
      <c r="E165" s="148" t="s">
        <v>1</v>
      </c>
      <c r="F165" s="149" t="s">
        <v>139</v>
      </c>
      <c r="H165" s="150">
        <v>0.8</v>
      </c>
      <c r="I165" s="151"/>
      <c r="L165" s="146"/>
      <c r="M165" s="152"/>
      <c r="T165" s="153"/>
      <c r="AT165" s="148" t="s">
        <v>128</v>
      </c>
      <c r="AU165" s="148" t="s">
        <v>86</v>
      </c>
      <c r="AV165" s="12" t="s">
        <v>86</v>
      </c>
      <c r="AW165" s="12" t="s">
        <v>32</v>
      </c>
      <c r="AX165" s="12" t="s">
        <v>76</v>
      </c>
      <c r="AY165" s="148" t="s">
        <v>120</v>
      </c>
    </row>
    <row r="166" spans="2:51" s="12" customFormat="1" ht="10.199999999999999">
      <c r="B166" s="146"/>
      <c r="D166" s="147" t="s">
        <v>128</v>
      </c>
      <c r="E166" s="148" t="s">
        <v>1</v>
      </c>
      <c r="F166" s="149" t="s">
        <v>140</v>
      </c>
      <c r="H166" s="150">
        <v>0.38400000000000001</v>
      </c>
      <c r="I166" s="151"/>
      <c r="L166" s="146"/>
      <c r="M166" s="152"/>
      <c r="T166" s="153"/>
      <c r="AT166" s="148" t="s">
        <v>128</v>
      </c>
      <c r="AU166" s="148" t="s">
        <v>86</v>
      </c>
      <c r="AV166" s="12" t="s">
        <v>86</v>
      </c>
      <c r="AW166" s="12" t="s">
        <v>32</v>
      </c>
      <c r="AX166" s="12" t="s">
        <v>76</v>
      </c>
      <c r="AY166" s="148" t="s">
        <v>120</v>
      </c>
    </row>
    <row r="167" spans="2:51" s="13" customFormat="1" ht="10.199999999999999">
      <c r="B167" s="154"/>
      <c r="D167" s="147" t="s">
        <v>128</v>
      </c>
      <c r="E167" s="155" t="s">
        <v>1</v>
      </c>
      <c r="F167" s="156" t="s">
        <v>141</v>
      </c>
      <c r="H167" s="155" t="s">
        <v>1</v>
      </c>
      <c r="I167" s="157"/>
      <c r="L167" s="154"/>
      <c r="M167" s="158"/>
      <c r="T167" s="159"/>
      <c r="AT167" s="155" t="s">
        <v>128</v>
      </c>
      <c r="AU167" s="155" t="s">
        <v>86</v>
      </c>
      <c r="AV167" s="13" t="s">
        <v>81</v>
      </c>
      <c r="AW167" s="13" t="s">
        <v>32</v>
      </c>
      <c r="AX167" s="13" t="s">
        <v>76</v>
      </c>
      <c r="AY167" s="155" t="s">
        <v>120</v>
      </c>
    </row>
    <row r="168" spans="2:51" s="12" customFormat="1" ht="10.199999999999999">
      <c r="B168" s="146"/>
      <c r="D168" s="147" t="s">
        <v>128</v>
      </c>
      <c r="E168" s="148" t="s">
        <v>1</v>
      </c>
      <c r="F168" s="149" t="s">
        <v>142</v>
      </c>
      <c r="H168" s="150">
        <v>6.75</v>
      </c>
      <c r="I168" s="151"/>
      <c r="L168" s="146"/>
      <c r="M168" s="152"/>
      <c r="T168" s="153"/>
      <c r="AT168" s="148" t="s">
        <v>128</v>
      </c>
      <c r="AU168" s="148" t="s">
        <v>86</v>
      </c>
      <c r="AV168" s="12" t="s">
        <v>86</v>
      </c>
      <c r="AW168" s="12" t="s">
        <v>32</v>
      </c>
      <c r="AX168" s="12" t="s">
        <v>76</v>
      </c>
      <c r="AY168" s="148" t="s">
        <v>120</v>
      </c>
    </row>
    <row r="169" spans="2:51" s="13" customFormat="1" ht="10.199999999999999">
      <c r="B169" s="154"/>
      <c r="D169" s="147" t="s">
        <v>128</v>
      </c>
      <c r="E169" s="155" t="s">
        <v>1</v>
      </c>
      <c r="F169" s="156" t="s">
        <v>143</v>
      </c>
      <c r="H169" s="155" t="s">
        <v>1</v>
      </c>
      <c r="I169" s="157"/>
      <c r="L169" s="154"/>
      <c r="M169" s="158"/>
      <c r="T169" s="159"/>
      <c r="AT169" s="155" t="s">
        <v>128</v>
      </c>
      <c r="AU169" s="155" t="s">
        <v>86</v>
      </c>
      <c r="AV169" s="13" t="s">
        <v>81</v>
      </c>
      <c r="AW169" s="13" t="s">
        <v>32</v>
      </c>
      <c r="AX169" s="13" t="s">
        <v>76</v>
      </c>
      <c r="AY169" s="155" t="s">
        <v>120</v>
      </c>
    </row>
    <row r="170" spans="2:51" s="12" customFormat="1" ht="10.199999999999999">
      <c r="B170" s="146"/>
      <c r="D170" s="147" t="s">
        <v>128</v>
      </c>
      <c r="E170" s="148" t="s">
        <v>1</v>
      </c>
      <c r="F170" s="149" t="s">
        <v>148</v>
      </c>
      <c r="H170" s="150">
        <v>1.296</v>
      </c>
      <c r="I170" s="151"/>
      <c r="L170" s="146"/>
      <c r="M170" s="152"/>
      <c r="T170" s="153"/>
      <c r="AT170" s="148" t="s">
        <v>128</v>
      </c>
      <c r="AU170" s="148" t="s">
        <v>86</v>
      </c>
      <c r="AV170" s="12" t="s">
        <v>86</v>
      </c>
      <c r="AW170" s="12" t="s">
        <v>32</v>
      </c>
      <c r="AX170" s="12" t="s">
        <v>76</v>
      </c>
      <c r="AY170" s="148" t="s">
        <v>120</v>
      </c>
    </row>
    <row r="171" spans="2:51" s="13" customFormat="1" ht="10.199999999999999">
      <c r="B171" s="154"/>
      <c r="D171" s="147" t="s">
        <v>128</v>
      </c>
      <c r="E171" s="155" t="s">
        <v>1</v>
      </c>
      <c r="F171" s="156" t="s">
        <v>149</v>
      </c>
      <c r="H171" s="155" t="s">
        <v>1</v>
      </c>
      <c r="I171" s="157"/>
      <c r="L171" s="154"/>
      <c r="M171" s="158"/>
      <c r="T171" s="159"/>
      <c r="AT171" s="155" t="s">
        <v>128</v>
      </c>
      <c r="AU171" s="155" t="s">
        <v>86</v>
      </c>
      <c r="AV171" s="13" t="s">
        <v>81</v>
      </c>
      <c r="AW171" s="13" t="s">
        <v>32</v>
      </c>
      <c r="AX171" s="13" t="s">
        <v>76</v>
      </c>
      <c r="AY171" s="155" t="s">
        <v>120</v>
      </c>
    </row>
    <row r="172" spans="2:51" s="12" customFormat="1" ht="10.199999999999999">
      <c r="B172" s="146"/>
      <c r="D172" s="147" t="s">
        <v>128</v>
      </c>
      <c r="E172" s="148" t="s">
        <v>1</v>
      </c>
      <c r="F172" s="149" t="s">
        <v>150</v>
      </c>
      <c r="H172" s="150">
        <v>0.57599999999999996</v>
      </c>
      <c r="I172" s="151"/>
      <c r="L172" s="146"/>
      <c r="M172" s="152"/>
      <c r="T172" s="153"/>
      <c r="AT172" s="148" t="s">
        <v>128</v>
      </c>
      <c r="AU172" s="148" t="s">
        <v>86</v>
      </c>
      <c r="AV172" s="12" t="s">
        <v>86</v>
      </c>
      <c r="AW172" s="12" t="s">
        <v>32</v>
      </c>
      <c r="AX172" s="12" t="s">
        <v>76</v>
      </c>
      <c r="AY172" s="148" t="s">
        <v>120</v>
      </c>
    </row>
    <row r="173" spans="2:51" s="13" customFormat="1" ht="10.199999999999999">
      <c r="B173" s="154"/>
      <c r="D173" s="147" t="s">
        <v>128</v>
      </c>
      <c r="E173" s="155" t="s">
        <v>1</v>
      </c>
      <c r="F173" s="156" t="s">
        <v>151</v>
      </c>
      <c r="H173" s="155" t="s">
        <v>1</v>
      </c>
      <c r="I173" s="157"/>
      <c r="L173" s="154"/>
      <c r="M173" s="158"/>
      <c r="T173" s="159"/>
      <c r="AT173" s="155" t="s">
        <v>128</v>
      </c>
      <c r="AU173" s="155" t="s">
        <v>86</v>
      </c>
      <c r="AV173" s="13" t="s">
        <v>81</v>
      </c>
      <c r="AW173" s="13" t="s">
        <v>32</v>
      </c>
      <c r="AX173" s="13" t="s">
        <v>76</v>
      </c>
      <c r="AY173" s="155" t="s">
        <v>120</v>
      </c>
    </row>
    <row r="174" spans="2:51" s="12" customFormat="1" ht="10.199999999999999">
      <c r="B174" s="146"/>
      <c r="D174" s="147" t="s">
        <v>128</v>
      </c>
      <c r="E174" s="148" t="s">
        <v>1</v>
      </c>
      <c r="F174" s="149" t="s">
        <v>152</v>
      </c>
      <c r="H174" s="150">
        <v>5.2919999999999998</v>
      </c>
      <c r="I174" s="151"/>
      <c r="L174" s="146"/>
      <c r="M174" s="152"/>
      <c r="T174" s="153"/>
      <c r="AT174" s="148" t="s">
        <v>128</v>
      </c>
      <c r="AU174" s="148" t="s">
        <v>86</v>
      </c>
      <c r="AV174" s="12" t="s">
        <v>86</v>
      </c>
      <c r="AW174" s="12" t="s">
        <v>32</v>
      </c>
      <c r="AX174" s="12" t="s">
        <v>76</v>
      </c>
      <c r="AY174" s="148" t="s">
        <v>120</v>
      </c>
    </row>
    <row r="175" spans="2:51" s="13" customFormat="1" ht="10.199999999999999">
      <c r="B175" s="154"/>
      <c r="D175" s="147" t="s">
        <v>128</v>
      </c>
      <c r="E175" s="155" t="s">
        <v>1</v>
      </c>
      <c r="F175" s="156" t="s">
        <v>153</v>
      </c>
      <c r="H175" s="155" t="s">
        <v>1</v>
      </c>
      <c r="I175" s="157"/>
      <c r="L175" s="154"/>
      <c r="M175" s="158"/>
      <c r="T175" s="159"/>
      <c r="AT175" s="155" t="s">
        <v>128</v>
      </c>
      <c r="AU175" s="155" t="s">
        <v>86</v>
      </c>
      <c r="AV175" s="13" t="s">
        <v>81</v>
      </c>
      <c r="AW175" s="13" t="s">
        <v>32</v>
      </c>
      <c r="AX175" s="13" t="s">
        <v>76</v>
      </c>
      <c r="AY175" s="155" t="s">
        <v>120</v>
      </c>
    </row>
    <row r="176" spans="2:51" s="12" customFormat="1" ht="10.199999999999999">
      <c r="B176" s="146"/>
      <c r="D176" s="147" t="s">
        <v>128</v>
      </c>
      <c r="E176" s="148" t="s">
        <v>1</v>
      </c>
      <c r="F176" s="149" t="s">
        <v>154</v>
      </c>
      <c r="H176" s="150">
        <v>11.576000000000001</v>
      </c>
      <c r="I176" s="151"/>
      <c r="L176" s="146"/>
      <c r="M176" s="152"/>
      <c r="T176" s="153"/>
      <c r="AT176" s="148" t="s">
        <v>128</v>
      </c>
      <c r="AU176" s="148" t="s">
        <v>86</v>
      </c>
      <c r="AV176" s="12" t="s">
        <v>86</v>
      </c>
      <c r="AW176" s="12" t="s">
        <v>32</v>
      </c>
      <c r="AX176" s="12" t="s">
        <v>76</v>
      </c>
      <c r="AY176" s="148" t="s">
        <v>120</v>
      </c>
    </row>
    <row r="177" spans="2:65" s="13" customFormat="1" ht="20.399999999999999">
      <c r="B177" s="154"/>
      <c r="D177" s="147" t="s">
        <v>128</v>
      </c>
      <c r="E177" s="155" t="s">
        <v>1</v>
      </c>
      <c r="F177" s="156" t="s">
        <v>155</v>
      </c>
      <c r="H177" s="155" t="s">
        <v>1</v>
      </c>
      <c r="I177" s="157"/>
      <c r="L177" s="154"/>
      <c r="M177" s="158"/>
      <c r="T177" s="159"/>
      <c r="AT177" s="155" t="s">
        <v>128</v>
      </c>
      <c r="AU177" s="155" t="s">
        <v>86</v>
      </c>
      <c r="AV177" s="13" t="s">
        <v>81</v>
      </c>
      <c r="AW177" s="13" t="s">
        <v>32</v>
      </c>
      <c r="AX177" s="13" t="s">
        <v>76</v>
      </c>
      <c r="AY177" s="155" t="s">
        <v>120</v>
      </c>
    </row>
    <row r="178" spans="2:65" s="12" customFormat="1" ht="10.199999999999999">
      <c r="B178" s="146"/>
      <c r="D178" s="147" t="s">
        <v>128</v>
      </c>
      <c r="E178" s="148" t="s">
        <v>1</v>
      </c>
      <c r="F178" s="149" t="s">
        <v>162</v>
      </c>
      <c r="H178" s="150">
        <v>156</v>
      </c>
      <c r="I178" s="151"/>
      <c r="L178" s="146"/>
      <c r="M178" s="152"/>
      <c r="T178" s="153"/>
      <c r="AT178" s="148" t="s">
        <v>128</v>
      </c>
      <c r="AU178" s="148" t="s">
        <v>86</v>
      </c>
      <c r="AV178" s="12" t="s">
        <v>86</v>
      </c>
      <c r="AW178" s="12" t="s">
        <v>32</v>
      </c>
      <c r="AX178" s="12" t="s">
        <v>76</v>
      </c>
      <c r="AY178" s="148" t="s">
        <v>120</v>
      </c>
    </row>
    <row r="179" spans="2:65" s="13" customFormat="1" ht="10.199999999999999">
      <c r="B179" s="154"/>
      <c r="D179" s="147" t="s">
        <v>128</v>
      </c>
      <c r="E179" s="155" t="s">
        <v>1</v>
      </c>
      <c r="F179" s="156" t="s">
        <v>163</v>
      </c>
      <c r="H179" s="155" t="s">
        <v>1</v>
      </c>
      <c r="I179" s="157"/>
      <c r="L179" s="154"/>
      <c r="M179" s="158"/>
      <c r="T179" s="159"/>
      <c r="AT179" s="155" t="s">
        <v>128</v>
      </c>
      <c r="AU179" s="155" t="s">
        <v>86</v>
      </c>
      <c r="AV179" s="13" t="s">
        <v>81</v>
      </c>
      <c r="AW179" s="13" t="s">
        <v>32</v>
      </c>
      <c r="AX179" s="13" t="s">
        <v>76</v>
      </c>
      <c r="AY179" s="155" t="s">
        <v>120</v>
      </c>
    </row>
    <row r="180" spans="2:65" s="12" customFormat="1" ht="10.199999999999999">
      <c r="B180" s="146"/>
      <c r="D180" s="147" t="s">
        <v>128</v>
      </c>
      <c r="E180" s="148" t="s">
        <v>1</v>
      </c>
      <c r="F180" s="149" t="s">
        <v>164</v>
      </c>
      <c r="H180" s="150">
        <v>104.22</v>
      </c>
      <c r="I180" s="151"/>
      <c r="L180" s="146"/>
      <c r="M180" s="152"/>
      <c r="T180" s="153"/>
      <c r="AT180" s="148" t="s">
        <v>128</v>
      </c>
      <c r="AU180" s="148" t="s">
        <v>86</v>
      </c>
      <c r="AV180" s="12" t="s">
        <v>86</v>
      </c>
      <c r="AW180" s="12" t="s">
        <v>32</v>
      </c>
      <c r="AX180" s="12" t="s">
        <v>76</v>
      </c>
      <c r="AY180" s="148" t="s">
        <v>120</v>
      </c>
    </row>
    <row r="181" spans="2:65" s="13" customFormat="1" ht="10.199999999999999">
      <c r="B181" s="154"/>
      <c r="D181" s="147" t="s">
        <v>128</v>
      </c>
      <c r="E181" s="155" t="s">
        <v>1</v>
      </c>
      <c r="F181" s="156" t="s">
        <v>165</v>
      </c>
      <c r="H181" s="155" t="s">
        <v>1</v>
      </c>
      <c r="I181" s="157"/>
      <c r="L181" s="154"/>
      <c r="M181" s="158"/>
      <c r="T181" s="159"/>
      <c r="AT181" s="155" t="s">
        <v>128</v>
      </c>
      <c r="AU181" s="155" t="s">
        <v>86</v>
      </c>
      <c r="AV181" s="13" t="s">
        <v>81</v>
      </c>
      <c r="AW181" s="13" t="s">
        <v>32</v>
      </c>
      <c r="AX181" s="13" t="s">
        <v>76</v>
      </c>
      <c r="AY181" s="155" t="s">
        <v>120</v>
      </c>
    </row>
    <row r="182" spans="2:65" s="12" customFormat="1" ht="10.199999999999999">
      <c r="B182" s="146"/>
      <c r="D182" s="147" t="s">
        <v>128</v>
      </c>
      <c r="E182" s="148" t="s">
        <v>1</v>
      </c>
      <c r="F182" s="149" t="s">
        <v>156</v>
      </c>
      <c r="H182" s="150">
        <v>3.4340000000000002</v>
      </c>
      <c r="I182" s="151"/>
      <c r="L182" s="146"/>
      <c r="M182" s="152"/>
      <c r="T182" s="153"/>
      <c r="AT182" s="148" t="s">
        <v>128</v>
      </c>
      <c r="AU182" s="148" t="s">
        <v>86</v>
      </c>
      <c r="AV182" s="12" t="s">
        <v>86</v>
      </c>
      <c r="AW182" s="12" t="s">
        <v>32</v>
      </c>
      <c r="AX182" s="12" t="s">
        <v>76</v>
      </c>
      <c r="AY182" s="148" t="s">
        <v>120</v>
      </c>
    </row>
    <row r="183" spans="2:65" s="13" customFormat="1" ht="10.199999999999999">
      <c r="B183" s="154"/>
      <c r="D183" s="147" t="s">
        <v>128</v>
      </c>
      <c r="E183" s="155" t="s">
        <v>1</v>
      </c>
      <c r="F183" s="156" t="s">
        <v>157</v>
      </c>
      <c r="H183" s="155" t="s">
        <v>1</v>
      </c>
      <c r="I183" s="157"/>
      <c r="L183" s="154"/>
      <c r="M183" s="158"/>
      <c r="T183" s="159"/>
      <c r="AT183" s="155" t="s">
        <v>128</v>
      </c>
      <c r="AU183" s="155" t="s">
        <v>86</v>
      </c>
      <c r="AV183" s="13" t="s">
        <v>81</v>
      </c>
      <c r="AW183" s="13" t="s">
        <v>32</v>
      </c>
      <c r="AX183" s="13" t="s">
        <v>76</v>
      </c>
      <c r="AY183" s="155" t="s">
        <v>120</v>
      </c>
    </row>
    <row r="184" spans="2:65" s="14" customFormat="1" ht="10.199999999999999">
      <c r="B184" s="160"/>
      <c r="D184" s="147" t="s">
        <v>128</v>
      </c>
      <c r="E184" s="161" t="s">
        <v>1</v>
      </c>
      <c r="F184" s="162" t="s">
        <v>144</v>
      </c>
      <c r="H184" s="163">
        <v>749.31400000000008</v>
      </c>
      <c r="I184" s="164"/>
      <c r="L184" s="160"/>
      <c r="M184" s="165"/>
      <c r="T184" s="166"/>
      <c r="AT184" s="161" t="s">
        <v>128</v>
      </c>
      <c r="AU184" s="161" t="s">
        <v>86</v>
      </c>
      <c r="AV184" s="14" t="s">
        <v>126</v>
      </c>
      <c r="AW184" s="14" t="s">
        <v>32</v>
      </c>
      <c r="AX184" s="14" t="s">
        <v>81</v>
      </c>
      <c r="AY184" s="161" t="s">
        <v>120</v>
      </c>
    </row>
    <row r="185" spans="2:65" s="1" customFormat="1" ht="24.15" customHeight="1">
      <c r="B185" s="31"/>
      <c r="C185" s="132" t="s">
        <v>172</v>
      </c>
      <c r="D185" s="132" t="s">
        <v>122</v>
      </c>
      <c r="E185" s="133" t="s">
        <v>173</v>
      </c>
      <c r="F185" s="134" t="s">
        <v>174</v>
      </c>
      <c r="G185" s="135" t="s">
        <v>125</v>
      </c>
      <c r="H185" s="136">
        <v>9140.2999999999993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41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126</v>
      </c>
      <c r="AT185" s="144" t="s">
        <v>122</v>
      </c>
      <c r="AU185" s="144" t="s">
        <v>86</v>
      </c>
      <c r="AY185" s="16" t="s">
        <v>120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81</v>
      </c>
      <c r="BK185" s="145">
        <f>ROUND(I185*H185,2)</f>
        <v>0</v>
      </c>
      <c r="BL185" s="16" t="s">
        <v>126</v>
      </c>
      <c r="BM185" s="144" t="s">
        <v>175</v>
      </c>
    </row>
    <row r="186" spans="2:65" s="12" customFormat="1" ht="10.199999999999999">
      <c r="B186" s="146"/>
      <c r="D186" s="147" t="s">
        <v>128</v>
      </c>
      <c r="E186" s="148" t="s">
        <v>1</v>
      </c>
      <c r="F186" s="149" t="s">
        <v>129</v>
      </c>
      <c r="H186" s="150">
        <v>8630</v>
      </c>
      <c r="I186" s="151"/>
      <c r="L186" s="146"/>
      <c r="M186" s="152"/>
      <c r="T186" s="153"/>
      <c r="AT186" s="148" t="s">
        <v>128</v>
      </c>
      <c r="AU186" s="148" t="s">
        <v>86</v>
      </c>
      <c r="AV186" s="12" t="s">
        <v>86</v>
      </c>
      <c r="AW186" s="12" t="s">
        <v>32</v>
      </c>
      <c r="AX186" s="12" t="s">
        <v>76</v>
      </c>
      <c r="AY186" s="148" t="s">
        <v>120</v>
      </c>
    </row>
    <row r="187" spans="2:65" s="13" customFormat="1" ht="10.199999999999999">
      <c r="B187" s="154"/>
      <c r="D187" s="147" t="s">
        <v>128</v>
      </c>
      <c r="E187" s="155" t="s">
        <v>1</v>
      </c>
      <c r="F187" s="156" t="s">
        <v>176</v>
      </c>
      <c r="H187" s="155" t="s">
        <v>1</v>
      </c>
      <c r="I187" s="157"/>
      <c r="L187" s="154"/>
      <c r="M187" s="158"/>
      <c r="T187" s="159"/>
      <c r="AT187" s="155" t="s">
        <v>128</v>
      </c>
      <c r="AU187" s="155" t="s">
        <v>86</v>
      </c>
      <c r="AV187" s="13" t="s">
        <v>81</v>
      </c>
      <c r="AW187" s="13" t="s">
        <v>32</v>
      </c>
      <c r="AX187" s="13" t="s">
        <v>76</v>
      </c>
      <c r="AY187" s="155" t="s">
        <v>120</v>
      </c>
    </row>
    <row r="188" spans="2:65" s="12" customFormat="1" ht="10.199999999999999">
      <c r="B188" s="146"/>
      <c r="D188" s="147" t="s">
        <v>128</v>
      </c>
      <c r="E188" s="148" t="s">
        <v>1</v>
      </c>
      <c r="F188" s="149" t="s">
        <v>177</v>
      </c>
      <c r="H188" s="150">
        <v>510.3</v>
      </c>
      <c r="I188" s="151"/>
      <c r="L188" s="146"/>
      <c r="M188" s="152"/>
      <c r="T188" s="153"/>
      <c r="AT188" s="148" t="s">
        <v>128</v>
      </c>
      <c r="AU188" s="148" t="s">
        <v>86</v>
      </c>
      <c r="AV188" s="12" t="s">
        <v>86</v>
      </c>
      <c r="AW188" s="12" t="s">
        <v>32</v>
      </c>
      <c r="AX188" s="12" t="s">
        <v>76</v>
      </c>
      <c r="AY188" s="148" t="s">
        <v>120</v>
      </c>
    </row>
    <row r="189" spans="2:65" s="13" customFormat="1" ht="10.199999999999999">
      <c r="B189" s="154"/>
      <c r="D189" s="147" t="s">
        <v>128</v>
      </c>
      <c r="E189" s="155" t="s">
        <v>1</v>
      </c>
      <c r="F189" s="156" t="s">
        <v>178</v>
      </c>
      <c r="H189" s="155" t="s">
        <v>1</v>
      </c>
      <c r="I189" s="157"/>
      <c r="L189" s="154"/>
      <c r="M189" s="158"/>
      <c r="T189" s="159"/>
      <c r="AT189" s="155" t="s">
        <v>128</v>
      </c>
      <c r="AU189" s="155" t="s">
        <v>86</v>
      </c>
      <c r="AV189" s="13" t="s">
        <v>81</v>
      </c>
      <c r="AW189" s="13" t="s">
        <v>32</v>
      </c>
      <c r="AX189" s="13" t="s">
        <v>76</v>
      </c>
      <c r="AY189" s="155" t="s">
        <v>120</v>
      </c>
    </row>
    <row r="190" spans="2:65" s="14" customFormat="1" ht="10.199999999999999">
      <c r="B190" s="160"/>
      <c r="D190" s="147" t="s">
        <v>128</v>
      </c>
      <c r="E190" s="161" t="s">
        <v>1</v>
      </c>
      <c r="F190" s="162" t="s">
        <v>144</v>
      </c>
      <c r="H190" s="163">
        <v>9140.2999999999993</v>
      </c>
      <c r="I190" s="164"/>
      <c r="L190" s="160"/>
      <c r="M190" s="165"/>
      <c r="T190" s="166"/>
      <c r="AT190" s="161" t="s">
        <v>128</v>
      </c>
      <c r="AU190" s="161" t="s">
        <v>86</v>
      </c>
      <c r="AV190" s="14" t="s">
        <v>126</v>
      </c>
      <c r="AW190" s="14" t="s">
        <v>32</v>
      </c>
      <c r="AX190" s="14" t="s">
        <v>81</v>
      </c>
      <c r="AY190" s="161" t="s">
        <v>120</v>
      </c>
    </row>
    <row r="191" spans="2:65" s="1" customFormat="1" ht="24.15" customHeight="1">
      <c r="B191" s="31"/>
      <c r="C191" s="132" t="s">
        <v>179</v>
      </c>
      <c r="D191" s="132" t="s">
        <v>122</v>
      </c>
      <c r="E191" s="133" t="s">
        <v>180</v>
      </c>
      <c r="F191" s="134" t="s">
        <v>181</v>
      </c>
      <c r="G191" s="135" t="s">
        <v>133</v>
      </c>
      <c r="H191" s="136">
        <v>863</v>
      </c>
      <c r="I191" s="137"/>
      <c r="J191" s="138">
        <f>ROUND(I191*H191,2)</f>
        <v>0</v>
      </c>
      <c r="K191" s="139"/>
      <c r="L191" s="31"/>
      <c r="M191" s="140" t="s">
        <v>1</v>
      </c>
      <c r="N191" s="141" t="s">
        <v>41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126</v>
      </c>
      <c r="AT191" s="144" t="s">
        <v>122</v>
      </c>
      <c r="AU191" s="144" t="s">
        <v>86</v>
      </c>
      <c r="AY191" s="16" t="s">
        <v>120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81</v>
      </c>
      <c r="BK191" s="145">
        <f>ROUND(I191*H191,2)</f>
        <v>0</v>
      </c>
      <c r="BL191" s="16" t="s">
        <v>126</v>
      </c>
      <c r="BM191" s="144" t="s">
        <v>182</v>
      </c>
    </row>
    <row r="192" spans="2:65" s="12" customFormat="1" ht="10.199999999999999">
      <c r="B192" s="146"/>
      <c r="D192" s="147" t="s">
        <v>128</v>
      </c>
      <c r="E192" s="148" t="s">
        <v>1</v>
      </c>
      <c r="F192" s="149" t="s">
        <v>183</v>
      </c>
      <c r="H192" s="150">
        <v>863</v>
      </c>
      <c r="I192" s="151"/>
      <c r="L192" s="146"/>
      <c r="M192" s="152"/>
      <c r="T192" s="153"/>
      <c r="AT192" s="148" t="s">
        <v>128</v>
      </c>
      <c r="AU192" s="148" t="s">
        <v>86</v>
      </c>
      <c r="AV192" s="12" t="s">
        <v>86</v>
      </c>
      <c r="AW192" s="12" t="s">
        <v>32</v>
      </c>
      <c r="AX192" s="12" t="s">
        <v>81</v>
      </c>
      <c r="AY192" s="148" t="s">
        <v>120</v>
      </c>
    </row>
    <row r="193" spans="2:65" s="13" customFormat="1" ht="10.199999999999999">
      <c r="B193" s="154"/>
      <c r="D193" s="147" t="s">
        <v>128</v>
      </c>
      <c r="E193" s="155" t="s">
        <v>1</v>
      </c>
      <c r="F193" s="156" t="s">
        <v>184</v>
      </c>
      <c r="H193" s="155" t="s">
        <v>1</v>
      </c>
      <c r="I193" s="157"/>
      <c r="L193" s="154"/>
      <c r="M193" s="158"/>
      <c r="T193" s="159"/>
      <c r="AT193" s="155" t="s">
        <v>128</v>
      </c>
      <c r="AU193" s="155" t="s">
        <v>86</v>
      </c>
      <c r="AV193" s="13" t="s">
        <v>81</v>
      </c>
      <c r="AW193" s="13" t="s">
        <v>32</v>
      </c>
      <c r="AX193" s="13" t="s">
        <v>76</v>
      </c>
      <c r="AY193" s="155" t="s">
        <v>120</v>
      </c>
    </row>
    <row r="194" spans="2:65" s="1" customFormat="1" ht="24.15" customHeight="1">
      <c r="B194" s="31"/>
      <c r="C194" s="132" t="s">
        <v>185</v>
      </c>
      <c r="D194" s="132" t="s">
        <v>122</v>
      </c>
      <c r="E194" s="133" t="s">
        <v>186</v>
      </c>
      <c r="F194" s="134" t="s">
        <v>187</v>
      </c>
      <c r="G194" s="135" t="s">
        <v>125</v>
      </c>
      <c r="H194" s="136">
        <v>8630</v>
      </c>
      <c r="I194" s="137"/>
      <c r="J194" s="138">
        <f>ROUND(I194*H194,2)</f>
        <v>0</v>
      </c>
      <c r="K194" s="139"/>
      <c r="L194" s="31"/>
      <c r="M194" s="140" t="s">
        <v>1</v>
      </c>
      <c r="N194" s="141" t="s">
        <v>41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126</v>
      </c>
      <c r="AT194" s="144" t="s">
        <v>122</v>
      </c>
      <c r="AU194" s="144" t="s">
        <v>86</v>
      </c>
      <c r="AY194" s="16" t="s">
        <v>120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81</v>
      </c>
      <c r="BK194" s="145">
        <f>ROUND(I194*H194,2)</f>
        <v>0</v>
      </c>
      <c r="BL194" s="16" t="s">
        <v>126</v>
      </c>
      <c r="BM194" s="144" t="s">
        <v>188</v>
      </c>
    </row>
    <row r="195" spans="2:65" s="12" customFormat="1" ht="10.199999999999999">
      <c r="B195" s="146"/>
      <c r="D195" s="147" t="s">
        <v>128</v>
      </c>
      <c r="E195" s="148" t="s">
        <v>1</v>
      </c>
      <c r="F195" s="149" t="s">
        <v>129</v>
      </c>
      <c r="H195" s="150">
        <v>8630</v>
      </c>
      <c r="I195" s="151"/>
      <c r="L195" s="146"/>
      <c r="M195" s="152"/>
      <c r="T195" s="153"/>
      <c r="AT195" s="148" t="s">
        <v>128</v>
      </c>
      <c r="AU195" s="148" t="s">
        <v>86</v>
      </c>
      <c r="AV195" s="12" t="s">
        <v>86</v>
      </c>
      <c r="AW195" s="12" t="s">
        <v>32</v>
      </c>
      <c r="AX195" s="12" t="s">
        <v>76</v>
      </c>
      <c r="AY195" s="148" t="s">
        <v>120</v>
      </c>
    </row>
    <row r="196" spans="2:65" s="13" customFormat="1" ht="10.199999999999999">
      <c r="B196" s="154"/>
      <c r="D196" s="147" t="s">
        <v>128</v>
      </c>
      <c r="E196" s="155" t="s">
        <v>1</v>
      </c>
      <c r="F196" s="156" t="s">
        <v>189</v>
      </c>
      <c r="H196" s="155" t="s">
        <v>1</v>
      </c>
      <c r="I196" s="157"/>
      <c r="L196" s="154"/>
      <c r="M196" s="158"/>
      <c r="T196" s="159"/>
      <c r="AT196" s="155" t="s">
        <v>128</v>
      </c>
      <c r="AU196" s="155" t="s">
        <v>86</v>
      </c>
      <c r="AV196" s="13" t="s">
        <v>81</v>
      </c>
      <c r="AW196" s="13" t="s">
        <v>32</v>
      </c>
      <c r="AX196" s="13" t="s">
        <v>76</v>
      </c>
      <c r="AY196" s="155" t="s">
        <v>120</v>
      </c>
    </row>
    <row r="197" spans="2:65" s="14" customFormat="1" ht="10.199999999999999">
      <c r="B197" s="160"/>
      <c r="D197" s="147" t="s">
        <v>128</v>
      </c>
      <c r="E197" s="161" t="s">
        <v>1</v>
      </c>
      <c r="F197" s="162" t="s">
        <v>144</v>
      </c>
      <c r="H197" s="163">
        <v>8630</v>
      </c>
      <c r="I197" s="164"/>
      <c r="L197" s="160"/>
      <c r="M197" s="165"/>
      <c r="T197" s="166"/>
      <c r="AT197" s="161" t="s">
        <v>128</v>
      </c>
      <c r="AU197" s="161" t="s">
        <v>86</v>
      </c>
      <c r="AV197" s="14" t="s">
        <v>126</v>
      </c>
      <c r="AW197" s="14" t="s">
        <v>32</v>
      </c>
      <c r="AX197" s="14" t="s">
        <v>81</v>
      </c>
      <c r="AY197" s="161" t="s">
        <v>120</v>
      </c>
    </row>
    <row r="198" spans="2:65" s="1" customFormat="1" ht="16.5" customHeight="1">
      <c r="B198" s="31"/>
      <c r="C198" s="167" t="s">
        <v>190</v>
      </c>
      <c r="D198" s="167" t="s">
        <v>191</v>
      </c>
      <c r="E198" s="168" t="s">
        <v>192</v>
      </c>
      <c r="F198" s="169" t="s">
        <v>193</v>
      </c>
      <c r="G198" s="170" t="s">
        <v>194</v>
      </c>
      <c r="H198" s="171">
        <v>302.05</v>
      </c>
      <c r="I198" s="172"/>
      <c r="J198" s="173">
        <f>ROUND(I198*H198,2)</f>
        <v>0</v>
      </c>
      <c r="K198" s="174"/>
      <c r="L198" s="175"/>
      <c r="M198" s="176" t="s">
        <v>1</v>
      </c>
      <c r="N198" s="177" t="s">
        <v>41</v>
      </c>
      <c r="P198" s="142">
        <f>O198*H198</f>
        <v>0</v>
      </c>
      <c r="Q198" s="142">
        <v>1E-3</v>
      </c>
      <c r="R198" s="142">
        <f>Q198*H198</f>
        <v>0.30205000000000004</v>
      </c>
      <c r="S198" s="142">
        <v>0</v>
      </c>
      <c r="T198" s="143">
        <f>S198*H198</f>
        <v>0</v>
      </c>
      <c r="AR198" s="144" t="s">
        <v>179</v>
      </c>
      <c r="AT198" s="144" t="s">
        <v>191</v>
      </c>
      <c r="AU198" s="144" t="s">
        <v>86</v>
      </c>
      <c r="AY198" s="16" t="s">
        <v>120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81</v>
      </c>
      <c r="BK198" s="145">
        <f>ROUND(I198*H198,2)</f>
        <v>0</v>
      </c>
      <c r="BL198" s="16" t="s">
        <v>126</v>
      </c>
      <c r="BM198" s="144" t="s">
        <v>195</v>
      </c>
    </row>
    <row r="199" spans="2:65" s="12" customFormat="1" ht="20.399999999999999">
      <c r="B199" s="146"/>
      <c r="D199" s="147" t="s">
        <v>128</v>
      </c>
      <c r="F199" s="149" t="s">
        <v>196</v>
      </c>
      <c r="H199" s="150">
        <v>302.05</v>
      </c>
      <c r="I199" s="151"/>
      <c r="L199" s="146"/>
      <c r="M199" s="152"/>
      <c r="T199" s="153"/>
      <c r="AT199" s="148" t="s">
        <v>128</v>
      </c>
      <c r="AU199" s="148" t="s">
        <v>86</v>
      </c>
      <c r="AV199" s="12" t="s">
        <v>86</v>
      </c>
      <c r="AW199" s="12" t="s">
        <v>4</v>
      </c>
      <c r="AX199" s="12" t="s">
        <v>81</v>
      </c>
      <c r="AY199" s="148" t="s">
        <v>120</v>
      </c>
    </row>
    <row r="200" spans="2:65" s="1" customFormat="1" ht="24.15" customHeight="1">
      <c r="B200" s="31"/>
      <c r="C200" s="132" t="s">
        <v>197</v>
      </c>
      <c r="D200" s="132" t="s">
        <v>122</v>
      </c>
      <c r="E200" s="133" t="s">
        <v>198</v>
      </c>
      <c r="F200" s="134" t="s">
        <v>199</v>
      </c>
      <c r="G200" s="135" t="s">
        <v>125</v>
      </c>
      <c r="H200" s="136">
        <v>16720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41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126</v>
      </c>
      <c r="AT200" s="144" t="s">
        <v>122</v>
      </c>
      <c r="AU200" s="144" t="s">
        <v>86</v>
      </c>
      <c r="AY200" s="16" t="s">
        <v>120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81</v>
      </c>
      <c r="BK200" s="145">
        <f>ROUND(I200*H200,2)</f>
        <v>0</v>
      </c>
      <c r="BL200" s="16" t="s">
        <v>126</v>
      </c>
      <c r="BM200" s="144" t="s">
        <v>200</v>
      </c>
    </row>
    <row r="201" spans="2:65" s="12" customFormat="1" ht="10.199999999999999">
      <c r="B201" s="146"/>
      <c r="D201" s="147" t="s">
        <v>128</v>
      </c>
      <c r="E201" s="148" t="s">
        <v>1</v>
      </c>
      <c r="F201" s="149" t="s">
        <v>201</v>
      </c>
      <c r="H201" s="150">
        <v>8360</v>
      </c>
      <c r="I201" s="151"/>
      <c r="L201" s="146"/>
      <c r="M201" s="152"/>
      <c r="T201" s="153"/>
      <c r="AT201" s="148" t="s">
        <v>128</v>
      </c>
      <c r="AU201" s="148" t="s">
        <v>86</v>
      </c>
      <c r="AV201" s="12" t="s">
        <v>86</v>
      </c>
      <c r="AW201" s="12" t="s">
        <v>32</v>
      </c>
      <c r="AX201" s="12" t="s">
        <v>76</v>
      </c>
      <c r="AY201" s="148" t="s">
        <v>120</v>
      </c>
    </row>
    <row r="202" spans="2:65" s="13" customFormat="1" ht="10.199999999999999">
      <c r="B202" s="154"/>
      <c r="D202" s="147" t="s">
        <v>128</v>
      </c>
      <c r="E202" s="155" t="s">
        <v>1</v>
      </c>
      <c r="F202" s="156" t="s">
        <v>202</v>
      </c>
      <c r="H202" s="155" t="s">
        <v>1</v>
      </c>
      <c r="I202" s="157"/>
      <c r="L202" s="154"/>
      <c r="M202" s="158"/>
      <c r="T202" s="159"/>
      <c r="AT202" s="155" t="s">
        <v>128</v>
      </c>
      <c r="AU202" s="155" t="s">
        <v>86</v>
      </c>
      <c r="AV202" s="13" t="s">
        <v>81</v>
      </c>
      <c r="AW202" s="13" t="s">
        <v>32</v>
      </c>
      <c r="AX202" s="13" t="s">
        <v>76</v>
      </c>
      <c r="AY202" s="155" t="s">
        <v>120</v>
      </c>
    </row>
    <row r="203" spans="2:65" s="12" customFormat="1" ht="10.199999999999999">
      <c r="B203" s="146"/>
      <c r="D203" s="147" t="s">
        <v>128</v>
      </c>
      <c r="E203" s="148" t="s">
        <v>1</v>
      </c>
      <c r="F203" s="149" t="s">
        <v>201</v>
      </c>
      <c r="H203" s="150">
        <v>8360</v>
      </c>
      <c r="I203" s="151"/>
      <c r="L203" s="146"/>
      <c r="M203" s="152"/>
      <c r="T203" s="153"/>
      <c r="AT203" s="148" t="s">
        <v>128</v>
      </c>
      <c r="AU203" s="148" t="s">
        <v>86</v>
      </c>
      <c r="AV203" s="12" t="s">
        <v>86</v>
      </c>
      <c r="AW203" s="12" t="s">
        <v>32</v>
      </c>
      <c r="AX203" s="12" t="s">
        <v>76</v>
      </c>
      <c r="AY203" s="148" t="s">
        <v>120</v>
      </c>
    </row>
    <row r="204" spans="2:65" s="13" customFormat="1" ht="10.199999999999999">
      <c r="B204" s="154"/>
      <c r="D204" s="147" t="s">
        <v>128</v>
      </c>
      <c r="E204" s="155" t="s">
        <v>1</v>
      </c>
      <c r="F204" s="156" t="s">
        <v>203</v>
      </c>
      <c r="H204" s="155" t="s">
        <v>1</v>
      </c>
      <c r="I204" s="157"/>
      <c r="L204" s="154"/>
      <c r="M204" s="158"/>
      <c r="T204" s="159"/>
      <c r="AT204" s="155" t="s">
        <v>128</v>
      </c>
      <c r="AU204" s="155" t="s">
        <v>86</v>
      </c>
      <c r="AV204" s="13" t="s">
        <v>81</v>
      </c>
      <c r="AW204" s="13" t="s">
        <v>32</v>
      </c>
      <c r="AX204" s="13" t="s">
        <v>76</v>
      </c>
      <c r="AY204" s="155" t="s">
        <v>120</v>
      </c>
    </row>
    <row r="205" spans="2:65" s="14" customFormat="1" ht="10.199999999999999">
      <c r="B205" s="160"/>
      <c r="D205" s="147" t="s">
        <v>128</v>
      </c>
      <c r="E205" s="161" t="s">
        <v>1</v>
      </c>
      <c r="F205" s="162" t="s">
        <v>144</v>
      </c>
      <c r="H205" s="163">
        <v>16720</v>
      </c>
      <c r="I205" s="164"/>
      <c r="L205" s="160"/>
      <c r="M205" s="165"/>
      <c r="T205" s="166"/>
      <c r="AT205" s="161" t="s">
        <v>128</v>
      </c>
      <c r="AU205" s="161" t="s">
        <v>86</v>
      </c>
      <c r="AV205" s="14" t="s">
        <v>126</v>
      </c>
      <c r="AW205" s="14" t="s">
        <v>32</v>
      </c>
      <c r="AX205" s="14" t="s">
        <v>81</v>
      </c>
      <c r="AY205" s="161" t="s">
        <v>120</v>
      </c>
    </row>
    <row r="206" spans="2:65" s="1" customFormat="1" ht="24.15" customHeight="1">
      <c r="B206" s="31"/>
      <c r="C206" s="132" t="s">
        <v>204</v>
      </c>
      <c r="D206" s="132" t="s">
        <v>122</v>
      </c>
      <c r="E206" s="133" t="s">
        <v>205</v>
      </c>
      <c r="F206" s="134" t="s">
        <v>206</v>
      </c>
      <c r="G206" s="135" t="s">
        <v>125</v>
      </c>
      <c r="H206" s="136">
        <v>16720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41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126</v>
      </c>
      <c r="AT206" s="144" t="s">
        <v>122</v>
      </c>
      <c r="AU206" s="144" t="s">
        <v>86</v>
      </c>
      <c r="AY206" s="16" t="s">
        <v>120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81</v>
      </c>
      <c r="BK206" s="145">
        <f>ROUND(I206*H206,2)</f>
        <v>0</v>
      </c>
      <c r="BL206" s="16" t="s">
        <v>126</v>
      </c>
      <c r="BM206" s="144" t="s">
        <v>207</v>
      </c>
    </row>
    <row r="207" spans="2:65" s="12" customFormat="1" ht="10.199999999999999">
      <c r="B207" s="146"/>
      <c r="D207" s="147" t="s">
        <v>128</v>
      </c>
      <c r="E207" s="148" t="s">
        <v>1</v>
      </c>
      <c r="F207" s="149" t="s">
        <v>201</v>
      </c>
      <c r="H207" s="150">
        <v>8360</v>
      </c>
      <c r="I207" s="151"/>
      <c r="L207" s="146"/>
      <c r="M207" s="152"/>
      <c r="T207" s="153"/>
      <c r="AT207" s="148" t="s">
        <v>128</v>
      </c>
      <c r="AU207" s="148" t="s">
        <v>86</v>
      </c>
      <c r="AV207" s="12" t="s">
        <v>86</v>
      </c>
      <c r="AW207" s="12" t="s">
        <v>32</v>
      </c>
      <c r="AX207" s="12" t="s">
        <v>76</v>
      </c>
      <c r="AY207" s="148" t="s">
        <v>120</v>
      </c>
    </row>
    <row r="208" spans="2:65" s="13" customFormat="1" ht="10.199999999999999">
      <c r="B208" s="154"/>
      <c r="D208" s="147" t="s">
        <v>128</v>
      </c>
      <c r="E208" s="155" t="s">
        <v>1</v>
      </c>
      <c r="F208" s="156" t="s">
        <v>202</v>
      </c>
      <c r="H208" s="155" t="s">
        <v>1</v>
      </c>
      <c r="I208" s="157"/>
      <c r="L208" s="154"/>
      <c r="M208" s="158"/>
      <c r="T208" s="159"/>
      <c r="AT208" s="155" t="s">
        <v>128</v>
      </c>
      <c r="AU208" s="155" t="s">
        <v>86</v>
      </c>
      <c r="AV208" s="13" t="s">
        <v>81</v>
      </c>
      <c r="AW208" s="13" t="s">
        <v>32</v>
      </c>
      <c r="AX208" s="13" t="s">
        <v>76</v>
      </c>
      <c r="AY208" s="155" t="s">
        <v>120</v>
      </c>
    </row>
    <row r="209" spans="2:65" s="12" customFormat="1" ht="10.199999999999999">
      <c r="B209" s="146"/>
      <c r="D209" s="147" t="s">
        <v>128</v>
      </c>
      <c r="E209" s="148" t="s">
        <v>1</v>
      </c>
      <c r="F209" s="149" t="s">
        <v>201</v>
      </c>
      <c r="H209" s="150">
        <v>8360</v>
      </c>
      <c r="I209" s="151"/>
      <c r="L209" s="146"/>
      <c r="M209" s="152"/>
      <c r="T209" s="153"/>
      <c r="AT209" s="148" t="s">
        <v>128</v>
      </c>
      <c r="AU209" s="148" t="s">
        <v>86</v>
      </c>
      <c r="AV209" s="12" t="s">
        <v>86</v>
      </c>
      <c r="AW209" s="12" t="s">
        <v>32</v>
      </c>
      <c r="AX209" s="12" t="s">
        <v>76</v>
      </c>
      <c r="AY209" s="148" t="s">
        <v>120</v>
      </c>
    </row>
    <row r="210" spans="2:65" s="13" customFormat="1" ht="10.199999999999999">
      <c r="B210" s="154"/>
      <c r="D210" s="147" t="s">
        <v>128</v>
      </c>
      <c r="E210" s="155" t="s">
        <v>1</v>
      </c>
      <c r="F210" s="156" t="s">
        <v>203</v>
      </c>
      <c r="H210" s="155" t="s">
        <v>1</v>
      </c>
      <c r="I210" s="157"/>
      <c r="L210" s="154"/>
      <c r="M210" s="158"/>
      <c r="T210" s="159"/>
      <c r="AT210" s="155" t="s">
        <v>128</v>
      </c>
      <c r="AU210" s="155" t="s">
        <v>86</v>
      </c>
      <c r="AV210" s="13" t="s">
        <v>81</v>
      </c>
      <c r="AW210" s="13" t="s">
        <v>32</v>
      </c>
      <c r="AX210" s="13" t="s">
        <v>76</v>
      </c>
      <c r="AY210" s="155" t="s">
        <v>120</v>
      </c>
    </row>
    <row r="211" spans="2:65" s="14" customFormat="1" ht="10.199999999999999">
      <c r="B211" s="160"/>
      <c r="D211" s="147" t="s">
        <v>128</v>
      </c>
      <c r="E211" s="161" t="s">
        <v>1</v>
      </c>
      <c r="F211" s="162" t="s">
        <v>144</v>
      </c>
      <c r="H211" s="163">
        <v>16720</v>
      </c>
      <c r="I211" s="164"/>
      <c r="L211" s="160"/>
      <c r="M211" s="165"/>
      <c r="T211" s="166"/>
      <c r="AT211" s="161" t="s">
        <v>128</v>
      </c>
      <c r="AU211" s="161" t="s">
        <v>86</v>
      </c>
      <c r="AV211" s="14" t="s">
        <v>126</v>
      </c>
      <c r="AW211" s="14" t="s">
        <v>32</v>
      </c>
      <c r="AX211" s="14" t="s">
        <v>81</v>
      </c>
      <c r="AY211" s="161" t="s">
        <v>120</v>
      </c>
    </row>
    <row r="212" spans="2:65" s="1" customFormat="1" ht="21.75" customHeight="1">
      <c r="B212" s="31"/>
      <c r="C212" s="132" t="s">
        <v>208</v>
      </c>
      <c r="D212" s="132" t="s">
        <v>122</v>
      </c>
      <c r="E212" s="133" t="s">
        <v>209</v>
      </c>
      <c r="F212" s="134" t="s">
        <v>210</v>
      </c>
      <c r="G212" s="135" t="s">
        <v>125</v>
      </c>
      <c r="H212" s="136">
        <v>16720</v>
      </c>
      <c r="I212" s="137"/>
      <c r="J212" s="138">
        <f>ROUND(I212*H212,2)</f>
        <v>0</v>
      </c>
      <c r="K212" s="139"/>
      <c r="L212" s="31"/>
      <c r="M212" s="140" t="s">
        <v>1</v>
      </c>
      <c r="N212" s="141" t="s">
        <v>41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126</v>
      </c>
      <c r="AT212" s="144" t="s">
        <v>122</v>
      </c>
      <c r="AU212" s="144" t="s">
        <v>86</v>
      </c>
      <c r="AY212" s="16" t="s">
        <v>120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81</v>
      </c>
      <c r="BK212" s="145">
        <f>ROUND(I212*H212,2)</f>
        <v>0</v>
      </c>
      <c r="BL212" s="16" t="s">
        <v>126</v>
      </c>
      <c r="BM212" s="144" t="s">
        <v>211</v>
      </c>
    </row>
    <row r="213" spans="2:65" s="12" customFormat="1" ht="10.199999999999999">
      <c r="B213" s="146"/>
      <c r="D213" s="147" t="s">
        <v>128</v>
      </c>
      <c r="E213" s="148" t="s">
        <v>1</v>
      </c>
      <c r="F213" s="149" t="s">
        <v>201</v>
      </c>
      <c r="H213" s="150">
        <v>8360</v>
      </c>
      <c r="I213" s="151"/>
      <c r="L213" s="146"/>
      <c r="M213" s="152"/>
      <c r="T213" s="153"/>
      <c r="AT213" s="148" t="s">
        <v>128</v>
      </c>
      <c r="AU213" s="148" t="s">
        <v>86</v>
      </c>
      <c r="AV213" s="12" t="s">
        <v>86</v>
      </c>
      <c r="AW213" s="12" t="s">
        <v>32</v>
      </c>
      <c r="AX213" s="12" t="s">
        <v>76</v>
      </c>
      <c r="AY213" s="148" t="s">
        <v>120</v>
      </c>
    </row>
    <row r="214" spans="2:65" s="13" customFormat="1" ht="10.199999999999999">
      <c r="B214" s="154"/>
      <c r="D214" s="147" t="s">
        <v>128</v>
      </c>
      <c r="E214" s="155" t="s">
        <v>1</v>
      </c>
      <c r="F214" s="156" t="s">
        <v>202</v>
      </c>
      <c r="H214" s="155" t="s">
        <v>1</v>
      </c>
      <c r="I214" s="157"/>
      <c r="L214" s="154"/>
      <c r="M214" s="158"/>
      <c r="T214" s="159"/>
      <c r="AT214" s="155" t="s">
        <v>128</v>
      </c>
      <c r="AU214" s="155" t="s">
        <v>86</v>
      </c>
      <c r="AV214" s="13" t="s">
        <v>81</v>
      </c>
      <c r="AW214" s="13" t="s">
        <v>32</v>
      </c>
      <c r="AX214" s="13" t="s">
        <v>76</v>
      </c>
      <c r="AY214" s="155" t="s">
        <v>120</v>
      </c>
    </row>
    <row r="215" spans="2:65" s="12" customFormat="1" ht="10.199999999999999">
      <c r="B215" s="146"/>
      <c r="D215" s="147" t="s">
        <v>128</v>
      </c>
      <c r="E215" s="148" t="s">
        <v>1</v>
      </c>
      <c r="F215" s="149" t="s">
        <v>201</v>
      </c>
      <c r="H215" s="150">
        <v>8360</v>
      </c>
      <c r="I215" s="151"/>
      <c r="L215" s="146"/>
      <c r="M215" s="152"/>
      <c r="T215" s="153"/>
      <c r="AT215" s="148" t="s">
        <v>128</v>
      </c>
      <c r="AU215" s="148" t="s">
        <v>86</v>
      </c>
      <c r="AV215" s="12" t="s">
        <v>86</v>
      </c>
      <c r="AW215" s="12" t="s">
        <v>32</v>
      </c>
      <c r="AX215" s="12" t="s">
        <v>76</v>
      </c>
      <c r="AY215" s="148" t="s">
        <v>120</v>
      </c>
    </row>
    <row r="216" spans="2:65" s="13" customFormat="1" ht="10.199999999999999">
      <c r="B216" s="154"/>
      <c r="D216" s="147" t="s">
        <v>128</v>
      </c>
      <c r="E216" s="155" t="s">
        <v>1</v>
      </c>
      <c r="F216" s="156" t="s">
        <v>203</v>
      </c>
      <c r="H216" s="155" t="s">
        <v>1</v>
      </c>
      <c r="I216" s="157"/>
      <c r="L216" s="154"/>
      <c r="M216" s="158"/>
      <c r="T216" s="159"/>
      <c r="AT216" s="155" t="s">
        <v>128</v>
      </c>
      <c r="AU216" s="155" t="s">
        <v>86</v>
      </c>
      <c r="AV216" s="13" t="s">
        <v>81</v>
      </c>
      <c r="AW216" s="13" t="s">
        <v>32</v>
      </c>
      <c r="AX216" s="13" t="s">
        <v>76</v>
      </c>
      <c r="AY216" s="155" t="s">
        <v>120</v>
      </c>
    </row>
    <row r="217" spans="2:65" s="14" customFormat="1" ht="10.199999999999999">
      <c r="B217" s="160"/>
      <c r="D217" s="147" t="s">
        <v>128</v>
      </c>
      <c r="E217" s="161" t="s">
        <v>1</v>
      </c>
      <c r="F217" s="162" t="s">
        <v>144</v>
      </c>
      <c r="H217" s="163">
        <v>16720</v>
      </c>
      <c r="I217" s="164"/>
      <c r="L217" s="160"/>
      <c r="M217" s="165"/>
      <c r="T217" s="166"/>
      <c r="AT217" s="161" t="s">
        <v>128</v>
      </c>
      <c r="AU217" s="161" t="s">
        <v>86</v>
      </c>
      <c r="AV217" s="14" t="s">
        <v>126</v>
      </c>
      <c r="AW217" s="14" t="s">
        <v>32</v>
      </c>
      <c r="AX217" s="14" t="s">
        <v>81</v>
      </c>
      <c r="AY217" s="161" t="s">
        <v>120</v>
      </c>
    </row>
    <row r="218" spans="2:65" s="1" customFormat="1" ht="21.75" customHeight="1">
      <c r="B218" s="31"/>
      <c r="C218" s="132" t="s">
        <v>8</v>
      </c>
      <c r="D218" s="132" t="s">
        <v>122</v>
      </c>
      <c r="E218" s="133" t="s">
        <v>212</v>
      </c>
      <c r="F218" s="134" t="s">
        <v>213</v>
      </c>
      <c r="G218" s="135" t="s">
        <v>125</v>
      </c>
      <c r="H218" s="136">
        <v>16720</v>
      </c>
      <c r="I218" s="137"/>
      <c r="J218" s="138">
        <f>ROUND(I218*H218,2)</f>
        <v>0</v>
      </c>
      <c r="K218" s="139"/>
      <c r="L218" s="31"/>
      <c r="M218" s="140" t="s">
        <v>1</v>
      </c>
      <c r="N218" s="141" t="s">
        <v>41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126</v>
      </c>
      <c r="AT218" s="144" t="s">
        <v>122</v>
      </c>
      <c r="AU218" s="144" t="s">
        <v>86</v>
      </c>
      <c r="AY218" s="16" t="s">
        <v>120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81</v>
      </c>
      <c r="BK218" s="145">
        <f>ROUND(I218*H218,2)</f>
        <v>0</v>
      </c>
      <c r="BL218" s="16" t="s">
        <v>126</v>
      </c>
      <c r="BM218" s="144" t="s">
        <v>214</v>
      </c>
    </row>
    <row r="219" spans="2:65" s="12" customFormat="1" ht="10.199999999999999">
      <c r="B219" s="146"/>
      <c r="D219" s="147" t="s">
        <v>128</v>
      </c>
      <c r="E219" s="148" t="s">
        <v>1</v>
      </c>
      <c r="F219" s="149" t="s">
        <v>201</v>
      </c>
      <c r="H219" s="150">
        <v>8360</v>
      </c>
      <c r="I219" s="151"/>
      <c r="L219" s="146"/>
      <c r="M219" s="152"/>
      <c r="T219" s="153"/>
      <c r="AT219" s="148" t="s">
        <v>128</v>
      </c>
      <c r="AU219" s="148" t="s">
        <v>86</v>
      </c>
      <c r="AV219" s="12" t="s">
        <v>86</v>
      </c>
      <c r="AW219" s="12" t="s">
        <v>32</v>
      </c>
      <c r="AX219" s="12" t="s">
        <v>76</v>
      </c>
      <c r="AY219" s="148" t="s">
        <v>120</v>
      </c>
    </row>
    <row r="220" spans="2:65" s="13" customFormat="1" ht="10.199999999999999">
      <c r="B220" s="154"/>
      <c r="D220" s="147" t="s">
        <v>128</v>
      </c>
      <c r="E220" s="155" t="s">
        <v>1</v>
      </c>
      <c r="F220" s="156" t="s">
        <v>202</v>
      </c>
      <c r="H220" s="155" t="s">
        <v>1</v>
      </c>
      <c r="I220" s="157"/>
      <c r="L220" s="154"/>
      <c r="M220" s="158"/>
      <c r="T220" s="159"/>
      <c r="AT220" s="155" t="s">
        <v>128</v>
      </c>
      <c r="AU220" s="155" t="s">
        <v>86</v>
      </c>
      <c r="AV220" s="13" t="s">
        <v>81</v>
      </c>
      <c r="AW220" s="13" t="s">
        <v>32</v>
      </c>
      <c r="AX220" s="13" t="s">
        <v>76</v>
      </c>
      <c r="AY220" s="155" t="s">
        <v>120</v>
      </c>
    </row>
    <row r="221" spans="2:65" s="12" customFormat="1" ht="10.199999999999999">
      <c r="B221" s="146"/>
      <c r="D221" s="147" t="s">
        <v>128</v>
      </c>
      <c r="E221" s="148" t="s">
        <v>1</v>
      </c>
      <c r="F221" s="149" t="s">
        <v>201</v>
      </c>
      <c r="H221" s="150">
        <v>8360</v>
      </c>
      <c r="I221" s="151"/>
      <c r="L221" s="146"/>
      <c r="M221" s="152"/>
      <c r="T221" s="153"/>
      <c r="AT221" s="148" t="s">
        <v>128</v>
      </c>
      <c r="AU221" s="148" t="s">
        <v>86</v>
      </c>
      <c r="AV221" s="12" t="s">
        <v>86</v>
      </c>
      <c r="AW221" s="12" t="s">
        <v>32</v>
      </c>
      <c r="AX221" s="12" t="s">
        <v>76</v>
      </c>
      <c r="AY221" s="148" t="s">
        <v>120</v>
      </c>
    </row>
    <row r="222" spans="2:65" s="13" customFormat="1" ht="10.199999999999999">
      <c r="B222" s="154"/>
      <c r="D222" s="147" t="s">
        <v>128</v>
      </c>
      <c r="E222" s="155" t="s">
        <v>1</v>
      </c>
      <c r="F222" s="156" t="s">
        <v>203</v>
      </c>
      <c r="H222" s="155" t="s">
        <v>1</v>
      </c>
      <c r="I222" s="157"/>
      <c r="L222" s="154"/>
      <c r="M222" s="158"/>
      <c r="T222" s="159"/>
      <c r="AT222" s="155" t="s">
        <v>128</v>
      </c>
      <c r="AU222" s="155" t="s">
        <v>86</v>
      </c>
      <c r="AV222" s="13" t="s">
        <v>81</v>
      </c>
      <c r="AW222" s="13" t="s">
        <v>32</v>
      </c>
      <c r="AX222" s="13" t="s">
        <v>76</v>
      </c>
      <c r="AY222" s="155" t="s">
        <v>120</v>
      </c>
    </row>
    <row r="223" spans="2:65" s="14" customFormat="1" ht="10.199999999999999">
      <c r="B223" s="160"/>
      <c r="D223" s="147" t="s">
        <v>128</v>
      </c>
      <c r="E223" s="161" t="s">
        <v>1</v>
      </c>
      <c r="F223" s="162" t="s">
        <v>144</v>
      </c>
      <c r="H223" s="163">
        <v>16720</v>
      </c>
      <c r="I223" s="164"/>
      <c r="L223" s="160"/>
      <c r="M223" s="165"/>
      <c r="T223" s="166"/>
      <c r="AT223" s="161" t="s">
        <v>128</v>
      </c>
      <c r="AU223" s="161" t="s">
        <v>86</v>
      </c>
      <c r="AV223" s="14" t="s">
        <v>126</v>
      </c>
      <c r="AW223" s="14" t="s">
        <v>32</v>
      </c>
      <c r="AX223" s="14" t="s">
        <v>81</v>
      </c>
      <c r="AY223" s="161" t="s">
        <v>120</v>
      </c>
    </row>
    <row r="224" spans="2:65" s="1" customFormat="1" ht="21.75" customHeight="1">
      <c r="B224" s="31"/>
      <c r="C224" s="132" t="s">
        <v>215</v>
      </c>
      <c r="D224" s="132" t="s">
        <v>122</v>
      </c>
      <c r="E224" s="133" t="s">
        <v>216</v>
      </c>
      <c r="F224" s="134" t="s">
        <v>217</v>
      </c>
      <c r="G224" s="135" t="s">
        <v>125</v>
      </c>
      <c r="H224" s="136">
        <v>16720</v>
      </c>
      <c r="I224" s="137"/>
      <c r="J224" s="138">
        <f>ROUND(I224*H224,2)</f>
        <v>0</v>
      </c>
      <c r="K224" s="139"/>
      <c r="L224" s="31"/>
      <c r="M224" s="140" t="s">
        <v>1</v>
      </c>
      <c r="N224" s="141" t="s">
        <v>41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126</v>
      </c>
      <c r="AT224" s="144" t="s">
        <v>122</v>
      </c>
      <c r="AU224" s="144" t="s">
        <v>86</v>
      </c>
      <c r="AY224" s="16" t="s">
        <v>120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81</v>
      </c>
      <c r="BK224" s="145">
        <f>ROUND(I224*H224,2)</f>
        <v>0</v>
      </c>
      <c r="BL224" s="16" t="s">
        <v>126</v>
      </c>
      <c r="BM224" s="144" t="s">
        <v>218</v>
      </c>
    </row>
    <row r="225" spans="2:65" s="12" customFormat="1" ht="10.199999999999999">
      <c r="B225" s="146"/>
      <c r="D225" s="147" t="s">
        <v>128</v>
      </c>
      <c r="E225" s="148" t="s">
        <v>1</v>
      </c>
      <c r="F225" s="149" t="s">
        <v>201</v>
      </c>
      <c r="H225" s="150">
        <v>8360</v>
      </c>
      <c r="I225" s="151"/>
      <c r="L225" s="146"/>
      <c r="M225" s="152"/>
      <c r="T225" s="153"/>
      <c r="AT225" s="148" t="s">
        <v>128</v>
      </c>
      <c r="AU225" s="148" t="s">
        <v>86</v>
      </c>
      <c r="AV225" s="12" t="s">
        <v>86</v>
      </c>
      <c r="AW225" s="12" t="s">
        <v>32</v>
      </c>
      <c r="AX225" s="12" t="s">
        <v>76</v>
      </c>
      <c r="AY225" s="148" t="s">
        <v>120</v>
      </c>
    </row>
    <row r="226" spans="2:65" s="13" customFormat="1" ht="10.199999999999999">
      <c r="B226" s="154"/>
      <c r="D226" s="147" t="s">
        <v>128</v>
      </c>
      <c r="E226" s="155" t="s">
        <v>1</v>
      </c>
      <c r="F226" s="156" t="s">
        <v>202</v>
      </c>
      <c r="H226" s="155" t="s">
        <v>1</v>
      </c>
      <c r="I226" s="157"/>
      <c r="L226" s="154"/>
      <c r="M226" s="158"/>
      <c r="T226" s="159"/>
      <c r="AT226" s="155" t="s">
        <v>128</v>
      </c>
      <c r="AU226" s="155" t="s">
        <v>86</v>
      </c>
      <c r="AV226" s="13" t="s">
        <v>81</v>
      </c>
      <c r="AW226" s="13" t="s">
        <v>32</v>
      </c>
      <c r="AX226" s="13" t="s">
        <v>76</v>
      </c>
      <c r="AY226" s="155" t="s">
        <v>120</v>
      </c>
    </row>
    <row r="227" spans="2:65" s="12" customFormat="1" ht="10.199999999999999">
      <c r="B227" s="146"/>
      <c r="D227" s="147" t="s">
        <v>128</v>
      </c>
      <c r="E227" s="148" t="s">
        <v>1</v>
      </c>
      <c r="F227" s="149" t="s">
        <v>201</v>
      </c>
      <c r="H227" s="150">
        <v>8360</v>
      </c>
      <c r="I227" s="151"/>
      <c r="L227" s="146"/>
      <c r="M227" s="152"/>
      <c r="T227" s="153"/>
      <c r="AT227" s="148" t="s">
        <v>128</v>
      </c>
      <c r="AU227" s="148" t="s">
        <v>86</v>
      </c>
      <c r="AV227" s="12" t="s">
        <v>86</v>
      </c>
      <c r="AW227" s="12" t="s">
        <v>32</v>
      </c>
      <c r="AX227" s="12" t="s">
        <v>76</v>
      </c>
      <c r="AY227" s="148" t="s">
        <v>120</v>
      </c>
    </row>
    <row r="228" spans="2:65" s="13" customFormat="1" ht="10.199999999999999">
      <c r="B228" s="154"/>
      <c r="D228" s="147" t="s">
        <v>128</v>
      </c>
      <c r="E228" s="155" t="s">
        <v>1</v>
      </c>
      <c r="F228" s="156" t="s">
        <v>203</v>
      </c>
      <c r="H228" s="155" t="s">
        <v>1</v>
      </c>
      <c r="I228" s="157"/>
      <c r="L228" s="154"/>
      <c r="M228" s="158"/>
      <c r="T228" s="159"/>
      <c r="AT228" s="155" t="s">
        <v>128</v>
      </c>
      <c r="AU228" s="155" t="s">
        <v>86</v>
      </c>
      <c r="AV228" s="13" t="s">
        <v>81</v>
      </c>
      <c r="AW228" s="13" t="s">
        <v>32</v>
      </c>
      <c r="AX228" s="13" t="s">
        <v>76</v>
      </c>
      <c r="AY228" s="155" t="s">
        <v>120</v>
      </c>
    </row>
    <row r="229" spans="2:65" s="14" customFormat="1" ht="10.199999999999999">
      <c r="B229" s="160"/>
      <c r="D229" s="147" t="s">
        <v>128</v>
      </c>
      <c r="E229" s="161" t="s">
        <v>1</v>
      </c>
      <c r="F229" s="162" t="s">
        <v>144</v>
      </c>
      <c r="H229" s="163">
        <v>16720</v>
      </c>
      <c r="I229" s="164"/>
      <c r="L229" s="160"/>
      <c r="M229" s="165"/>
      <c r="T229" s="166"/>
      <c r="AT229" s="161" t="s">
        <v>128</v>
      </c>
      <c r="AU229" s="161" t="s">
        <v>86</v>
      </c>
      <c r="AV229" s="14" t="s">
        <v>126</v>
      </c>
      <c r="AW229" s="14" t="s">
        <v>32</v>
      </c>
      <c r="AX229" s="14" t="s">
        <v>81</v>
      </c>
      <c r="AY229" s="161" t="s">
        <v>120</v>
      </c>
    </row>
    <row r="230" spans="2:65" s="1" customFormat="1" ht="49.05" customHeight="1">
      <c r="B230" s="31"/>
      <c r="C230" s="132" t="s">
        <v>219</v>
      </c>
      <c r="D230" s="132" t="s">
        <v>122</v>
      </c>
      <c r="E230" s="133" t="s">
        <v>220</v>
      </c>
      <c r="F230" s="134" t="s">
        <v>221</v>
      </c>
      <c r="G230" s="135" t="s">
        <v>125</v>
      </c>
      <c r="H230" s="136">
        <v>8630</v>
      </c>
      <c r="I230" s="137"/>
      <c r="J230" s="138">
        <f>ROUND(I230*H230,2)</f>
        <v>0</v>
      </c>
      <c r="K230" s="139"/>
      <c r="L230" s="31"/>
      <c r="M230" s="140" t="s">
        <v>1</v>
      </c>
      <c r="N230" s="141" t="s">
        <v>41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126</v>
      </c>
      <c r="AT230" s="144" t="s">
        <v>122</v>
      </c>
      <c r="AU230" s="144" t="s">
        <v>86</v>
      </c>
      <c r="AY230" s="16" t="s">
        <v>120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81</v>
      </c>
      <c r="BK230" s="145">
        <f>ROUND(I230*H230,2)</f>
        <v>0</v>
      </c>
      <c r="BL230" s="16" t="s">
        <v>126</v>
      </c>
      <c r="BM230" s="144" t="s">
        <v>222</v>
      </c>
    </row>
    <row r="231" spans="2:65" s="12" customFormat="1" ht="10.199999999999999">
      <c r="B231" s="146"/>
      <c r="D231" s="147" t="s">
        <v>128</v>
      </c>
      <c r="E231" s="148" t="s">
        <v>1</v>
      </c>
      <c r="F231" s="149" t="s">
        <v>129</v>
      </c>
      <c r="H231" s="150">
        <v>8630</v>
      </c>
      <c r="I231" s="151"/>
      <c r="L231" s="146"/>
      <c r="M231" s="152"/>
      <c r="T231" s="153"/>
      <c r="AT231" s="148" t="s">
        <v>128</v>
      </c>
      <c r="AU231" s="148" t="s">
        <v>86</v>
      </c>
      <c r="AV231" s="12" t="s">
        <v>86</v>
      </c>
      <c r="AW231" s="12" t="s">
        <v>32</v>
      </c>
      <c r="AX231" s="12" t="s">
        <v>81</v>
      </c>
      <c r="AY231" s="148" t="s">
        <v>120</v>
      </c>
    </row>
    <row r="232" spans="2:65" s="13" customFormat="1" ht="10.199999999999999">
      <c r="B232" s="154"/>
      <c r="D232" s="147" t="s">
        <v>128</v>
      </c>
      <c r="E232" s="155" t="s">
        <v>1</v>
      </c>
      <c r="F232" s="156" t="s">
        <v>223</v>
      </c>
      <c r="H232" s="155" t="s">
        <v>1</v>
      </c>
      <c r="I232" s="157"/>
      <c r="L232" s="154"/>
      <c r="M232" s="158"/>
      <c r="T232" s="159"/>
      <c r="AT232" s="155" t="s">
        <v>128</v>
      </c>
      <c r="AU232" s="155" t="s">
        <v>86</v>
      </c>
      <c r="AV232" s="13" t="s">
        <v>81</v>
      </c>
      <c r="AW232" s="13" t="s">
        <v>32</v>
      </c>
      <c r="AX232" s="13" t="s">
        <v>76</v>
      </c>
      <c r="AY232" s="155" t="s">
        <v>120</v>
      </c>
    </row>
    <row r="233" spans="2:65" s="11" customFormat="1" ht="22.8" customHeight="1">
      <c r="B233" s="121"/>
      <c r="D233" s="122" t="s">
        <v>75</v>
      </c>
      <c r="E233" s="130" t="s">
        <v>86</v>
      </c>
      <c r="F233" s="130" t="s">
        <v>224</v>
      </c>
      <c r="I233" s="124"/>
      <c r="J233" s="131">
        <f>BK233</f>
        <v>0</v>
      </c>
      <c r="L233" s="121"/>
      <c r="M233" s="125"/>
      <c r="P233" s="126">
        <f>SUM(P234:P263)</f>
        <v>0</v>
      </c>
      <c r="R233" s="126">
        <f>SUM(R234:R263)</f>
        <v>39.48809</v>
      </c>
      <c r="T233" s="127">
        <f>SUM(T234:T263)</f>
        <v>0</v>
      </c>
      <c r="AR233" s="122" t="s">
        <v>81</v>
      </c>
      <c r="AT233" s="128" t="s">
        <v>75</v>
      </c>
      <c r="AU233" s="128" t="s">
        <v>81</v>
      </c>
      <c r="AY233" s="122" t="s">
        <v>120</v>
      </c>
      <c r="BK233" s="129">
        <f>SUM(BK234:BK263)</f>
        <v>0</v>
      </c>
    </row>
    <row r="234" spans="2:65" s="1" customFormat="1" ht="33" customHeight="1">
      <c r="B234" s="31"/>
      <c r="C234" s="132" t="s">
        <v>225</v>
      </c>
      <c r="D234" s="132" t="s">
        <v>122</v>
      </c>
      <c r="E234" s="133" t="s">
        <v>226</v>
      </c>
      <c r="F234" s="134" t="s">
        <v>227</v>
      </c>
      <c r="G234" s="135" t="s">
        <v>133</v>
      </c>
      <c r="H234" s="136">
        <v>97.5</v>
      </c>
      <c r="I234" s="137"/>
      <c r="J234" s="138">
        <f>ROUND(I234*H234,2)</f>
        <v>0</v>
      </c>
      <c r="K234" s="139"/>
      <c r="L234" s="31"/>
      <c r="M234" s="140" t="s">
        <v>1</v>
      </c>
      <c r="N234" s="141" t="s">
        <v>41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126</v>
      </c>
      <c r="AT234" s="144" t="s">
        <v>122</v>
      </c>
      <c r="AU234" s="144" t="s">
        <v>86</v>
      </c>
      <c r="AY234" s="16" t="s">
        <v>120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81</v>
      </c>
      <c r="BK234" s="145">
        <f>ROUND(I234*H234,2)</f>
        <v>0</v>
      </c>
      <c r="BL234" s="16" t="s">
        <v>126</v>
      </c>
      <c r="BM234" s="144" t="s">
        <v>228</v>
      </c>
    </row>
    <row r="235" spans="2:65" s="12" customFormat="1" ht="10.199999999999999">
      <c r="B235" s="146"/>
      <c r="D235" s="147" t="s">
        <v>128</v>
      </c>
      <c r="E235" s="148" t="s">
        <v>1</v>
      </c>
      <c r="F235" s="149" t="s">
        <v>229</v>
      </c>
      <c r="H235" s="150">
        <v>97.5</v>
      </c>
      <c r="I235" s="151"/>
      <c r="L235" s="146"/>
      <c r="M235" s="152"/>
      <c r="T235" s="153"/>
      <c r="AT235" s="148" t="s">
        <v>128</v>
      </c>
      <c r="AU235" s="148" t="s">
        <v>86</v>
      </c>
      <c r="AV235" s="12" t="s">
        <v>86</v>
      </c>
      <c r="AW235" s="12" t="s">
        <v>32</v>
      </c>
      <c r="AX235" s="12" t="s">
        <v>81</v>
      </c>
      <c r="AY235" s="148" t="s">
        <v>120</v>
      </c>
    </row>
    <row r="236" spans="2:65" s="13" customFormat="1" ht="10.199999999999999">
      <c r="B236" s="154"/>
      <c r="D236" s="147" t="s">
        <v>128</v>
      </c>
      <c r="E236" s="155" t="s">
        <v>1</v>
      </c>
      <c r="F236" s="156" t="s">
        <v>230</v>
      </c>
      <c r="H236" s="155" t="s">
        <v>1</v>
      </c>
      <c r="I236" s="157"/>
      <c r="L236" s="154"/>
      <c r="M236" s="158"/>
      <c r="T236" s="159"/>
      <c r="AT236" s="155" t="s">
        <v>128</v>
      </c>
      <c r="AU236" s="155" t="s">
        <v>86</v>
      </c>
      <c r="AV236" s="13" t="s">
        <v>81</v>
      </c>
      <c r="AW236" s="13" t="s">
        <v>32</v>
      </c>
      <c r="AX236" s="13" t="s">
        <v>76</v>
      </c>
      <c r="AY236" s="155" t="s">
        <v>120</v>
      </c>
    </row>
    <row r="237" spans="2:65" s="1" customFormat="1" ht="33" customHeight="1">
      <c r="B237" s="31"/>
      <c r="C237" s="132" t="s">
        <v>231</v>
      </c>
      <c r="D237" s="132" t="s">
        <v>122</v>
      </c>
      <c r="E237" s="133" t="s">
        <v>232</v>
      </c>
      <c r="F237" s="134" t="s">
        <v>233</v>
      </c>
      <c r="G237" s="135" t="s">
        <v>133</v>
      </c>
      <c r="H237" s="136">
        <v>58.5</v>
      </c>
      <c r="I237" s="137"/>
      <c r="J237" s="138">
        <f>ROUND(I237*H237,2)</f>
        <v>0</v>
      </c>
      <c r="K237" s="139"/>
      <c r="L237" s="31"/>
      <c r="M237" s="140" t="s">
        <v>1</v>
      </c>
      <c r="N237" s="141" t="s">
        <v>41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126</v>
      </c>
      <c r="AT237" s="144" t="s">
        <v>122</v>
      </c>
      <c r="AU237" s="144" t="s">
        <v>86</v>
      </c>
      <c r="AY237" s="16" t="s">
        <v>120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6" t="s">
        <v>81</v>
      </c>
      <c r="BK237" s="145">
        <f>ROUND(I237*H237,2)</f>
        <v>0</v>
      </c>
      <c r="BL237" s="16" t="s">
        <v>126</v>
      </c>
      <c r="BM237" s="144" t="s">
        <v>234</v>
      </c>
    </row>
    <row r="238" spans="2:65" s="12" customFormat="1" ht="10.199999999999999">
      <c r="B238" s="146"/>
      <c r="D238" s="147" t="s">
        <v>128</v>
      </c>
      <c r="E238" s="148" t="s">
        <v>1</v>
      </c>
      <c r="F238" s="149" t="s">
        <v>235</v>
      </c>
      <c r="H238" s="150">
        <v>58.5</v>
      </c>
      <c r="I238" s="151"/>
      <c r="L238" s="146"/>
      <c r="M238" s="152"/>
      <c r="T238" s="153"/>
      <c r="AT238" s="148" t="s">
        <v>128</v>
      </c>
      <c r="AU238" s="148" t="s">
        <v>86</v>
      </c>
      <c r="AV238" s="12" t="s">
        <v>86</v>
      </c>
      <c r="AW238" s="12" t="s">
        <v>32</v>
      </c>
      <c r="AX238" s="12" t="s">
        <v>81</v>
      </c>
      <c r="AY238" s="148" t="s">
        <v>120</v>
      </c>
    </row>
    <row r="239" spans="2:65" s="13" customFormat="1" ht="10.199999999999999">
      <c r="B239" s="154"/>
      <c r="D239" s="147" t="s">
        <v>128</v>
      </c>
      <c r="E239" s="155" t="s">
        <v>1</v>
      </c>
      <c r="F239" s="156" t="s">
        <v>236</v>
      </c>
      <c r="H239" s="155" t="s">
        <v>1</v>
      </c>
      <c r="I239" s="157"/>
      <c r="L239" s="154"/>
      <c r="M239" s="158"/>
      <c r="T239" s="159"/>
      <c r="AT239" s="155" t="s">
        <v>128</v>
      </c>
      <c r="AU239" s="155" t="s">
        <v>86</v>
      </c>
      <c r="AV239" s="13" t="s">
        <v>81</v>
      </c>
      <c r="AW239" s="13" t="s">
        <v>32</v>
      </c>
      <c r="AX239" s="13" t="s">
        <v>76</v>
      </c>
      <c r="AY239" s="155" t="s">
        <v>120</v>
      </c>
    </row>
    <row r="240" spans="2:65" s="1" customFormat="1" ht="24.15" customHeight="1">
      <c r="B240" s="31"/>
      <c r="C240" s="132" t="s">
        <v>237</v>
      </c>
      <c r="D240" s="132" t="s">
        <v>122</v>
      </c>
      <c r="E240" s="133" t="s">
        <v>238</v>
      </c>
      <c r="F240" s="134" t="s">
        <v>239</v>
      </c>
      <c r="G240" s="135" t="s">
        <v>133</v>
      </c>
      <c r="H240" s="136">
        <v>104.22</v>
      </c>
      <c r="I240" s="137"/>
      <c r="J240" s="138">
        <f>ROUND(I240*H240,2)</f>
        <v>0</v>
      </c>
      <c r="K240" s="139"/>
      <c r="L240" s="31"/>
      <c r="M240" s="140" t="s">
        <v>1</v>
      </c>
      <c r="N240" s="141" t="s">
        <v>41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126</v>
      </c>
      <c r="AT240" s="144" t="s">
        <v>122</v>
      </c>
      <c r="AU240" s="144" t="s">
        <v>86</v>
      </c>
      <c r="AY240" s="16" t="s">
        <v>120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81</v>
      </c>
      <c r="BK240" s="145">
        <f>ROUND(I240*H240,2)</f>
        <v>0</v>
      </c>
      <c r="BL240" s="16" t="s">
        <v>126</v>
      </c>
      <c r="BM240" s="144" t="s">
        <v>240</v>
      </c>
    </row>
    <row r="241" spans="2:65" s="12" customFormat="1" ht="10.199999999999999">
      <c r="B241" s="146"/>
      <c r="D241" s="147" t="s">
        <v>128</v>
      </c>
      <c r="E241" s="148" t="s">
        <v>1</v>
      </c>
      <c r="F241" s="149" t="s">
        <v>164</v>
      </c>
      <c r="H241" s="150">
        <v>104.22</v>
      </c>
      <c r="I241" s="151"/>
      <c r="L241" s="146"/>
      <c r="M241" s="152"/>
      <c r="T241" s="153"/>
      <c r="AT241" s="148" t="s">
        <v>128</v>
      </c>
      <c r="AU241" s="148" t="s">
        <v>86</v>
      </c>
      <c r="AV241" s="12" t="s">
        <v>86</v>
      </c>
      <c r="AW241" s="12" t="s">
        <v>32</v>
      </c>
      <c r="AX241" s="12" t="s">
        <v>76</v>
      </c>
      <c r="AY241" s="148" t="s">
        <v>120</v>
      </c>
    </row>
    <row r="242" spans="2:65" s="13" customFormat="1" ht="10.199999999999999">
      <c r="B242" s="154"/>
      <c r="D242" s="147" t="s">
        <v>128</v>
      </c>
      <c r="E242" s="155" t="s">
        <v>1</v>
      </c>
      <c r="F242" s="156" t="s">
        <v>241</v>
      </c>
      <c r="H242" s="155" t="s">
        <v>1</v>
      </c>
      <c r="I242" s="157"/>
      <c r="L242" s="154"/>
      <c r="M242" s="158"/>
      <c r="T242" s="159"/>
      <c r="AT242" s="155" t="s">
        <v>128</v>
      </c>
      <c r="AU242" s="155" t="s">
        <v>86</v>
      </c>
      <c r="AV242" s="13" t="s">
        <v>81</v>
      </c>
      <c r="AW242" s="13" t="s">
        <v>32</v>
      </c>
      <c r="AX242" s="13" t="s">
        <v>76</v>
      </c>
      <c r="AY242" s="155" t="s">
        <v>120</v>
      </c>
    </row>
    <row r="243" spans="2:65" s="14" customFormat="1" ht="10.199999999999999">
      <c r="B243" s="160"/>
      <c r="D243" s="147" t="s">
        <v>128</v>
      </c>
      <c r="E243" s="161" t="s">
        <v>1</v>
      </c>
      <c r="F243" s="162" t="s">
        <v>144</v>
      </c>
      <c r="H243" s="163">
        <v>104.22</v>
      </c>
      <c r="I243" s="164"/>
      <c r="L243" s="160"/>
      <c r="M243" s="165"/>
      <c r="T243" s="166"/>
      <c r="AT243" s="161" t="s">
        <v>128</v>
      </c>
      <c r="AU243" s="161" t="s">
        <v>86</v>
      </c>
      <c r="AV243" s="14" t="s">
        <v>126</v>
      </c>
      <c r="AW243" s="14" t="s">
        <v>32</v>
      </c>
      <c r="AX243" s="14" t="s">
        <v>81</v>
      </c>
      <c r="AY243" s="161" t="s">
        <v>120</v>
      </c>
    </row>
    <row r="244" spans="2:65" s="1" customFormat="1" ht="16.5" customHeight="1">
      <c r="B244" s="31"/>
      <c r="C244" s="132" t="s">
        <v>242</v>
      </c>
      <c r="D244" s="132" t="s">
        <v>122</v>
      </c>
      <c r="E244" s="133" t="s">
        <v>243</v>
      </c>
      <c r="F244" s="134" t="s">
        <v>244</v>
      </c>
      <c r="G244" s="135" t="s">
        <v>133</v>
      </c>
      <c r="H244" s="136">
        <v>23.843</v>
      </c>
      <c r="I244" s="137"/>
      <c r="J244" s="138">
        <f>ROUND(I244*H244,2)</f>
        <v>0</v>
      </c>
      <c r="K244" s="139"/>
      <c r="L244" s="31"/>
      <c r="M244" s="140" t="s">
        <v>1</v>
      </c>
      <c r="N244" s="141" t="s">
        <v>41</v>
      </c>
      <c r="P244" s="142">
        <f>O244*H244</f>
        <v>0</v>
      </c>
      <c r="Q244" s="142">
        <v>1.63</v>
      </c>
      <c r="R244" s="142">
        <f>Q244*H244</f>
        <v>38.864089999999997</v>
      </c>
      <c r="S244" s="142">
        <v>0</v>
      </c>
      <c r="T244" s="143">
        <f>S244*H244</f>
        <v>0</v>
      </c>
      <c r="AR244" s="144" t="s">
        <v>126</v>
      </c>
      <c r="AT244" s="144" t="s">
        <v>122</v>
      </c>
      <c r="AU244" s="144" t="s">
        <v>86</v>
      </c>
      <c r="AY244" s="16" t="s">
        <v>120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81</v>
      </c>
      <c r="BK244" s="145">
        <f>ROUND(I244*H244,2)</f>
        <v>0</v>
      </c>
      <c r="BL244" s="16" t="s">
        <v>126</v>
      </c>
      <c r="BM244" s="144" t="s">
        <v>245</v>
      </c>
    </row>
    <row r="245" spans="2:65" s="12" customFormat="1" ht="10.199999999999999">
      <c r="B245" s="146"/>
      <c r="D245" s="147" t="s">
        <v>128</v>
      </c>
      <c r="E245" s="148" t="s">
        <v>1</v>
      </c>
      <c r="F245" s="149" t="s">
        <v>246</v>
      </c>
      <c r="H245" s="150">
        <v>19.5</v>
      </c>
      <c r="I245" s="151"/>
      <c r="L245" s="146"/>
      <c r="M245" s="152"/>
      <c r="T245" s="153"/>
      <c r="AT245" s="148" t="s">
        <v>128</v>
      </c>
      <c r="AU245" s="148" t="s">
        <v>86</v>
      </c>
      <c r="AV245" s="12" t="s">
        <v>86</v>
      </c>
      <c r="AW245" s="12" t="s">
        <v>32</v>
      </c>
      <c r="AX245" s="12" t="s">
        <v>76</v>
      </c>
      <c r="AY245" s="148" t="s">
        <v>120</v>
      </c>
    </row>
    <row r="246" spans="2:65" s="13" customFormat="1" ht="10.199999999999999">
      <c r="B246" s="154"/>
      <c r="D246" s="147" t="s">
        <v>128</v>
      </c>
      <c r="E246" s="155" t="s">
        <v>1</v>
      </c>
      <c r="F246" s="156" t="s">
        <v>163</v>
      </c>
      <c r="H246" s="155" t="s">
        <v>1</v>
      </c>
      <c r="I246" s="157"/>
      <c r="L246" s="154"/>
      <c r="M246" s="158"/>
      <c r="T246" s="159"/>
      <c r="AT246" s="155" t="s">
        <v>128</v>
      </c>
      <c r="AU246" s="155" t="s">
        <v>86</v>
      </c>
      <c r="AV246" s="13" t="s">
        <v>81</v>
      </c>
      <c r="AW246" s="13" t="s">
        <v>32</v>
      </c>
      <c r="AX246" s="13" t="s">
        <v>76</v>
      </c>
      <c r="AY246" s="155" t="s">
        <v>120</v>
      </c>
    </row>
    <row r="247" spans="2:65" s="12" customFormat="1" ht="10.199999999999999">
      <c r="B247" s="146"/>
      <c r="D247" s="147" t="s">
        <v>128</v>
      </c>
      <c r="E247" s="148" t="s">
        <v>1</v>
      </c>
      <c r="F247" s="149" t="s">
        <v>247</v>
      </c>
      <c r="H247" s="150">
        <v>4.343</v>
      </c>
      <c r="I247" s="151"/>
      <c r="L247" s="146"/>
      <c r="M247" s="152"/>
      <c r="T247" s="153"/>
      <c r="AT247" s="148" t="s">
        <v>128</v>
      </c>
      <c r="AU247" s="148" t="s">
        <v>86</v>
      </c>
      <c r="AV247" s="12" t="s">
        <v>86</v>
      </c>
      <c r="AW247" s="12" t="s">
        <v>32</v>
      </c>
      <c r="AX247" s="12" t="s">
        <v>76</v>
      </c>
      <c r="AY247" s="148" t="s">
        <v>120</v>
      </c>
    </row>
    <row r="248" spans="2:65" s="13" customFormat="1" ht="10.199999999999999">
      <c r="B248" s="154"/>
      <c r="D248" s="147" t="s">
        <v>128</v>
      </c>
      <c r="E248" s="155" t="s">
        <v>1</v>
      </c>
      <c r="F248" s="156" t="s">
        <v>165</v>
      </c>
      <c r="H248" s="155" t="s">
        <v>1</v>
      </c>
      <c r="I248" s="157"/>
      <c r="L248" s="154"/>
      <c r="M248" s="158"/>
      <c r="T248" s="159"/>
      <c r="AT248" s="155" t="s">
        <v>128</v>
      </c>
      <c r="AU248" s="155" t="s">
        <v>86</v>
      </c>
      <c r="AV248" s="13" t="s">
        <v>81</v>
      </c>
      <c r="AW248" s="13" t="s">
        <v>32</v>
      </c>
      <c r="AX248" s="13" t="s">
        <v>76</v>
      </c>
      <c r="AY248" s="155" t="s">
        <v>120</v>
      </c>
    </row>
    <row r="249" spans="2:65" s="14" customFormat="1" ht="10.199999999999999">
      <c r="B249" s="160"/>
      <c r="D249" s="147" t="s">
        <v>128</v>
      </c>
      <c r="E249" s="161" t="s">
        <v>1</v>
      </c>
      <c r="F249" s="162" t="s">
        <v>144</v>
      </c>
      <c r="H249" s="163">
        <v>23.843</v>
      </c>
      <c r="I249" s="164"/>
      <c r="L249" s="160"/>
      <c r="M249" s="165"/>
      <c r="T249" s="166"/>
      <c r="AT249" s="161" t="s">
        <v>128</v>
      </c>
      <c r="AU249" s="161" t="s">
        <v>86</v>
      </c>
      <c r="AV249" s="14" t="s">
        <v>126</v>
      </c>
      <c r="AW249" s="14" t="s">
        <v>32</v>
      </c>
      <c r="AX249" s="14" t="s">
        <v>81</v>
      </c>
      <c r="AY249" s="161" t="s">
        <v>120</v>
      </c>
    </row>
    <row r="250" spans="2:65" s="1" customFormat="1" ht="24.15" customHeight="1">
      <c r="B250" s="31"/>
      <c r="C250" s="132" t="s">
        <v>248</v>
      </c>
      <c r="D250" s="132" t="s">
        <v>122</v>
      </c>
      <c r="E250" s="133" t="s">
        <v>249</v>
      </c>
      <c r="F250" s="134" t="s">
        <v>250</v>
      </c>
      <c r="G250" s="135" t="s">
        <v>251</v>
      </c>
      <c r="H250" s="136">
        <v>1300</v>
      </c>
      <c r="I250" s="137"/>
      <c r="J250" s="138">
        <f>ROUND(I250*H250,2)</f>
        <v>0</v>
      </c>
      <c r="K250" s="139"/>
      <c r="L250" s="31"/>
      <c r="M250" s="140" t="s">
        <v>1</v>
      </c>
      <c r="N250" s="141" t="s">
        <v>41</v>
      </c>
      <c r="P250" s="142">
        <f>O250*H250</f>
        <v>0</v>
      </c>
      <c r="Q250" s="142">
        <v>4.8000000000000001E-4</v>
      </c>
      <c r="R250" s="142">
        <f>Q250*H250</f>
        <v>0.624</v>
      </c>
      <c r="S250" s="142">
        <v>0</v>
      </c>
      <c r="T250" s="143">
        <f>S250*H250</f>
        <v>0</v>
      </c>
      <c r="AR250" s="144" t="s">
        <v>126</v>
      </c>
      <c r="AT250" s="144" t="s">
        <v>122</v>
      </c>
      <c r="AU250" s="144" t="s">
        <v>86</v>
      </c>
      <c r="AY250" s="16" t="s">
        <v>120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6" t="s">
        <v>81</v>
      </c>
      <c r="BK250" s="145">
        <f>ROUND(I250*H250,2)</f>
        <v>0</v>
      </c>
      <c r="BL250" s="16" t="s">
        <v>126</v>
      </c>
      <c r="BM250" s="144" t="s">
        <v>252</v>
      </c>
    </row>
    <row r="251" spans="2:65" s="12" customFormat="1" ht="10.199999999999999">
      <c r="B251" s="146"/>
      <c r="D251" s="147" t="s">
        <v>128</v>
      </c>
      <c r="E251" s="148" t="s">
        <v>1</v>
      </c>
      <c r="F251" s="149" t="s">
        <v>253</v>
      </c>
      <c r="H251" s="150">
        <v>1300</v>
      </c>
      <c r="I251" s="151"/>
      <c r="L251" s="146"/>
      <c r="M251" s="152"/>
      <c r="T251" s="153"/>
      <c r="AT251" s="148" t="s">
        <v>128</v>
      </c>
      <c r="AU251" s="148" t="s">
        <v>86</v>
      </c>
      <c r="AV251" s="12" t="s">
        <v>86</v>
      </c>
      <c r="AW251" s="12" t="s">
        <v>32</v>
      </c>
      <c r="AX251" s="12" t="s">
        <v>76</v>
      </c>
      <c r="AY251" s="148" t="s">
        <v>120</v>
      </c>
    </row>
    <row r="252" spans="2:65" s="13" customFormat="1" ht="10.199999999999999">
      <c r="B252" s="154"/>
      <c r="D252" s="147" t="s">
        <v>128</v>
      </c>
      <c r="E252" s="155" t="s">
        <v>1</v>
      </c>
      <c r="F252" s="156" t="s">
        <v>163</v>
      </c>
      <c r="H252" s="155" t="s">
        <v>1</v>
      </c>
      <c r="I252" s="157"/>
      <c r="L252" s="154"/>
      <c r="M252" s="158"/>
      <c r="T252" s="159"/>
      <c r="AT252" s="155" t="s">
        <v>128</v>
      </c>
      <c r="AU252" s="155" t="s">
        <v>86</v>
      </c>
      <c r="AV252" s="13" t="s">
        <v>81</v>
      </c>
      <c r="AW252" s="13" t="s">
        <v>32</v>
      </c>
      <c r="AX252" s="13" t="s">
        <v>76</v>
      </c>
      <c r="AY252" s="155" t="s">
        <v>120</v>
      </c>
    </row>
    <row r="253" spans="2:65" s="14" customFormat="1" ht="10.199999999999999">
      <c r="B253" s="160"/>
      <c r="D253" s="147" t="s">
        <v>128</v>
      </c>
      <c r="E253" s="161" t="s">
        <v>1</v>
      </c>
      <c r="F253" s="162" t="s">
        <v>144</v>
      </c>
      <c r="H253" s="163">
        <v>1300</v>
      </c>
      <c r="I253" s="164"/>
      <c r="L253" s="160"/>
      <c r="M253" s="165"/>
      <c r="T253" s="166"/>
      <c r="AT253" s="161" t="s">
        <v>128</v>
      </c>
      <c r="AU253" s="161" t="s">
        <v>86</v>
      </c>
      <c r="AV253" s="14" t="s">
        <v>126</v>
      </c>
      <c r="AW253" s="14" t="s">
        <v>32</v>
      </c>
      <c r="AX253" s="14" t="s">
        <v>81</v>
      </c>
      <c r="AY253" s="161" t="s">
        <v>120</v>
      </c>
    </row>
    <row r="254" spans="2:65" s="1" customFormat="1" ht="21.75" customHeight="1">
      <c r="B254" s="31"/>
      <c r="C254" s="132" t="s">
        <v>254</v>
      </c>
      <c r="D254" s="132" t="s">
        <v>122</v>
      </c>
      <c r="E254" s="133" t="s">
        <v>255</v>
      </c>
      <c r="F254" s="134" t="s">
        <v>256</v>
      </c>
      <c r="G254" s="135" t="s">
        <v>133</v>
      </c>
      <c r="H254" s="136">
        <v>21.53</v>
      </c>
      <c r="I254" s="137"/>
      <c r="J254" s="138">
        <f>ROUND(I254*H254,2)</f>
        <v>0</v>
      </c>
      <c r="K254" s="139"/>
      <c r="L254" s="31"/>
      <c r="M254" s="140" t="s">
        <v>1</v>
      </c>
      <c r="N254" s="141" t="s">
        <v>41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126</v>
      </c>
      <c r="AT254" s="144" t="s">
        <v>122</v>
      </c>
      <c r="AU254" s="144" t="s">
        <v>86</v>
      </c>
      <c r="AY254" s="16" t="s">
        <v>120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6" t="s">
        <v>81</v>
      </c>
      <c r="BK254" s="145">
        <f>ROUND(I254*H254,2)</f>
        <v>0</v>
      </c>
      <c r="BL254" s="16" t="s">
        <v>126</v>
      </c>
      <c r="BM254" s="144" t="s">
        <v>257</v>
      </c>
    </row>
    <row r="255" spans="2:65" s="12" customFormat="1" ht="10.199999999999999">
      <c r="B255" s="146"/>
      <c r="D255" s="147" t="s">
        <v>128</v>
      </c>
      <c r="E255" s="148" t="s">
        <v>1</v>
      </c>
      <c r="F255" s="149" t="s">
        <v>148</v>
      </c>
      <c r="H255" s="150">
        <v>1.296</v>
      </c>
      <c r="I255" s="151"/>
      <c r="L255" s="146"/>
      <c r="M255" s="152"/>
      <c r="T255" s="153"/>
      <c r="AT255" s="148" t="s">
        <v>128</v>
      </c>
      <c r="AU255" s="148" t="s">
        <v>86</v>
      </c>
      <c r="AV255" s="12" t="s">
        <v>86</v>
      </c>
      <c r="AW255" s="12" t="s">
        <v>32</v>
      </c>
      <c r="AX255" s="12" t="s">
        <v>76</v>
      </c>
      <c r="AY255" s="148" t="s">
        <v>120</v>
      </c>
    </row>
    <row r="256" spans="2:65" s="13" customFormat="1" ht="10.199999999999999">
      <c r="B256" s="154"/>
      <c r="D256" s="147" t="s">
        <v>128</v>
      </c>
      <c r="E256" s="155" t="s">
        <v>1</v>
      </c>
      <c r="F256" s="156" t="s">
        <v>149</v>
      </c>
      <c r="H256" s="155" t="s">
        <v>1</v>
      </c>
      <c r="I256" s="157"/>
      <c r="L256" s="154"/>
      <c r="M256" s="158"/>
      <c r="T256" s="159"/>
      <c r="AT256" s="155" t="s">
        <v>128</v>
      </c>
      <c r="AU256" s="155" t="s">
        <v>86</v>
      </c>
      <c r="AV256" s="13" t="s">
        <v>81</v>
      </c>
      <c r="AW256" s="13" t="s">
        <v>32</v>
      </c>
      <c r="AX256" s="13" t="s">
        <v>76</v>
      </c>
      <c r="AY256" s="155" t="s">
        <v>120</v>
      </c>
    </row>
    <row r="257" spans="2:65" s="12" customFormat="1" ht="10.199999999999999">
      <c r="B257" s="146"/>
      <c r="D257" s="147" t="s">
        <v>128</v>
      </c>
      <c r="E257" s="148" t="s">
        <v>1</v>
      </c>
      <c r="F257" s="149" t="s">
        <v>150</v>
      </c>
      <c r="H257" s="150">
        <v>0.57599999999999996</v>
      </c>
      <c r="I257" s="151"/>
      <c r="L257" s="146"/>
      <c r="M257" s="152"/>
      <c r="T257" s="153"/>
      <c r="AT257" s="148" t="s">
        <v>128</v>
      </c>
      <c r="AU257" s="148" t="s">
        <v>86</v>
      </c>
      <c r="AV257" s="12" t="s">
        <v>86</v>
      </c>
      <c r="AW257" s="12" t="s">
        <v>32</v>
      </c>
      <c r="AX257" s="12" t="s">
        <v>76</v>
      </c>
      <c r="AY257" s="148" t="s">
        <v>120</v>
      </c>
    </row>
    <row r="258" spans="2:65" s="13" customFormat="1" ht="10.199999999999999">
      <c r="B258" s="154"/>
      <c r="D258" s="147" t="s">
        <v>128</v>
      </c>
      <c r="E258" s="155" t="s">
        <v>1</v>
      </c>
      <c r="F258" s="156" t="s">
        <v>151</v>
      </c>
      <c r="H258" s="155" t="s">
        <v>1</v>
      </c>
      <c r="I258" s="157"/>
      <c r="L258" s="154"/>
      <c r="M258" s="158"/>
      <c r="T258" s="159"/>
      <c r="AT258" s="155" t="s">
        <v>128</v>
      </c>
      <c r="AU258" s="155" t="s">
        <v>86</v>
      </c>
      <c r="AV258" s="13" t="s">
        <v>81</v>
      </c>
      <c r="AW258" s="13" t="s">
        <v>32</v>
      </c>
      <c r="AX258" s="13" t="s">
        <v>76</v>
      </c>
      <c r="AY258" s="155" t="s">
        <v>120</v>
      </c>
    </row>
    <row r="259" spans="2:65" s="12" customFormat="1" ht="10.199999999999999">
      <c r="B259" s="146"/>
      <c r="D259" s="147" t="s">
        <v>128</v>
      </c>
      <c r="E259" s="148" t="s">
        <v>1</v>
      </c>
      <c r="F259" s="149" t="s">
        <v>258</v>
      </c>
      <c r="H259" s="150">
        <v>7.9379999999999997</v>
      </c>
      <c r="I259" s="151"/>
      <c r="L259" s="146"/>
      <c r="M259" s="152"/>
      <c r="T259" s="153"/>
      <c r="AT259" s="148" t="s">
        <v>128</v>
      </c>
      <c r="AU259" s="148" t="s">
        <v>86</v>
      </c>
      <c r="AV259" s="12" t="s">
        <v>86</v>
      </c>
      <c r="AW259" s="12" t="s">
        <v>32</v>
      </c>
      <c r="AX259" s="12" t="s">
        <v>76</v>
      </c>
      <c r="AY259" s="148" t="s">
        <v>120</v>
      </c>
    </row>
    <row r="260" spans="2:65" s="13" customFormat="1" ht="10.199999999999999">
      <c r="B260" s="154"/>
      <c r="D260" s="147" t="s">
        <v>128</v>
      </c>
      <c r="E260" s="155" t="s">
        <v>1</v>
      </c>
      <c r="F260" s="156" t="s">
        <v>259</v>
      </c>
      <c r="H260" s="155" t="s">
        <v>1</v>
      </c>
      <c r="I260" s="157"/>
      <c r="L260" s="154"/>
      <c r="M260" s="158"/>
      <c r="T260" s="159"/>
      <c r="AT260" s="155" t="s">
        <v>128</v>
      </c>
      <c r="AU260" s="155" t="s">
        <v>86</v>
      </c>
      <c r="AV260" s="13" t="s">
        <v>81</v>
      </c>
      <c r="AW260" s="13" t="s">
        <v>32</v>
      </c>
      <c r="AX260" s="13" t="s">
        <v>76</v>
      </c>
      <c r="AY260" s="155" t="s">
        <v>120</v>
      </c>
    </row>
    <row r="261" spans="2:65" s="12" customFormat="1" ht="10.199999999999999">
      <c r="B261" s="146"/>
      <c r="D261" s="147" t="s">
        <v>128</v>
      </c>
      <c r="E261" s="148" t="s">
        <v>1</v>
      </c>
      <c r="F261" s="149" t="s">
        <v>260</v>
      </c>
      <c r="H261" s="150">
        <v>11.72</v>
      </c>
      <c r="I261" s="151"/>
      <c r="L261" s="146"/>
      <c r="M261" s="152"/>
      <c r="T261" s="153"/>
      <c r="AT261" s="148" t="s">
        <v>128</v>
      </c>
      <c r="AU261" s="148" t="s">
        <v>86</v>
      </c>
      <c r="AV261" s="12" t="s">
        <v>86</v>
      </c>
      <c r="AW261" s="12" t="s">
        <v>32</v>
      </c>
      <c r="AX261" s="12" t="s">
        <v>76</v>
      </c>
      <c r="AY261" s="148" t="s">
        <v>120</v>
      </c>
    </row>
    <row r="262" spans="2:65" s="13" customFormat="1" ht="10.199999999999999">
      <c r="B262" s="154"/>
      <c r="D262" s="147" t="s">
        <v>128</v>
      </c>
      <c r="E262" s="155" t="s">
        <v>1</v>
      </c>
      <c r="F262" s="156" t="s">
        <v>261</v>
      </c>
      <c r="H262" s="155" t="s">
        <v>1</v>
      </c>
      <c r="I262" s="157"/>
      <c r="L262" s="154"/>
      <c r="M262" s="158"/>
      <c r="T262" s="159"/>
      <c r="AT262" s="155" t="s">
        <v>128</v>
      </c>
      <c r="AU262" s="155" t="s">
        <v>86</v>
      </c>
      <c r="AV262" s="13" t="s">
        <v>81</v>
      </c>
      <c r="AW262" s="13" t="s">
        <v>32</v>
      </c>
      <c r="AX262" s="13" t="s">
        <v>76</v>
      </c>
      <c r="AY262" s="155" t="s">
        <v>120</v>
      </c>
    </row>
    <row r="263" spans="2:65" s="14" customFormat="1" ht="10.199999999999999">
      <c r="B263" s="160"/>
      <c r="D263" s="147" t="s">
        <v>128</v>
      </c>
      <c r="E263" s="161" t="s">
        <v>1</v>
      </c>
      <c r="F263" s="162" t="s">
        <v>144</v>
      </c>
      <c r="H263" s="163">
        <v>21.53</v>
      </c>
      <c r="I263" s="164"/>
      <c r="L263" s="160"/>
      <c r="M263" s="165"/>
      <c r="T263" s="166"/>
      <c r="AT263" s="161" t="s">
        <v>128</v>
      </c>
      <c r="AU263" s="161" t="s">
        <v>86</v>
      </c>
      <c r="AV263" s="14" t="s">
        <v>126</v>
      </c>
      <c r="AW263" s="14" t="s">
        <v>32</v>
      </c>
      <c r="AX263" s="14" t="s">
        <v>81</v>
      </c>
      <c r="AY263" s="161" t="s">
        <v>120</v>
      </c>
    </row>
    <row r="264" spans="2:65" s="11" customFormat="1" ht="22.8" customHeight="1">
      <c r="B264" s="121"/>
      <c r="D264" s="122" t="s">
        <v>75</v>
      </c>
      <c r="E264" s="130" t="s">
        <v>130</v>
      </c>
      <c r="F264" s="130" t="s">
        <v>262</v>
      </c>
      <c r="I264" s="124"/>
      <c r="J264" s="131">
        <f>BK264</f>
        <v>0</v>
      </c>
      <c r="L264" s="121"/>
      <c r="M264" s="125"/>
      <c r="P264" s="126">
        <f>SUM(P265:P296)</f>
        <v>0</v>
      </c>
      <c r="R264" s="126">
        <f>SUM(R265:R296)</f>
        <v>0</v>
      </c>
      <c r="T264" s="127">
        <f>SUM(T265:T296)</f>
        <v>0</v>
      </c>
      <c r="AR264" s="122" t="s">
        <v>81</v>
      </c>
      <c r="AT264" s="128" t="s">
        <v>75</v>
      </c>
      <c r="AU264" s="128" t="s">
        <v>81</v>
      </c>
      <c r="AY264" s="122" t="s">
        <v>120</v>
      </c>
      <c r="BK264" s="129">
        <f>SUM(BK265:BK296)</f>
        <v>0</v>
      </c>
    </row>
    <row r="265" spans="2:65" s="1" customFormat="1" ht="21.75" customHeight="1">
      <c r="B265" s="31"/>
      <c r="C265" s="132" t="s">
        <v>263</v>
      </c>
      <c r="D265" s="132" t="s">
        <v>122</v>
      </c>
      <c r="E265" s="133" t="s">
        <v>264</v>
      </c>
      <c r="F265" s="134" t="s">
        <v>265</v>
      </c>
      <c r="G265" s="135" t="s">
        <v>266</v>
      </c>
      <c r="H265" s="136">
        <v>16</v>
      </c>
      <c r="I265" s="137"/>
      <c r="J265" s="138">
        <f>ROUND(I265*H265,2)</f>
        <v>0</v>
      </c>
      <c r="K265" s="139"/>
      <c r="L265" s="31"/>
      <c r="M265" s="140" t="s">
        <v>1</v>
      </c>
      <c r="N265" s="141" t="s">
        <v>41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126</v>
      </c>
      <c r="AT265" s="144" t="s">
        <v>122</v>
      </c>
      <c r="AU265" s="144" t="s">
        <v>86</v>
      </c>
      <c r="AY265" s="16" t="s">
        <v>120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81</v>
      </c>
      <c r="BK265" s="145">
        <f>ROUND(I265*H265,2)</f>
        <v>0</v>
      </c>
      <c r="BL265" s="16" t="s">
        <v>126</v>
      </c>
      <c r="BM265" s="144" t="s">
        <v>267</v>
      </c>
    </row>
    <row r="266" spans="2:65" s="12" customFormat="1" ht="10.199999999999999">
      <c r="B266" s="146"/>
      <c r="D266" s="147" t="s">
        <v>128</v>
      </c>
      <c r="E266" s="148" t="s">
        <v>1</v>
      </c>
      <c r="F266" s="149" t="s">
        <v>268</v>
      </c>
      <c r="H266" s="150">
        <v>16</v>
      </c>
      <c r="I266" s="151"/>
      <c r="L266" s="146"/>
      <c r="M266" s="152"/>
      <c r="T266" s="153"/>
      <c r="AT266" s="148" t="s">
        <v>128</v>
      </c>
      <c r="AU266" s="148" t="s">
        <v>86</v>
      </c>
      <c r="AV266" s="12" t="s">
        <v>86</v>
      </c>
      <c r="AW266" s="12" t="s">
        <v>32</v>
      </c>
      <c r="AX266" s="12" t="s">
        <v>81</v>
      </c>
      <c r="AY266" s="148" t="s">
        <v>120</v>
      </c>
    </row>
    <row r="267" spans="2:65" s="13" customFormat="1" ht="10.199999999999999">
      <c r="B267" s="154"/>
      <c r="D267" s="147" t="s">
        <v>128</v>
      </c>
      <c r="E267" s="155" t="s">
        <v>1</v>
      </c>
      <c r="F267" s="156" t="s">
        <v>269</v>
      </c>
      <c r="H267" s="155" t="s">
        <v>1</v>
      </c>
      <c r="I267" s="157"/>
      <c r="L267" s="154"/>
      <c r="M267" s="158"/>
      <c r="T267" s="159"/>
      <c r="AT267" s="155" t="s">
        <v>128</v>
      </c>
      <c r="AU267" s="155" t="s">
        <v>86</v>
      </c>
      <c r="AV267" s="13" t="s">
        <v>81</v>
      </c>
      <c r="AW267" s="13" t="s">
        <v>32</v>
      </c>
      <c r="AX267" s="13" t="s">
        <v>76</v>
      </c>
      <c r="AY267" s="155" t="s">
        <v>120</v>
      </c>
    </row>
    <row r="268" spans="2:65" s="1" customFormat="1" ht="24.15" customHeight="1">
      <c r="B268" s="31"/>
      <c r="C268" s="132" t="s">
        <v>270</v>
      </c>
      <c r="D268" s="132" t="s">
        <v>122</v>
      </c>
      <c r="E268" s="133" t="s">
        <v>271</v>
      </c>
      <c r="F268" s="134" t="s">
        <v>272</v>
      </c>
      <c r="G268" s="135" t="s">
        <v>273</v>
      </c>
      <c r="H268" s="136">
        <v>2</v>
      </c>
      <c r="I268" s="137"/>
      <c r="J268" s="138">
        <f>ROUND(I268*H268,2)</f>
        <v>0</v>
      </c>
      <c r="K268" s="139"/>
      <c r="L268" s="31"/>
      <c r="M268" s="140" t="s">
        <v>1</v>
      </c>
      <c r="N268" s="141" t="s">
        <v>41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126</v>
      </c>
      <c r="AT268" s="144" t="s">
        <v>122</v>
      </c>
      <c r="AU268" s="144" t="s">
        <v>86</v>
      </c>
      <c r="AY268" s="16" t="s">
        <v>120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81</v>
      </c>
      <c r="BK268" s="145">
        <f>ROUND(I268*H268,2)</f>
        <v>0</v>
      </c>
      <c r="BL268" s="16" t="s">
        <v>126</v>
      </c>
      <c r="BM268" s="144" t="s">
        <v>274</v>
      </c>
    </row>
    <row r="269" spans="2:65" s="1" customFormat="1" ht="16.5" customHeight="1">
      <c r="B269" s="31"/>
      <c r="C269" s="132" t="s">
        <v>275</v>
      </c>
      <c r="D269" s="132" t="s">
        <v>122</v>
      </c>
      <c r="E269" s="133" t="s">
        <v>276</v>
      </c>
      <c r="F269" s="134" t="s">
        <v>277</v>
      </c>
      <c r="G269" s="135" t="s">
        <v>251</v>
      </c>
      <c r="H269" s="136">
        <v>31</v>
      </c>
      <c r="I269" s="137"/>
      <c r="J269" s="138">
        <f>ROUND(I269*H269,2)</f>
        <v>0</v>
      </c>
      <c r="K269" s="139"/>
      <c r="L269" s="31"/>
      <c r="M269" s="140" t="s">
        <v>1</v>
      </c>
      <c r="N269" s="141" t="s">
        <v>41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126</v>
      </c>
      <c r="AT269" s="144" t="s">
        <v>122</v>
      </c>
      <c r="AU269" s="144" t="s">
        <v>86</v>
      </c>
      <c r="AY269" s="16" t="s">
        <v>120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81</v>
      </c>
      <c r="BK269" s="145">
        <f>ROUND(I269*H269,2)</f>
        <v>0</v>
      </c>
      <c r="BL269" s="16" t="s">
        <v>126</v>
      </c>
      <c r="BM269" s="144" t="s">
        <v>278</v>
      </c>
    </row>
    <row r="270" spans="2:65" s="12" customFormat="1" ht="10.199999999999999">
      <c r="B270" s="146"/>
      <c r="D270" s="147" t="s">
        <v>128</v>
      </c>
      <c r="E270" s="148" t="s">
        <v>1</v>
      </c>
      <c r="F270" s="149" t="s">
        <v>279</v>
      </c>
      <c r="H270" s="150">
        <v>31</v>
      </c>
      <c r="I270" s="151"/>
      <c r="L270" s="146"/>
      <c r="M270" s="152"/>
      <c r="T270" s="153"/>
      <c r="AT270" s="148" t="s">
        <v>128</v>
      </c>
      <c r="AU270" s="148" t="s">
        <v>86</v>
      </c>
      <c r="AV270" s="12" t="s">
        <v>86</v>
      </c>
      <c r="AW270" s="12" t="s">
        <v>32</v>
      </c>
      <c r="AX270" s="12" t="s">
        <v>81</v>
      </c>
      <c r="AY270" s="148" t="s">
        <v>120</v>
      </c>
    </row>
    <row r="271" spans="2:65" s="13" customFormat="1" ht="10.199999999999999">
      <c r="B271" s="154"/>
      <c r="D271" s="147" t="s">
        <v>128</v>
      </c>
      <c r="E271" s="155" t="s">
        <v>1</v>
      </c>
      <c r="F271" s="156" t="s">
        <v>280</v>
      </c>
      <c r="H271" s="155" t="s">
        <v>1</v>
      </c>
      <c r="I271" s="157"/>
      <c r="L271" s="154"/>
      <c r="M271" s="158"/>
      <c r="T271" s="159"/>
      <c r="AT271" s="155" t="s">
        <v>128</v>
      </c>
      <c r="AU271" s="155" t="s">
        <v>86</v>
      </c>
      <c r="AV271" s="13" t="s">
        <v>81</v>
      </c>
      <c r="AW271" s="13" t="s">
        <v>32</v>
      </c>
      <c r="AX271" s="13" t="s">
        <v>76</v>
      </c>
      <c r="AY271" s="155" t="s">
        <v>120</v>
      </c>
    </row>
    <row r="272" spans="2:65" s="1" customFormat="1" ht="24.15" customHeight="1">
      <c r="B272" s="31"/>
      <c r="C272" s="132" t="s">
        <v>281</v>
      </c>
      <c r="D272" s="132" t="s">
        <v>122</v>
      </c>
      <c r="E272" s="133" t="s">
        <v>282</v>
      </c>
      <c r="F272" s="134" t="s">
        <v>283</v>
      </c>
      <c r="G272" s="135" t="s">
        <v>266</v>
      </c>
      <c r="H272" s="136">
        <v>18</v>
      </c>
      <c r="I272" s="137"/>
      <c r="J272" s="138">
        <f>ROUND(I272*H272,2)</f>
        <v>0</v>
      </c>
      <c r="K272" s="139"/>
      <c r="L272" s="31"/>
      <c r="M272" s="140" t="s">
        <v>1</v>
      </c>
      <c r="N272" s="141" t="s">
        <v>41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126</v>
      </c>
      <c r="AT272" s="144" t="s">
        <v>122</v>
      </c>
      <c r="AU272" s="144" t="s">
        <v>86</v>
      </c>
      <c r="AY272" s="16" t="s">
        <v>120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81</v>
      </c>
      <c r="BK272" s="145">
        <f>ROUND(I272*H272,2)</f>
        <v>0</v>
      </c>
      <c r="BL272" s="16" t="s">
        <v>126</v>
      </c>
      <c r="BM272" s="144" t="s">
        <v>284</v>
      </c>
    </row>
    <row r="273" spans="2:65" s="1" customFormat="1" ht="16.5" customHeight="1">
      <c r="B273" s="31"/>
      <c r="C273" s="132" t="s">
        <v>285</v>
      </c>
      <c r="D273" s="132" t="s">
        <v>122</v>
      </c>
      <c r="E273" s="133" t="s">
        <v>286</v>
      </c>
      <c r="F273" s="134" t="s">
        <v>287</v>
      </c>
      <c r="G273" s="135" t="s">
        <v>125</v>
      </c>
      <c r="H273" s="136">
        <v>560</v>
      </c>
      <c r="I273" s="137"/>
      <c r="J273" s="138">
        <f>ROUND(I273*H273,2)</f>
        <v>0</v>
      </c>
      <c r="K273" s="139"/>
      <c r="L273" s="31"/>
      <c r="M273" s="140" t="s">
        <v>1</v>
      </c>
      <c r="N273" s="141" t="s">
        <v>41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126</v>
      </c>
      <c r="AT273" s="144" t="s">
        <v>122</v>
      </c>
      <c r="AU273" s="144" t="s">
        <v>86</v>
      </c>
      <c r="AY273" s="16" t="s">
        <v>120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6" t="s">
        <v>81</v>
      </c>
      <c r="BK273" s="145">
        <f>ROUND(I273*H273,2)</f>
        <v>0</v>
      </c>
      <c r="BL273" s="16" t="s">
        <v>126</v>
      </c>
      <c r="BM273" s="144" t="s">
        <v>288</v>
      </c>
    </row>
    <row r="274" spans="2:65" s="12" customFormat="1" ht="10.199999999999999">
      <c r="B274" s="146"/>
      <c r="D274" s="147" t="s">
        <v>128</v>
      </c>
      <c r="E274" s="148" t="s">
        <v>1</v>
      </c>
      <c r="F274" s="149" t="s">
        <v>289</v>
      </c>
      <c r="H274" s="150">
        <v>560</v>
      </c>
      <c r="I274" s="151"/>
      <c r="L274" s="146"/>
      <c r="M274" s="152"/>
      <c r="T274" s="153"/>
      <c r="AT274" s="148" t="s">
        <v>128</v>
      </c>
      <c r="AU274" s="148" t="s">
        <v>86</v>
      </c>
      <c r="AV274" s="12" t="s">
        <v>86</v>
      </c>
      <c r="AW274" s="12" t="s">
        <v>32</v>
      </c>
      <c r="AX274" s="12" t="s">
        <v>81</v>
      </c>
      <c r="AY274" s="148" t="s">
        <v>120</v>
      </c>
    </row>
    <row r="275" spans="2:65" s="13" customFormat="1" ht="10.199999999999999">
      <c r="B275" s="154"/>
      <c r="D275" s="147" t="s">
        <v>128</v>
      </c>
      <c r="E275" s="155" t="s">
        <v>1</v>
      </c>
      <c r="F275" s="156" t="s">
        <v>290</v>
      </c>
      <c r="H275" s="155" t="s">
        <v>1</v>
      </c>
      <c r="I275" s="157"/>
      <c r="L275" s="154"/>
      <c r="M275" s="158"/>
      <c r="T275" s="159"/>
      <c r="AT275" s="155" t="s">
        <v>128</v>
      </c>
      <c r="AU275" s="155" t="s">
        <v>86</v>
      </c>
      <c r="AV275" s="13" t="s">
        <v>81</v>
      </c>
      <c r="AW275" s="13" t="s">
        <v>32</v>
      </c>
      <c r="AX275" s="13" t="s">
        <v>76</v>
      </c>
      <c r="AY275" s="155" t="s">
        <v>120</v>
      </c>
    </row>
    <row r="276" spans="2:65" s="13" customFormat="1" ht="10.199999999999999">
      <c r="B276" s="154"/>
      <c r="D276" s="147" t="s">
        <v>128</v>
      </c>
      <c r="E276" s="155" t="s">
        <v>1</v>
      </c>
      <c r="F276" s="156" t="s">
        <v>291</v>
      </c>
      <c r="H276" s="155" t="s">
        <v>1</v>
      </c>
      <c r="I276" s="157"/>
      <c r="L276" s="154"/>
      <c r="M276" s="158"/>
      <c r="T276" s="159"/>
      <c r="AT276" s="155" t="s">
        <v>128</v>
      </c>
      <c r="AU276" s="155" t="s">
        <v>86</v>
      </c>
      <c r="AV276" s="13" t="s">
        <v>81</v>
      </c>
      <c r="AW276" s="13" t="s">
        <v>32</v>
      </c>
      <c r="AX276" s="13" t="s">
        <v>76</v>
      </c>
      <c r="AY276" s="155" t="s">
        <v>120</v>
      </c>
    </row>
    <row r="277" spans="2:65" s="1" customFormat="1" ht="16.5" customHeight="1">
      <c r="B277" s="31"/>
      <c r="C277" s="132" t="s">
        <v>292</v>
      </c>
      <c r="D277" s="132" t="s">
        <v>122</v>
      </c>
      <c r="E277" s="133" t="s">
        <v>293</v>
      </c>
      <c r="F277" s="134" t="s">
        <v>294</v>
      </c>
      <c r="G277" s="135" t="s">
        <v>125</v>
      </c>
      <c r="H277" s="136">
        <v>4</v>
      </c>
      <c r="I277" s="137"/>
      <c r="J277" s="138">
        <f>ROUND(I277*H277,2)</f>
        <v>0</v>
      </c>
      <c r="K277" s="139"/>
      <c r="L277" s="31"/>
      <c r="M277" s="140" t="s">
        <v>1</v>
      </c>
      <c r="N277" s="141" t="s">
        <v>41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126</v>
      </c>
      <c r="AT277" s="144" t="s">
        <v>122</v>
      </c>
      <c r="AU277" s="144" t="s">
        <v>86</v>
      </c>
      <c r="AY277" s="16" t="s">
        <v>120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6" t="s">
        <v>81</v>
      </c>
      <c r="BK277" s="145">
        <f>ROUND(I277*H277,2)</f>
        <v>0</v>
      </c>
      <c r="BL277" s="16" t="s">
        <v>126</v>
      </c>
      <c r="BM277" s="144" t="s">
        <v>295</v>
      </c>
    </row>
    <row r="278" spans="2:65" s="12" customFormat="1" ht="10.199999999999999">
      <c r="B278" s="146"/>
      <c r="D278" s="147" t="s">
        <v>128</v>
      </c>
      <c r="E278" s="148" t="s">
        <v>1</v>
      </c>
      <c r="F278" s="149" t="s">
        <v>126</v>
      </c>
      <c r="H278" s="150">
        <v>4</v>
      </c>
      <c r="I278" s="151"/>
      <c r="L278" s="146"/>
      <c r="M278" s="152"/>
      <c r="T278" s="153"/>
      <c r="AT278" s="148" t="s">
        <v>128</v>
      </c>
      <c r="AU278" s="148" t="s">
        <v>86</v>
      </c>
      <c r="AV278" s="12" t="s">
        <v>86</v>
      </c>
      <c r="AW278" s="12" t="s">
        <v>32</v>
      </c>
      <c r="AX278" s="12" t="s">
        <v>81</v>
      </c>
      <c r="AY278" s="148" t="s">
        <v>120</v>
      </c>
    </row>
    <row r="279" spans="2:65" s="13" customFormat="1" ht="10.199999999999999">
      <c r="B279" s="154"/>
      <c r="D279" s="147" t="s">
        <v>128</v>
      </c>
      <c r="E279" s="155" t="s">
        <v>1</v>
      </c>
      <c r="F279" s="156" t="s">
        <v>296</v>
      </c>
      <c r="H279" s="155" t="s">
        <v>1</v>
      </c>
      <c r="I279" s="157"/>
      <c r="L279" s="154"/>
      <c r="M279" s="158"/>
      <c r="T279" s="159"/>
      <c r="AT279" s="155" t="s">
        <v>128</v>
      </c>
      <c r="AU279" s="155" t="s">
        <v>86</v>
      </c>
      <c r="AV279" s="13" t="s">
        <v>81</v>
      </c>
      <c r="AW279" s="13" t="s">
        <v>32</v>
      </c>
      <c r="AX279" s="13" t="s">
        <v>76</v>
      </c>
      <c r="AY279" s="155" t="s">
        <v>120</v>
      </c>
    </row>
    <row r="280" spans="2:65" s="1" customFormat="1" ht="16.5" customHeight="1">
      <c r="B280" s="31"/>
      <c r="C280" s="132" t="s">
        <v>297</v>
      </c>
      <c r="D280" s="132" t="s">
        <v>122</v>
      </c>
      <c r="E280" s="133" t="s">
        <v>298</v>
      </c>
      <c r="F280" s="134" t="s">
        <v>299</v>
      </c>
      <c r="G280" s="135" t="s">
        <v>266</v>
      </c>
      <c r="H280" s="136">
        <v>1</v>
      </c>
      <c r="I280" s="137"/>
      <c r="J280" s="138">
        <f>ROUND(I280*H280,2)</f>
        <v>0</v>
      </c>
      <c r="K280" s="139"/>
      <c r="L280" s="31"/>
      <c r="M280" s="140" t="s">
        <v>1</v>
      </c>
      <c r="N280" s="141" t="s">
        <v>41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126</v>
      </c>
      <c r="AT280" s="144" t="s">
        <v>122</v>
      </c>
      <c r="AU280" s="144" t="s">
        <v>86</v>
      </c>
      <c r="AY280" s="16" t="s">
        <v>120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6" t="s">
        <v>81</v>
      </c>
      <c r="BK280" s="145">
        <f>ROUND(I280*H280,2)</f>
        <v>0</v>
      </c>
      <c r="BL280" s="16" t="s">
        <v>126</v>
      </c>
      <c r="BM280" s="144" t="s">
        <v>300</v>
      </c>
    </row>
    <row r="281" spans="2:65" s="12" customFormat="1" ht="10.199999999999999">
      <c r="B281" s="146"/>
      <c r="D281" s="147" t="s">
        <v>128</v>
      </c>
      <c r="E281" s="148" t="s">
        <v>1</v>
      </c>
      <c r="F281" s="149" t="s">
        <v>81</v>
      </c>
      <c r="H281" s="150">
        <v>1</v>
      </c>
      <c r="I281" s="151"/>
      <c r="L281" s="146"/>
      <c r="M281" s="152"/>
      <c r="T281" s="153"/>
      <c r="AT281" s="148" t="s">
        <v>128</v>
      </c>
      <c r="AU281" s="148" t="s">
        <v>86</v>
      </c>
      <c r="AV281" s="12" t="s">
        <v>86</v>
      </c>
      <c r="AW281" s="12" t="s">
        <v>32</v>
      </c>
      <c r="AX281" s="12" t="s">
        <v>81</v>
      </c>
      <c r="AY281" s="148" t="s">
        <v>120</v>
      </c>
    </row>
    <row r="282" spans="2:65" s="13" customFormat="1" ht="10.199999999999999">
      <c r="B282" s="154"/>
      <c r="D282" s="147" t="s">
        <v>128</v>
      </c>
      <c r="E282" s="155" t="s">
        <v>1</v>
      </c>
      <c r="F282" s="156" t="s">
        <v>301</v>
      </c>
      <c r="H282" s="155" t="s">
        <v>1</v>
      </c>
      <c r="I282" s="157"/>
      <c r="L282" s="154"/>
      <c r="M282" s="158"/>
      <c r="T282" s="159"/>
      <c r="AT282" s="155" t="s">
        <v>128</v>
      </c>
      <c r="AU282" s="155" t="s">
        <v>86</v>
      </c>
      <c r="AV282" s="13" t="s">
        <v>81</v>
      </c>
      <c r="AW282" s="13" t="s">
        <v>32</v>
      </c>
      <c r="AX282" s="13" t="s">
        <v>76</v>
      </c>
      <c r="AY282" s="155" t="s">
        <v>120</v>
      </c>
    </row>
    <row r="283" spans="2:65" s="13" customFormat="1" ht="10.199999999999999">
      <c r="B283" s="154"/>
      <c r="D283" s="147" t="s">
        <v>128</v>
      </c>
      <c r="E283" s="155" t="s">
        <v>1</v>
      </c>
      <c r="F283" s="156" t="s">
        <v>302</v>
      </c>
      <c r="H283" s="155" t="s">
        <v>1</v>
      </c>
      <c r="I283" s="157"/>
      <c r="L283" s="154"/>
      <c r="M283" s="158"/>
      <c r="T283" s="159"/>
      <c r="AT283" s="155" t="s">
        <v>128</v>
      </c>
      <c r="AU283" s="155" t="s">
        <v>86</v>
      </c>
      <c r="AV283" s="13" t="s">
        <v>81</v>
      </c>
      <c r="AW283" s="13" t="s">
        <v>32</v>
      </c>
      <c r="AX283" s="13" t="s">
        <v>76</v>
      </c>
      <c r="AY283" s="155" t="s">
        <v>120</v>
      </c>
    </row>
    <row r="284" spans="2:65" s="13" customFormat="1" ht="10.199999999999999">
      <c r="B284" s="154"/>
      <c r="D284" s="147" t="s">
        <v>128</v>
      </c>
      <c r="E284" s="155" t="s">
        <v>1</v>
      </c>
      <c r="F284" s="156" t="s">
        <v>303</v>
      </c>
      <c r="H284" s="155" t="s">
        <v>1</v>
      </c>
      <c r="I284" s="157"/>
      <c r="L284" s="154"/>
      <c r="M284" s="158"/>
      <c r="T284" s="159"/>
      <c r="AT284" s="155" t="s">
        <v>128</v>
      </c>
      <c r="AU284" s="155" t="s">
        <v>86</v>
      </c>
      <c r="AV284" s="13" t="s">
        <v>81</v>
      </c>
      <c r="AW284" s="13" t="s">
        <v>32</v>
      </c>
      <c r="AX284" s="13" t="s">
        <v>76</v>
      </c>
      <c r="AY284" s="155" t="s">
        <v>120</v>
      </c>
    </row>
    <row r="285" spans="2:65" s="1" customFormat="1" ht="24.15" customHeight="1">
      <c r="B285" s="31"/>
      <c r="C285" s="132" t="s">
        <v>304</v>
      </c>
      <c r="D285" s="132" t="s">
        <v>122</v>
      </c>
      <c r="E285" s="133" t="s">
        <v>305</v>
      </c>
      <c r="F285" s="134" t="s">
        <v>306</v>
      </c>
      <c r="G285" s="135" t="s">
        <v>266</v>
      </c>
      <c r="H285" s="136">
        <v>2</v>
      </c>
      <c r="I285" s="137"/>
      <c r="J285" s="138">
        <f>ROUND(I285*H285,2)</f>
        <v>0</v>
      </c>
      <c r="K285" s="139"/>
      <c r="L285" s="31"/>
      <c r="M285" s="140" t="s">
        <v>1</v>
      </c>
      <c r="N285" s="141" t="s">
        <v>41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126</v>
      </c>
      <c r="AT285" s="144" t="s">
        <v>122</v>
      </c>
      <c r="AU285" s="144" t="s">
        <v>86</v>
      </c>
      <c r="AY285" s="16" t="s">
        <v>120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6" t="s">
        <v>81</v>
      </c>
      <c r="BK285" s="145">
        <f>ROUND(I285*H285,2)</f>
        <v>0</v>
      </c>
      <c r="BL285" s="16" t="s">
        <v>126</v>
      </c>
      <c r="BM285" s="144" t="s">
        <v>307</v>
      </c>
    </row>
    <row r="286" spans="2:65" s="12" customFormat="1" ht="10.199999999999999">
      <c r="B286" s="146"/>
      <c r="D286" s="147" t="s">
        <v>128</v>
      </c>
      <c r="E286" s="148" t="s">
        <v>1</v>
      </c>
      <c r="F286" s="149" t="s">
        <v>86</v>
      </c>
      <c r="H286" s="150">
        <v>2</v>
      </c>
      <c r="I286" s="151"/>
      <c r="L286" s="146"/>
      <c r="M286" s="152"/>
      <c r="T286" s="153"/>
      <c r="AT286" s="148" t="s">
        <v>128</v>
      </c>
      <c r="AU286" s="148" t="s">
        <v>86</v>
      </c>
      <c r="AV286" s="12" t="s">
        <v>86</v>
      </c>
      <c r="AW286" s="12" t="s">
        <v>32</v>
      </c>
      <c r="AX286" s="12" t="s">
        <v>81</v>
      </c>
      <c r="AY286" s="148" t="s">
        <v>120</v>
      </c>
    </row>
    <row r="287" spans="2:65" s="13" customFormat="1" ht="20.399999999999999">
      <c r="B287" s="154"/>
      <c r="D287" s="147" t="s">
        <v>128</v>
      </c>
      <c r="E287" s="155" t="s">
        <v>1</v>
      </c>
      <c r="F287" s="156" t="s">
        <v>308</v>
      </c>
      <c r="H287" s="155" t="s">
        <v>1</v>
      </c>
      <c r="I287" s="157"/>
      <c r="L287" s="154"/>
      <c r="M287" s="158"/>
      <c r="T287" s="159"/>
      <c r="AT287" s="155" t="s">
        <v>128</v>
      </c>
      <c r="AU287" s="155" t="s">
        <v>86</v>
      </c>
      <c r="AV287" s="13" t="s">
        <v>81</v>
      </c>
      <c r="AW287" s="13" t="s">
        <v>32</v>
      </c>
      <c r="AX287" s="13" t="s">
        <v>76</v>
      </c>
      <c r="AY287" s="155" t="s">
        <v>120</v>
      </c>
    </row>
    <row r="288" spans="2:65" s="13" customFormat="1" ht="10.199999999999999">
      <c r="B288" s="154"/>
      <c r="D288" s="147" t="s">
        <v>128</v>
      </c>
      <c r="E288" s="155" t="s">
        <v>1</v>
      </c>
      <c r="F288" s="156" t="s">
        <v>309</v>
      </c>
      <c r="H288" s="155" t="s">
        <v>1</v>
      </c>
      <c r="I288" s="157"/>
      <c r="L288" s="154"/>
      <c r="M288" s="158"/>
      <c r="T288" s="159"/>
      <c r="AT288" s="155" t="s">
        <v>128</v>
      </c>
      <c r="AU288" s="155" t="s">
        <v>86</v>
      </c>
      <c r="AV288" s="13" t="s">
        <v>81</v>
      </c>
      <c r="AW288" s="13" t="s">
        <v>32</v>
      </c>
      <c r="AX288" s="13" t="s">
        <v>76</v>
      </c>
      <c r="AY288" s="155" t="s">
        <v>120</v>
      </c>
    </row>
    <row r="289" spans="2:65" s="13" customFormat="1" ht="10.199999999999999">
      <c r="B289" s="154"/>
      <c r="D289" s="147" t="s">
        <v>128</v>
      </c>
      <c r="E289" s="155" t="s">
        <v>1</v>
      </c>
      <c r="F289" s="156" t="s">
        <v>310</v>
      </c>
      <c r="H289" s="155" t="s">
        <v>1</v>
      </c>
      <c r="I289" s="157"/>
      <c r="L289" s="154"/>
      <c r="M289" s="158"/>
      <c r="T289" s="159"/>
      <c r="AT289" s="155" t="s">
        <v>128</v>
      </c>
      <c r="AU289" s="155" t="s">
        <v>86</v>
      </c>
      <c r="AV289" s="13" t="s">
        <v>81</v>
      </c>
      <c r="AW289" s="13" t="s">
        <v>32</v>
      </c>
      <c r="AX289" s="13" t="s">
        <v>76</v>
      </c>
      <c r="AY289" s="155" t="s">
        <v>120</v>
      </c>
    </row>
    <row r="290" spans="2:65" s="1" customFormat="1" ht="16.5" customHeight="1">
      <c r="B290" s="31"/>
      <c r="C290" s="132" t="s">
        <v>311</v>
      </c>
      <c r="D290" s="132" t="s">
        <v>122</v>
      </c>
      <c r="E290" s="133" t="s">
        <v>312</v>
      </c>
      <c r="F290" s="134" t="s">
        <v>313</v>
      </c>
      <c r="G290" s="135" t="s">
        <v>266</v>
      </c>
      <c r="H290" s="136">
        <v>1</v>
      </c>
      <c r="I290" s="137"/>
      <c r="J290" s="138">
        <f>ROUND(I290*H290,2)</f>
        <v>0</v>
      </c>
      <c r="K290" s="139"/>
      <c r="L290" s="31"/>
      <c r="M290" s="140" t="s">
        <v>1</v>
      </c>
      <c r="N290" s="141" t="s">
        <v>41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126</v>
      </c>
      <c r="AT290" s="144" t="s">
        <v>122</v>
      </c>
      <c r="AU290" s="144" t="s">
        <v>86</v>
      </c>
      <c r="AY290" s="16" t="s">
        <v>120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6" t="s">
        <v>81</v>
      </c>
      <c r="BK290" s="145">
        <f>ROUND(I290*H290,2)</f>
        <v>0</v>
      </c>
      <c r="BL290" s="16" t="s">
        <v>126</v>
      </c>
      <c r="BM290" s="144" t="s">
        <v>314</v>
      </c>
    </row>
    <row r="291" spans="2:65" s="12" customFormat="1" ht="10.199999999999999">
      <c r="B291" s="146"/>
      <c r="D291" s="147" t="s">
        <v>128</v>
      </c>
      <c r="E291" s="148" t="s">
        <v>1</v>
      </c>
      <c r="F291" s="149" t="s">
        <v>81</v>
      </c>
      <c r="H291" s="150">
        <v>1</v>
      </c>
      <c r="I291" s="151"/>
      <c r="L291" s="146"/>
      <c r="M291" s="152"/>
      <c r="T291" s="153"/>
      <c r="AT291" s="148" t="s">
        <v>128</v>
      </c>
      <c r="AU291" s="148" t="s">
        <v>86</v>
      </c>
      <c r="AV291" s="12" t="s">
        <v>86</v>
      </c>
      <c r="AW291" s="12" t="s">
        <v>32</v>
      </c>
      <c r="AX291" s="12" t="s">
        <v>81</v>
      </c>
      <c r="AY291" s="148" t="s">
        <v>120</v>
      </c>
    </row>
    <row r="292" spans="2:65" s="13" customFormat="1" ht="10.199999999999999">
      <c r="B292" s="154"/>
      <c r="D292" s="147" t="s">
        <v>128</v>
      </c>
      <c r="E292" s="155" t="s">
        <v>1</v>
      </c>
      <c r="F292" s="156" t="s">
        <v>315</v>
      </c>
      <c r="H292" s="155" t="s">
        <v>1</v>
      </c>
      <c r="I292" s="157"/>
      <c r="L292" s="154"/>
      <c r="M292" s="158"/>
      <c r="T292" s="159"/>
      <c r="AT292" s="155" t="s">
        <v>128</v>
      </c>
      <c r="AU292" s="155" t="s">
        <v>86</v>
      </c>
      <c r="AV292" s="13" t="s">
        <v>81</v>
      </c>
      <c r="AW292" s="13" t="s">
        <v>32</v>
      </c>
      <c r="AX292" s="13" t="s">
        <v>76</v>
      </c>
      <c r="AY292" s="155" t="s">
        <v>120</v>
      </c>
    </row>
    <row r="293" spans="2:65" s="1" customFormat="1" ht="24.15" customHeight="1">
      <c r="B293" s="31"/>
      <c r="C293" s="132" t="s">
        <v>316</v>
      </c>
      <c r="D293" s="132" t="s">
        <v>122</v>
      </c>
      <c r="E293" s="133" t="s">
        <v>317</v>
      </c>
      <c r="F293" s="134" t="s">
        <v>318</v>
      </c>
      <c r="G293" s="135" t="s">
        <v>266</v>
      </c>
      <c r="H293" s="136">
        <v>2</v>
      </c>
      <c r="I293" s="137"/>
      <c r="J293" s="138">
        <f>ROUND(I293*H293,2)</f>
        <v>0</v>
      </c>
      <c r="K293" s="139"/>
      <c r="L293" s="31"/>
      <c r="M293" s="140" t="s">
        <v>1</v>
      </c>
      <c r="N293" s="141" t="s">
        <v>41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126</v>
      </c>
      <c r="AT293" s="144" t="s">
        <v>122</v>
      </c>
      <c r="AU293" s="144" t="s">
        <v>86</v>
      </c>
      <c r="AY293" s="16" t="s">
        <v>120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6" t="s">
        <v>81</v>
      </c>
      <c r="BK293" s="145">
        <f>ROUND(I293*H293,2)</f>
        <v>0</v>
      </c>
      <c r="BL293" s="16" t="s">
        <v>126</v>
      </c>
      <c r="BM293" s="144" t="s">
        <v>319</v>
      </c>
    </row>
    <row r="294" spans="2:65" s="12" customFormat="1" ht="10.199999999999999">
      <c r="B294" s="146"/>
      <c r="D294" s="147" t="s">
        <v>128</v>
      </c>
      <c r="E294" s="148" t="s">
        <v>1</v>
      </c>
      <c r="F294" s="149" t="s">
        <v>86</v>
      </c>
      <c r="H294" s="150">
        <v>2</v>
      </c>
      <c r="I294" s="151"/>
      <c r="L294" s="146"/>
      <c r="M294" s="152"/>
      <c r="T294" s="153"/>
      <c r="AT294" s="148" t="s">
        <v>128</v>
      </c>
      <c r="AU294" s="148" t="s">
        <v>86</v>
      </c>
      <c r="AV294" s="12" t="s">
        <v>86</v>
      </c>
      <c r="AW294" s="12" t="s">
        <v>32</v>
      </c>
      <c r="AX294" s="12" t="s">
        <v>81</v>
      </c>
      <c r="AY294" s="148" t="s">
        <v>120</v>
      </c>
    </row>
    <row r="295" spans="2:65" s="13" customFormat="1" ht="10.199999999999999">
      <c r="B295" s="154"/>
      <c r="D295" s="147" t="s">
        <v>128</v>
      </c>
      <c r="E295" s="155" t="s">
        <v>1</v>
      </c>
      <c r="F295" s="156" t="s">
        <v>320</v>
      </c>
      <c r="H295" s="155" t="s">
        <v>1</v>
      </c>
      <c r="I295" s="157"/>
      <c r="L295" s="154"/>
      <c r="M295" s="158"/>
      <c r="T295" s="159"/>
      <c r="AT295" s="155" t="s">
        <v>128</v>
      </c>
      <c r="AU295" s="155" t="s">
        <v>86</v>
      </c>
      <c r="AV295" s="13" t="s">
        <v>81</v>
      </c>
      <c r="AW295" s="13" t="s">
        <v>32</v>
      </c>
      <c r="AX295" s="13" t="s">
        <v>76</v>
      </c>
      <c r="AY295" s="155" t="s">
        <v>120</v>
      </c>
    </row>
    <row r="296" spans="2:65" s="13" customFormat="1" ht="10.199999999999999">
      <c r="B296" s="154"/>
      <c r="D296" s="147" t="s">
        <v>128</v>
      </c>
      <c r="E296" s="155" t="s">
        <v>1</v>
      </c>
      <c r="F296" s="156" t="s">
        <v>321</v>
      </c>
      <c r="H296" s="155" t="s">
        <v>1</v>
      </c>
      <c r="I296" s="157"/>
      <c r="L296" s="154"/>
      <c r="M296" s="158"/>
      <c r="T296" s="159"/>
      <c r="AT296" s="155" t="s">
        <v>128</v>
      </c>
      <c r="AU296" s="155" t="s">
        <v>86</v>
      </c>
      <c r="AV296" s="13" t="s">
        <v>81</v>
      </c>
      <c r="AW296" s="13" t="s">
        <v>32</v>
      </c>
      <c r="AX296" s="13" t="s">
        <v>76</v>
      </c>
      <c r="AY296" s="155" t="s">
        <v>120</v>
      </c>
    </row>
    <row r="297" spans="2:65" s="11" customFormat="1" ht="22.8" customHeight="1">
      <c r="B297" s="121"/>
      <c r="D297" s="122" t="s">
        <v>75</v>
      </c>
      <c r="E297" s="130" t="s">
        <v>126</v>
      </c>
      <c r="F297" s="130" t="s">
        <v>322</v>
      </c>
      <c r="I297" s="124"/>
      <c r="J297" s="131">
        <f>BK297</f>
        <v>0</v>
      </c>
      <c r="L297" s="121"/>
      <c r="M297" s="125"/>
      <c r="P297" s="126">
        <f>SUM(P298:P299)</f>
        <v>0</v>
      </c>
      <c r="R297" s="126">
        <f>SUM(R298:R299)</f>
        <v>1059.28935</v>
      </c>
      <c r="T297" s="127">
        <f>SUM(T298:T299)</f>
        <v>0</v>
      </c>
      <c r="AR297" s="122" t="s">
        <v>81</v>
      </c>
      <c r="AT297" s="128" t="s">
        <v>75</v>
      </c>
      <c r="AU297" s="128" t="s">
        <v>81</v>
      </c>
      <c r="AY297" s="122" t="s">
        <v>120</v>
      </c>
      <c r="BK297" s="129">
        <f>SUM(BK298:BK299)</f>
        <v>0</v>
      </c>
    </row>
    <row r="298" spans="2:65" s="1" customFormat="1" ht="16.5" customHeight="1">
      <c r="B298" s="31"/>
      <c r="C298" s="132" t="s">
        <v>323</v>
      </c>
      <c r="D298" s="132" t="s">
        <v>122</v>
      </c>
      <c r="E298" s="133" t="s">
        <v>324</v>
      </c>
      <c r="F298" s="134" t="s">
        <v>325</v>
      </c>
      <c r="G298" s="135" t="s">
        <v>133</v>
      </c>
      <c r="H298" s="136">
        <v>604.1</v>
      </c>
      <c r="I298" s="137"/>
      <c r="J298" s="138">
        <f>ROUND(I298*H298,2)</f>
        <v>0</v>
      </c>
      <c r="K298" s="139"/>
      <c r="L298" s="31"/>
      <c r="M298" s="140" t="s">
        <v>1</v>
      </c>
      <c r="N298" s="141" t="s">
        <v>41</v>
      </c>
      <c r="P298" s="142">
        <f>O298*H298</f>
        <v>0</v>
      </c>
      <c r="Q298" s="142">
        <v>1.7535000000000001</v>
      </c>
      <c r="R298" s="142">
        <f>Q298*H298</f>
        <v>1059.28935</v>
      </c>
      <c r="S298" s="142">
        <v>0</v>
      </c>
      <c r="T298" s="143">
        <f>S298*H298</f>
        <v>0</v>
      </c>
      <c r="AR298" s="144" t="s">
        <v>126</v>
      </c>
      <c r="AT298" s="144" t="s">
        <v>122</v>
      </c>
      <c r="AU298" s="144" t="s">
        <v>86</v>
      </c>
      <c r="AY298" s="16" t="s">
        <v>120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6" t="s">
        <v>81</v>
      </c>
      <c r="BK298" s="145">
        <f>ROUND(I298*H298,2)</f>
        <v>0</v>
      </c>
      <c r="BL298" s="16" t="s">
        <v>126</v>
      </c>
      <c r="BM298" s="144" t="s">
        <v>326</v>
      </c>
    </row>
    <row r="299" spans="2:65" s="12" customFormat="1" ht="10.199999999999999">
      <c r="B299" s="146"/>
      <c r="D299" s="147" t="s">
        <v>128</v>
      </c>
      <c r="E299" s="148" t="s">
        <v>1</v>
      </c>
      <c r="F299" s="149" t="s">
        <v>327</v>
      </c>
      <c r="H299" s="150">
        <v>604.1</v>
      </c>
      <c r="I299" s="151"/>
      <c r="L299" s="146"/>
      <c r="M299" s="152"/>
      <c r="T299" s="153"/>
      <c r="AT299" s="148" t="s">
        <v>128</v>
      </c>
      <c r="AU299" s="148" t="s">
        <v>86</v>
      </c>
      <c r="AV299" s="12" t="s">
        <v>86</v>
      </c>
      <c r="AW299" s="12" t="s">
        <v>32</v>
      </c>
      <c r="AX299" s="12" t="s">
        <v>81</v>
      </c>
      <c r="AY299" s="148" t="s">
        <v>120</v>
      </c>
    </row>
    <row r="300" spans="2:65" s="11" customFormat="1" ht="22.8" customHeight="1">
      <c r="B300" s="121"/>
      <c r="D300" s="122" t="s">
        <v>75</v>
      </c>
      <c r="E300" s="130" t="s">
        <v>158</v>
      </c>
      <c r="F300" s="130" t="s">
        <v>328</v>
      </c>
      <c r="I300" s="124"/>
      <c r="J300" s="131">
        <f>BK300</f>
        <v>0</v>
      </c>
      <c r="L300" s="121"/>
      <c r="M300" s="125"/>
      <c r="P300" s="126">
        <f>SUM(P301:P312)</f>
        <v>0</v>
      </c>
      <c r="R300" s="126">
        <f>SUM(R301:R312)</f>
        <v>0</v>
      </c>
      <c r="T300" s="127">
        <f>SUM(T301:T312)</f>
        <v>0</v>
      </c>
      <c r="AR300" s="122" t="s">
        <v>81</v>
      </c>
      <c r="AT300" s="128" t="s">
        <v>75</v>
      </c>
      <c r="AU300" s="128" t="s">
        <v>81</v>
      </c>
      <c r="AY300" s="122" t="s">
        <v>120</v>
      </c>
      <c r="BK300" s="129">
        <f>SUM(BK301:BK312)</f>
        <v>0</v>
      </c>
    </row>
    <row r="301" spans="2:65" s="1" customFormat="1" ht="33" customHeight="1">
      <c r="B301" s="31"/>
      <c r="C301" s="132" t="s">
        <v>329</v>
      </c>
      <c r="D301" s="132" t="s">
        <v>122</v>
      </c>
      <c r="E301" s="133" t="s">
        <v>330</v>
      </c>
      <c r="F301" s="134" t="s">
        <v>331</v>
      </c>
      <c r="G301" s="135" t="s">
        <v>125</v>
      </c>
      <c r="H301" s="136">
        <v>8830</v>
      </c>
      <c r="I301" s="137"/>
      <c r="J301" s="138">
        <f>ROUND(I301*H301,2)</f>
        <v>0</v>
      </c>
      <c r="K301" s="139"/>
      <c r="L301" s="31"/>
      <c r="M301" s="140" t="s">
        <v>1</v>
      </c>
      <c r="N301" s="141" t="s">
        <v>41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126</v>
      </c>
      <c r="AT301" s="144" t="s">
        <v>122</v>
      </c>
      <c r="AU301" s="144" t="s">
        <v>86</v>
      </c>
      <c r="AY301" s="16" t="s">
        <v>120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6" t="s">
        <v>81</v>
      </c>
      <c r="BK301" s="145">
        <f>ROUND(I301*H301,2)</f>
        <v>0</v>
      </c>
      <c r="BL301" s="16" t="s">
        <v>126</v>
      </c>
      <c r="BM301" s="144" t="s">
        <v>332</v>
      </c>
    </row>
    <row r="302" spans="2:65" s="12" customFormat="1" ht="10.199999999999999">
      <c r="B302" s="146"/>
      <c r="D302" s="147" t="s">
        <v>128</v>
      </c>
      <c r="E302" s="148" t="s">
        <v>1</v>
      </c>
      <c r="F302" s="149" t="s">
        <v>201</v>
      </c>
      <c r="H302" s="150">
        <v>8360</v>
      </c>
      <c r="I302" s="151"/>
      <c r="L302" s="146"/>
      <c r="M302" s="152"/>
      <c r="T302" s="153"/>
      <c r="AT302" s="148" t="s">
        <v>128</v>
      </c>
      <c r="AU302" s="148" t="s">
        <v>86</v>
      </c>
      <c r="AV302" s="12" t="s">
        <v>86</v>
      </c>
      <c r="AW302" s="12" t="s">
        <v>32</v>
      </c>
      <c r="AX302" s="12" t="s">
        <v>76</v>
      </c>
      <c r="AY302" s="148" t="s">
        <v>120</v>
      </c>
    </row>
    <row r="303" spans="2:65" s="13" customFormat="1" ht="10.199999999999999">
      <c r="B303" s="154"/>
      <c r="D303" s="147" t="s">
        <v>128</v>
      </c>
      <c r="E303" s="155" t="s">
        <v>1</v>
      </c>
      <c r="F303" s="156" t="s">
        <v>202</v>
      </c>
      <c r="H303" s="155" t="s">
        <v>1</v>
      </c>
      <c r="I303" s="157"/>
      <c r="L303" s="154"/>
      <c r="M303" s="158"/>
      <c r="T303" s="159"/>
      <c r="AT303" s="155" t="s">
        <v>128</v>
      </c>
      <c r="AU303" s="155" t="s">
        <v>86</v>
      </c>
      <c r="AV303" s="13" t="s">
        <v>81</v>
      </c>
      <c r="AW303" s="13" t="s">
        <v>32</v>
      </c>
      <c r="AX303" s="13" t="s">
        <v>76</v>
      </c>
      <c r="AY303" s="155" t="s">
        <v>120</v>
      </c>
    </row>
    <row r="304" spans="2:65" s="12" customFormat="1" ht="10.199999999999999">
      <c r="B304" s="146"/>
      <c r="D304" s="147" t="s">
        <v>128</v>
      </c>
      <c r="E304" s="148" t="s">
        <v>1</v>
      </c>
      <c r="F304" s="149" t="s">
        <v>333</v>
      </c>
      <c r="H304" s="150">
        <v>470</v>
      </c>
      <c r="I304" s="151"/>
      <c r="L304" s="146"/>
      <c r="M304" s="152"/>
      <c r="T304" s="153"/>
      <c r="AT304" s="148" t="s">
        <v>128</v>
      </c>
      <c r="AU304" s="148" t="s">
        <v>86</v>
      </c>
      <c r="AV304" s="12" t="s">
        <v>86</v>
      </c>
      <c r="AW304" s="12" t="s">
        <v>32</v>
      </c>
      <c r="AX304" s="12" t="s">
        <v>76</v>
      </c>
      <c r="AY304" s="148" t="s">
        <v>120</v>
      </c>
    </row>
    <row r="305" spans="2:65" s="13" customFormat="1" ht="10.199999999999999">
      <c r="B305" s="154"/>
      <c r="D305" s="147" t="s">
        <v>128</v>
      </c>
      <c r="E305" s="155" t="s">
        <v>1</v>
      </c>
      <c r="F305" s="156" t="s">
        <v>334</v>
      </c>
      <c r="H305" s="155" t="s">
        <v>1</v>
      </c>
      <c r="I305" s="157"/>
      <c r="L305" s="154"/>
      <c r="M305" s="158"/>
      <c r="T305" s="159"/>
      <c r="AT305" s="155" t="s">
        <v>128</v>
      </c>
      <c r="AU305" s="155" t="s">
        <v>86</v>
      </c>
      <c r="AV305" s="13" t="s">
        <v>81</v>
      </c>
      <c r="AW305" s="13" t="s">
        <v>32</v>
      </c>
      <c r="AX305" s="13" t="s">
        <v>76</v>
      </c>
      <c r="AY305" s="155" t="s">
        <v>120</v>
      </c>
    </row>
    <row r="306" spans="2:65" s="14" customFormat="1" ht="10.199999999999999">
      <c r="B306" s="160"/>
      <c r="D306" s="147" t="s">
        <v>128</v>
      </c>
      <c r="E306" s="161" t="s">
        <v>1</v>
      </c>
      <c r="F306" s="162" t="s">
        <v>144</v>
      </c>
      <c r="H306" s="163">
        <v>8830</v>
      </c>
      <c r="I306" s="164"/>
      <c r="L306" s="160"/>
      <c r="M306" s="165"/>
      <c r="T306" s="166"/>
      <c r="AT306" s="161" t="s">
        <v>128</v>
      </c>
      <c r="AU306" s="161" t="s">
        <v>86</v>
      </c>
      <c r="AV306" s="14" t="s">
        <v>126</v>
      </c>
      <c r="AW306" s="14" t="s">
        <v>32</v>
      </c>
      <c r="AX306" s="14" t="s">
        <v>81</v>
      </c>
      <c r="AY306" s="161" t="s">
        <v>120</v>
      </c>
    </row>
    <row r="307" spans="2:65" s="1" customFormat="1" ht="21.75" customHeight="1">
      <c r="B307" s="31"/>
      <c r="C307" s="132" t="s">
        <v>335</v>
      </c>
      <c r="D307" s="132" t="s">
        <v>122</v>
      </c>
      <c r="E307" s="133" t="s">
        <v>336</v>
      </c>
      <c r="F307" s="134" t="s">
        <v>337</v>
      </c>
      <c r="G307" s="135" t="s">
        <v>125</v>
      </c>
      <c r="H307" s="136">
        <v>532</v>
      </c>
      <c r="I307" s="137"/>
      <c r="J307" s="138">
        <f>ROUND(I307*H307,2)</f>
        <v>0</v>
      </c>
      <c r="K307" s="139"/>
      <c r="L307" s="31"/>
      <c r="M307" s="140" t="s">
        <v>1</v>
      </c>
      <c r="N307" s="141" t="s">
        <v>41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126</v>
      </c>
      <c r="AT307" s="144" t="s">
        <v>122</v>
      </c>
      <c r="AU307" s="144" t="s">
        <v>86</v>
      </c>
      <c r="AY307" s="16" t="s">
        <v>120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81</v>
      </c>
      <c r="BK307" s="145">
        <f>ROUND(I307*H307,2)</f>
        <v>0</v>
      </c>
      <c r="BL307" s="16" t="s">
        <v>126</v>
      </c>
      <c r="BM307" s="144" t="s">
        <v>338</v>
      </c>
    </row>
    <row r="308" spans="2:65" s="12" customFormat="1" ht="10.199999999999999">
      <c r="B308" s="146"/>
      <c r="D308" s="147" t="s">
        <v>128</v>
      </c>
      <c r="E308" s="148" t="s">
        <v>1</v>
      </c>
      <c r="F308" s="149" t="s">
        <v>339</v>
      </c>
      <c r="H308" s="150">
        <v>212</v>
      </c>
      <c r="I308" s="151"/>
      <c r="L308" s="146"/>
      <c r="M308" s="152"/>
      <c r="T308" s="153"/>
      <c r="AT308" s="148" t="s">
        <v>128</v>
      </c>
      <c r="AU308" s="148" t="s">
        <v>86</v>
      </c>
      <c r="AV308" s="12" t="s">
        <v>86</v>
      </c>
      <c r="AW308" s="12" t="s">
        <v>32</v>
      </c>
      <c r="AX308" s="12" t="s">
        <v>76</v>
      </c>
      <c r="AY308" s="148" t="s">
        <v>120</v>
      </c>
    </row>
    <row r="309" spans="2:65" s="13" customFormat="1" ht="10.199999999999999">
      <c r="B309" s="154"/>
      <c r="D309" s="147" t="s">
        <v>128</v>
      </c>
      <c r="E309" s="155" t="s">
        <v>1</v>
      </c>
      <c r="F309" s="156" t="s">
        <v>340</v>
      </c>
      <c r="H309" s="155" t="s">
        <v>1</v>
      </c>
      <c r="I309" s="157"/>
      <c r="L309" s="154"/>
      <c r="M309" s="158"/>
      <c r="T309" s="159"/>
      <c r="AT309" s="155" t="s">
        <v>128</v>
      </c>
      <c r="AU309" s="155" t="s">
        <v>86</v>
      </c>
      <c r="AV309" s="13" t="s">
        <v>81</v>
      </c>
      <c r="AW309" s="13" t="s">
        <v>32</v>
      </c>
      <c r="AX309" s="13" t="s">
        <v>76</v>
      </c>
      <c r="AY309" s="155" t="s">
        <v>120</v>
      </c>
    </row>
    <row r="310" spans="2:65" s="12" customFormat="1" ht="10.199999999999999">
      <c r="B310" s="146"/>
      <c r="D310" s="147" t="s">
        <v>128</v>
      </c>
      <c r="E310" s="148" t="s">
        <v>1</v>
      </c>
      <c r="F310" s="149" t="s">
        <v>341</v>
      </c>
      <c r="H310" s="150">
        <v>320</v>
      </c>
      <c r="I310" s="151"/>
      <c r="L310" s="146"/>
      <c r="M310" s="152"/>
      <c r="T310" s="153"/>
      <c r="AT310" s="148" t="s">
        <v>128</v>
      </c>
      <c r="AU310" s="148" t="s">
        <v>86</v>
      </c>
      <c r="AV310" s="12" t="s">
        <v>86</v>
      </c>
      <c r="AW310" s="12" t="s">
        <v>32</v>
      </c>
      <c r="AX310" s="12" t="s">
        <v>76</v>
      </c>
      <c r="AY310" s="148" t="s">
        <v>120</v>
      </c>
    </row>
    <row r="311" spans="2:65" s="13" customFormat="1" ht="10.199999999999999">
      <c r="B311" s="154"/>
      <c r="D311" s="147" t="s">
        <v>128</v>
      </c>
      <c r="E311" s="155" t="s">
        <v>1</v>
      </c>
      <c r="F311" s="156" t="s">
        <v>342</v>
      </c>
      <c r="H311" s="155" t="s">
        <v>1</v>
      </c>
      <c r="I311" s="157"/>
      <c r="L311" s="154"/>
      <c r="M311" s="158"/>
      <c r="T311" s="159"/>
      <c r="AT311" s="155" t="s">
        <v>128</v>
      </c>
      <c r="AU311" s="155" t="s">
        <v>86</v>
      </c>
      <c r="AV311" s="13" t="s">
        <v>81</v>
      </c>
      <c r="AW311" s="13" t="s">
        <v>32</v>
      </c>
      <c r="AX311" s="13" t="s">
        <v>76</v>
      </c>
      <c r="AY311" s="155" t="s">
        <v>120</v>
      </c>
    </row>
    <row r="312" spans="2:65" s="14" customFormat="1" ht="10.199999999999999">
      <c r="B312" s="160"/>
      <c r="D312" s="147" t="s">
        <v>128</v>
      </c>
      <c r="E312" s="161" t="s">
        <v>1</v>
      </c>
      <c r="F312" s="162" t="s">
        <v>144</v>
      </c>
      <c r="H312" s="163">
        <v>532</v>
      </c>
      <c r="I312" s="164"/>
      <c r="L312" s="160"/>
      <c r="M312" s="165"/>
      <c r="T312" s="166"/>
      <c r="AT312" s="161" t="s">
        <v>128</v>
      </c>
      <c r="AU312" s="161" t="s">
        <v>86</v>
      </c>
      <c r="AV312" s="14" t="s">
        <v>126</v>
      </c>
      <c r="AW312" s="14" t="s">
        <v>32</v>
      </c>
      <c r="AX312" s="14" t="s">
        <v>81</v>
      </c>
      <c r="AY312" s="161" t="s">
        <v>120</v>
      </c>
    </row>
    <row r="313" spans="2:65" s="11" customFormat="1" ht="22.8" customHeight="1">
      <c r="B313" s="121"/>
      <c r="D313" s="122" t="s">
        <v>75</v>
      </c>
      <c r="E313" s="130" t="s">
        <v>179</v>
      </c>
      <c r="F313" s="130" t="s">
        <v>343</v>
      </c>
      <c r="I313" s="124"/>
      <c r="J313" s="131">
        <f>BK313</f>
        <v>0</v>
      </c>
      <c r="L313" s="121"/>
      <c r="M313" s="125"/>
      <c r="P313" s="126">
        <f>SUM(P314:P332)</f>
        <v>0</v>
      </c>
      <c r="R313" s="126">
        <f>SUM(R314:R332)</f>
        <v>1.8979058000000002</v>
      </c>
      <c r="T313" s="127">
        <f>SUM(T314:T332)</f>
        <v>0</v>
      </c>
      <c r="AR313" s="122" t="s">
        <v>81</v>
      </c>
      <c r="AT313" s="128" t="s">
        <v>75</v>
      </c>
      <c r="AU313" s="128" t="s">
        <v>81</v>
      </c>
      <c r="AY313" s="122" t="s">
        <v>120</v>
      </c>
      <c r="BK313" s="129">
        <f>SUM(BK314:BK332)</f>
        <v>0</v>
      </c>
    </row>
    <row r="314" spans="2:65" s="1" customFormat="1" ht="33" customHeight="1">
      <c r="B314" s="31"/>
      <c r="C314" s="132" t="s">
        <v>344</v>
      </c>
      <c r="D314" s="132" t="s">
        <v>122</v>
      </c>
      <c r="E314" s="133" t="s">
        <v>345</v>
      </c>
      <c r="F314" s="134" t="s">
        <v>346</v>
      </c>
      <c r="G314" s="135" t="s">
        <v>251</v>
      </c>
      <c r="H314" s="136">
        <v>183</v>
      </c>
      <c r="I314" s="137"/>
      <c r="J314" s="138">
        <f>ROUND(I314*H314,2)</f>
        <v>0</v>
      </c>
      <c r="K314" s="139"/>
      <c r="L314" s="31"/>
      <c r="M314" s="140" t="s">
        <v>1</v>
      </c>
      <c r="N314" s="141" t="s">
        <v>41</v>
      </c>
      <c r="P314" s="142">
        <f>O314*H314</f>
        <v>0</v>
      </c>
      <c r="Q314" s="142">
        <v>1.0000000000000001E-5</v>
      </c>
      <c r="R314" s="142">
        <f>Q314*H314</f>
        <v>1.8300000000000002E-3</v>
      </c>
      <c r="S314" s="142">
        <v>0</v>
      </c>
      <c r="T314" s="143">
        <f>S314*H314</f>
        <v>0</v>
      </c>
      <c r="AR314" s="144" t="s">
        <v>126</v>
      </c>
      <c r="AT314" s="144" t="s">
        <v>122</v>
      </c>
      <c r="AU314" s="144" t="s">
        <v>86</v>
      </c>
      <c r="AY314" s="16" t="s">
        <v>120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6" t="s">
        <v>81</v>
      </c>
      <c r="BK314" s="145">
        <f>ROUND(I314*H314,2)</f>
        <v>0</v>
      </c>
      <c r="BL314" s="16" t="s">
        <v>126</v>
      </c>
      <c r="BM314" s="144" t="s">
        <v>347</v>
      </c>
    </row>
    <row r="315" spans="2:65" s="1" customFormat="1" ht="16.5" customHeight="1">
      <c r="B315" s="31"/>
      <c r="C315" s="167" t="s">
        <v>348</v>
      </c>
      <c r="D315" s="167" t="s">
        <v>191</v>
      </c>
      <c r="E315" s="168" t="s">
        <v>349</v>
      </c>
      <c r="F315" s="169" t="s">
        <v>350</v>
      </c>
      <c r="G315" s="170" t="s">
        <v>251</v>
      </c>
      <c r="H315" s="171">
        <v>188.49</v>
      </c>
      <c r="I315" s="172"/>
      <c r="J315" s="173">
        <f>ROUND(I315*H315,2)</f>
        <v>0</v>
      </c>
      <c r="K315" s="174"/>
      <c r="L315" s="175"/>
      <c r="M315" s="176" t="s">
        <v>1</v>
      </c>
      <c r="N315" s="177" t="s">
        <v>41</v>
      </c>
      <c r="P315" s="142">
        <f>O315*H315</f>
        <v>0</v>
      </c>
      <c r="Q315" s="142">
        <v>1.5399999999999999E-3</v>
      </c>
      <c r="R315" s="142">
        <f>Q315*H315</f>
        <v>0.29027459999999999</v>
      </c>
      <c r="S315" s="142">
        <v>0</v>
      </c>
      <c r="T315" s="143">
        <f>S315*H315</f>
        <v>0</v>
      </c>
      <c r="AR315" s="144" t="s">
        <v>179</v>
      </c>
      <c r="AT315" s="144" t="s">
        <v>191</v>
      </c>
      <c r="AU315" s="144" t="s">
        <v>86</v>
      </c>
      <c r="AY315" s="16" t="s">
        <v>120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6" t="s">
        <v>81</v>
      </c>
      <c r="BK315" s="145">
        <f>ROUND(I315*H315,2)</f>
        <v>0</v>
      </c>
      <c r="BL315" s="16" t="s">
        <v>126</v>
      </c>
      <c r="BM315" s="144" t="s">
        <v>351</v>
      </c>
    </row>
    <row r="316" spans="2:65" s="12" customFormat="1" ht="10.199999999999999">
      <c r="B316" s="146"/>
      <c r="D316" s="147" t="s">
        <v>128</v>
      </c>
      <c r="F316" s="149" t="s">
        <v>352</v>
      </c>
      <c r="H316" s="150">
        <v>188.49</v>
      </c>
      <c r="I316" s="151"/>
      <c r="L316" s="146"/>
      <c r="M316" s="152"/>
      <c r="T316" s="153"/>
      <c r="AT316" s="148" t="s">
        <v>128</v>
      </c>
      <c r="AU316" s="148" t="s">
        <v>86</v>
      </c>
      <c r="AV316" s="12" t="s">
        <v>86</v>
      </c>
      <c r="AW316" s="12" t="s">
        <v>4</v>
      </c>
      <c r="AX316" s="12" t="s">
        <v>81</v>
      </c>
      <c r="AY316" s="148" t="s">
        <v>120</v>
      </c>
    </row>
    <row r="317" spans="2:65" s="1" customFormat="1" ht="33" customHeight="1">
      <c r="B317" s="31"/>
      <c r="C317" s="132" t="s">
        <v>353</v>
      </c>
      <c r="D317" s="132" t="s">
        <v>122</v>
      </c>
      <c r="E317" s="133" t="s">
        <v>354</v>
      </c>
      <c r="F317" s="134" t="s">
        <v>355</v>
      </c>
      <c r="G317" s="135" t="s">
        <v>251</v>
      </c>
      <c r="H317" s="136">
        <v>138</v>
      </c>
      <c r="I317" s="137"/>
      <c r="J317" s="138">
        <f>ROUND(I317*H317,2)</f>
        <v>0</v>
      </c>
      <c r="K317" s="139"/>
      <c r="L317" s="31"/>
      <c r="M317" s="140" t="s">
        <v>1</v>
      </c>
      <c r="N317" s="141" t="s">
        <v>41</v>
      </c>
      <c r="P317" s="142">
        <f>O317*H317</f>
        <v>0</v>
      </c>
      <c r="Q317" s="142">
        <v>1.0000000000000001E-5</v>
      </c>
      <c r="R317" s="142">
        <f>Q317*H317</f>
        <v>1.3800000000000002E-3</v>
      </c>
      <c r="S317" s="142">
        <v>0</v>
      </c>
      <c r="T317" s="143">
        <f>S317*H317</f>
        <v>0</v>
      </c>
      <c r="AR317" s="144" t="s">
        <v>126</v>
      </c>
      <c r="AT317" s="144" t="s">
        <v>122</v>
      </c>
      <c r="AU317" s="144" t="s">
        <v>86</v>
      </c>
      <c r="AY317" s="16" t="s">
        <v>120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6" t="s">
        <v>81</v>
      </c>
      <c r="BK317" s="145">
        <f>ROUND(I317*H317,2)</f>
        <v>0</v>
      </c>
      <c r="BL317" s="16" t="s">
        <v>126</v>
      </c>
      <c r="BM317" s="144" t="s">
        <v>356</v>
      </c>
    </row>
    <row r="318" spans="2:65" s="1" customFormat="1" ht="16.5" customHeight="1">
      <c r="B318" s="31"/>
      <c r="C318" s="167" t="s">
        <v>357</v>
      </c>
      <c r="D318" s="167" t="s">
        <v>191</v>
      </c>
      <c r="E318" s="168" t="s">
        <v>358</v>
      </c>
      <c r="F318" s="169" t="s">
        <v>359</v>
      </c>
      <c r="G318" s="170" t="s">
        <v>251</v>
      </c>
      <c r="H318" s="171">
        <v>142.13999999999999</v>
      </c>
      <c r="I318" s="172"/>
      <c r="J318" s="173">
        <f>ROUND(I318*H318,2)</f>
        <v>0</v>
      </c>
      <c r="K318" s="174"/>
      <c r="L318" s="175"/>
      <c r="M318" s="176" t="s">
        <v>1</v>
      </c>
      <c r="N318" s="177" t="s">
        <v>41</v>
      </c>
      <c r="P318" s="142">
        <f>O318*H318</f>
        <v>0</v>
      </c>
      <c r="Q318" s="142">
        <v>4.6899999999999997E-3</v>
      </c>
      <c r="R318" s="142">
        <f>Q318*H318</f>
        <v>0.66663659999999991</v>
      </c>
      <c r="S318" s="142">
        <v>0</v>
      </c>
      <c r="T318" s="143">
        <f>S318*H318</f>
        <v>0</v>
      </c>
      <c r="AR318" s="144" t="s">
        <v>179</v>
      </c>
      <c r="AT318" s="144" t="s">
        <v>191</v>
      </c>
      <c r="AU318" s="144" t="s">
        <v>86</v>
      </c>
      <c r="AY318" s="16" t="s">
        <v>120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6" t="s">
        <v>81</v>
      </c>
      <c r="BK318" s="145">
        <f>ROUND(I318*H318,2)</f>
        <v>0</v>
      </c>
      <c r="BL318" s="16" t="s">
        <v>126</v>
      </c>
      <c r="BM318" s="144" t="s">
        <v>360</v>
      </c>
    </row>
    <row r="319" spans="2:65" s="12" customFormat="1" ht="10.199999999999999">
      <c r="B319" s="146"/>
      <c r="D319" s="147" t="s">
        <v>128</v>
      </c>
      <c r="F319" s="149" t="s">
        <v>361</v>
      </c>
      <c r="H319" s="150">
        <v>142.13999999999999</v>
      </c>
      <c r="I319" s="151"/>
      <c r="L319" s="146"/>
      <c r="M319" s="152"/>
      <c r="T319" s="153"/>
      <c r="AT319" s="148" t="s">
        <v>128</v>
      </c>
      <c r="AU319" s="148" t="s">
        <v>86</v>
      </c>
      <c r="AV319" s="12" t="s">
        <v>86</v>
      </c>
      <c r="AW319" s="12" t="s">
        <v>4</v>
      </c>
      <c r="AX319" s="12" t="s">
        <v>81</v>
      </c>
      <c r="AY319" s="148" t="s">
        <v>120</v>
      </c>
    </row>
    <row r="320" spans="2:65" s="1" customFormat="1" ht="33" customHeight="1">
      <c r="B320" s="31"/>
      <c r="C320" s="132" t="s">
        <v>362</v>
      </c>
      <c r="D320" s="132" t="s">
        <v>122</v>
      </c>
      <c r="E320" s="133" t="s">
        <v>363</v>
      </c>
      <c r="F320" s="134" t="s">
        <v>364</v>
      </c>
      <c r="G320" s="135" t="s">
        <v>251</v>
      </c>
      <c r="H320" s="136">
        <v>63</v>
      </c>
      <c r="I320" s="137"/>
      <c r="J320" s="138">
        <f>ROUND(I320*H320,2)</f>
        <v>0</v>
      </c>
      <c r="K320" s="139"/>
      <c r="L320" s="31"/>
      <c r="M320" s="140" t="s">
        <v>1</v>
      </c>
      <c r="N320" s="141" t="s">
        <v>41</v>
      </c>
      <c r="P320" s="142">
        <f>O320*H320</f>
        <v>0</v>
      </c>
      <c r="Q320" s="142">
        <v>2.0000000000000002E-5</v>
      </c>
      <c r="R320" s="142">
        <f>Q320*H320</f>
        <v>1.2600000000000001E-3</v>
      </c>
      <c r="S320" s="142">
        <v>0</v>
      </c>
      <c r="T320" s="143">
        <f>S320*H320</f>
        <v>0</v>
      </c>
      <c r="AR320" s="144" t="s">
        <v>126</v>
      </c>
      <c r="AT320" s="144" t="s">
        <v>122</v>
      </c>
      <c r="AU320" s="144" t="s">
        <v>86</v>
      </c>
      <c r="AY320" s="16" t="s">
        <v>120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6" t="s">
        <v>81</v>
      </c>
      <c r="BK320" s="145">
        <f>ROUND(I320*H320,2)</f>
        <v>0</v>
      </c>
      <c r="BL320" s="16" t="s">
        <v>126</v>
      </c>
      <c r="BM320" s="144" t="s">
        <v>365</v>
      </c>
    </row>
    <row r="321" spans="2:65" s="1" customFormat="1" ht="16.5" customHeight="1">
      <c r="B321" s="31"/>
      <c r="C321" s="167" t="s">
        <v>366</v>
      </c>
      <c r="D321" s="167" t="s">
        <v>191</v>
      </c>
      <c r="E321" s="168" t="s">
        <v>367</v>
      </c>
      <c r="F321" s="169" t="s">
        <v>368</v>
      </c>
      <c r="G321" s="170" t="s">
        <v>251</v>
      </c>
      <c r="H321" s="171">
        <v>64.89</v>
      </c>
      <c r="I321" s="172"/>
      <c r="J321" s="173">
        <f>ROUND(I321*H321,2)</f>
        <v>0</v>
      </c>
      <c r="K321" s="174"/>
      <c r="L321" s="175"/>
      <c r="M321" s="176" t="s">
        <v>1</v>
      </c>
      <c r="N321" s="177" t="s">
        <v>41</v>
      </c>
      <c r="P321" s="142">
        <f>O321*H321</f>
        <v>0</v>
      </c>
      <c r="Q321" s="142">
        <v>8.1399999999999997E-3</v>
      </c>
      <c r="R321" s="142">
        <f>Q321*H321</f>
        <v>0.52820460000000002</v>
      </c>
      <c r="S321" s="142">
        <v>0</v>
      </c>
      <c r="T321" s="143">
        <f>S321*H321</f>
        <v>0</v>
      </c>
      <c r="AR321" s="144" t="s">
        <v>179</v>
      </c>
      <c r="AT321" s="144" t="s">
        <v>191</v>
      </c>
      <c r="AU321" s="144" t="s">
        <v>86</v>
      </c>
      <c r="AY321" s="16" t="s">
        <v>120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6" t="s">
        <v>81</v>
      </c>
      <c r="BK321" s="145">
        <f>ROUND(I321*H321,2)</f>
        <v>0</v>
      </c>
      <c r="BL321" s="16" t="s">
        <v>126</v>
      </c>
      <c r="BM321" s="144" t="s">
        <v>369</v>
      </c>
    </row>
    <row r="322" spans="2:65" s="12" customFormat="1" ht="10.199999999999999">
      <c r="B322" s="146"/>
      <c r="D322" s="147" t="s">
        <v>128</v>
      </c>
      <c r="F322" s="149" t="s">
        <v>370</v>
      </c>
      <c r="H322" s="150">
        <v>64.89</v>
      </c>
      <c r="I322" s="151"/>
      <c r="L322" s="146"/>
      <c r="M322" s="152"/>
      <c r="T322" s="153"/>
      <c r="AT322" s="148" t="s">
        <v>128</v>
      </c>
      <c r="AU322" s="148" t="s">
        <v>86</v>
      </c>
      <c r="AV322" s="12" t="s">
        <v>86</v>
      </c>
      <c r="AW322" s="12" t="s">
        <v>4</v>
      </c>
      <c r="AX322" s="12" t="s">
        <v>81</v>
      </c>
      <c r="AY322" s="148" t="s">
        <v>120</v>
      </c>
    </row>
    <row r="323" spans="2:65" s="1" customFormat="1" ht="24.15" customHeight="1">
      <c r="B323" s="31"/>
      <c r="C323" s="132" t="s">
        <v>371</v>
      </c>
      <c r="D323" s="132" t="s">
        <v>122</v>
      </c>
      <c r="E323" s="133" t="s">
        <v>372</v>
      </c>
      <c r="F323" s="134" t="s">
        <v>373</v>
      </c>
      <c r="G323" s="135" t="s">
        <v>266</v>
      </c>
      <c r="H323" s="136">
        <v>12</v>
      </c>
      <c r="I323" s="137"/>
      <c r="J323" s="138">
        <f>ROUND(I323*H323,2)</f>
        <v>0</v>
      </c>
      <c r="K323" s="139"/>
      <c r="L323" s="31"/>
      <c r="M323" s="140" t="s">
        <v>1</v>
      </c>
      <c r="N323" s="141" t="s">
        <v>41</v>
      </c>
      <c r="P323" s="142">
        <f>O323*H323</f>
        <v>0</v>
      </c>
      <c r="Q323" s="142">
        <v>0</v>
      </c>
      <c r="R323" s="142">
        <f>Q323*H323</f>
        <v>0</v>
      </c>
      <c r="S323" s="142">
        <v>0</v>
      </c>
      <c r="T323" s="143">
        <f>S323*H323</f>
        <v>0</v>
      </c>
      <c r="AR323" s="144" t="s">
        <v>126</v>
      </c>
      <c r="AT323" s="144" t="s">
        <v>122</v>
      </c>
      <c r="AU323" s="144" t="s">
        <v>86</v>
      </c>
      <c r="AY323" s="16" t="s">
        <v>120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6" t="s">
        <v>81</v>
      </c>
      <c r="BK323" s="145">
        <f>ROUND(I323*H323,2)</f>
        <v>0</v>
      </c>
      <c r="BL323" s="16" t="s">
        <v>126</v>
      </c>
      <c r="BM323" s="144" t="s">
        <v>374</v>
      </c>
    </row>
    <row r="324" spans="2:65" s="1" customFormat="1" ht="16.5" customHeight="1">
      <c r="B324" s="31"/>
      <c r="C324" s="167" t="s">
        <v>375</v>
      </c>
      <c r="D324" s="167" t="s">
        <v>191</v>
      </c>
      <c r="E324" s="168" t="s">
        <v>376</v>
      </c>
      <c r="F324" s="169" t="s">
        <v>377</v>
      </c>
      <c r="G324" s="170" t="s">
        <v>266</v>
      </c>
      <c r="H324" s="171">
        <v>12</v>
      </c>
      <c r="I324" s="172"/>
      <c r="J324" s="173">
        <f>ROUND(I324*H324,2)</f>
        <v>0</v>
      </c>
      <c r="K324" s="174"/>
      <c r="L324" s="175"/>
      <c r="M324" s="176" t="s">
        <v>1</v>
      </c>
      <c r="N324" s="177" t="s">
        <v>41</v>
      </c>
      <c r="P324" s="142">
        <f>O324*H324</f>
        <v>0</v>
      </c>
      <c r="Q324" s="142">
        <v>8.0000000000000004E-4</v>
      </c>
      <c r="R324" s="142">
        <f>Q324*H324</f>
        <v>9.6000000000000009E-3</v>
      </c>
      <c r="S324" s="142">
        <v>0</v>
      </c>
      <c r="T324" s="143">
        <f>S324*H324</f>
        <v>0</v>
      </c>
      <c r="AR324" s="144" t="s">
        <v>179</v>
      </c>
      <c r="AT324" s="144" t="s">
        <v>191</v>
      </c>
      <c r="AU324" s="144" t="s">
        <v>86</v>
      </c>
      <c r="AY324" s="16" t="s">
        <v>120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6" t="s">
        <v>81</v>
      </c>
      <c r="BK324" s="145">
        <f>ROUND(I324*H324,2)</f>
        <v>0</v>
      </c>
      <c r="BL324" s="16" t="s">
        <v>126</v>
      </c>
      <c r="BM324" s="144" t="s">
        <v>378</v>
      </c>
    </row>
    <row r="325" spans="2:65" s="1" customFormat="1" ht="24.15" customHeight="1">
      <c r="B325" s="31"/>
      <c r="C325" s="132" t="s">
        <v>379</v>
      </c>
      <c r="D325" s="132" t="s">
        <v>122</v>
      </c>
      <c r="E325" s="133" t="s">
        <v>380</v>
      </c>
      <c r="F325" s="134" t="s">
        <v>381</v>
      </c>
      <c r="G325" s="135" t="s">
        <v>266</v>
      </c>
      <c r="H325" s="136">
        <v>33</v>
      </c>
      <c r="I325" s="137"/>
      <c r="J325" s="138">
        <f>ROUND(I325*H325,2)</f>
        <v>0</v>
      </c>
      <c r="K325" s="139"/>
      <c r="L325" s="31"/>
      <c r="M325" s="140" t="s">
        <v>1</v>
      </c>
      <c r="N325" s="141" t="s">
        <v>41</v>
      </c>
      <c r="P325" s="142">
        <f>O325*H325</f>
        <v>0</v>
      </c>
      <c r="Q325" s="142">
        <v>0</v>
      </c>
      <c r="R325" s="142">
        <f>Q325*H325</f>
        <v>0</v>
      </c>
      <c r="S325" s="142">
        <v>0</v>
      </c>
      <c r="T325" s="143">
        <f>S325*H325</f>
        <v>0</v>
      </c>
      <c r="AR325" s="144" t="s">
        <v>126</v>
      </c>
      <c r="AT325" s="144" t="s">
        <v>122</v>
      </c>
      <c r="AU325" s="144" t="s">
        <v>86</v>
      </c>
      <c r="AY325" s="16" t="s">
        <v>120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81</v>
      </c>
      <c r="BK325" s="145">
        <f>ROUND(I325*H325,2)</f>
        <v>0</v>
      </c>
      <c r="BL325" s="16" t="s">
        <v>126</v>
      </c>
      <c r="BM325" s="144" t="s">
        <v>382</v>
      </c>
    </row>
    <row r="326" spans="2:65" s="1" customFormat="1" ht="16.5" customHeight="1">
      <c r="B326" s="31"/>
      <c r="C326" s="167" t="s">
        <v>383</v>
      </c>
      <c r="D326" s="167" t="s">
        <v>191</v>
      </c>
      <c r="E326" s="168" t="s">
        <v>384</v>
      </c>
      <c r="F326" s="169" t="s">
        <v>385</v>
      </c>
      <c r="G326" s="170" t="s">
        <v>266</v>
      </c>
      <c r="H326" s="171">
        <v>33</v>
      </c>
      <c r="I326" s="172"/>
      <c r="J326" s="173">
        <f>ROUND(I326*H326,2)</f>
        <v>0</v>
      </c>
      <c r="K326" s="174"/>
      <c r="L326" s="175"/>
      <c r="M326" s="176" t="s">
        <v>1</v>
      </c>
      <c r="N326" s="177" t="s">
        <v>41</v>
      </c>
      <c r="P326" s="142">
        <f>O326*H326</f>
        <v>0</v>
      </c>
      <c r="Q326" s="142">
        <v>1.4E-3</v>
      </c>
      <c r="R326" s="142">
        <f>Q326*H326</f>
        <v>4.6199999999999998E-2</v>
      </c>
      <c r="S326" s="142">
        <v>0</v>
      </c>
      <c r="T326" s="143">
        <f>S326*H326</f>
        <v>0</v>
      </c>
      <c r="AR326" s="144" t="s">
        <v>179</v>
      </c>
      <c r="AT326" s="144" t="s">
        <v>191</v>
      </c>
      <c r="AU326" s="144" t="s">
        <v>86</v>
      </c>
      <c r="AY326" s="16" t="s">
        <v>120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6" t="s">
        <v>81</v>
      </c>
      <c r="BK326" s="145">
        <f>ROUND(I326*H326,2)</f>
        <v>0</v>
      </c>
      <c r="BL326" s="16" t="s">
        <v>126</v>
      </c>
      <c r="BM326" s="144" t="s">
        <v>386</v>
      </c>
    </row>
    <row r="327" spans="2:65" s="1" customFormat="1" ht="33" customHeight="1">
      <c r="B327" s="31"/>
      <c r="C327" s="132" t="s">
        <v>387</v>
      </c>
      <c r="D327" s="132" t="s">
        <v>122</v>
      </c>
      <c r="E327" s="133" t="s">
        <v>388</v>
      </c>
      <c r="F327" s="134" t="s">
        <v>389</v>
      </c>
      <c r="G327" s="135" t="s">
        <v>266</v>
      </c>
      <c r="H327" s="136">
        <v>26</v>
      </c>
      <c r="I327" s="137"/>
      <c r="J327" s="138">
        <f>ROUND(I327*H327,2)</f>
        <v>0</v>
      </c>
      <c r="K327" s="139"/>
      <c r="L327" s="31"/>
      <c r="M327" s="140" t="s">
        <v>1</v>
      </c>
      <c r="N327" s="141" t="s">
        <v>41</v>
      </c>
      <c r="P327" s="142">
        <f>O327*H327</f>
        <v>0</v>
      </c>
      <c r="Q327" s="142">
        <v>1.0000000000000001E-5</v>
      </c>
      <c r="R327" s="142">
        <f>Q327*H327</f>
        <v>2.6000000000000003E-4</v>
      </c>
      <c r="S327" s="142">
        <v>0</v>
      </c>
      <c r="T327" s="143">
        <f>S327*H327</f>
        <v>0</v>
      </c>
      <c r="AR327" s="144" t="s">
        <v>126</v>
      </c>
      <c r="AT327" s="144" t="s">
        <v>122</v>
      </c>
      <c r="AU327" s="144" t="s">
        <v>86</v>
      </c>
      <c r="AY327" s="16" t="s">
        <v>120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6" t="s">
        <v>81</v>
      </c>
      <c r="BK327" s="145">
        <f>ROUND(I327*H327,2)</f>
        <v>0</v>
      </c>
      <c r="BL327" s="16" t="s">
        <v>126</v>
      </c>
      <c r="BM327" s="144" t="s">
        <v>390</v>
      </c>
    </row>
    <row r="328" spans="2:65" s="12" customFormat="1" ht="10.199999999999999">
      <c r="B328" s="146"/>
      <c r="D328" s="147" t="s">
        <v>128</v>
      </c>
      <c r="E328" s="148" t="s">
        <v>1</v>
      </c>
      <c r="F328" s="149" t="s">
        <v>391</v>
      </c>
      <c r="H328" s="150">
        <v>26</v>
      </c>
      <c r="I328" s="151"/>
      <c r="L328" s="146"/>
      <c r="M328" s="152"/>
      <c r="T328" s="153"/>
      <c r="AT328" s="148" t="s">
        <v>128</v>
      </c>
      <c r="AU328" s="148" t="s">
        <v>86</v>
      </c>
      <c r="AV328" s="12" t="s">
        <v>86</v>
      </c>
      <c r="AW328" s="12" t="s">
        <v>32</v>
      </c>
      <c r="AX328" s="12" t="s">
        <v>81</v>
      </c>
      <c r="AY328" s="148" t="s">
        <v>120</v>
      </c>
    </row>
    <row r="329" spans="2:65" s="13" customFormat="1" ht="10.199999999999999">
      <c r="B329" s="154"/>
      <c r="D329" s="147" t="s">
        <v>128</v>
      </c>
      <c r="E329" s="155" t="s">
        <v>1</v>
      </c>
      <c r="F329" s="156" t="s">
        <v>392</v>
      </c>
      <c r="H329" s="155" t="s">
        <v>1</v>
      </c>
      <c r="I329" s="157"/>
      <c r="L329" s="154"/>
      <c r="M329" s="158"/>
      <c r="T329" s="159"/>
      <c r="AT329" s="155" t="s">
        <v>128</v>
      </c>
      <c r="AU329" s="155" t="s">
        <v>86</v>
      </c>
      <c r="AV329" s="13" t="s">
        <v>81</v>
      </c>
      <c r="AW329" s="13" t="s">
        <v>32</v>
      </c>
      <c r="AX329" s="13" t="s">
        <v>76</v>
      </c>
      <c r="AY329" s="155" t="s">
        <v>120</v>
      </c>
    </row>
    <row r="330" spans="2:65" s="1" customFormat="1" ht="16.5" customHeight="1">
      <c r="B330" s="31"/>
      <c r="C330" s="167" t="s">
        <v>393</v>
      </c>
      <c r="D330" s="167" t="s">
        <v>191</v>
      </c>
      <c r="E330" s="168" t="s">
        <v>394</v>
      </c>
      <c r="F330" s="169" t="s">
        <v>395</v>
      </c>
      <c r="G330" s="170" t="s">
        <v>266</v>
      </c>
      <c r="H330" s="171">
        <v>26</v>
      </c>
      <c r="I330" s="172"/>
      <c r="J330" s="173">
        <f>ROUND(I330*H330,2)</f>
        <v>0</v>
      </c>
      <c r="K330" s="174"/>
      <c r="L330" s="175"/>
      <c r="M330" s="176" t="s">
        <v>1</v>
      </c>
      <c r="N330" s="177" t="s">
        <v>41</v>
      </c>
      <c r="P330" s="142">
        <f>O330*H330</f>
        <v>0</v>
      </c>
      <c r="Q330" s="142">
        <v>5.7000000000000002E-3</v>
      </c>
      <c r="R330" s="142">
        <f>Q330*H330</f>
        <v>0.1482</v>
      </c>
      <c r="S330" s="142">
        <v>0</v>
      </c>
      <c r="T330" s="143">
        <f>S330*H330</f>
        <v>0</v>
      </c>
      <c r="AR330" s="144" t="s">
        <v>179</v>
      </c>
      <c r="AT330" s="144" t="s">
        <v>191</v>
      </c>
      <c r="AU330" s="144" t="s">
        <v>86</v>
      </c>
      <c r="AY330" s="16" t="s">
        <v>120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6" t="s">
        <v>81</v>
      </c>
      <c r="BK330" s="145">
        <f>ROUND(I330*H330,2)</f>
        <v>0</v>
      </c>
      <c r="BL330" s="16" t="s">
        <v>126</v>
      </c>
      <c r="BM330" s="144" t="s">
        <v>396</v>
      </c>
    </row>
    <row r="331" spans="2:65" s="1" customFormat="1" ht="24.15" customHeight="1">
      <c r="B331" s="31"/>
      <c r="C331" s="132" t="s">
        <v>397</v>
      </c>
      <c r="D331" s="132" t="s">
        <v>122</v>
      </c>
      <c r="E331" s="133" t="s">
        <v>398</v>
      </c>
      <c r="F331" s="134" t="s">
        <v>399</v>
      </c>
      <c r="G331" s="135" t="s">
        <v>266</v>
      </c>
      <c r="H331" s="136">
        <v>5</v>
      </c>
      <c r="I331" s="137"/>
      <c r="J331" s="138">
        <f>ROUND(I331*H331,2)</f>
        <v>0</v>
      </c>
      <c r="K331" s="139"/>
      <c r="L331" s="31"/>
      <c r="M331" s="140" t="s">
        <v>1</v>
      </c>
      <c r="N331" s="141" t="s">
        <v>41</v>
      </c>
      <c r="P331" s="142">
        <f>O331*H331</f>
        <v>0</v>
      </c>
      <c r="Q331" s="142">
        <v>3.4009999999999999E-2</v>
      </c>
      <c r="R331" s="142">
        <f>Q331*H331</f>
        <v>0.17004999999999998</v>
      </c>
      <c r="S331" s="142">
        <v>0</v>
      </c>
      <c r="T331" s="143">
        <f>S331*H331</f>
        <v>0</v>
      </c>
      <c r="AR331" s="144" t="s">
        <v>126</v>
      </c>
      <c r="AT331" s="144" t="s">
        <v>122</v>
      </c>
      <c r="AU331" s="144" t="s">
        <v>86</v>
      </c>
      <c r="AY331" s="16" t="s">
        <v>120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81</v>
      </c>
      <c r="BK331" s="145">
        <f>ROUND(I331*H331,2)</f>
        <v>0</v>
      </c>
      <c r="BL331" s="16" t="s">
        <v>126</v>
      </c>
      <c r="BM331" s="144" t="s">
        <v>400</v>
      </c>
    </row>
    <row r="332" spans="2:65" s="1" customFormat="1" ht="16.5" customHeight="1">
      <c r="B332" s="31"/>
      <c r="C332" s="132" t="s">
        <v>401</v>
      </c>
      <c r="D332" s="132" t="s">
        <v>122</v>
      </c>
      <c r="E332" s="133" t="s">
        <v>402</v>
      </c>
      <c r="F332" s="134" t="s">
        <v>403</v>
      </c>
      <c r="G332" s="135" t="s">
        <v>404</v>
      </c>
      <c r="H332" s="136">
        <v>1</v>
      </c>
      <c r="I332" s="137"/>
      <c r="J332" s="138">
        <f>ROUND(I332*H332,2)</f>
        <v>0</v>
      </c>
      <c r="K332" s="139"/>
      <c r="L332" s="31"/>
      <c r="M332" s="140" t="s">
        <v>1</v>
      </c>
      <c r="N332" s="141" t="s">
        <v>41</v>
      </c>
      <c r="P332" s="142">
        <f>O332*H332</f>
        <v>0</v>
      </c>
      <c r="Q332" s="142">
        <v>3.4009999999999999E-2</v>
      </c>
      <c r="R332" s="142">
        <f>Q332*H332</f>
        <v>3.4009999999999999E-2</v>
      </c>
      <c r="S332" s="142">
        <v>0</v>
      </c>
      <c r="T332" s="143">
        <f>S332*H332</f>
        <v>0</v>
      </c>
      <c r="AR332" s="144" t="s">
        <v>126</v>
      </c>
      <c r="AT332" s="144" t="s">
        <v>122</v>
      </c>
      <c r="AU332" s="144" t="s">
        <v>86</v>
      </c>
      <c r="AY332" s="16" t="s">
        <v>120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6" t="s">
        <v>81</v>
      </c>
      <c r="BK332" s="145">
        <f>ROUND(I332*H332,2)</f>
        <v>0</v>
      </c>
      <c r="BL332" s="16" t="s">
        <v>126</v>
      </c>
      <c r="BM332" s="144" t="s">
        <v>405</v>
      </c>
    </row>
    <row r="333" spans="2:65" s="11" customFormat="1" ht="22.8" customHeight="1">
      <c r="B333" s="121"/>
      <c r="D333" s="122" t="s">
        <v>75</v>
      </c>
      <c r="E333" s="130" t="s">
        <v>406</v>
      </c>
      <c r="F333" s="130" t="s">
        <v>407</v>
      </c>
      <c r="I333" s="124"/>
      <c r="J333" s="131">
        <f>BK333</f>
        <v>0</v>
      </c>
      <c r="L333" s="121"/>
      <c r="M333" s="125"/>
      <c r="P333" s="126">
        <f>SUM(P334:P350)</f>
        <v>0</v>
      </c>
      <c r="R333" s="126">
        <f>SUM(R334:R350)</f>
        <v>66.221961000000007</v>
      </c>
      <c r="T333" s="127">
        <f>SUM(T334:T350)</f>
        <v>1.1550000000000002</v>
      </c>
      <c r="AR333" s="122" t="s">
        <v>81</v>
      </c>
      <c r="AT333" s="128" t="s">
        <v>75</v>
      </c>
      <c r="AU333" s="128" t="s">
        <v>81</v>
      </c>
      <c r="AY333" s="122" t="s">
        <v>120</v>
      </c>
      <c r="BK333" s="129">
        <f>SUM(BK334:BK350)</f>
        <v>0</v>
      </c>
    </row>
    <row r="334" spans="2:65" s="1" customFormat="1" ht="24.15" customHeight="1">
      <c r="B334" s="31"/>
      <c r="C334" s="132" t="s">
        <v>408</v>
      </c>
      <c r="D334" s="132" t="s">
        <v>122</v>
      </c>
      <c r="E334" s="133" t="s">
        <v>409</v>
      </c>
      <c r="F334" s="134" t="s">
        <v>410</v>
      </c>
      <c r="G334" s="135" t="s">
        <v>273</v>
      </c>
      <c r="H334" s="136">
        <v>2</v>
      </c>
      <c r="I334" s="137"/>
      <c r="J334" s="138">
        <f>ROUND(I334*H334,2)</f>
        <v>0</v>
      </c>
      <c r="K334" s="139"/>
      <c r="L334" s="31"/>
      <c r="M334" s="140" t="s">
        <v>1</v>
      </c>
      <c r="N334" s="141" t="s">
        <v>41</v>
      </c>
      <c r="P334" s="142">
        <f>O334*H334</f>
        <v>0</v>
      </c>
      <c r="Q334" s="142">
        <v>0</v>
      </c>
      <c r="R334" s="142">
        <f>Q334*H334</f>
        <v>0</v>
      </c>
      <c r="S334" s="142">
        <v>3.5000000000000003E-2</v>
      </c>
      <c r="T334" s="143">
        <f>S334*H334</f>
        <v>7.0000000000000007E-2</v>
      </c>
      <c r="AR334" s="144" t="s">
        <v>126</v>
      </c>
      <c r="AT334" s="144" t="s">
        <v>122</v>
      </c>
      <c r="AU334" s="144" t="s">
        <v>86</v>
      </c>
      <c r="AY334" s="16" t="s">
        <v>120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6" t="s">
        <v>81</v>
      </c>
      <c r="BK334" s="145">
        <f>ROUND(I334*H334,2)</f>
        <v>0</v>
      </c>
      <c r="BL334" s="16" t="s">
        <v>126</v>
      </c>
      <c r="BM334" s="144" t="s">
        <v>411</v>
      </c>
    </row>
    <row r="335" spans="2:65" s="1" customFormat="1" ht="24.15" customHeight="1">
      <c r="B335" s="31"/>
      <c r="C335" s="132" t="s">
        <v>412</v>
      </c>
      <c r="D335" s="132" t="s">
        <v>122</v>
      </c>
      <c r="E335" s="133" t="s">
        <v>413</v>
      </c>
      <c r="F335" s="134" t="s">
        <v>414</v>
      </c>
      <c r="G335" s="135" t="s">
        <v>251</v>
      </c>
      <c r="H335" s="136">
        <v>30</v>
      </c>
      <c r="I335" s="137"/>
      <c r="J335" s="138">
        <f>ROUND(I335*H335,2)</f>
        <v>0</v>
      </c>
      <c r="K335" s="139"/>
      <c r="L335" s="31"/>
      <c r="M335" s="140" t="s">
        <v>1</v>
      </c>
      <c r="N335" s="141" t="s">
        <v>41</v>
      </c>
      <c r="P335" s="142">
        <f>O335*H335</f>
        <v>0</v>
      </c>
      <c r="Q335" s="142">
        <v>0.14321</v>
      </c>
      <c r="R335" s="142">
        <f>Q335*H335</f>
        <v>4.2963000000000005</v>
      </c>
      <c r="S335" s="142">
        <v>0</v>
      </c>
      <c r="T335" s="143">
        <f>S335*H335</f>
        <v>0</v>
      </c>
      <c r="AR335" s="144" t="s">
        <v>126</v>
      </c>
      <c r="AT335" s="144" t="s">
        <v>122</v>
      </c>
      <c r="AU335" s="144" t="s">
        <v>86</v>
      </c>
      <c r="AY335" s="16" t="s">
        <v>120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6" t="s">
        <v>81</v>
      </c>
      <c r="BK335" s="145">
        <f>ROUND(I335*H335,2)</f>
        <v>0</v>
      </c>
      <c r="BL335" s="16" t="s">
        <v>126</v>
      </c>
      <c r="BM335" s="144" t="s">
        <v>415</v>
      </c>
    </row>
    <row r="336" spans="2:65" s="1" customFormat="1" ht="16.5" customHeight="1">
      <c r="B336" s="31"/>
      <c r="C336" s="167" t="s">
        <v>416</v>
      </c>
      <c r="D336" s="167" t="s">
        <v>191</v>
      </c>
      <c r="E336" s="168" t="s">
        <v>417</v>
      </c>
      <c r="F336" s="169" t="s">
        <v>418</v>
      </c>
      <c r="G336" s="170" t="s">
        <v>251</v>
      </c>
      <c r="H336" s="171">
        <v>30.6</v>
      </c>
      <c r="I336" s="172"/>
      <c r="J336" s="173">
        <f>ROUND(I336*H336,2)</f>
        <v>0</v>
      </c>
      <c r="K336" s="174"/>
      <c r="L336" s="175"/>
      <c r="M336" s="176" t="s">
        <v>1</v>
      </c>
      <c r="N336" s="177" t="s">
        <v>41</v>
      </c>
      <c r="P336" s="142">
        <f>O336*H336</f>
        <v>0</v>
      </c>
      <c r="Q336" s="142">
        <v>0.10199999999999999</v>
      </c>
      <c r="R336" s="142">
        <f>Q336*H336</f>
        <v>3.1212</v>
      </c>
      <c r="S336" s="142">
        <v>0</v>
      </c>
      <c r="T336" s="143">
        <f>S336*H336</f>
        <v>0</v>
      </c>
      <c r="AR336" s="144" t="s">
        <v>179</v>
      </c>
      <c r="AT336" s="144" t="s">
        <v>191</v>
      </c>
      <c r="AU336" s="144" t="s">
        <v>86</v>
      </c>
      <c r="AY336" s="16" t="s">
        <v>120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81</v>
      </c>
      <c r="BK336" s="145">
        <f>ROUND(I336*H336,2)</f>
        <v>0</v>
      </c>
      <c r="BL336" s="16" t="s">
        <v>126</v>
      </c>
      <c r="BM336" s="144" t="s">
        <v>419</v>
      </c>
    </row>
    <row r="337" spans="2:65" s="12" customFormat="1" ht="10.199999999999999">
      <c r="B337" s="146"/>
      <c r="D337" s="147" t="s">
        <v>128</v>
      </c>
      <c r="F337" s="149" t="s">
        <v>420</v>
      </c>
      <c r="H337" s="150">
        <v>30.6</v>
      </c>
      <c r="I337" s="151"/>
      <c r="L337" s="146"/>
      <c r="M337" s="152"/>
      <c r="T337" s="153"/>
      <c r="AT337" s="148" t="s">
        <v>128</v>
      </c>
      <c r="AU337" s="148" t="s">
        <v>86</v>
      </c>
      <c r="AV337" s="12" t="s">
        <v>86</v>
      </c>
      <c r="AW337" s="12" t="s">
        <v>4</v>
      </c>
      <c r="AX337" s="12" t="s">
        <v>81</v>
      </c>
      <c r="AY337" s="148" t="s">
        <v>120</v>
      </c>
    </row>
    <row r="338" spans="2:65" s="1" customFormat="1" ht="33" customHeight="1">
      <c r="B338" s="31"/>
      <c r="C338" s="132" t="s">
        <v>421</v>
      </c>
      <c r="D338" s="132" t="s">
        <v>122</v>
      </c>
      <c r="E338" s="133" t="s">
        <v>422</v>
      </c>
      <c r="F338" s="134" t="s">
        <v>423</v>
      </c>
      <c r="G338" s="135" t="s">
        <v>251</v>
      </c>
      <c r="H338" s="136">
        <v>1.8</v>
      </c>
      <c r="I338" s="137"/>
      <c r="J338" s="138">
        <f>ROUND(I338*H338,2)</f>
        <v>0</v>
      </c>
      <c r="K338" s="139"/>
      <c r="L338" s="31"/>
      <c r="M338" s="140" t="s">
        <v>1</v>
      </c>
      <c r="N338" s="141" t="s">
        <v>41</v>
      </c>
      <c r="P338" s="142">
        <f>O338*H338</f>
        <v>0</v>
      </c>
      <c r="Q338" s="142">
        <v>0.16849</v>
      </c>
      <c r="R338" s="142">
        <f>Q338*H338</f>
        <v>0.303282</v>
      </c>
      <c r="S338" s="142">
        <v>0</v>
      </c>
      <c r="T338" s="143">
        <f>S338*H338</f>
        <v>0</v>
      </c>
      <c r="AR338" s="144" t="s">
        <v>126</v>
      </c>
      <c r="AT338" s="144" t="s">
        <v>122</v>
      </c>
      <c r="AU338" s="144" t="s">
        <v>86</v>
      </c>
      <c r="AY338" s="16" t="s">
        <v>120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81</v>
      </c>
      <c r="BK338" s="145">
        <f>ROUND(I338*H338,2)</f>
        <v>0</v>
      </c>
      <c r="BL338" s="16" t="s">
        <v>126</v>
      </c>
      <c r="BM338" s="144" t="s">
        <v>424</v>
      </c>
    </row>
    <row r="339" spans="2:65" s="1" customFormat="1" ht="16.5" customHeight="1">
      <c r="B339" s="31"/>
      <c r="C339" s="167" t="s">
        <v>425</v>
      </c>
      <c r="D339" s="167" t="s">
        <v>191</v>
      </c>
      <c r="E339" s="168" t="s">
        <v>426</v>
      </c>
      <c r="F339" s="169" t="s">
        <v>427</v>
      </c>
      <c r="G339" s="170" t="s">
        <v>251</v>
      </c>
      <c r="H339" s="171">
        <v>1.8360000000000001</v>
      </c>
      <c r="I339" s="172"/>
      <c r="J339" s="173">
        <f>ROUND(I339*H339,2)</f>
        <v>0</v>
      </c>
      <c r="K339" s="174"/>
      <c r="L339" s="175"/>
      <c r="M339" s="176" t="s">
        <v>1</v>
      </c>
      <c r="N339" s="177" t="s">
        <v>41</v>
      </c>
      <c r="P339" s="142">
        <f>O339*H339</f>
        <v>0</v>
      </c>
      <c r="Q339" s="142">
        <v>3.5999999999999997E-2</v>
      </c>
      <c r="R339" s="142">
        <f>Q339*H339</f>
        <v>6.6096000000000002E-2</v>
      </c>
      <c r="S339" s="142">
        <v>0</v>
      </c>
      <c r="T339" s="143">
        <f>S339*H339</f>
        <v>0</v>
      </c>
      <c r="AR339" s="144" t="s">
        <v>179</v>
      </c>
      <c r="AT339" s="144" t="s">
        <v>191</v>
      </c>
      <c r="AU339" s="144" t="s">
        <v>86</v>
      </c>
      <c r="AY339" s="16" t="s">
        <v>120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6" t="s">
        <v>81</v>
      </c>
      <c r="BK339" s="145">
        <f>ROUND(I339*H339,2)</f>
        <v>0</v>
      </c>
      <c r="BL339" s="16" t="s">
        <v>126</v>
      </c>
      <c r="BM339" s="144" t="s">
        <v>428</v>
      </c>
    </row>
    <row r="340" spans="2:65" s="12" customFormat="1" ht="10.199999999999999">
      <c r="B340" s="146"/>
      <c r="D340" s="147" t="s">
        <v>128</v>
      </c>
      <c r="F340" s="149" t="s">
        <v>429</v>
      </c>
      <c r="H340" s="150">
        <v>1.8360000000000001</v>
      </c>
      <c r="I340" s="151"/>
      <c r="L340" s="146"/>
      <c r="M340" s="152"/>
      <c r="T340" s="153"/>
      <c r="AT340" s="148" t="s">
        <v>128</v>
      </c>
      <c r="AU340" s="148" t="s">
        <v>86</v>
      </c>
      <c r="AV340" s="12" t="s">
        <v>86</v>
      </c>
      <c r="AW340" s="12" t="s">
        <v>4</v>
      </c>
      <c r="AX340" s="12" t="s">
        <v>81</v>
      </c>
      <c r="AY340" s="148" t="s">
        <v>120</v>
      </c>
    </row>
    <row r="341" spans="2:65" s="1" customFormat="1" ht="24.15" customHeight="1">
      <c r="B341" s="31"/>
      <c r="C341" s="132" t="s">
        <v>430</v>
      </c>
      <c r="D341" s="132" t="s">
        <v>122</v>
      </c>
      <c r="E341" s="133" t="s">
        <v>431</v>
      </c>
      <c r="F341" s="134" t="s">
        <v>432</v>
      </c>
      <c r="G341" s="135" t="s">
        <v>251</v>
      </c>
      <c r="H341" s="136">
        <v>29</v>
      </c>
      <c r="I341" s="137"/>
      <c r="J341" s="138">
        <f>ROUND(I341*H341,2)</f>
        <v>0</v>
      </c>
      <c r="K341" s="139"/>
      <c r="L341" s="31"/>
      <c r="M341" s="140" t="s">
        <v>1</v>
      </c>
      <c r="N341" s="141" t="s">
        <v>41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126</v>
      </c>
      <c r="AT341" s="144" t="s">
        <v>122</v>
      </c>
      <c r="AU341" s="144" t="s">
        <v>86</v>
      </c>
      <c r="AY341" s="16" t="s">
        <v>120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6" t="s">
        <v>81</v>
      </c>
      <c r="BK341" s="145">
        <f>ROUND(I341*H341,2)</f>
        <v>0</v>
      </c>
      <c r="BL341" s="16" t="s">
        <v>126</v>
      </c>
      <c r="BM341" s="144" t="s">
        <v>433</v>
      </c>
    </row>
    <row r="342" spans="2:65" s="12" customFormat="1" ht="10.199999999999999">
      <c r="B342" s="146"/>
      <c r="D342" s="147" t="s">
        <v>128</v>
      </c>
      <c r="E342" s="148" t="s">
        <v>1</v>
      </c>
      <c r="F342" s="149" t="s">
        <v>434</v>
      </c>
      <c r="H342" s="150">
        <v>29</v>
      </c>
      <c r="I342" s="151"/>
      <c r="L342" s="146"/>
      <c r="M342" s="152"/>
      <c r="T342" s="153"/>
      <c r="AT342" s="148" t="s">
        <v>128</v>
      </c>
      <c r="AU342" s="148" t="s">
        <v>86</v>
      </c>
      <c r="AV342" s="12" t="s">
        <v>86</v>
      </c>
      <c r="AW342" s="12" t="s">
        <v>32</v>
      </c>
      <c r="AX342" s="12" t="s">
        <v>81</v>
      </c>
      <c r="AY342" s="148" t="s">
        <v>120</v>
      </c>
    </row>
    <row r="343" spans="2:65" s="13" customFormat="1" ht="10.199999999999999">
      <c r="B343" s="154"/>
      <c r="D343" s="147" t="s">
        <v>128</v>
      </c>
      <c r="E343" s="155" t="s">
        <v>1</v>
      </c>
      <c r="F343" s="156" t="s">
        <v>435</v>
      </c>
      <c r="H343" s="155" t="s">
        <v>1</v>
      </c>
      <c r="I343" s="157"/>
      <c r="L343" s="154"/>
      <c r="M343" s="158"/>
      <c r="T343" s="159"/>
      <c r="AT343" s="155" t="s">
        <v>128</v>
      </c>
      <c r="AU343" s="155" t="s">
        <v>86</v>
      </c>
      <c r="AV343" s="13" t="s">
        <v>81</v>
      </c>
      <c r="AW343" s="13" t="s">
        <v>32</v>
      </c>
      <c r="AX343" s="13" t="s">
        <v>76</v>
      </c>
      <c r="AY343" s="155" t="s">
        <v>120</v>
      </c>
    </row>
    <row r="344" spans="2:65" s="1" customFormat="1" ht="33" customHeight="1">
      <c r="B344" s="31"/>
      <c r="C344" s="132" t="s">
        <v>436</v>
      </c>
      <c r="D344" s="132" t="s">
        <v>122</v>
      </c>
      <c r="E344" s="133" t="s">
        <v>437</v>
      </c>
      <c r="F344" s="134" t="s">
        <v>438</v>
      </c>
      <c r="G344" s="135" t="s">
        <v>251</v>
      </c>
      <c r="H344" s="136">
        <v>228.9</v>
      </c>
      <c r="I344" s="137"/>
      <c r="J344" s="138">
        <f>ROUND(I344*H344,2)</f>
        <v>0</v>
      </c>
      <c r="K344" s="139"/>
      <c r="L344" s="31"/>
      <c r="M344" s="140" t="s">
        <v>1</v>
      </c>
      <c r="N344" s="141" t="s">
        <v>41</v>
      </c>
      <c r="P344" s="142">
        <f>O344*H344</f>
        <v>0</v>
      </c>
      <c r="Q344" s="142">
        <v>0.24567</v>
      </c>
      <c r="R344" s="142">
        <f>Q344*H344</f>
        <v>56.233862999999999</v>
      </c>
      <c r="S344" s="142">
        <v>0</v>
      </c>
      <c r="T344" s="143">
        <f>S344*H344</f>
        <v>0</v>
      </c>
      <c r="AR344" s="144" t="s">
        <v>126</v>
      </c>
      <c r="AT344" s="144" t="s">
        <v>122</v>
      </c>
      <c r="AU344" s="144" t="s">
        <v>86</v>
      </c>
      <c r="AY344" s="16" t="s">
        <v>120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6" t="s">
        <v>81</v>
      </c>
      <c r="BK344" s="145">
        <f>ROUND(I344*H344,2)</f>
        <v>0</v>
      </c>
      <c r="BL344" s="16" t="s">
        <v>126</v>
      </c>
      <c r="BM344" s="144" t="s">
        <v>439</v>
      </c>
    </row>
    <row r="345" spans="2:65" s="12" customFormat="1" ht="10.199999999999999">
      <c r="B345" s="146"/>
      <c r="D345" s="147" t="s">
        <v>128</v>
      </c>
      <c r="E345" s="148" t="s">
        <v>1</v>
      </c>
      <c r="F345" s="149" t="s">
        <v>440</v>
      </c>
      <c r="H345" s="150">
        <v>228.9</v>
      </c>
      <c r="I345" s="151"/>
      <c r="L345" s="146"/>
      <c r="M345" s="152"/>
      <c r="T345" s="153"/>
      <c r="AT345" s="148" t="s">
        <v>128</v>
      </c>
      <c r="AU345" s="148" t="s">
        <v>86</v>
      </c>
      <c r="AV345" s="12" t="s">
        <v>86</v>
      </c>
      <c r="AW345" s="12" t="s">
        <v>32</v>
      </c>
      <c r="AX345" s="12" t="s">
        <v>81</v>
      </c>
      <c r="AY345" s="148" t="s">
        <v>120</v>
      </c>
    </row>
    <row r="346" spans="2:65" s="13" customFormat="1" ht="10.199999999999999">
      <c r="B346" s="154"/>
      <c r="D346" s="147" t="s">
        <v>128</v>
      </c>
      <c r="E346" s="155" t="s">
        <v>1</v>
      </c>
      <c r="F346" s="156" t="s">
        <v>441</v>
      </c>
      <c r="H346" s="155" t="s">
        <v>1</v>
      </c>
      <c r="I346" s="157"/>
      <c r="L346" s="154"/>
      <c r="M346" s="158"/>
      <c r="T346" s="159"/>
      <c r="AT346" s="155" t="s">
        <v>128</v>
      </c>
      <c r="AU346" s="155" t="s">
        <v>86</v>
      </c>
      <c r="AV346" s="13" t="s">
        <v>81</v>
      </c>
      <c r="AW346" s="13" t="s">
        <v>32</v>
      </c>
      <c r="AX346" s="13" t="s">
        <v>76</v>
      </c>
      <c r="AY346" s="155" t="s">
        <v>120</v>
      </c>
    </row>
    <row r="347" spans="2:65" s="1" customFormat="1" ht="24.15" customHeight="1">
      <c r="B347" s="31"/>
      <c r="C347" s="132" t="s">
        <v>442</v>
      </c>
      <c r="D347" s="132" t="s">
        <v>122</v>
      </c>
      <c r="E347" s="133" t="s">
        <v>443</v>
      </c>
      <c r="F347" s="134" t="s">
        <v>444</v>
      </c>
      <c r="G347" s="135" t="s">
        <v>266</v>
      </c>
      <c r="H347" s="136">
        <v>9</v>
      </c>
      <c r="I347" s="137"/>
      <c r="J347" s="138">
        <f>ROUND(I347*H347,2)</f>
        <v>0</v>
      </c>
      <c r="K347" s="139"/>
      <c r="L347" s="31"/>
      <c r="M347" s="140" t="s">
        <v>1</v>
      </c>
      <c r="N347" s="141" t="s">
        <v>41</v>
      </c>
      <c r="P347" s="142">
        <f>O347*H347</f>
        <v>0</v>
      </c>
      <c r="Q347" s="142">
        <v>0.24457999999999999</v>
      </c>
      <c r="R347" s="142">
        <f>Q347*H347</f>
        <v>2.2012199999999997</v>
      </c>
      <c r="S347" s="142">
        <v>0</v>
      </c>
      <c r="T347" s="143">
        <f>S347*H347</f>
        <v>0</v>
      </c>
      <c r="AR347" s="144" t="s">
        <v>126</v>
      </c>
      <c r="AT347" s="144" t="s">
        <v>122</v>
      </c>
      <c r="AU347" s="144" t="s">
        <v>86</v>
      </c>
      <c r="AY347" s="16" t="s">
        <v>120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6" t="s">
        <v>81</v>
      </c>
      <c r="BK347" s="145">
        <f>ROUND(I347*H347,2)</f>
        <v>0</v>
      </c>
      <c r="BL347" s="16" t="s">
        <v>126</v>
      </c>
      <c r="BM347" s="144" t="s">
        <v>445</v>
      </c>
    </row>
    <row r="348" spans="2:65" s="1" customFormat="1" ht="24.15" customHeight="1">
      <c r="B348" s="31"/>
      <c r="C348" s="132" t="s">
        <v>446</v>
      </c>
      <c r="D348" s="132" t="s">
        <v>122</v>
      </c>
      <c r="E348" s="133" t="s">
        <v>447</v>
      </c>
      <c r="F348" s="134" t="s">
        <v>448</v>
      </c>
      <c r="G348" s="135" t="s">
        <v>251</v>
      </c>
      <c r="H348" s="136">
        <v>31</v>
      </c>
      <c r="I348" s="137"/>
      <c r="J348" s="138">
        <f>ROUND(I348*H348,2)</f>
        <v>0</v>
      </c>
      <c r="K348" s="139"/>
      <c r="L348" s="31"/>
      <c r="M348" s="140" t="s">
        <v>1</v>
      </c>
      <c r="N348" s="141" t="s">
        <v>41</v>
      </c>
      <c r="P348" s="142">
        <f>O348*H348</f>
        <v>0</v>
      </c>
      <c r="Q348" s="142">
        <v>0</v>
      </c>
      <c r="R348" s="142">
        <f>Q348*H348</f>
        <v>0</v>
      </c>
      <c r="S348" s="142">
        <v>3.5000000000000003E-2</v>
      </c>
      <c r="T348" s="143">
        <f>S348*H348</f>
        <v>1.0850000000000002</v>
      </c>
      <c r="AR348" s="144" t="s">
        <v>126</v>
      </c>
      <c r="AT348" s="144" t="s">
        <v>122</v>
      </c>
      <c r="AU348" s="144" t="s">
        <v>86</v>
      </c>
      <c r="AY348" s="16" t="s">
        <v>120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6" t="s">
        <v>81</v>
      </c>
      <c r="BK348" s="145">
        <f>ROUND(I348*H348,2)</f>
        <v>0</v>
      </c>
      <c r="BL348" s="16" t="s">
        <v>126</v>
      </c>
      <c r="BM348" s="144" t="s">
        <v>449</v>
      </c>
    </row>
    <row r="349" spans="2:65" s="12" customFormat="1" ht="10.199999999999999">
      <c r="B349" s="146"/>
      <c r="D349" s="147" t="s">
        <v>128</v>
      </c>
      <c r="E349" s="148" t="s">
        <v>1</v>
      </c>
      <c r="F349" s="149" t="s">
        <v>279</v>
      </c>
      <c r="H349" s="150">
        <v>31</v>
      </c>
      <c r="I349" s="151"/>
      <c r="L349" s="146"/>
      <c r="M349" s="152"/>
      <c r="T349" s="153"/>
      <c r="AT349" s="148" t="s">
        <v>128</v>
      </c>
      <c r="AU349" s="148" t="s">
        <v>86</v>
      </c>
      <c r="AV349" s="12" t="s">
        <v>86</v>
      </c>
      <c r="AW349" s="12" t="s">
        <v>32</v>
      </c>
      <c r="AX349" s="12" t="s">
        <v>81</v>
      </c>
      <c r="AY349" s="148" t="s">
        <v>120</v>
      </c>
    </row>
    <row r="350" spans="2:65" s="13" customFormat="1" ht="10.199999999999999">
      <c r="B350" s="154"/>
      <c r="D350" s="147" t="s">
        <v>128</v>
      </c>
      <c r="E350" s="155" t="s">
        <v>1</v>
      </c>
      <c r="F350" s="156" t="s">
        <v>450</v>
      </c>
      <c r="H350" s="155" t="s">
        <v>1</v>
      </c>
      <c r="I350" s="157"/>
      <c r="L350" s="154"/>
      <c r="M350" s="158"/>
      <c r="T350" s="159"/>
      <c r="AT350" s="155" t="s">
        <v>128</v>
      </c>
      <c r="AU350" s="155" t="s">
        <v>86</v>
      </c>
      <c r="AV350" s="13" t="s">
        <v>81</v>
      </c>
      <c r="AW350" s="13" t="s">
        <v>32</v>
      </c>
      <c r="AX350" s="13" t="s">
        <v>76</v>
      </c>
      <c r="AY350" s="155" t="s">
        <v>120</v>
      </c>
    </row>
    <row r="351" spans="2:65" s="11" customFormat="1" ht="22.8" customHeight="1">
      <c r="B351" s="121"/>
      <c r="D351" s="122" t="s">
        <v>75</v>
      </c>
      <c r="E351" s="130" t="s">
        <v>451</v>
      </c>
      <c r="F351" s="130" t="s">
        <v>452</v>
      </c>
      <c r="I351" s="124"/>
      <c r="J351" s="131">
        <f>BK351</f>
        <v>0</v>
      </c>
      <c r="L351" s="121"/>
      <c r="M351" s="125"/>
      <c r="P351" s="126">
        <f>SUM(P352:P355)</f>
        <v>0</v>
      </c>
      <c r="R351" s="126">
        <f>SUM(R352:R355)</f>
        <v>0</v>
      </c>
      <c r="T351" s="127">
        <f>SUM(T352:T355)</f>
        <v>0</v>
      </c>
      <c r="AR351" s="122" t="s">
        <v>81</v>
      </c>
      <c r="AT351" s="128" t="s">
        <v>75</v>
      </c>
      <c r="AU351" s="128" t="s">
        <v>81</v>
      </c>
      <c r="AY351" s="122" t="s">
        <v>120</v>
      </c>
      <c r="BK351" s="129">
        <f>SUM(BK352:BK355)</f>
        <v>0</v>
      </c>
    </row>
    <row r="352" spans="2:65" s="1" customFormat="1" ht="44.25" customHeight="1">
      <c r="B352" s="31"/>
      <c r="C352" s="132" t="s">
        <v>453</v>
      </c>
      <c r="D352" s="132" t="s">
        <v>122</v>
      </c>
      <c r="E352" s="133" t="s">
        <v>454</v>
      </c>
      <c r="F352" s="134" t="s">
        <v>455</v>
      </c>
      <c r="G352" s="135" t="s">
        <v>456</v>
      </c>
      <c r="H352" s="136">
        <v>29.7</v>
      </c>
      <c r="I352" s="137"/>
      <c r="J352" s="138">
        <f>ROUND(I352*H352,2)</f>
        <v>0</v>
      </c>
      <c r="K352" s="139"/>
      <c r="L352" s="31"/>
      <c r="M352" s="140" t="s">
        <v>1</v>
      </c>
      <c r="N352" s="141" t="s">
        <v>41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126</v>
      </c>
      <c r="AT352" s="144" t="s">
        <v>122</v>
      </c>
      <c r="AU352" s="144" t="s">
        <v>86</v>
      </c>
      <c r="AY352" s="16" t="s">
        <v>120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6" t="s">
        <v>81</v>
      </c>
      <c r="BK352" s="145">
        <f>ROUND(I352*H352,2)</f>
        <v>0</v>
      </c>
      <c r="BL352" s="16" t="s">
        <v>126</v>
      </c>
      <c r="BM352" s="144" t="s">
        <v>457</v>
      </c>
    </row>
    <row r="353" spans="2:65" s="12" customFormat="1" ht="10.199999999999999">
      <c r="B353" s="146"/>
      <c r="D353" s="147" t="s">
        <v>128</v>
      </c>
      <c r="E353" s="148" t="s">
        <v>1</v>
      </c>
      <c r="F353" s="149" t="s">
        <v>458</v>
      </c>
      <c r="H353" s="150">
        <v>29.7</v>
      </c>
      <c r="I353" s="151"/>
      <c r="L353" s="146"/>
      <c r="M353" s="152"/>
      <c r="T353" s="153"/>
      <c r="AT353" s="148" t="s">
        <v>128</v>
      </c>
      <c r="AU353" s="148" t="s">
        <v>86</v>
      </c>
      <c r="AV353" s="12" t="s">
        <v>86</v>
      </c>
      <c r="AW353" s="12" t="s">
        <v>32</v>
      </c>
      <c r="AX353" s="12" t="s">
        <v>81</v>
      </c>
      <c r="AY353" s="148" t="s">
        <v>120</v>
      </c>
    </row>
    <row r="354" spans="2:65" s="13" customFormat="1" ht="10.199999999999999">
      <c r="B354" s="154"/>
      <c r="D354" s="147" t="s">
        <v>128</v>
      </c>
      <c r="E354" s="155" t="s">
        <v>1</v>
      </c>
      <c r="F354" s="156" t="s">
        <v>136</v>
      </c>
      <c r="H354" s="155" t="s">
        <v>1</v>
      </c>
      <c r="I354" s="157"/>
      <c r="L354" s="154"/>
      <c r="M354" s="158"/>
      <c r="T354" s="159"/>
      <c r="AT354" s="155" t="s">
        <v>128</v>
      </c>
      <c r="AU354" s="155" t="s">
        <v>86</v>
      </c>
      <c r="AV354" s="13" t="s">
        <v>81</v>
      </c>
      <c r="AW354" s="13" t="s">
        <v>4</v>
      </c>
      <c r="AX354" s="13" t="s">
        <v>76</v>
      </c>
      <c r="AY354" s="155" t="s">
        <v>120</v>
      </c>
    </row>
    <row r="355" spans="2:65" s="13" customFormat="1" ht="10.199999999999999">
      <c r="B355" s="154"/>
      <c r="D355" s="147" t="s">
        <v>128</v>
      </c>
      <c r="E355" s="155" t="s">
        <v>1</v>
      </c>
      <c r="F355" s="156" t="s">
        <v>459</v>
      </c>
      <c r="H355" s="155" t="s">
        <v>1</v>
      </c>
      <c r="I355" s="157"/>
      <c r="L355" s="154"/>
      <c r="M355" s="158"/>
      <c r="T355" s="159"/>
      <c r="AT355" s="155" t="s">
        <v>128</v>
      </c>
      <c r="AU355" s="155" t="s">
        <v>86</v>
      </c>
      <c r="AV355" s="13" t="s">
        <v>81</v>
      </c>
      <c r="AW355" s="13" t="s">
        <v>32</v>
      </c>
      <c r="AX355" s="13" t="s">
        <v>76</v>
      </c>
      <c r="AY355" s="155" t="s">
        <v>120</v>
      </c>
    </row>
    <row r="356" spans="2:65" s="11" customFormat="1" ht="22.8" customHeight="1">
      <c r="B356" s="121"/>
      <c r="D356" s="122" t="s">
        <v>75</v>
      </c>
      <c r="E356" s="130" t="s">
        <v>460</v>
      </c>
      <c r="F356" s="130" t="s">
        <v>461</v>
      </c>
      <c r="I356" s="124"/>
      <c r="J356" s="131">
        <f>BK356</f>
        <v>0</v>
      </c>
      <c r="L356" s="121"/>
      <c r="M356" s="125"/>
      <c r="P356" s="126">
        <f>P357</f>
        <v>0</v>
      </c>
      <c r="R356" s="126">
        <f>R357</f>
        <v>0</v>
      </c>
      <c r="T356" s="127">
        <f>T357</f>
        <v>0</v>
      </c>
      <c r="AR356" s="122" t="s">
        <v>81</v>
      </c>
      <c r="AT356" s="128" t="s">
        <v>75</v>
      </c>
      <c r="AU356" s="128" t="s">
        <v>81</v>
      </c>
      <c r="AY356" s="122" t="s">
        <v>120</v>
      </c>
      <c r="BK356" s="129">
        <f>BK357</f>
        <v>0</v>
      </c>
    </row>
    <row r="357" spans="2:65" s="1" customFormat="1" ht="33" customHeight="1">
      <c r="B357" s="31"/>
      <c r="C357" s="132" t="s">
        <v>462</v>
      </c>
      <c r="D357" s="132" t="s">
        <v>122</v>
      </c>
      <c r="E357" s="133" t="s">
        <v>463</v>
      </c>
      <c r="F357" s="134" t="s">
        <v>464</v>
      </c>
      <c r="G357" s="135" t="s">
        <v>456</v>
      </c>
      <c r="H357" s="136">
        <v>1167.1990000000001</v>
      </c>
      <c r="I357" s="137"/>
      <c r="J357" s="138">
        <f>ROUND(I357*H357,2)</f>
        <v>0</v>
      </c>
      <c r="K357" s="139"/>
      <c r="L357" s="31"/>
      <c r="M357" s="140" t="s">
        <v>1</v>
      </c>
      <c r="N357" s="141" t="s">
        <v>41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126</v>
      </c>
      <c r="AT357" s="144" t="s">
        <v>122</v>
      </c>
      <c r="AU357" s="144" t="s">
        <v>86</v>
      </c>
      <c r="AY357" s="16" t="s">
        <v>120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6" t="s">
        <v>81</v>
      </c>
      <c r="BK357" s="145">
        <f>ROUND(I357*H357,2)</f>
        <v>0</v>
      </c>
      <c r="BL357" s="16" t="s">
        <v>126</v>
      </c>
      <c r="BM357" s="144" t="s">
        <v>465</v>
      </c>
    </row>
    <row r="358" spans="2:65" s="11" customFormat="1" ht="22.8" customHeight="1">
      <c r="B358" s="121"/>
      <c r="D358" s="122" t="s">
        <v>75</v>
      </c>
      <c r="E358" s="130" t="s">
        <v>466</v>
      </c>
      <c r="F358" s="130" t="s">
        <v>467</v>
      </c>
      <c r="I358" s="124"/>
      <c r="J358" s="131">
        <f>BK358</f>
        <v>0</v>
      </c>
      <c r="L358" s="121"/>
      <c r="M358" s="125"/>
      <c r="P358" s="126">
        <f>SUM(P359:P360)</f>
        <v>0</v>
      </c>
      <c r="R358" s="126">
        <f>SUM(R359:R360)</f>
        <v>0</v>
      </c>
      <c r="T358" s="127">
        <f>SUM(T359:T360)</f>
        <v>0</v>
      </c>
      <c r="AR358" s="122" t="s">
        <v>81</v>
      </c>
      <c r="AT358" s="128" t="s">
        <v>75</v>
      </c>
      <c r="AU358" s="128" t="s">
        <v>81</v>
      </c>
      <c r="AY358" s="122" t="s">
        <v>120</v>
      </c>
      <c r="BK358" s="129">
        <f>SUM(BK359:BK360)</f>
        <v>0</v>
      </c>
    </row>
    <row r="359" spans="2:65" s="1" customFormat="1" ht="16.5" customHeight="1">
      <c r="B359" s="31"/>
      <c r="C359" s="132" t="s">
        <v>468</v>
      </c>
      <c r="D359" s="132" t="s">
        <v>122</v>
      </c>
      <c r="E359" s="133" t="s">
        <v>469</v>
      </c>
      <c r="F359" s="134" t="s">
        <v>470</v>
      </c>
      <c r="G359" s="135" t="s">
        <v>404</v>
      </c>
      <c r="H359" s="136">
        <v>1</v>
      </c>
      <c r="I359" s="137"/>
      <c r="J359" s="138">
        <f>ROUND(I359*H359,2)</f>
        <v>0</v>
      </c>
      <c r="K359" s="139"/>
      <c r="L359" s="31"/>
      <c r="M359" s="140" t="s">
        <v>1</v>
      </c>
      <c r="N359" s="141" t="s">
        <v>41</v>
      </c>
      <c r="P359" s="142">
        <f>O359*H359</f>
        <v>0</v>
      </c>
      <c r="Q359" s="142">
        <v>0</v>
      </c>
      <c r="R359" s="142">
        <f>Q359*H359</f>
        <v>0</v>
      </c>
      <c r="S359" s="142">
        <v>0</v>
      </c>
      <c r="T359" s="143">
        <f>S359*H359</f>
        <v>0</v>
      </c>
      <c r="AR359" s="144" t="s">
        <v>126</v>
      </c>
      <c r="AT359" s="144" t="s">
        <v>122</v>
      </c>
      <c r="AU359" s="144" t="s">
        <v>86</v>
      </c>
      <c r="AY359" s="16" t="s">
        <v>120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6" t="s">
        <v>81</v>
      </c>
      <c r="BK359" s="145">
        <f>ROUND(I359*H359,2)</f>
        <v>0</v>
      </c>
      <c r="BL359" s="16" t="s">
        <v>126</v>
      </c>
      <c r="BM359" s="144" t="s">
        <v>471</v>
      </c>
    </row>
    <row r="360" spans="2:65" s="1" customFormat="1" ht="24.15" customHeight="1">
      <c r="B360" s="31"/>
      <c r="C360" s="132" t="s">
        <v>472</v>
      </c>
      <c r="D360" s="132" t="s">
        <v>122</v>
      </c>
      <c r="E360" s="133" t="s">
        <v>473</v>
      </c>
      <c r="F360" s="134" t="s">
        <v>474</v>
      </c>
      <c r="G360" s="135" t="s">
        <v>404</v>
      </c>
      <c r="H360" s="136">
        <v>1</v>
      </c>
      <c r="I360" s="137"/>
      <c r="J360" s="138">
        <f>ROUND(I360*H360,2)</f>
        <v>0</v>
      </c>
      <c r="K360" s="139"/>
      <c r="L360" s="31"/>
      <c r="M360" s="140" t="s">
        <v>1</v>
      </c>
      <c r="N360" s="141" t="s">
        <v>41</v>
      </c>
      <c r="P360" s="142">
        <f>O360*H360</f>
        <v>0</v>
      </c>
      <c r="Q360" s="142">
        <v>0</v>
      </c>
      <c r="R360" s="142">
        <f>Q360*H360</f>
        <v>0</v>
      </c>
      <c r="S360" s="142">
        <v>0</v>
      </c>
      <c r="T360" s="143">
        <f>S360*H360</f>
        <v>0</v>
      </c>
      <c r="AR360" s="144" t="s">
        <v>126</v>
      </c>
      <c r="AT360" s="144" t="s">
        <v>122</v>
      </c>
      <c r="AU360" s="144" t="s">
        <v>86</v>
      </c>
      <c r="AY360" s="16" t="s">
        <v>120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6" t="s">
        <v>81</v>
      </c>
      <c r="BK360" s="145">
        <f>ROUND(I360*H360,2)</f>
        <v>0</v>
      </c>
      <c r="BL360" s="16" t="s">
        <v>126</v>
      </c>
      <c r="BM360" s="144" t="s">
        <v>475</v>
      </c>
    </row>
    <row r="361" spans="2:65" s="1" customFormat="1" ht="49.95" customHeight="1">
      <c r="B361" s="31"/>
      <c r="E361" s="123" t="s">
        <v>476</v>
      </c>
      <c r="F361" s="123" t="s">
        <v>477</v>
      </c>
      <c r="J361" s="111">
        <f>BK361</f>
        <v>0</v>
      </c>
      <c r="L361" s="31"/>
      <c r="M361" s="178"/>
      <c r="T361" s="55"/>
      <c r="AT361" s="16" t="s">
        <v>75</v>
      </c>
      <c r="AU361" s="16" t="s">
        <v>76</v>
      </c>
      <c r="AY361" s="16" t="s">
        <v>478</v>
      </c>
      <c r="BK361" s="145">
        <f>BK362</f>
        <v>0</v>
      </c>
    </row>
    <row r="362" spans="2:65" s="1" customFormat="1" ht="16.350000000000001" customHeight="1">
      <c r="B362" s="31"/>
      <c r="C362" s="179" t="s">
        <v>1</v>
      </c>
      <c r="D362" s="179" t="s">
        <v>122</v>
      </c>
      <c r="E362" s="180" t="s">
        <v>1</v>
      </c>
      <c r="F362" s="181" t="s">
        <v>1</v>
      </c>
      <c r="G362" s="182" t="s">
        <v>1</v>
      </c>
      <c r="H362" s="183"/>
      <c r="I362" s="184"/>
      <c r="J362" s="185">
        <f>BK362</f>
        <v>0</v>
      </c>
      <c r="K362" s="139"/>
      <c r="L362" s="31"/>
      <c r="M362" s="186" t="s">
        <v>1</v>
      </c>
      <c r="N362" s="187" t="s">
        <v>41</v>
      </c>
      <c r="O362" s="188"/>
      <c r="P362" s="188"/>
      <c r="Q362" s="188"/>
      <c r="R362" s="188"/>
      <c r="S362" s="188"/>
      <c r="T362" s="189"/>
      <c r="AT362" s="16" t="s">
        <v>478</v>
      </c>
      <c r="AU362" s="16" t="s">
        <v>81</v>
      </c>
      <c r="AY362" s="16" t="s">
        <v>478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6" t="s">
        <v>81</v>
      </c>
      <c r="BK362" s="145">
        <f>I362*H362</f>
        <v>0</v>
      </c>
    </row>
    <row r="363" spans="2:65" s="1" customFormat="1" ht="6.9" customHeight="1">
      <c r="B363" s="43"/>
      <c r="C363" s="44"/>
      <c r="D363" s="44"/>
      <c r="E363" s="44"/>
      <c r="F363" s="44"/>
      <c r="G363" s="44"/>
      <c r="H363" s="44"/>
      <c r="I363" s="44"/>
      <c r="J363" s="44"/>
      <c r="K363" s="44"/>
      <c r="L363" s="31"/>
    </row>
  </sheetData>
  <sheetProtection algorithmName="SHA-512" hashValue="/PD4aLyOjrWFBduEOsQuldPtVY0xj3A9R6hN3IOFEzTFuPZ8XEZ2oMtpAQjT1P3lRhxRVeMxzXi4KzK9qtQPgQ==" saltValue="V1Rs0Fyf12rhy9s6Mig54w5USI3XtnKm9sh8MJ/axb0MDXsyKAHcuGy95vTMWR4o8ME9RJYbYhT5oZfWhXbBig==" spinCount="100000" sheet="1" objects="1" scenarios="1" formatColumns="0" formatRows="0" autoFilter="0"/>
  <autoFilter ref="C123:K362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dataValidations count="2">
    <dataValidation type="list" allowBlank="1" showInputMessage="1" showErrorMessage="1" error="Povoleny jsou hodnoty K, M." sqref="D362:D363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362:N363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6" t="s">
        <v>85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87</v>
      </c>
      <c r="L4" s="19"/>
      <c r="M4" s="86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0" t="str">
        <f>'Rekapitulace stavby'!K6</f>
        <v>D1 Obnova drenážního systému a konstrukčních vrstev sportovní plochy stadionu Koškova Turnov</v>
      </c>
      <c r="F7" s="231"/>
      <c r="G7" s="231"/>
      <c r="H7" s="231"/>
      <c r="L7" s="19"/>
    </row>
    <row r="8" spans="2:46" s="1" customFormat="1" ht="12" customHeight="1">
      <c r="B8" s="31"/>
      <c r="D8" s="26" t="s">
        <v>479</v>
      </c>
      <c r="L8" s="31"/>
    </row>
    <row r="9" spans="2:46" s="1" customFormat="1" ht="16.5" customHeight="1">
      <c r="B9" s="31"/>
      <c r="E9" s="209" t="s">
        <v>480</v>
      </c>
      <c r="F9" s="228"/>
      <c r="G9" s="228"/>
      <c r="H9" s="228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11. 10. 2023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9" t="str">
        <f>'Rekapitulace stavby'!E14</f>
        <v>Vyplň údaj</v>
      </c>
      <c r="F18" s="193"/>
      <c r="G18" s="193"/>
      <c r="H18" s="193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7"/>
      <c r="E27" s="198" t="s">
        <v>1</v>
      </c>
      <c r="F27" s="198"/>
      <c r="G27" s="198"/>
      <c r="H27" s="198"/>
      <c r="L27" s="87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8" t="s">
        <v>36</v>
      </c>
      <c r="J30" s="65">
        <f>ROUND(J127,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89">
        <f>ROUND((ROUND((SUM(BE127:BE180)),  2) + SUM(BE182)), 2)</f>
        <v>0</v>
      </c>
      <c r="I33" s="90">
        <v>0.21</v>
      </c>
      <c r="J33" s="89">
        <f>ROUND((ROUND(((SUM(BE127:BE180))*I33),  2) + (SUM(BE182)*I33)), 2)</f>
        <v>0</v>
      </c>
      <c r="L33" s="31"/>
    </row>
    <row r="34" spans="2:12" s="1" customFormat="1" ht="14.4" customHeight="1">
      <c r="B34" s="31"/>
      <c r="E34" s="26" t="s">
        <v>42</v>
      </c>
      <c r="F34" s="89">
        <f>ROUND((ROUND((SUM(BF127:BF180)),  2) + SUM(BF182)), 2)</f>
        <v>0</v>
      </c>
      <c r="I34" s="90">
        <v>0.15</v>
      </c>
      <c r="J34" s="89">
        <f>ROUND((ROUND(((SUM(BF127:BF180))*I34),  2) + (SUM(BF182)*I34)), 2)</f>
        <v>0</v>
      </c>
      <c r="L34" s="31"/>
    </row>
    <row r="35" spans="2:12" s="1" customFormat="1" ht="14.4" hidden="1" customHeight="1">
      <c r="B35" s="31"/>
      <c r="E35" s="26" t="s">
        <v>43</v>
      </c>
      <c r="F35" s="89">
        <f>ROUND((ROUND((SUM(BG127:BG180)),  2) + SUM(BG182)), 2)</f>
        <v>0</v>
      </c>
      <c r="I35" s="90">
        <v>0.21</v>
      </c>
      <c r="J35" s="89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89">
        <f>ROUND((ROUND((SUM(BH127:BH180)),  2) + SUM(BH182)), 2)</f>
        <v>0</v>
      </c>
      <c r="I36" s="90">
        <v>0.15</v>
      </c>
      <c r="J36" s="89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89">
        <f>ROUND((ROUND((SUM(BI127:BI180)),  2) + SUM(BI182)), 2)</f>
        <v>0</v>
      </c>
      <c r="I37" s="90">
        <v>0</v>
      </c>
      <c r="J37" s="89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1"/>
      <c r="D39" s="92" t="s">
        <v>46</v>
      </c>
      <c r="E39" s="56"/>
      <c r="F39" s="56"/>
      <c r="G39" s="93" t="s">
        <v>47</v>
      </c>
      <c r="H39" s="94" t="s">
        <v>48</v>
      </c>
      <c r="I39" s="56"/>
      <c r="J39" s="95">
        <f>SUM(J30:J37)</f>
        <v>0</v>
      </c>
      <c r="K39" s="96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7" t="s">
        <v>52</v>
      </c>
      <c r="G61" s="42" t="s">
        <v>51</v>
      </c>
      <c r="H61" s="33"/>
      <c r="I61" s="33"/>
      <c r="J61" s="98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7" t="s">
        <v>52</v>
      </c>
      <c r="G76" s="42" t="s">
        <v>51</v>
      </c>
      <c r="H76" s="33"/>
      <c r="I76" s="33"/>
      <c r="J76" s="98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88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0" t="str">
        <f>E7</f>
        <v>D1 Obnova drenážního systému a konstrukčních vrstev sportovní plochy stadionu Koškova Turnov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479</v>
      </c>
      <c r="L86" s="31"/>
    </row>
    <row r="87" spans="2:47" s="1" customFormat="1" ht="16.5" customHeight="1">
      <c r="B87" s="31"/>
      <c r="E87" s="209" t="str">
        <f>E9</f>
        <v>23_3_TU_2 - Závlaha</v>
      </c>
      <c r="F87" s="228"/>
      <c r="G87" s="228"/>
      <c r="H87" s="228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Turnov Koškova</v>
      </c>
      <c r="I89" s="26" t="s">
        <v>22</v>
      </c>
      <c r="J89" s="51" t="str">
        <f>IF(J12="","",J12)</f>
        <v>11. 10. 2023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>Městská sportovní Turnov, s.r.o.Vojtěcha Maška 230</v>
      </c>
      <c r="I91" s="26" t="s">
        <v>30</v>
      </c>
      <c r="J91" s="29" t="str">
        <f>E21</f>
        <v>David Müller DiS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David Müller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9" t="s">
        <v>89</v>
      </c>
      <c r="D94" s="91"/>
      <c r="E94" s="91"/>
      <c r="F94" s="91"/>
      <c r="G94" s="91"/>
      <c r="H94" s="91"/>
      <c r="I94" s="91"/>
      <c r="J94" s="100" t="s">
        <v>90</v>
      </c>
      <c r="K94" s="91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1" t="s">
        <v>91</v>
      </c>
      <c r="J96" s="65">
        <f>J127</f>
        <v>0</v>
      </c>
      <c r="L96" s="31"/>
      <c r="AU96" s="16" t="s">
        <v>92</v>
      </c>
    </row>
    <row r="97" spans="2:12" s="8" customFormat="1" ht="24.9" customHeight="1">
      <c r="B97" s="102"/>
      <c r="D97" s="103" t="s">
        <v>93</v>
      </c>
      <c r="E97" s="104"/>
      <c r="F97" s="104"/>
      <c r="G97" s="104"/>
      <c r="H97" s="104"/>
      <c r="I97" s="104"/>
      <c r="J97" s="105">
        <f>J128</f>
        <v>0</v>
      </c>
      <c r="L97" s="102"/>
    </row>
    <row r="98" spans="2:12" s="9" customFormat="1" ht="19.95" customHeight="1">
      <c r="B98" s="106"/>
      <c r="D98" s="107" t="s">
        <v>94</v>
      </c>
      <c r="E98" s="108"/>
      <c r="F98" s="108"/>
      <c r="G98" s="108"/>
      <c r="H98" s="108"/>
      <c r="I98" s="108"/>
      <c r="J98" s="109">
        <f>J129</f>
        <v>0</v>
      </c>
      <c r="L98" s="106"/>
    </row>
    <row r="99" spans="2:12" s="9" customFormat="1" ht="19.95" customHeight="1">
      <c r="B99" s="106"/>
      <c r="D99" s="107" t="s">
        <v>95</v>
      </c>
      <c r="E99" s="108"/>
      <c r="F99" s="108"/>
      <c r="G99" s="108"/>
      <c r="H99" s="108"/>
      <c r="I99" s="108"/>
      <c r="J99" s="109">
        <f>J138</f>
        <v>0</v>
      </c>
      <c r="L99" s="106"/>
    </row>
    <row r="100" spans="2:12" s="9" customFormat="1" ht="19.95" customHeight="1">
      <c r="B100" s="106"/>
      <c r="D100" s="107" t="s">
        <v>97</v>
      </c>
      <c r="E100" s="108"/>
      <c r="F100" s="108"/>
      <c r="G100" s="108"/>
      <c r="H100" s="108"/>
      <c r="I100" s="108"/>
      <c r="J100" s="109">
        <f>J142</f>
        <v>0</v>
      </c>
      <c r="L100" s="106"/>
    </row>
    <row r="101" spans="2:12" s="9" customFormat="1" ht="19.95" customHeight="1">
      <c r="B101" s="106"/>
      <c r="D101" s="107" t="s">
        <v>99</v>
      </c>
      <c r="E101" s="108"/>
      <c r="F101" s="108"/>
      <c r="G101" s="108"/>
      <c r="H101" s="108"/>
      <c r="I101" s="108"/>
      <c r="J101" s="109">
        <f>J146</f>
        <v>0</v>
      </c>
      <c r="L101" s="106"/>
    </row>
    <row r="102" spans="2:12" s="9" customFormat="1" ht="19.95" customHeight="1">
      <c r="B102" s="106"/>
      <c r="D102" s="107" t="s">
        <v>102</v>
      </c>
      <c r="E102" s="108"/>
      <c r="F102" s="108"/>
      <c r="G102" s="108"/>
      <c r="H102" s="108"/>
      <c r="I102" s="108"/>
      <c r="J102" s="109">
        <f>J150</f>
        <v>0</v>
      </c>
      <c r="L102" s="106"/>
    </row>
    <row r="103" spans="2:12" s="9" customFormat="1" ht="19.95" customHeight="1">
      <c r="B103" s="106"/>
      <c r="D103" s="107" t="s">
        <v>481</v>
      </c>
      <c r="E103" s="108"/>
      <c r="F103" s="108"/>
      <c r="G103" s="108"/>
      <c r="H103" s="108"/>
      <c r="I103" s="108"/>
      <c r="J103" s="109">
        <f>J152</f>
        <v>0</v>
      </c>
      <c r="L103" s="106"/>
    </row>
    <row r="104" spans="2:12" s="9" customFormat="1" ht="19.95" customHeight="1">
      <c r="B104" s="106"/>
      <c r="D104" s="107" t="s">
        <v>103</v>
      </c>
      <c r="E104" s="108"/>
      <c r="F104" s="108"/>
      <c r="G104" s="108"/>
      <c r="H104" s="108"/>
      <c r="I104" s="108"/>
      <c r="J104" s="109">
        <f>J170</f>
        <v>0</v>
      </c>
      <c r="L104" s="106"/>
    </row>
    <row r="105" spans="2:12" s="8" customFormat="1" ht="24.9" customHeight="1">
      <c r="B105" s="102"/>
      <c r="D105" s="103" t="s">
        <v>482</v>
      </c>
      <c r="E105" s="104"/>
      <c r="F105" s="104"/>
      <c r="G105" s="104"/>
      <c r="H105" s="104"/>
      <c r="I105" s="104"/>
      <c r="J105" s="105">
        <f>J174</f>
        <v>0</v>
      </c>
      <c r="L105" s="102"/>
    </row>
    <row r="106" spans="2:12" s="9" customFormat="1" ht="19.95" customHeight="1">
      <c r="B106" s="106"/>
      <c r="D106" s="107" t="s">
        <v>483</v>
      </c>
      <c r="E106" s="108"/>
      <c r="F106" s="108"/>
      <c r="G106" s="108"/>
      <c r="H106" s="108"/>
      <c r="I106" s="108"/>
      <c r="J106" s="109">
        <f>J175</f>
        <v>0</v>
      </c>
      <c r="L106" s="106"/>
    </row>
    <row r="107" spans="2:12" s="8" customFormat="1" ht="21.75" customHeight="1">
      <c r="B107" s="102"/>
      <c r="D107" s="110" t="s">
        <v>104</v>
      </c>
      <c r="J107" s="111">
        <f>J181</f>
        <v>0</v>
      </c>
      <c r="L107" s="102"/>
    </row>
    <row r="108" spans="2:12" s="1" customFormat="1" ht="21.75" customHeight="1">
      <c r="B108" s="31"/>
      <c r="L108" s="31"/>
    </row>
    <row r="109" spans="2:12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" customHeight="1">
      <c r="B114" s="31"/>
      <c r="C114" s="20" t="s">
        <v>105</v>
      </c>
      <c r="L114" s="31"/>
    </row>
    <row r="115" spans="2:63" s="1" customFormat="1" ht="6.9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26.25" customHeight="1">
      <c r="B117" s="31"/>
      <c r="E117" s="230" t="str">
        <f>E7</f>
        <v>D1 Obnova drenážního systému a konstrukčních vrstev sportovní plochy stadionu Koškova Turnov</v>
      </c>
      <c r="F117" s="231"/>
      <c r="G117" s="231"/>
      <c r="H117" s="231"/>
      <c r="L117" s="31"/>
    </row>
    <row r="118" spans="2:63" s="1" customFormat="1" ht="12" customHeight="1">
      <c r="B118" s="31"/>
      <c r="C118" s="26" t="s">
        <v>479</v>
      </c>
      <c r="L118" s="31"/>
    </row>
    <row r="119" spans="2:63" s="1" customFormat="1" ht="16.5" customHeight="1">
      <c r="B119" s="31"/>
      <c r="E119" s="209" t="str">
        <f>E9</f>
        <v>23_3_TU_2 - Závlaha</v>
      </c>
      <c r="F119" s="228"/>
      <c r="G119" s="228"/>
      <c r="H119" s="228"/>
      <c r="L119" s="31"/>
    </row>
    <row r="120" spans="2:63" s="1" customFormat="1" ht="6.9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Turnov Koškova</v>
      </c>
      <c r="I121" s="26" t="s">
        <v>22</v>
      </c>
      <c r="J121" s="51" t="str">
        <f>IF(J12="","",J12)</f>
        <v>11. 10. 2023</v>
      </c>
      <c r="L121" s="31"/>
    </row>
    <row r="122" spans="2:63" s="1" customFormat="1" ht="6.9" customHeight="1">
      <c r="B122" s="31"/>
      <c r="L122" s="31"/>
    </row>
    <row r="123" spans="2:63" s="1" customFormat="1" ht="15.15" customHeight="1">
      <c r="B123" s="31"/>
      <c r="C123" s="26" t="s">
        <v>24</v>
      </c>
      <c r="F123" s="24" t="str">
        <f>E15</f>
        <v>Městská sportovní Turnov, s.r.o.Vojtěcha Maška 230</v>
      </c>
      <c r="I123" s="26" t="s">
        <v>30</v>
      </c>
      <c r="J123" s="29" t="str">
        <f>E21</f>
        <v>David Müller DiS</v>
      </c>
      <c r="L123" s="31"/>
    </row>
    <row r="124" spans="2:63" s="1" customFormat="1" ht="15.15" customHeight="1">
      <c r="B124" s="31"/>
      <c r="C124" s="26" t="s">
        <v>28</v>
      </c>
      <c r="F124" s="24" t="str">
        <f>IF(E18="","",E18)</f>
        <v>Vyplň údaj</v>
      </c>
      <c r="I124" s="26" t="s">
        <v>33</v>
      </c>
      <c r="J124" s="29" t="str">
        <f>E24</f>
        <v>David Müller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2"/>
      <c r="C126" s="113" t="s">
        <v>106</v>
      </c>
      <c r="D126" s="114" t="s">
        <v>61</v>
      </c>
      <c r="E126" s="114" t="s">
        <v>57</v>
      </c>
      <c r="F126" s="114" t="s">
        <v>58</v>
      </c>
      <c r="G126" s="114" t="s">
        <v>107</v>
      </c>
      <c r="H126" s="114" t="s">
        <v>108</v>
      </c>
      <c r="I126" s="114" t="s">
        <v>109</v>
      </c>
      <c r="J126" s="115" t="s">
        <v>90</v>
      </c>
      <c r="K126" s="116" t="s">
        <v>110</v>
      </c>
      <c r="L126" s="112"/>
      <c r="M126" s="58" t="s">
        <v>1</v>
      </c>
      <c r="N126" s="59" t="s">
        <v>40</v>
      </c>
      <c r="O126" s="59" t="s">
        <v>111</v>
      </c>
      <c r="P126" s="59" t="s">
        <v>112</v>
      </c>
      <c r="Q126" s="59" t="s">
        <v>113</v>
      </c>
      <c r="R126" s="59" t="s">
        <v>114</v>
      </c>
      <c r="S126" s="59" t="s">
        <v>115</v>
      </c>
      <c r="T126" s="60" t="s">
        <v>116</v>
      </c>
    </row>
    <row r="127" spans="2:63" s="1" customFormat="1" ht="22.8" customHeight="1">
      <c r="B127" s="31"/>
      <c r="C127" s="63" t="s">
        <v>117</v>
      </c>
      <c r="J127" s="117">
        <f>BK127</f>
        <v>0</v>
      </c>
      <c r="L127" s="31"/>
      <c r="M127" s="61"/>
      <c r="N127" s="52"/>
      <c r="O127" s="52"/>
      <c r="P127" s="118">
        <f>P128+P174+P181</f>
        <v>0</v>
      </c>
      <c r="Q127" s="52"/>
      <c r="R127" s="118">
        <f>R128+R174+R181</f>
        <v>0.84686700000000004</v>
      </c>
      <c r="S127" s="52"/>
      <c r="T127" s="119">
        <f>T128+T174+T181</f>
        <v>0</v>
      </c>
      <c r="AT127" s="16" t="s">
        <v>75</v>
      </c>
      <c r="AU127" s="16" t="s">
        <v>92</v>
      </c>
      <c r="BK127" s="120">
        <f>BK128+BK174+BK181</f>
        <v>0</v>
      </c>
    </row>
    <row r="128" spans="2:63" s="11" customFormat="1" ht="25.95" customHeight="1">
      <c r="B128" s="121"/>
      <c r="D128" s="122" t="s">
        <v>75</v>
      </c>
      <c r="E128" s="123" t="s">
        <v>118</v>
      </c>
      <c r="F128" s="123" t="s">
        <v>119</v>
      </c>
      <c r="I128" s="124"/>
      <c r="J128" s="111">
        <f>BK128</f>
        <v>0</v>
      </c>
      <c r="L128" s="121"/>
      <c r="M128" s="125"/>
      <c r="P128" s="126">
        <f>P129+P138+P142+P146+P150+P152+P170</f>
        <v>0</v>
      </c>
      <c r="R128" s="126">
        <f>R129+R138+R142+R146+R150+R152+R170</f>
        <v>0.62879249999999998</v>
      </c>
      <c r="T128" s="127">
        <f>T129+T138+T142+T146+T150+T152+T170</f>
        <v>0</v>
      </c>
      <c r="AR128" s="122" t="s">
        <v>81</v>
      </c>
      <c r="AT128" s="128" t="s">
        <v>75</v>
      </c>
      <c r="AU128" s="128" t="s">
        <v>76</v>
      </c>
      <c r="AY128" s="122" t="s">
        <v>120</v>
      </c>
      <c r="BK128" s="129">
        <f>BK129+BK138+BK142+BK146+BK150+BK152+BK170</f>
        <v>0</v>
      </c>
    </row>
    <row r="129" spans="2:65" s="11" customFormat="1" ht="22.8" customHeight="1">
      <c r="B129" s="121"/>
      <c r="D129" s="122" t="s">
        <v>75</v>
      </c>
      <c r="E129" s="130" t="s">
        <v>81</v>
      </c>
      <c r="F129" s="130" t="s">
        <v>121</v>
      </c>
      <c r="I129" s="124"/>
      <c r="J129" s="131">
        <f>BK129</f>
        <v>0</v>
      </c>
      <c r="L129" s="121"/>
      <c r="M129" s="125"/>
      <c r="P129" s="126">
        <f>SUM(P130:P137)</f>
        <v>0</v>
      </c>
      <c r="R129" s="126">
        <f>SUM(R130:R137)</f>
        <v>0</v>
      </c>
      <c r="T129" s="127">
        <f>SUM(T130:T137)</f>
        <v>0</v>
      </c>
      <c r="AR129" s="122" t="s">
        <v>81</v>
      </c>
      <c r="AT129" s="128" t="s">
        <v>75</v>
      </c>
      <c r="AU129" s="128" t="s">
        <v>81</v>
      </c>
      <c r="AY129" s="122" t="s">
        <v>120</v>
      </c>
      <c r="BK129" s="129">
        <f>SUM(BK130:BK137)</f>
        <v>0</v>
      </c>
    </row>
    <row r="130" spans="2:65" s="1" customFormat="1" ht="16.5" customHeight="1">
      <c r="B130" s="31"/>
      <c r="C130" s="132" t="s">
        <v>86</v>
      </c>
      <c r="D130" s="132" t="s">
        <v>122</v>
      </c>
      <c r="E130" s="133" t="s">
        <v>484</v>
      </c>
      <c r="F130" s="134" t="s">
        <v>485</v>
      </c>
      <c r="G130" s="135" t="s">
        <v>273</v>
      </c>
      <c r="H130" s="136">
        <v>18</v>
      </c>
      <c r="I130" s="137"/>
      <c r="J130" s="138">
        <f>ROUND(I130*H130,2)</f>
        <v>0</v>
      </c>
      <c r="K130" s="139"/>
      <c r="L130" s="31"/>
      <c r="M130" s="140" t="s">
        <v>1</v>
      </c>
      <c r="N130" s="141" t="s">
        <v>41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126</v>
      </c>
      <c r="AT130" s="144" t="s">
        <v>122</v>
      </c>
      <c r="AU130" s="144" t="s">
        <v>86</v>
      </c>
      <c r="AY130" s="16" t="s">
        <v>120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81</v>
      </c>
      <c r="BK130" s="145">
        <f>ROUND(I130*H130,2)</f>
        <v>0</v>
      </c>
      <c r="BL130" s="16" t="s">
        <v>126</v>
      </c>
      <c r="BM130" s="144" t="s">
        <v>486</v>
      </c>
    </row>
    <row r="131" spans="2:65" s="1" customFormat="1" ht="37.799999999999997" customHeight="1">
      <c r="B131" s="31"/>
      <c r="C131" s="132" t="s">
        <v>130</v>
      </c>
      <c r="D131" s="132" t="s">
        <v>122</v>
      </c>
      <c r="E131" s="133" t="s">
        <v>487</v>
      </c>
      <c r="F131" s="134" t="s">
        <v>488</v>
      </c>
      <c r="G131" s="135" t="s">
        <v>133</v>
      </c>
      <c r="H131" s="136">
        <v>61.8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41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126</v>
      </c>
      <c r="AT131" s="144" t="s">
        <v>122</v>
      </c>
      <c r="AU131" s="144" t="s">
        <v>86</v>
      </c>
      <c r="AY131" s="16" t="s">
        <v>120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81</v>
      </c>
      <c r="BK131" s="145">
        <f>ROUND(I131*H131,2)</f>
        <v>0</v>
      </c>
      <c r="BL131" s="16" t="s">
        <v>126</v>
      </c>
      <c r="BM131" s="144" t="s">
        <v>489</v>
      </c>
    </row>
    <row r="132" spans="2:65" s="12" customFormat="1" ht="10.199999999999999">
      <c r="B132" s="146"/>
      <c r="D132" s="147" t="s">
        <v>128</v>
      </c>
      <c r="E132" s="148" t="s">
        <v>1</v>
      </c>
      <c r="F132" s="149" t="s">
        <v>490</v>
      </c>
      <c r="H132" s="150">
        <v>61.8</v>
      </c>
      <c r="I132" s="151"/>
      <c r="L132" s="146"/>
      <c r="M132" s="152"/>
      <c r="T132" s="153"/>
      <c r="AT132" s="148" t="s">
        <v>128</v>
      </c>
      <c r="AU132" s="148" t="s">
        <v>86</v>
      </c>
      <c r="AV132" s="12" t="s">
        <v>86</v>
      </c>
      <c r="AW132" s="12" t="s">
        <v>32</v>
      </c>
      <c r="AX132" s="12" t="s">
        <v>81</v>
      </c>
      <c r="AY132" s="148" t="s">
        <v>120</v>
      </c>
    </row>
    <row r="133" spans="2:65" s="13" customFormat="1" ht="10.199999999999999">
      <c r="B133" s="154"/>
      <c r="D133" s="147" t="s">
        <v>128</v>
      </c>
      <c r="E133" s="155" t="s">
        <v>1</v>
      </c>
      <c r="F133" s="156" t="s">
        <v>491</v>
      </c>
      <c r="H133" s="155" t="s">
        <v>1</v>
      </c>
      <c r="I133" s="157"/>
      <c r="L133" s="154"/>
      <c r="M133" s="158"/>
      <c r="T133" s="159"/>
      <c r="AT133" s="155" t="s">
        <v>128</v>
      </c>
      <c r="AU133" s="155" t="s">
        <v>86</v>
      </c>
      <c r="AV133" s="13" t="s">
        <v>81</v>
      </c>
      <c r="AW133" s="13" t="s">
        <v>32</v>
      </c>
      <c r="AX133" s="13" t="s">
        <v>76</v>
      </c>
      <c r="AY133" s="155" t="s">
        <v>120</v>
      </c>
    </row>
    <row r="134" spans="2:65" s="1" customFormat="1" ht="24.15" customHeight="1">
      <c r="B134" s="31"/>
      <c r="C134" s="132" t="s">
        <v>126</v>
      </c>
      <c r="D134" s="132" t="s">
        <v>122</v>
      </c>
      <c r="E134" s="133" t="s">
        <v>492</v>
      </c>
      <c r="F134" s="134" t="s">
        <v>493</v>
      </c>
      <c r="G134" s="135" t="s">
        <v>273</v>
      </c>
      <c r="H134" s="136">
        <v>18</v>
      </c>
      <c r="I134" s="137"/>
      <c r="J134" s="138">
        <f>ROUND(I134*H134,2)</f>
        <v>0</v>
      </c>
      <c r="K134" s="139"/>
      <c r="L134" s="31"/>
      <c r="M134" s="140" t="s">
        <v>1</v>
      </c>
      <c r="N134" s="141" t="s">
        <v>41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126</v>
      </c>
      <c r="AT134" s="144" t="s">
        <v>122</v>
      </c>
      <c r="AU134" s="144" t="s">
        <v>86</v>
      </c>
      <c r="AY134" s="16" t="s">
        <v>120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81</v>
      </c>
      <c r="BK134" s="145">
        <f>ROUND(I134*H134,2)</f>
        <v>0</v>
      </c>
      <c r="BL134" s="16" t="s">
        <v>126</v>
      </c>
      <c r="BM134" s="144" t="s">
        <v>494</v>
      </c>
    </row>
    <row r="135" spans="2:65" s="1" customFormat="1" ht="24.15" customHeight="1">
      <c r="B135" s="31"/>
      <c r="C135" s="132" t="s">
        <v>495</v>
      </c>
      <c r="D135" s="132" t="s">
        <v>122</v>
      </c>
      <c r="E135" s="133" t="s">
        <v>167</v>
      </c>
      <c r="F135" s="134" t="s">
        <v>168</v>
      </c>
      <c r="G135" s="135" t="s">
        <v>133</v>
      </c>
      <c r="H135" s="136">
        <v>61.8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41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126</v>
      </c>
      <c r="AT135" s="144" t="s">
        <v>122</v>
      </c>
      <c r="AU135" s="144" t="s">
        <v>86</v>
      </c>
      <c r="AY135" s="16" t="s">
        <v>120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81</v>
      </c>
      <c r="BK135" s="145">
        <f>ROUND(I135*H135,2)</f>
        <v>0</v>
      </c>
      <c r="BL135" s="16" t="s">
        <v>126</v>
      </c>
      <c r="BM135" s="144" t="s">
        <v>496</v>
      </c>
    </row>
    <row r="136" spans="2:65" s="12" customFormat="1" ht="10.199999999999999">
      <c r="B136" s="146"/>
      <c r="D136" s="147" t="s">
        <v>128</v>
      </c>
      <c r="E136" s="148" t="s">
        <v>1</v>
      </c>
      <c r="F136" s="149" t="s">
        <v>490</v>
      </c>
      <c r="H136" s="150">
        <v>61.8</v>
      </c>
      <c r="I136" s="151"/>
      <c r="L136" s="146"/>
      <c r="M136" s="152"/>
      <c r="T136" s="153"/>
      <c r="AT136" s="148" t="s">
        <v>128</v>
      </c>
      <c r="AU136" s="148" t="s">
        <v>86</v>
      </c>
      <c r="AV136" s="12" t="s">
        <v>86</v>
      </c>
      <c r="AW136" s="12" t="s">
        <v>32</v>
      </c>
      <c r="AX136" s="12" t="s">
        <v>81</v>
      </c>
      <c r="AY136" s="148" t="s">
        <v>120</v>
      </c>
    </row>
    <row r="137" spans="2:65" s="13" customFormat="1" ht="10.199999999999999">
      <c r="B137" s="154"/>
      <c r="D137" s="147" t="s">
        <v>128</v>
      </c>
      <c r="E137" s="155" t="s">
        <v>1</v>
      </c>
      <c r="F137" s="156" t="s">
        <v>497</v>
      </c>
      <c r="H137" s="155" t="s">
        <v>1</v>
      </c>
      <c r="I137" s="157"/>
      <c r="L137" s="154"/>
      <c r="M137" s="158"/>
      <c r="T137" s="159"/>
      <c r="AT137" s="155" t="s">
        <v>128</v>
      </c>
      <c r="AU137" s="155" t="s">
        <v>86</v>
      </c>
      <c r="AV137" s="13" t="s">
        <v>81</v>
      </c>
      <c r="AW137" s="13" t="s">
        <v>32</v>
      </c>
      <c r="AX137" s="13" t="s">
        <v>76</v>
      </c>
      <c r="AY137" s="155" t="s">
        <v>120</v>
      </c>
    </row>
    <row r="138" spans="2:65" s="11" customFormat="1" ht="22.8" customHeight="1">
      <c r="B138" s="121"/>
      <c r="D138" s="122" t="s">
        <v>75</v>
      </c>
      <c r="E138" s="130" t="s">
        <v>86</v>
      </c>
      <c r="F138" s="130" t="s">
        <v>224</v>
      </c>
      <c r="I138" s="124"/>
      <c r="J138" s="131">
        <f>BK138</f>
        <v>0</v>
      </c>
      <c r="L138" s="121"/>
      <c r="M138" s="125"/>
      <c r="P138" s="126">
        <f>SUM(P139:P141)</f>
        <v>0</v>
      </c>
      <c r="R138" s="126">
        <f>SUM(R139:R141)</f>
        <v>0</v>
      </c>
      <c r="T138" s="127">
        <f>SUM(T139:T141)</f>
        <v>0</v>
      </c>
      <c r="AR138" s="122" t="s">
        <v>81</v>
      </c>
      <c r="AT138" s="128" t="s">
        <v>75</v>
      </c>
      <c r="AU138" s="128" t="s">
        <v>81</v>
      </c>
      <c r="AY138" s="122" t="s">
        <v>120</v>
      </c>
      <c r="BK138" s="129">
        <f>SUM(BK139:BK141)</f>
        <v>0</v>
      </c>
    </row>
    <row r="139" spans="2:65" s="1" customFormat="1" ht="24.15" customHeight="1">
      <c r="B139" s="31"/>
      <c r="C139" s="132" t="s">
        <v>406</v>
      </c>
      <c r="D139" s="132" t="s">
        <v>122</v>
      </c>
      <c r="E139" s="133" t="s">
        <v>498</v>
      </c>
      <c r="F139" s="134" t="s">
        <v>499</v>
      </c>
      <c r="G139" s="135" t="s">
        <v>133</v>
      </c>
      <c r="H139" s="136">
        <v>61.8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41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126</v>
      </c>
      <c r="AT139" s="144" t="s">
        <v>122</v>
      </c>
      <c r="AU139" s="144" t="s">
        <v>86</v>
      </c>
      <c r="AY139" s="16" t="s">
        <v>120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81</v>
      </c>
      <c r="BK139" s="145">
        <f>ROUND(I139*H139,2)</f>
        <v>0</v>
      </c>
      <c r="BL139" s="16" t="s">
        <v>126</v>
      </c>
      <c r="BM139" s="144" t="s">
        <v>500</v>
      </c>
    </row>
    <row r="140" spans="2:65" s="12" customFormat="1" ht="10.199999999999999">
      <c r="B140" s="146"/>
      <c r="D140" s="147" t="s">
        <v>128</v>
      </c>
      <c r="E140" s="148" t="s">
        <v>1</v>
      </c>
      <c r="F140" s="149" t="s">
        <v>501</v>
      </c>
      <c r="H140" s="150">
        <v>61.8</v>
      </c>
      <c r="I140" s="151"/>
      <c r="L140" s="146"/>
      <c r="M140" s="152"/>
      <c r="T140" s="153"/>
      <c r="AT140" s="148" t="s">
        <v>128</v>
      </c>
      <c r="AU140" s="148" t="s">
        <v>86</v>
      </c>
      <c r="AV140" s="12" t="s">
        <v>86</v>
      </c>
      <c r="AW140" s="12" t="s">
        <v>32</v>
      </c>
      <c r="AX140" s="12" t="s">
        <v>81</v>
      </c>
      <c r="AY140" s="148" t="s">
        <v>120</v>
      </c>
    </row>
    <row r="141" spans="2:65" s="13" customFormat="1" ht="10.199999999999999">
      <c r="B141" s="154"/>
      <c r="D141" s="147" t="s">
        <v>128</v>
      </c>
      <c r="E141" s="155" t="s">
        <v>1</v>
      </c>
      <c r="F141" s="156" t="s">
        <v>502</v>
      </c>
      <c r="H141" s="155" t="s">
        <v>1</v>
      </c>
      <c r="I141" s="157"/>
      <c r="L141" s="154"/>
      <c r="M141" s="158"/>
      <c r="T141" s="159"/>
      <c r="AT141" s="155" t="s">
        <v>128</v>
      </c>
      <c r="AU141" s="155" t="s">
        <v>86</v>
      </c>
      <c r="AV141" s="13" t="s">
        <v>81</v>
      </c>
      <c r="AW141" s="13" t="s">
        <v>32</v>
      </c>
      <c r="AX141" s="13" t="s">
        <v>76</v>
      </c>
      <c r="AY141" s="155" t="s">
        <v>120</v>
      </c>
    </row>
    <row r="142" spans="2:65" s="11" customFormat="1" ht="22.8" customHeight="1">
      <c r="B142" s="121"/>
      <c r="D142" s="122" t="s">
        <v>75</v>
      </c>
      <c r="E142" s="130" t="s">
        <v>126</v>
      </c>
      <c r="F142" s="130" t="s">
        <v>322</v>
      </c>
      <c r="I142" s="124"/>
      <c r="J142" s="131">
        <f>BK142</f>
        <v>0</v>
      </c>
      <c r="L142" s="121"/>
      <c r="M142" s="125"/>
      <c r="P142" s="126">
        <f>SUM(P143:P145)</f>
        <v>0</v>
      </c>
      <c r="R142" s="126">
        <f>SUM(R143:R145)</f>
        <v>0</v>
      </c>
      <c r="T142" s="127">
        <f>SUM(T143:T145)</f>
        <v>0</v>
      </c>
      <c r="AR142" s="122" t="s">
        <v>81</v>
      </c>
      <c r="AT142" s="128" t="s">
        <v>75</v>
      </c>
      <c r="AU142" s="128" t="s">
        <v>81</v>
      </c>
      <c r="AY142" s="122" t="s">
        <v>120</v>
      </c>
      <c r="BK142" s="129">
        <f>SUM(BK143:BK145)</f>
        <v>0</v>
      </c>
    </row>
    <row r="143" spans="2:65" s="1" customFormat="1" ht="24.15" customHeight="1">
      <c r="B143" s="31"/>
      <c r="C143" s="132" t="s">
        <v>185</v>
      </c>
      <c r="D143" s="132" t="s">
        <v>122</v>
      </c>
      <c r="E143" s="133" t="s">
        <v>503</v>
      </c>
      <c r="F143" s="134" t="s">
        <v>504</v>
      </c>
      <c r="G143" s="135" t="s">
        <v>133</v>
      </c>
      <c r="H143" s="136">
        <v>10.3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41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126</v>
      </c>
      <c r="AT143" s="144" t="s">
        <v>122</v>
      </c>
      <c r="AU143" s="144" t="s">
        <v>86</v>
      </c>
      <c r="AY143" s="16" t="s">
        <v>120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81</v>
      </c>
      <c r="BK143" s="145">
        <f>ROUND(I143*H143,2)</f>
        <v>0</v>
      </c>
      <c r="BL143" s="16" t="s">
        <v>126</v>
      </c>
      <c r="BM143" s="144" t="s">
        <v>505</v>
      </c>
    </row>
    <row r="144" spans="2:65" s="12" customFormat="1" ht="10.199999999999999">
      <c r="B144" s="146"/>
      <c r="D144" s="147" t="s">
        <v>128</v>
      </c>
      <c r="E144" s="148" t="s">
        <v>1</v>
      </c>
      <c r="F144" s="149" t="s">
        <v>506</v>
      </c>
      <c r="H144" s="150">
        <v>10.3</v>
      </c>
      <c r="I144" s="151"/>
      <c r="L144" s="146"/>
      <c r="M144" s="152"/>
      <c r="T144" s="153"/>
      <c r="AT144" s="148" t="s">
        <v>128</v>
      </c>
      <c r="AU144" s="148" t="s">
        <v>86</v>
      </c>
      <c r="AV144" s="12" t="s">
        <v>86</v>
      </c>
      <c r="AW144" s="12" t="s">
        <v>32</v>
      </c>
      <c r="AX144" s="12" t="s">
        <v>81</v>
      </c>
      <c r="AY144" s="148" t="s">
        <v>120</v>
      </c>
    </row>
    <row r="145" spans="2:65" s="13" customFormat="1" ht="10.199999999999999">
      <c r="B145" s="154"/>
      <c r="D145" s="147" t="s">
        <v>128</v>
      </c>
      <c r="E145" s="155" t="s">
        <v>1</v>
      </c>
      <c r="F145" s="156" t="s">
        <v>507</v>
      </c>
      <c r="H145" s="155" t="s">
        <v>1</v>
      </c>
      <c r="I145" s="157"/>
      <c r="L145" s="154"/>
      <c r="M145" s="158"/>
      <c r="T145" s="159"/>
      <c r="AT145" s="155" t="s">
        <v>128</v>
      </c>
      <c r="AU145" s="155" t="s">
        <v>86</v>
      </c>
      <c r="AV145" s="13" t="s">
        <v>81</v>
      </c>
      <c r="AW145" s="13" t="s">
        <v>32</v>
      </c>
      <c r="AX145" s="13" t="s">
        <v>76</v>
      </c>
      <c r="AY145" s="155" t="s">
        <v>120</v>
      </c>
    </row>
    <row r="146" spans="2:65" s="11" customFormat="1" ht="22.8" customHeight="1">
      <c r="B146" s="121"/>
      <c r="D146" s="122" t="s">
        <v>75</v>
      </c>
      <c r="E146" s="130" t="s">
        <v>179</v>
      </c>
      <c r="F146" s="130" t="s">
        <v>343</v>
      </c>
      <c r="I146" s="124"/>
      <c r="J146" s="131">
        <f>BK146</f>
        <v>0</v>
      </c>
      <c r="L146" s="121"/>
      <c r="M146" s="125"/>
      <c r="P146" s="126">
        <f>SUM(P147:P149)</f>
        <v>0</v>
      </c>
      <c r="R146" s="126">
        <f>SUM(R147:R149)</f>
        <v>0.62879249999999998</v>
      </c>
      <c r="T146" s="127">
        <f>SUM(T147:T149)</f>
        <v>0</v>
      </c>
      <c r="AR146" s="122" t="s">
        <v>81</v>
      </c>
      <c r="AT146" s="128" t="s">
        <v>75</v>
      </c>
      <c r="AU146" s="128" t="s">
        <v>81</v>
      </c>
      <c r="AY146" s="122" t="s">
        <v>120</v>
      </c>
      <c r="BK146" s="129">
        <f>SUM(BK147:BK149)</f>
        <v>0</v>
      </c>
    </row>
    <row r="147" spans="2:65" s="1" customFormat="1" ht="24.15" customHeight="1">
      <c r="B147" s="31"/>
      <c r="C147" s="132" t="s">
        <v>508</v>
      </c>
      <c r="D147" s="132" t="s">
        <v>122</v>
      </c>
      <c r="E147" s="133" t="s">
        <v>509</v>
      </c>
      <c r="F147" s="134" t="s">
        <v>510</v>
      </c>
      <c r="G147" s="135" t="s">
        <v>251</v>
      </c>
      <c r="H147" s="136">
        <v>590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41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126</v>
      </c>
      <c r="AT147" s="144" t="s">
        <v>122</v>
      </c>
      <c r="AU147" s="144" t="s">
        <v>86</v>
      </c>
      <c r="AY147" s="16" t="s">
        <v>120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81</v>
      </c>
      <c r="BK147" s="145">
        <f>ROUND(I147*H147,2)</f>
        <v>0</v>
      </c>
      <c r="BL147" s="16" t="s">
        <v>126</v>
      </c>
      <c r="BM147" s="144" t="s">
        <v>511</v>
      </c>
    </row>
    <row r="148" spans="2:65" s="1" customFormat="1" ht="24.15" customHeight="1">
      <c r="B148" s="31"/>
      <c r="C148" s="167" t="s">
        <v>512</v>
      </c>
      <c r="D148" s="167" t="s">
        <v>191</v>
      </c>
      <c r="E148" s="168" t="s">
        <v>513</v>
      </c>
      <c r="F148" s="169" t="s">
        <v>514</v>
      </c>
      <c r="G148" s="170" t="s">
        <v>251</v>
      </c>
      <c r="H148" s="171">
        <v>598.85</v>
      </c>
      <c r="I148" s="172"/>
      <c r="J148" s="173">
        <f>ROUND(I148*H148,2)</f>
        <v>0</v>
      </c>
      <c r="K148" s="174"/>
      <c r="L148" s="175"/>
      <c r="M148" s="176" t="s">
        <v>1</v>
      </c>
      <c r="N148" s="177" t="s">
        <v>41</v>
      </c>
      <c r="P148" s="142">
        <f>O148*H148</f>
        <v>0</v>
      </c>
      <c r="Q148" s="142">
        <v>1.0499999999999999E-3</v>
      </c>
      <c r="R148" s="142">
        <f>Q148*H148</f>
        <v>0.62879249999999998</v>
      </c>
      <c r="S148" s="142">
        <v>0</v>
      </c>
      <c r="T148" s="143">
        <f>S148*H148</f>
        <v>0</v>
      </c>
      <c r="AR148" s="144" t="s">
        <v>179</v>
      </c>
      <c r="AT148" s="144" t="s">
        <v>191</v>
      </c>
      <c r="AU148" s="144" t="s">
        <v>86</v>
      </c>
      <c r="AY148" s="16" t="s">
        <v>120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81</v>
      </c>
      <c r="BK148" s="145">
        <f>ROUND(I148*H148,2)</f>
        <v>0</v>
      </c>
      <c r="BL148" s="16" t="s">
        <v>126</v>
      </c>
      <c r="BM148" s="144" t="s">
        <v>515</v>
      </c>
    </row>
    <row r="149" spans="2:65" s="12" customFormat="1" ht="10.199999999999999">
      <c r="B149" s="146"/>
      <c r="D149" s="147" t="s">
        <v>128</v>
      </c>
      <c r="F149" s="149" t="s">
        <v>516</v>
      </c>
      <c r="H149" s="150">
        <v>598.85</v>
      </c>
      <c r="I149" s="151"/>
      <c r="L149" s="146"/>
      <c r="M149" s="152"/>
      <c r="T149" s="153"/>
      <c r="AT149" s="148" t="s">
        <v>128</v>
      </c>
      <c r="AU149" s="148" t="s">
        <v>86</v>
      </c>
      <c r="AV149" s="12" t="s">
        <v>86</v>
      </c>
      <c r="AW149" s="12" t="s">
        <v>4</v>
      </c>
      <c r="AX149" s="12" t="s">
        <v>81</v>
      </c>
      <c r="AY149" s="148" t="s">
        <v>120</v>
      </c>
    </row>
    <row r="150" spans="2:65" s="11" customFormat="1" ht="22.8" customHeight="1">
      <c r="B150" s="121"/>
      <c r="D150" s="122" t="s">
        <v>75</v>
      </c>
      <c r="E150" s="130" t="s">
        <v>460</v>
      </c>
      <c r="F150" s="130" t="s">
        <v>461</v>
      </c>
      <c r="I150" s="124"/>
      <c r="J150" s="131">
        <f>BK150</f>
        <v>0</v>
      </c>
      <c r="L150" s="121"/>
      <c r="M150" s="125"/>
      <c r="P150" s="126">
        <f>P151</f>
        <v>0</v>
      </c>
      <c r="R150" s="126">
        <f>R151</f>
        <v>0</v>
      </c>
      <c r="T150" s="127">
        <f>T151</f>
        <v>0</v>
      </c>
      <c r="AR150" s="122" t="s">
        <v>81</v>
      </c>
      <c r="AT150" s="128" t="s">
        <v>75</v>
      </c>
      <c r="AU150" s="128" t="s">
        <v>81</v>
      </c>
      <c r="AY150" s="122" t="s">
        <v>120</v>
      </c>
      <c r="BK150" s="129">
        <f>BK151</f>
        <v>0</v>
      </c>
    </row>
    <row r="151" spans="2:65" s="1" customFormat="1" ht="33" customHeight="1">
      <c r="B151" s="31"/>
      <c r="C151" s="132" t="s">
        <v>517</v>
      </c>
      <c r="D151" s="132" t="s">
        <v>122</v>
      </c>
      <c r="E151" s="133" t="s">
        <v>463</v>
      </c>
      <c r="F151" s="134" t="s">
        <v>464</v>
      </c>
      <c r="G151" s="135" t="s">
        <v>456</v>
      </c>
      <c r="H151" s="136">
        <v>0.629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41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126</v>
      </c>
      <c r="AT151" s="144" t="s">
        <v>122</v>
      </c>
      <c r="AU151" s="144" t="s">
        <v>86</v>
      </c>
      <c r="AY151" s="16" t="s">
        <v>120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81</v>
      </c>
      <c r="BK151" s="145">
        <f>ROUND(I151*H151,2)</f>
        <v>0</v>
      </c>
      <c r="BL151" s="16" t="s">
        <v>126</v>
      </c>
      <c r="BM151" s="144" t="s">
        <v>518</v>
      </c>
    </row>
    <row r="152" spans="2:65" s="11" customFormat="1" ht="22.8" customHeight="1">
      <c r="B152" s="121"/>
      <c r="D152" s="122" t="s">
        <v>75</v>
      </c>
      <c r="E152" s="130" t="s">
        <v>519</v>
      </c>
      <c r="F152" s="130" t="s">
        <v>519</v>
      </c>
      <c r="I152" s="124"/>
      <c r="J152" s="131">
        <f>BK152</f>
        <v>0</v>
      </c>
      <c r="L152" s="121"/>
      <c r="M152" s="125"/>
      <c r="P152" s="126">
        <f>SUM(P153:P169)</f>
        <v>0</v>
      </c>
      <c r="R152" s="126">
        <f>SUM(R153:R169)</f>
        <v>0</v>
      </c>
      <c r="T152" s="127">
        <f>SUM(T153:T169)</f>
        <v>0</v>
      </c>
      <c r="AR152" s="122" t="s">
        <v>81</v>
      </c>
      <c r="AT152" s="128" t="s">
        <v>75</v>
      </c>
      <c r="AU152" s="128" t="s">
        <v>81</v>
      </c>
      <c r="AY152" s="122" t="s">
        <v>120</v>
      </c>
      <c r="BK152" s="129">
        <f>SUM(BK153:BK169)</f>
        <v>0</v>
      </c>
    </row>
    <row r="153" spans="2:65" s="1" customFormat="1" ht="33" customHeight="1">
      <c r="B153" s="31"/>
      <c r="C153" s="132" t="s">
        <v>520</v>
      </c>
      <c r="D153" s="132" t="s">
        <v>122</v>
      </c>
      <c r="E153" s="133" t="s">
        <v>521</v>
      </c>
      <c r="F153" s="134" t="s">
        <v>522</v>
      </c>
      <c r="G153" s="135" t="s">
        <v>273</v>
      </c>
      <c r="H153" s="136">
        <v>12</v>
      </c>
      <c r="I153" s="137"/>
      <c r="J153" s="138">
        <f t="shared" ref="J153:J159" si="0">ROUND(I153*H153,2)</f>
        <v>0</v>
      </c>
      <c r="K153" s="139"/>
      <c r="L153" s="31"/>
      <c r="M153" s="140" t="s">
        <v>1</v>
      </c>
      <c r="N153" s="141" t="s">
        <v>41</v>
      </c>
      <c r="P153" s="142">
        <f t="shared" ref="P153:P159" si="1">O153*H153</f>
        <v>0</v>
      </c>
      <c r="Q153" s="142">
        <v>0</v>
      </c>
      <c r="R153" s="142">
        <f t="shared" ref="R153:R159" si="2">Q153*H153</f>
        <v>0</v>
      </c>
      <c r="S153" s="142">
        <v>0</v>
      </c>
      <c r="T153" s="143">
        <f t="shared" ref="T153:T159" si="3">S153*H153</f>
        <v>0</v>
      </c>
      <c r="AR153" s="144" t="s">
        <v>126</v>
      </c>
      <c r="AT153" s="144" t="s">
        <v>122</v>
      </c>
      <c r="AU153" s="144" t="s">
        <v>86</v>
      </c>
      <c r="AY153" s="16" t="s">
        <v>120</v>
      </c>
      <c r="BE153" s="145">
        <f t="shared" ref="BE153:BE159" si="4">IF(N153="základní",J153,0)</f>
        <v>0</v>
      </c>
      <c r="BF153" s="145">
        <f t="shared" ref="BF153:BF159" si="5">IF(N153="snížená",J153,0)</f>
        <v>0</v>
      </c>
      <c r="BG153" s="145">
        <f t="shared" ref="BG153:BG159" si="6">IF(N153="zákl. přenesená",J153,0)</f>
        <v>0</v>
      </c>
      <c r="BH153" s="145">
        <f t="shared" ref="BH153:BH159" si="7">IF(N153="sníž. přenesená",J153,0)</f>
        <v>0</v>
      </c>
      <c r="BI153" s="145">
        <f t="shared" ref="BI153:BI159" si="8">IF(N153="nulová",J153,0)</f>
        <v>0</v>
      </c>
      <c r="BJ153" s="16" t="s">
        <v>81</v>
      </c>
      <c r="BK153" s="145">
        <f t="shared" ref="BK153:BK159" si="9">ROUND(I153*H153,2)</f>
        <v>0</v>
      </c>
      <c r="BL153" s="16" t="s">
        <v>126</v>
      </c>
      <c r="BM153" s="144" t="s">
        <v>523</v>
      </c>
    </row>
    <row r="154" spans="2:65" s="1" customFormat="1" ht="33" customHeight="1">
      <c r="B154" s="31"/>
      <c r="C154" s="132" t="s">
        <v>279</v>
      </c>
      <c r="D154" s="132" t="s">
        <v>122</v>
      </c>
      <c r="E154" s="133" t="s">
        <v>524</v>
      </c>
      <c r="F154" s="134" t="s">
        <v>525</v>
      </c>
      <c r="G154" s="135" t="s">
        <v>273</v>
      </c>
      <c r="H154" s="136">
        <v>6</v>
      </c>
      <c r="I154" s="137"/>
      <c r="J154" s="138">
        <f t="shared" si="0"/>
        <v>0</v>
      </c>
      <c r="K154" s="139"/>
      <c r="L154" s="31"/>
      <c r="M154" s="140" t="s">
        <v>1</v>
      </c>
      <c r="N154" s="141" t="s">
        <v>41</v>
      </c>
      <c r="P154" s="142">
        <f t="shared" si="1"/>
        <v>0</v>
      </c>
      <c r="Q154" s="142">
        <v>0</v>
      </c>
      <c r="R154" s="142">
        <f t="shared" si="2"/>
        <v>0</v>
      </c>
      <c r="S154" s="142">
        <v>0</v>
      </c>
      <c r="T154" s="143">
        <f t="shared" si="3"/>
        <v>0</v>
      </c>
      <c r="AR154" s="144" t="s">
        <v>126</v>
      </c>
      <c r="AT154" s="144" t="s">
        <v>122</v>
      </c>
      <c r="AU154" s="144" t="s">
        <v>86</v>
      </c>
      <c r="AY154" s="16" t="s">
        <v>120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6" t="s">
        <v>81</v>
      </c>
      <c r="BK154" s="145">
        <f t="shared" si="9"/>
        <v>0</v>
      </c>
      <c r="BL154" s="16" t="s">
        <v>126</v>
      </c>
      <c r="BM154" s="144" t="s">
        <v>526</v>
      </c>
    </row>
    <row r="155" spans="2:65" s="1" customFormat="1" ht="21.75" customHeight="1">
      <c r="B155" s="31"/>
      <c r="C155" s="132" t="s">
        <v>527</v>
      </c>
      <c r="D155" s="132" t="s">
        <v>122</v>
      </c>
      <c r="E155" s="133" t="s">
        <v>528</v>
      </c>
      <c r="F155" s="134" t="s">
        <v>529</v>
      </c>
      <c r="G155" s="135" t="s">
        <v>273</v>
      </c>
      <c r="H155" s="136">
        <v>1</v>
      </c>
      <c r="I155" s="137"/>
      <c r="J155" s="138">
        <f t="shared" si="0"/>
        <v>0</v>
      </c>
      <c r="K155" s="139"/>
      <c r="L155" s="31"/>
      <c r="M155" s="140" t="s">
        <v>1</v>
      </c>
      <c r="N155" s="141" t="s">
        <v>41</v>
      </c>
      <c r="P155" s="142">
        <f t="shared" si="1"/>
        <v>0</v>
      </c>
      <c r="Q155" s="142">
        <v>0</v>
      </c>
      <c r="R155" s="142">
        <f t="shared" si="2"/>
        <v>0</v>
      </c>
      <c r="S155" s="142">
        <v>0</v>
      </c>
      <c r="T155" s="143">
        <f t="shared" si="3"/>
        <v>0</v>
      </c>
      <c r="AR155" s="144" t="s">
        <v>126</v>
      </c>
      <c r="AT155" s="144" t="s">
        <v>122</v>
      </c>
      <c r="AU155" s="144" t="s">
        <v>86</v>
      </c>
      <c r="AY155" s="16" t="s">
        <v>120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6" t="s">
        <v>81</v>
      </c>
      <c r="BK155" s="145">
        <f t="shared" si="9"/>
        <v>0</v>
      </c>
      <c r="BL155" s="16" t="s">
        <v>126</v>
      </c>
      <c r="BM155" s="144" t="s">
        <v>530</v>
      </c>
    </row>
    <row r="156" spans="2:65" s="1" customFormat="1" ht="33" customHeight="1">
      <c r="B156" s="31"/>
      <c r="C156" s="132" t="s">
        <v>531</v>
      </c>
      <c r="D156" s="132" t="s">
        <v>122</v>
      </c>
      <c r="E156" s="133" t="s">
        <v>532</v>
      </c>
      <c r="F156" s="134" t="s">
        <v>533</v>
      </c>
      <c r="G156" s="135" t="s">
        <v>273</v>
      </c>
      <c r="H156" s="136">
        <v>8</v>
      </c>
      <c r="I156" s="137"/>
      <c r="J156" s="138">
        <f t="shared" si="0"/>
        <v>0</v>
      </c>
      <c r="K156" s="139"/>
      <c r="L156" s="31"/>
      <c r="M156" s="140" t="s">
        <v>1</v>
      </c>
      <c r="N156" s="141" t="s">
        <v>41</v>
      </c>
      <c r="P156" s="142">
        <f t="shared" si="1"/>
        <v>0</v>
      </c>
      <c r="Q156" s="142">
        <v>0</v>
      </c>
      <c r="R156" s="142">
        <f t="shared" si="2"/>
        <v>0</v>
      </c>
      <c r="S156" s="142">
        <v>0</v>
      </c>
      <c r="T156" s="143">
        <f t="shared" si="3"/>
        <v>0</v>
      </c>
      <c r="AR156" s="144" t="s">
        <v>126</v>
      </c>
      <c r="AT156" s="144" t="s">
        <v>122</v>
      </c>
      <c r="AU156" s="144" t="s">
        <v>86</v>
      </c>
      <c r="AY156" s="16" t="s">
        <v>120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6" t="s">
        <v>81</v>
      </c>
      <c r="BK156" s="145">
        <f t="shared" si="9"/>
        <v>0</v>
      </c>
      <c r="BL156" s="16" t="s">
        <v>126</v>
      </c>
      <c r="BM156" s="144" t="s">
        <v>534</v>
      </c>
    </row>
    <row r="157" spans="2:65" s="1" customFormat="1" ht="16.5" customHeight="1">
      <c r="B157" s="31"/>
      <c r="C157" s="132" t="s">
        <v>535</v>
      </c>
      <c r="D157" s="132" t="s">
        <v>122</v>
      </c>
      <c r="E157" s="133" t="s">
        <v>536</v>
      </c>
      <c r="F157" s="134" t="s">
        <v>537</v>
      </c>
      <c r="G157" s="135" t="s">
        <v>273</v>
      </c>
      <c r="H157" s="136">
        <v>60</v>
      </c>
      <c r="I157" s="137"/>
      <c r="J157" s="138">
        <f t="shared" si="0"/>
        <v>0</v>
      </c>
      <c r="K157" s="139"/>
      <c r="L157" s="31"/>
      <c r="M157" s="140" t="s">
        <v>1</v>
      </c>
      <c r="N157" s="141" t="s">
        <v>41</v>
      </c>
      <c r="P157" s="142">
        <f t="shared" si="1"/>
        <v>0</v>
      </c>
      <c r="Q157" s="142">
        <v>0</v>
      </c>
      <c r="R157" s="142">
        <f t="shared" si="2"/>
        <v>0</v>
      </c>
      <c r="S157" s="142">
        <v>0</v>
      </c>
      <c r="T157" s="143">
        <f t="shared" si="3"/>
        <v>0</v>
      </c>
      <c r="AR157" s="144" t="s">
        <v>126</v>
      </c>
      <c r="AT157" s="144" t="s">
        <v>122</v>
      </c>
      <c r="AU157" s="144" t="s">
        <v>86</v>
      </c>
      <c r="AY157" s="16" t="s">
        <v>120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6" t="s">
        <v>81</v>
      </c>
      <c r="BK157" s="145">
        <f t="shared" si="9"/>
        <v>0</v>
      </c>
      <c r="BL157" s="16" t="s">
        <v>126</v>
      </c>
      <c r="BM157" s="144" t="s">
        <v>538</v>
      </c>
    </row>
    <row r="158" spans="2:65" s="1" customFormat="1" ht="16.5" customHeight="1">
      <c r="B158" s="31"/>
      <c r="C158" s="132" t="s">
        <v>539</v>
      </c>
      <c r="D158" s="132" t="s">
        <v>122</v>
      </c>
      <c r="E158" s="133" t="s">
        <v>540</v>
      </c>
      <c r="F158" s="134" t="s">
        <v>541</v>
      </c>
      <c r="G158" s="135" t="s">
        <v>542</v>
      </c>
      <c r="H158" s="136">
        <v>650</v>
      </c>
      <c r="I158" s="137"/>
      <c r="J158" s="138">
        <f t="shared" si="0"/>
        <v>0</v>
      </c>
      <c r="K158" s="139"/>
      <c r="L158" s="31"/>
      <c r="M158" s="140" t="s">
        <v>1</v>
      </c>
      <c r="N158" s="141" t="s">
        <v>41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126</v>
      </c>
      <c r="AT158" s="144" t="s">
        <v>122</v>
      </c>
      <c r="AU158" s="144" t="s">
        <v>86</v>
      </c>
      <c r="AY158" s="16" t="s">
        <v>120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6" t="s">
        <v>81</v>
      </c>
      <c r="BK158" s="145">
        <f t="shared" si="9"/>
        <v>0</v>
      </c>
      <c r="BL158" s="16" t="s">
        <v>126</v>
      </c>
      <c r="BM158" s="144" t="s">
        <v>543</v>
      </c>
    </row>
    <row r="159" spans="2:65" s="1" customFormat="1" ht="16.5" customHeight="1">
      <c r="B159" s="31"/>
      <c r="C159" s="132" t="s">
        <v>544</v>
      </c>
      <c r="D159" s="132" t="s">
        <v>122</v>
      </c>
      <c r="E159" s="133" t="s">
        <v>545</v>
      </c>
      <c r="F159" s="134" t="s">
        <v>546</v>
      </c>
      <c r="G159" s="135" t="s">
        <v>542</v>
      </c>
      <c r="H159" s="136">
        <v>85</v>
      </c>
      <c r="I159" s="137"/>
      <c r="J159" s="138">
        <f t="shared" si="0"/>
        <v>0</v>
      </c>
      <c r="K159" s="139"/>
      <c r="L159" s="31"/>
      <c r="M159" s="140" t="s">
        <v>1</v>
      </c>
      <c r="N159" s="141" t="s">
        <v>41</v>
      </c>
      <c r="P159" s="142">
        <f t="shared" si="1"/>
        <v>0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126</v>
      </c>
      <c r="AT159" s="144" t="s">
        <v>122</v>
      </c>
      <c r="AU159" s="144" t="s">
        <v>86</v>
      </c>
      <c r="AY159" s="16" t="s">
        <v>120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6" t="s">
        <v>81</v>
      </c>
      <c r="BK159" s="145">
        <f t="shared" si="9"/>
        <v>0</v>
      </c>
      <c r="BL159" s="16" t="s">
        <v>126</v>
      </c>
      <c r="BM159" s="144" t="s">
        <v>547</v>
      </c>
    </row>
    <row r="160" spans="2:65" s="12" customFormat="1" ht="10.199999999999999">
      <c r="B160" s="146"/>
      <c r="D160" s="147" t="s">
        <v>128</v>
      </c>
      <c r="E160" s="148" t="s">
        <v>1</v>
      </c>
      <c r="F160" s="149" t="s">
        <v>242</v>
      </c>
      <c r="H160" s="150">
        <v>85</v>
      </c>
      <c r="I160" s="151"/>
      <c r="L160" s="146"/>
      <c r="M160" s="152"/>
      <c r="T160" s="153"/>
      <c r="AT160" s="148" t="s">
        <v>128</v>
      </c>
      <c r="AU160" s="148" t="s">
        <v>86</v>
      </c>
      <c r="AV160" s="12" t="s">
        <v>86</v>
      </c>
      <c r="AW160" s="12" t="s">
        <v>32</v>
      </c>
      <c r="AX160" s="12" t="s">
        <v>76</v>
      </c>
      <c r="AY160" s="148" t="s">
        <v>120</v>
      </c>
    </row>
    <row r="161" spans="2:65" s="13" customFormat="1" ht="10.199999999999999">
      <c r="B161" s="154"/>
      <c r="D161" s="147" t="s">
        <v>128</v>
      </c>
      <c r="E161" s="155" t="s">
        <v>1</v>
      </c>
      <c r="F161" s="156" t="s">
        <v>548</v>
      </c>
      <c r="H161" s="155" t="s">
        <v>1</v>
      </c>
      <c r="I161" s="157"/>
      <c r="L161" s="154"/>
      <c r="M161" s="158"/>
      <c r="T161" s="159"/>
      <c r="AT161" s="155" t="s">
        <v>128</v>
      </c>
      <c r="AU161" s="155" t="s">
        <v>86</v>
      </c>
      <c r="AV161" s="13" t="s">
        <v>81</v>
      </c>
      <c r="AW161" s="13" t="s">
        <v>32</v>
      </c>
      <c r="AX161" s="13" t="s">
        <v>76</v>
      </c>
      <c r="AY161" s="155" t="s">
        <v>120</v>
      </c>
    </row>
    <row r="162" spans="2:65" s="14" customFormat="1" ht="10.199999999999999">
      <c r="B162" s="160"/>
      <c r="D162" s="147" t="s">
        <v>128</v>
      </c>
      <c r="E162" s="161" t="s">
        <v>1</v>
      </c>
      <c r="F162" s="162" t="s">
        <v>144</v>
      </c>
      <c r="H162" s="163">
        <v>85</v>
      </c>
      <c r="I162" s="164"/>
      <c r="L162" s="160"/>
      <c r="M162" s="165"/>
      <c r="T162" s="166"/>
      <c r="AT162" s="161" t="s">
        <v>128</v>
      </c>
      <c r="AU162" s="161" t="s">
        <v>86</v>
      </c>
      <c r="AV162" s="14" t="s">
        <v>126</v>
      </c>
      <c r="AW162" s="14" t="s">
        <v>32</v>
      </c>
      <c r="AX162" s="14" t="s">
        <v>81</v>
      </c>
      <c r="AY162" s="161" t="s">
        <v>120</v>
      </c>
    </row>
    <row r="163" spans="2:65" s="1" customFormat="1" ht="16.5" customHeight="1">
      <c r="B163" s="31"/>
      <c r="C163" s="132" t="s">
        <v>549</v>
      </c>
      <c r="D163" s="132" t="s">
        <v>122</v>
      </c>
      <c r="E163" s="133" t="s">
        <v>550</v>
      </c>
      <c r="F163" s="134" t="s">
        <v>551</v>
      </c>
      <c r="G163" s="135" t="s">
        <v>273</v>
      </c>
      <c r="H163" s="136">
        <v>18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41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126</v>
      </c>
      <c r="AT163" s="144" t="s">
        <v>122</v>
      </c>
      <c r="AU163" s="144" t="s">
        <v>86</v>
      </c>
      <c r="AY163" s="16" t="s">
        <v>120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81</v>
      </c>
      <c r="BK163" s="145">
        <f>ROUND(I163*H163,2)</f>
        <v>0</v>
      </c>
      <c r="BL163" s="16" t="s">
        <v>126</v>
      </c>
      <c r="BM163" s="144" t="s">
        <v>552</v>
      </c>
    </row>
    <row r="164" spans="2:65" s="1" customFormat="1" ht="24.15" customHeight="1">
      <c r="B164" s="31"/>
      <c r="C164" s="132" t="s">
        <v>553</v>
      </c>
      <c r="D164" s="132" t="s">
        <v>122</v>
      </c>
      <c r="E164" s="133" t="s">
        <v>554</v>
      </c>
      <c r="F164" s="134" t="s">
        <v>555</v>
      </c>
      <c r="G164" s="135" t="s">
        <v>273</v>
      </c>
      <c r="H164" s="136">
        <v>7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41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126</v>
      </c>
      <c r="AT164" s="144" t="s">
        <v>122</v>
      </c>
      <c r="AU164" s="144" t="s">
        <v>86</v>
      </c>
      <c r="AY164" s="16" t="s">
        <v>120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81</v>
      </c>
      <c r="BK164" s="145">
        <f>ROUND(I164*H164,2)</f>
        <v>0</v>
      </c>
      <c r="BL164" s="16" t="s">
        <v>126</v>
      </c>
      <c r="BM164" s="144" t="s">
        <v>556</v>
      </c>
    </row>
    <row r="165" spans="2:65" s="12" customFormat="1" ht="10.199999999999999">
      <c r="B165" s="146"/>
      <c r="D165" s="147" t="s">
        <v>128</v>
      </c>
      <c r="E165" s="148" t="s">
        <v>1</v>
      </c>
      <c r="F165" s="149" t="s">
        <v>166</v>
      </c>
      <c r="H165" s="150">
        <v>6</v>
      </c>
      <c r="I165" s="151"/>
      <c r="L165" s="146"/>
      <c r="M165" s="152"/>
      <c r="T165" s="153"/>
      <c r="AT165" s="148" t="s">
        <v>128</v>
      </c>
      <c r="AU165" s="148" t="s">
        <v>86</v>
      </c>
      <c r="AV165" s="12" t="s">
        <v>86</v>
      </c>
      <c r="AW165" s="12" t="s">
        <v>32</v>
      </c>
      <c r="AX165" s="12" t="s">
        <v>76</v>
      </c>
      <c r="AY165" s="148" t="s">
        <v>120</v>
      </c>
    </row>
    <row r="166" spans="2:65" s="13" customFormat="1" ht="10.199999999999999">
      <c r="B166" s="154"/>
      <c r="D166" s="147" t="s">
        <v>128</v>
      </c>
      <c r="E166" s="155" t="s">
        <v>1</v>
      </c>
      <c r="F166" s="156" t="s">
        <v>557</v>
      </c>
      <c r="H166" s="155" t="s">
        <v>1</v>
      </c>
      <c r="I166" s="157"/>
      <c r="L166" s="154"/>
      <c r="M166" s="158"/>
      <c r="T166" s="159"/>
      <c r="AT166" s="155" t="s">
        <v>128</v>
      </c>
      <c r="AU166" s="155" t="s">
        <v>86</v>
      </c>
      <c r="AV166" s="13" t="s">
        <v>81</v>
      </c>
      <c r="AW166" s="13" t="s">
        <v>32</v>
      </c>
      <c r="AX166" s="13" t="s">
        <v>76</v>
      </c>
      <c r="AY166" s="155" t="s">
        <v>120</v>
      </c>
    </row>
    <row r="167" spans="2:65" s="12" customFormat="1" ht="10.199999999999999">
      <c r="B167" s="146"/>
      <c r="D167" s="147" t="s">
        <v>128</v>
      </c>
      <c r="E167" s="148" t="s">
        <v>1</v>
      </c>
      <c r="F167" s="149" t="s">
        <v>81</v>
      </c>
      <c r="H167" s="150">
        <v>1</v>
      </c>
      <c r="I167" s="151"/>
      <c r="L167" s="146"/>
      <c r="M167" s="152"/>
      <c r="T167" s="153"/>
      <c r="AT167" s="148" t="s">
        <v>128</v>
      </c>
      <c r="AU167" s="148" t="s">
        <v>86</v>
      </c>
      <c r="AV167" s="12" t="s">
        <v>86</v>
      </c>
      <c r="AW167" s="12" t="s">
        <v>32</v>
      </c>
      <c r="AX167" s="12" t="s">
        <v>76</v>
      </c>
      <c r="AY167" s="148" t="s">
        <v>120</v>
      </c>
    </row>
    <row r="168" spans="2:65" s="13" customFormat="1" ht="10.199999999999999">
      <c r="B168" s="154"/>
      <c r="D168" s="147" t="s">
        <v>128</v>
      </c>
      <c r="E168" s="155" t="s">
        <v>1</v>
      </c>
      <c r="F168" s="156" t="s">
        <v>558</v>
      </c>
      <c r="H168" s="155" t="s">
        <v>1</v>
      </c>
      <c r="I168" s="157"/>
      <c r="L168" s="154"/>
      <c r="M168" s="158"/>
      <c r="T168" s="159"/>
      <c r="AT168" s="155" t="s">
        <v>128</v>
      </c>
      <c r="AU168" s="155" t="s">
        <v>86</v>
      </c>
      <c r="AV168" s="13" t="s">
        <v>81</v>
      </c>
      <c r="AW168" s="13" t="s">
        <v>32</v>
      </c>
      <c r="AX168" s="13" t="s">
        <v>76</v>
      </c>
      <c r="AY168" s="155" t="s">
        <v>120</v>
      </c>
    </row>
    <row r="169" spans="2:65" s="14" customFormat="1" ht="10.199999999999999">
      <c r="B169" s="160"/>
      <c r="D169" s="147" t="s">
        <v>128</v>
      </c>
      <c r="E169" s="161" t="s">
        <v>1</v>
      </c>
      <c r="F169" s="162" t="s">
        <v>144</v>
      </c>
      <c r="H169" s="163">
        <v>7</v>
      </c>
      <c r="I169" s="164"/>
      <c r="L169" s="160"/>
      <c r="M169" s="165"/>
      <c r="T169" s="166"/>
      <c r="AT169" s="161" t="s">
        <v>128</v>
      </c>
      <c r="AU169" s="161" t="s">
        <v>86</v>
      </c>
      <c r="AV169" s="14" t="s">
        <v>126</v>
      </c>
      <c r="AW169" s="14" t="s">
        <v>32</v>
      </c>
      <c r="AX169" s="14" t="s">
        <v>81</v>
      </c>
      <c r="AY169" s="161" t="s">
        <v>120</v>
      </c>
    </row>
    <row r="170" spans="2:65" s="11" customFormat="1" ht="22.8" customHeight="1">
      <c r="B170" s="121"/>
      <c r="D170" s="122" t="s">
        <v>75</v>
      </c>
      <c r="E170" s="130" t="s">
        <v>466</v>
      </c>
      <c r="F170" s="130" t="s">
        <v>467</v>
      </c>
      <c r="I170" s="124"/>
      <c r="J170" s="131">
        <f>BK170</f>
        <v>0</v>
      </c>
      <c r="L170" s="121"/>
      <c r="M170" s="125"/>
      <c r="P170" s="126">
        <f>SUM(P171:P173)</f>
        <v>0</v>
      </c>
      <c r="R170" s="126">
        <f>SUM(R171:R173)</f>
        <v>0</v>
      </c>
      <c r="T170" s="127">
        <f>SUM(T171:T173)</f>
        <v>0</v>
      </c>
      <c r="AR170" s="122" t="s">
        <v>81</v>
      </c>
      <c r="AT170" s="128" t="s">
        <v>75</v>
      </c>
      <c r="AU170" s="128" t="s">
        <v>81</v>
      </c>
      <c r="AY170" s="122" t="s">
        <v>120</v>
      </c>
      <c r="BK170" s="129">
        <f>SUM(BK171:BK173)</f>
        <v>0</v>
      </c>
    </row>
    <row r="171" spans="2:65" s="1" customFormat="1" ht="16.5" customHeight="1">
      <c r="B171" s="31"/>
      <c r="C171" s="132" t="s">
        <v>559</v>
      </c>
      <c r="D171" s="132" t="s">
        <v>122</v>
      </c>
      <c r="E171" s="133" t="s">
        <v>469</v>
      </c>
      <c r="F171" s="134" t="s">
        <v>470</v>
      </c>
      <c r="G171" s="135" t="s">
        <v>273</v>
      </c>
      <c r="H171" s="136">
        <v>1</v>
      </c>
      <c r="I171" s="137"/>
      <c r="J171" s="138">
        <f>ROUND(I171*H171,2)</f>
        <v>0</v>
      </c>
      <c r="K171" s="139"/>
      <c r="L171" s="31"/>
      <c r="M171" s="140" t="s">
        <v>1</v>
      </c>
      <c r="N171" s="141" t="s">
        <v>41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126</v>
      </c>
      <c r="AT171" s="144" t="s">
        <v>122</v>
      </c>
      <c r="AU171" s="144" t="s">
        <v>86</v>
      </c>
      <c r="AY171" s="16" t="s">
        <v>120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81</v>
      </c>
      <c r="BK171" s="145">
        <f>ROUND(I171*H171,2)</f>
        <v>0</v>
      </c>
      <c r="BL171" s="16" t="s">
        <v>126</v>
      </c>
      <c r="BM171" s="144" t="s">
        <v>560</v>
      </c>
    </row>
    <row r="172" spans="2:65" s="1" customFormat="1" ht="24.15" customHeight="1">
      <c r="B172" s="31"/>
      <c r="C172" s="132" t="s">
        <v>561</v>
      </c>
      <c r="D172" s="132" t="s">
        <v>122</v>
      </c>
      <c r="E172" s="133" t="s">
        <v>562</v>
      </c>
      <c r="F172" s="134" t="s">
        <v>563</v>
      </c>
      <c r="G172" s="135" t="s">
        <v>273</v>
      </c>
      <c r="H172" s="136">
        <v>1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41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126</v>
      </c>
      <c r="AT172" s="144" t="s">
        <v>122</v>
      </c>
      <c r="AU172" s="144" t="s">
        <v>86</v>
      </c>
      <c r="AY172" s="16" t="s">
        <v>120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81</v>
      </c>
      <c r="BK172" s="145">
        <f>ROUND(I172*H172,2)</f>
        <v>0</v>
      </c>
      <c r="BL172" s="16" t="s">
        <v>126</v>
      </c>
      <c r="BM172" s="144" t="s">
        <v>564</v>
      </c>
    </row>
    <row r="173" spans="2:65" s="1" customFormat="1" ht="16.5" customHeight="1">
      <c r="B173" s="31"/>
      <c r="C173" s="132" t="s">
        <v>565</v>
      </c>
      <c r="D173" s="132" t="s">
        <v>122</v>
      </c>
      <c r="E173" s="133" t="s">
        <v>473</v>
      </c>
      <c r="F173" s="134" t="s">
        <v>566</v>
      </c>
      <c r="G173" s="135" t="s">
        <v>567</v>
      </c>
      <c r="H173" s="136">
        <v>4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41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126</v>
      </c>
      <c r="AT173" s="144" t="s">
        <v>122</v>
      </c>
      <c r="AU173" s="144" t="s">
        <v>86</v>
      </c>
      <c r="AY173" s="16" t="s">
        <v>120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81</v>
      </c>
      <c r="BK173" s="145">
        <f>ROUND(I173*H173,2)</f>
        <v>0</v>
      </c>
      <c r="BL173" s="16" t="s">
        <v>126</v>
      </c>
      <c r="BM173" s="144" t="s">
        <v>568</v>
      </c>
    </row>
    <row r="174" spans="2:65" s="11" customFormat="1" ht="25.95" customHeight="1">
      <c r="B174" s="121"/>
      <c r="D174" s="122" t="s">
        <v>75</v>
      </c>
      <c r="E174" s="123" t="s">
        <v>569</v>
      </c>
      <c r="F174" s="123" t="s">
        <v>570</v>
      </c>
      <c r="I174" s="124"/>
      <c r="J174" s="111">
        <f>BK174</f>
        <v>0</v>
      </c>
      <c r="L174" s="121"/>
      <c r="M174" s="125"/>
      <c r="P174" s="126">
        <f>P175</f>
        <v>0</v>
      </c>
      <c r="R174" s="126">
        <f>R175</f>
        <v>0.2180745</v>
      </c>
      <c r="T174" s="127">
        <f>T175</f>
        <v>0</v>
      </c>
      <c r="AR174" s="122" t="s">
        <v>86</v>
      </c>
      <c r="AT174" s="128" t="s">
        <v>75</v>
      </c>
      <c r="AU174" s="128" t="s">
        <v>76</v>
      </c>
      <c r="AY174" s="122" t="s">
        <v>120</v>
      </c>
      <c r="BK174" s="129">
        <f>BK175</f>
        <v>0</v>
      </c>
    </row>
    <row r="175" spans="2:65" s="11" customFormat="1" ht="22.8" customHeight="1">
      <c r="B175" s="121"/>
      <c r="D175" s="122" t="s">
        <v>75</v>
      </c>
      <c r="E175" s="130" t="s">
        <v>571</v>
      </c>
      <c r="F175" s="130" t="s">
        <v>572</v>
      </c>
      <c r="I175" s="124"/>
      <c r="J175" s="131">
        <f>BK175</f>
        <v>0</v>
      </c>
      <c r="L175" s="121"/>
      <c r="M175" s="125"/>
      <c r="P175" s="126">
        <f>SUM(P176:P180)</f>
        <v>0</v>
      </c>
      <c r="R175" s="126">
        <f>SUM(R176:R180)</f>
        <v>0.2180745</v>
      </c>
      <c r="T175" s="127">
        <f>SUM(T176:T180)</f>
        <v>0</v>
      </c>
      <c r="AR175" s="122" t="s">
        <v>86</v>
      </c>
      <c r="AT175" s="128" t="s">
        <v>75</v>
      </c>
      <c r="AU175" s="128" t="s">
        <v>81</v>
      </c>
      <c r="AY175" s="122" t="s">
        <v>120</v>
      </c>
      <c r="BK175" s="129">
        <f>SUM(BK176:BK180)</f>
        <v>0</v>
      </c>
    </row>
    <row r="176" spans="2:65" s="1" customFormat="1" ht="24.15" customHeight="1">
      <c r="B176" s="31"/>
      <c r="C176" s="132" t="s">
        <v>573</v>
      </c>
      <c r="D176" s="132" t="s">
        <v>122</v>
      </c>
      <c r="E176" s="133" t="s">
        <v>574</v>
      </c>
      <c r="F176" s="134" t="s">
        <v>575</v>
      </c>
      <c r="G176" s="135" t="s">
        <v>251</v>
      </c>
      <c r="H176" s="136">
        <v>301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41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215</v>
      </c>
      <c r="AT176" s="144" t="s">
        <v>122</v>
      </c>
      <c r="AU176" s="144" t="s">
        <v>86</v>
      </c>
      <c r="AY176" s="16" t="s">
        <v>120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81</v>
      </c>
      <c r="BK176" s="145">
        <f>ROUND(I176*H176,2)</f>
        <v>0</v>
      </c>
      <c r="BL176" s="16" t="s">
        <v>215</v>
      </c>
      <c r="BM176" s="144" t="s">
        <v>576</v>
      </c>
    </row>
    <row r="177" spans="2:65" s="12" customFormat="1" ht="10.199999999999999">
      <c r="B177" s="146"/>
      <c r="D177" s="147" t="s">
        <v>128</v>
      </c>
      <c r="E177" s="148" t="s">
        <v>1</v>
      </c>
      <c r="F177" s="149" t="s">
        <v>577</v>
      </c>
      <c r="H177" s="150">
        <v>301</v>
      </c>
      <c r="I177" s="151"/>
      <c r="L177" s="146"/>
      <c r="M177" s="152"/>
      <c r="T177" s="153"/>
      <c r="AT177" s="148" t="s">
        <v>128</v>
      </c>
      <c r="AU177" s="148" t="s">
        <v>86</v>
      </c>
      <c r="AV177" s="12" t="s">
        <v>86</v>
      </c>
      <c r="AW177" s="12" t="s">
        <v>32</v>
      </c>
      <c r="AX177" s="12" t="s">
        <v>81</v>
      </c>
      <c r="AY177" s="148" t="s">
        <v>120</v>
      </c>
    </row>
    <row r="178" spans="2:65" s="13" customFormat="1" ht="10.199999999999999">
      <c r="B178" s="154"/>
      <c r="D178" s="147" t="s">
        <v>128</v>
      </c>
      <c r="E178" s="155" t="s">
        <v>1</v>
      </c>
      <c r="F178" s="156" t="s">
        <v>578</v>
      </c>
      <c r="H178" s="155" t="s">
        <v>1</v>
      </c>
      <c r="I178" s="157"/>
      <c r="L178" s="154"/>
      <c r="M178" s="158"/>
      <c r="T178" s="159"/>
      <c r="AT178" s="155" t="s">
        <v>128</v>
      </c>
      <c r="AU178" s="155" t="s">
        <v>86</v>
      </c>
      <c r="AV178" s="13" t="s">
        <v>81</v>
      </c>
      <c r="AW178" s="13" t="s">
        <v>32</v>
      </c>
      <c r="AX178" s="13" t="s">
        <v>76</v>
      </c>
      <c r="AY178" s="155" t="s">
        <v>120</v>
      </c>
    </row>
    <row r="179" spans="2:65" s="1" customFormat="1" ht="24.15" customHeight="1">
      <c r="B179" s="31"/>
      <c r="C179" s="167" t="s">
        <v>579</v>
      </c>
      <c r="D179" s="167" t="s">
        <v>191</v>
      </c>
      <c r="E179" s="168" t="s">
        <v>580</v>
      </c>
      <c r="F179" s="169" t="s">
        <v>581</v>
      </c>
      <c r="G179" s="170" t="s">
        <v>251</v>
      </c>
      <c r="H179" s="171">
        <v>316.05</v>
      </c>
      <c r="I179" s="172"/>
      <c r="J179" s="173">
        <f>ROUND(I179*H179,2)</f>
        <v>0</v>
      </c>
      <c r="K179" s="174"/>
      <c r="L179" s="175"/>
      <c r="M179" s="176" t="s">
        <v>1</v>
      </c>
      <c r="N179" s="177" t="s">
        <v>41</v>
      </c>
      <c r="P179" s="142">
        <f>O179*H179</f>
        <v>0</v>
      </c>
      <c r="Q179" s="142">
        <v>6.8999999999999997E-4</v>
      </c>
      <c r="R179" s="142">
        <f>Q179*H179</f>
        <v>0.2180745</v>
      </c>
      <c r="S179" s="142">
        <v>0</v>
      </c>
      <c r="T179" s="143">
        <f>S179*H179</f>
        <v>0</v>
      </c>
      <c r="AR179" s="144" t="s">
        <v>527</v>
      </c>
      <c r="AT179" s="144" t="s">
        <v>191</v>
      </c>
      <c r="AU179" s="144" t="s">
        <v>86</v>
      </c>
      <c r="AY179" s="16" t="s">
        <v>120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81</v>
      </c>
      <c r="BK179" s="145">
        <f>ROUND(I179*H179,2)</f>
        <v>0</v>
      </c>
      <c r="BL179" s="16" t="s">
        <v>215</v>
      </c>
      <c r="BM179" s="144" t="s">
        <v>582</v>
      </c>
    </row>
    <row r="180" spans="2:65" s="12" customFormat="1" ht="10.199999999999999">
      <c r="B180" s="146"/>
      <c r="D180" s="147" t="s">
        <v>128</v>
      </c>
      <c r="F180" s="149" t="s">
        <v>583</v>
      </c>
      <c r="H180" s="150">
        <v>316.05</v>
      </c>
      <c r="I180" s="151"/>
      <c r="L180" s="146"/>
      <c r="M180" s="152"/>
      <c r="T180" s="153"/>
      <c r="AT180" s="148" t="s">
        <v>128</v>
      </c>
      <c r="AU180" s="148" t="s">
        <v>86</v>
      </c>
      <c r="AV180" s="12" t="s">
        <v>86</v>
      </c>
      <c r="AW180" s="12" t="s">
        <v>4</v>
      </c>
      <c r="AX180" s="12" t="s">
        <v>81</v>
      </c>
      <c r="AY180" s="148" t="s">
        <v>120</v>
      </c>
    </row>
    <row r="181" spans="2:65" s="1" customFormat="1" ht="49.95" customHeight="1">
      <c r="B181" s="31"/>
      <c r="E181" s="123" t="s">
        <v>476</v>
      </c>
      <c r="F181" s="123" t="s">
        <v>477</v>
      </c>
      <c r="J181" s="111">
        <f>BK181</f>
        <v>0</v>
      </c>
      <c r="L181" s="31"/>
      <c r="M181" s="178"/>
      <c r="T181" s="55"/>
      <c r="AT181" s="16" t="s">
        <v>75</v>
      </c>
      <c r="AU181" s="16" t="s">
        <v>76</v>
      </c>
      <c r="AY181" s="16" t="s">
        <v>478</v>
      </c>
      <c r="BK181" s="145">
        <f>BK182</f>
        <v>0</v>
      </c>
    </row>
    <row r="182" spans="2:65" s="1" customFormat="1" ht="16.350000000000001" customHeight="1">
      <c r="B182" s="31"/>
      <c r="C182" s="179" t="s">
        <v>1</v>
      </c>
      <c r="D182" s="179" t="s">
        <v>122</v>
      </c>
      <c r="E182" s="180" t="s">
        <v>1</v>
      </c>
      <c r="F182" s="181" t="s">
        <v>1</v>
      </c>
      <c r="G182" s="182" t="s">
        <v>1</v>
      </c>
      <c r="H182" s="183"/>
      <c r="I182" s="184"/>
      <c r="J182" s="185">
        <f>BK182</f>
        <v>0</v>
      </c>
      <c r="K182" s="139"/>
      <c r="L182" s="31"/>
      <c r="M182" s="186" t="s">
        <v>1</v>
      </c>
      <c r="N182" s="187" t="s">
        <v>41</v>
      </c>
      <c r="O182" s="188"/>
      <c r="P182" s="188"/>
      <c r="Q182" s="188"/>
      <c r="R182" s="188"/>
      <c r="S182" s="188"/>
      <c r="T182" s="189"/>
      <c r="AT182" s="16" t="s">
        <v>478</v>
      </c>
      <c r="AU182" s="16" t="s">
        <v>81</v>
      </c>
      <c r="AY182" s="16" t="s">
        <v>478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81</v>
      </c>
      <c r="BK182" s="145">
        <f>I182*H182</f>
        <v>0</v>
      </c>
    </row>
    <row r="183" spans="2:65" s="1" customFormat="1" ht="6.9" customHeight="1"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31"/>
    </row>
  </sheetData>
  <sheetProtection algorithmName="SHA-512" hashValue="QpCjIhMlqqgFpYmYRMT7Y/x+L5OnCU3yjsZP5rrm+8Q729ySC5MO0Sln8JJjf0mo+ERI3tCL5AVgGijJ/n+OGw==" saltValue="mnGp8qKuOgw9SeWvMFJX/5oVo3TL+DBjfUUQ1TY3zNW7igfTsy047ebbUhKZ8y/TIFvDd9D2IomKRIYIF5oGyA==" spinCount="100000" sheet="1" objects="1" scenarios="1" formatColumns="0" formatRows="0" autoFilter="0"/>
  <autoFilter ref="C126:K182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82:D183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182:N183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23_3_TU_1_2 - D1 Obnova d...</vt:lpstr>
      <vt:lpstr>23_3_TU_2 - Závlaha</vt:lpstr>
      <vt:lpstr>'23_3_TU_1_2 - D1 Obnova d...'!Názvy_tisku</vt:lpstr>
      <vt:lpstr>'23_3_TU_2 - Závlaha'!Názvy_tisku</vt:lpstr>
      <vt:lpstr>'Rekapitulace stavby'!Názvy_tisku</vt:lpstr>
      <vt:lpstr>'23_3_TU_1_2 - D1 Obnova d...'!Oblast_tisku</vt:lpstr>
      <vt:lpstr>'23_3_TU_2 - Závlaha'!Oblast_tisku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DESKTOP-DTIVEH7\david.mueller</dc:creator>
  <cp:lastModifiedBy>Jiří Veselka - Městská sportovní Turnov, s.r.o.</cp:lastModifiedBy>
  <dcterms:created xsi:type="dcterms:W3CDTF">2023-10-30T09:58:06Z</dcterms:created>
  <dcterms:modified xsi:type="dcterms:W3CDTF">2024-11-29T09:03:49Z</dcterms:modified>
</cp:coreProperties>
</file>