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O:\1) VEŘEJNÉ ZAKÁZKY\2024\1_vypsane\29_ZPR_Pristavba WMS_DOTACE\01_dotazy\"/>
    </mc:Choice>
  </mc:AlternateContent>
  <xr:revisionPtr revIDLastSave="0" documentId="8_{6A935CF6-81F3-4A63-B9E0-5F05A946F722}" xr6:coauthVersionLast="47" xr6:coauthVersionMax="47" xr10:uidLastSave="{00000000-0000-0000-0000-000000000000}"/>
  <bookViews>
    <workbookView xWindow="-120" yWindow="-120" windowWidth="29040" windowHeight="15720" activeTab="2" xr2:uid="{00000000-000D-0000-FFFF-FFFF00000000}"/>
  </bookViews>
  <sheets>
    <sheet name="Rekapitulace stavby" sheetId="1" r:id="rId1"/>
    <sheet name="000 - Vedlejší a ostatní ..." sheetId="2" r:id="rId2"/>
    <sheet name="700.1 - Arch.-stavební ře..." sheetId="3" r:id="rId3"/>
    <sheet name="700.2.1 - Zařízení pro vy..." sheetId="4" r:id="rId4"/>
    <sheet name="700.2.2 - Zařízení vzduch..." sheetId="5" r:id="rId5"/>
    <sheet name="700.2.3 - Zařízení zdravo..." sheetId="6" r:id="rId6"/>
    <sheet name="700.2.4.1 - Silnoproud" sheetId="7" r:id="rId7"/>
    <sheet name="700.2.4.2 - Slaboproud" sheetId="8" r:id="rId8"/>
    <sheet name="700.2.4.3 - Zemní práce" sheetId="9" r:id="rId9"/>
    <sheet name="700.2.5.1 - Měření a regu..." sheetId="10" r:id="rId10"/>
    <sheet name="700.2.5.2 - Rozvaděč R-DT" sheetId="11" r:id="rId11"/>
    <sheet name="700.2.6 - Systém ochrany ..." sheetId="12" r:id="rId12"/>
    <sheet name="700.3.1 - Areálová kanali..." sheetId="13" r:id="rId13"/>
    <sheet name="700.3.2 - Areálová přípoj..." sheetId="14" r:id="rId14"/>
    <sheet name="700.4 - Zpevněné plochy a..." sheetId="15" r:id="rId15"/>
  </sheets>
  <definedNames>
    <definedName name="_xlnm._FilterDatabase" localSheetId="1" hidden="1">'000 - Vedlejší a ostatní ...'!$C$123:$K$138</definedName>
    <definedName name="_xlnm._FilterDatabase" localSheetId="2" hidden="1">'700.1 - Arch.-stavební ře...'!$C$147:$K$1710</definedName>
    <definedName name="_xlnm._FilterDatabase" localSheetId="3" hidden="1">'700.2.1 - Zařízení pro vy...'!$C$132:$K$365</definedName>
    <definedName name="_xlnm._FilterDatabase" localSheetId="4" hidden="1">'700.2.2 - Zařízení vzduch...'!$C$129:$K$233</definedName>
    <definedName name="_xlnm._FilterDatabase" localSheetId="5" hidden="1">'700.2.3 - Zařízení zdravo...'!$C$128:$K$443</definedName>
    <definedName name="_xlnm._FilterDatabase" localSheetId="6" hidden="1">'700.2.4.1 - Silnoproud'!$C$131:$K$338</definedName>
    <definedName name="_xlnm._FilterDatabase" localSheetId="7" hidden="1">'700.2.4.2 - Slaboproud'!$C$128:$K$167</definedName>
    <definedName name="_xlnm._FilterDatabase" localSheetId="8" hidden="1">'700.2.4.3 - Zemní práce'!$C$127:$K$160</definedName>
    <definedName name="_xlnm._FilterDatabase" localSheetId="9" hidden="1">'700.2.5.1 - Měření a regu...'!$C$126:$K$240</definedName>
    <definedName name="_xlnm._FilterDatabase" localSheetId="10" hidden="1">'700.2.5.2 - Rozvaděč R-DT'!$C$128:$K$234</definedName>
    <definedName name="_xlnm._FilterDatabase" localSheetId="11" hidden="1">'700.2.6 - Systém ochrany ...'!$C$125:$K$130</definedName>
    <definedName name="_xlnm._FilterDatabase" localSheetId="12" hidden="1">'700.3.1 - Areálová kanali...'!$C$129:$K$656</definedName>
    <definedName name="_xlnm._FilterDatabase" localSheetId="13" hidden="1">'700.3.2 - Areálová přípoj...'!$C$127:$K$424</definedName>
    <definedName name="_xlnm._FilterDatabase" localSheetId="14" hidden="1">'700.4 - Zpevněné plochy a...'!$C$125:$K$305</definedName>
    <definedName name="_xlnm.Print_Titles" localSheetId="1">'000 - Vedlejší a ostatní ...'!$123:$123</definedName>
    <definedName name="_xlnm.Print_Titles" localSheetId="2">'700.1 - Arch.-stavební ře...'!$147:$147</definedName>
    <definedName name="_xlnm.Print_Titles" localSheetId="3">'700.2.1 - Zařízení pro vy...'!$132:$132</definedName>
    <definedName name="_xlnm.Print_Titles" localSheetId="4">'700.2.2 - Zařízení vzduch...'!$129:$129</definedName>
    <definedName name="_xlnm.Print_Titles" localSheetId="5">'700.2.3 - Zařízení zdravo...'!$128:$128</definedName>
    <definedName name="_xlnm.Print_Titles" localSheetId="6">'700.2.4.1 - Silnoproud'!$131:$131</definedName>
    <definedName name="_xlnm.Print_Titles" localSheetId="7">'700.2.4.2 - Slaboproud'!$128:$128</definedName>
    <definedName name="_xlnm.Print_Titles" localSheetId="8">'700.2.4.3 - Zemní práce'!$127:$127</definedName>
    <definedName name="_xlnm.Print_Titles" localSheetId="9">'700.2.5.1 - Měření a regu...'!$126:$126</definedName>
    <definedName name="_xlnm.Print_Titles" localSheetId="10">'700.2.5.2 - Rozvaděč R-DT'!$128:$128</definedName>
    <definedName name="_xlnm.Print_Titles" localSheetId="11">'700.2.6 - Systém ochrany ...'!$125:$125</definedName>
    <definedName name="_xlnm.Print_Titles" localSheetId="12">'700.3.1 - Areálová kanali...'!$129:$129</definedName>
    <definedName name="_xlnm.Print_Titles" localSheetId="13">'700.3.2 - Areálová přípoj...'!$127:$127</definedName>
    <definedName name="_xlnm.Print_Titles" localSheetId="14">'700.4 - Zpevněné plochy a...'!$125:$125</definedName>
    <definedName name="_xlnm.Print_Titles" localSheetId="0">'Rekapitulace stavby'!$92:$92</definedName>
    <definedName name="_xlnm.Print_Area" localSheetId="1">'000 - Vedlejší a ostatní ...'!$C$4:$J$41,'000 - Vedlejší a ostatní ...'!$C$50:$J$76,'000 - Vedlejší a ostatní ...'!$C$82:$J$103,'000 - Vedlejší a ostatní ...'!$C$109:$K$138</definedName>
    <definedName name="_xlnm.Print_Area" localSheetId="2">'700.1 - Arch.-stavební ře...'!$C$4:$J$41,'700.1 - Arch.-stavební ře...'!$C$50:$J$76,'700.1 - Arch.-stavební ře...'!$C$82:$J$127,'700.1 - Arch.-stavební ře...'!$C$133:$K$1710</definedName>
    <definedName name="_xlnm.Print_Area" localSheetId="3">'700.2.1 - Zařízení pro vy...'!$C$4:$J$43,'700.2.1 - Zařízení pro vy...'!$C$50:$J$76,'700.2.1 - Zařízení pro vy...'!$C$82:$J$110,'700.2.1 - Zařízení pro vy...'!$C$116:$K$365</definedName>
    <definedName name="_xlnm.Print_Area" localSheetId="4">'700.2.2 - Zařízení vzduch...'!$C$4:$J$43,'700.2.2 - Zařízení vzduch...'!$C$50:$J$76,'700.2.2 - Zařízení vzduch...'!$C$82:$J$107,'700.2.2 - Zařízení vzduch...'!$C$113:$K$233</definedName>
    <definedName name="_xlnm.Print_Area" localSheetId="5">'700.2.3 - Zařízení zdravo...'!$C$4:$J$43,'700.2.3 - Zařízení zdravo...'!$C$50:$J$76,'700.2.3 - Zařízení zdravo...'!$C$82:$J$106,'700.2.3 - Zařízení zdravo...'!$C$112:$K$443</definedName>
    <definedName name="_xlnm.Print_Area" localSheetId="6">'700.2.4.1 - Silnoproud'!$C$4:$J$43,'700.2.4.1 - Silnoproud'!$C$50:$J$76,'700.2.4.1 - Silnoproud'!$C$82:$J$109,'700.2.4.1 - Silnoproud'!$C$115:$K$338</definedName>
    <definedName name="_xlnm.Print_Area" localSheetId="7">'700.2.4.2 - Slaboproud'!$C$4:$J$43,'700.2.4.2 - Slaboproud'!$C$50:$J$76,'700.2.4.2 - Slaboproud'!$C$82:$J$106,'700.2.4.2 - Slaboproud'!$C$112:$K$167</definedName>
    <definedName name="_xlnm.Print_Area" localSheetId="8">'700.2.4.3 - Zemní práce'!$C$4:$J$43,'700.2.4.3 - Zemní práce'!$C$50:$J$76,'700.2.4.3 - Zemní práce'!$C$82:$J$105,'700.2.4.3 - Zemní práce'!$C$111:$K$160</definedName>
    <definedName name="_xlnm.Print_Area" localSheetId="9">'700.2.5.1 - Měření a regu...'!$C$4:$J$43,'700.2.5.1 - Měření a regu...'!$C$50:$J$76,'700.2.5.1 - Měření a regu...'!$C$82:$J$104,'700.2.5.1 - Měření a regu...'!$C$110:$K$240</definedName>
    <definedName name="_xlnm.Print_Area" localSheetId="10">'700.2.5.2 - Rozvaděč R-DT'!$C$4:$J$43,'700.2.5.2 - Rozvaděč R-DT'!$C$50:$J$76,'700.2.5.2 - Rozvaděč R-DT'!$C$82:$J$106,'700.2.5.2 - Rozvaděč R-DT'!$C$112:$K$234</definedName>
    <definedName name="_xlnm.Print_Area" localSheetId="11">'700.2.6 - Systém ochrany ...'!$C$4:$J$43,'700.2.6 - Systém ochrany ...'!$C$50:$J$76,'700.2.6 - Systém ochrany ...'!$C$82:$J$103,'700.2.6 - Systém ochrany ...'!$C$109:$K$130</definedName>
    <definedName name="_xlnm.Print_Area" localSheetId="12">'700.3.1 - Areálová kanali...'!$C$4:$J$43,'700.3.1 - Areálová kanali...'!$C$50:$J$76,'700.3.1 - Areálová kanali...'!$C$82:$J$107,'700.3.1 - Areálová kanali...'!$C$113:$K$656</definedName>
    <definedName name="_xlnm.Print_Area" localSheetId="13">'700.3.2 - Areálová přípoj...'!$C$4:$J$43,'700.3.2 - Areálová přípoj...'!$C$50:$J$76,'700.3.2 - Areálová přípoj...'!$C$82:$J$105,'700.3.2 - Areálová přípoj...'!$C$111:$K$424</definedName>
    <definedName name="_xlnm.Print_Area" localSheetId="14">'700.4 - Zpevněné plochy a...'!$C$4:$J$41,'700.4 - Zpevněné plochy a...'!$C$50:$J$76,'700.4 - Zpevněné plochy a...'!$C$82:$J$105,'700.4 - Zpevněné plochy a...'!$C$111:$K$305</definedName>
    <definedName name="_xlnm.Print_Area" localSheetId="0">'Rekapitulace stavby'!$D$4:$AO$76,'Rekapitulace stavby'!$C$82:$AQ$115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9" i="15" l="1"/>
  <c r="J38" i="15"/>
  <c r="AY114" i="1" s="1"/>
  <c r="J37" i="15"/>
  <c r="AX114" i="1"/>
  <c r="BI304" i="15"/>
  <c r="BH304" i="15"/>
  <c r="BG304" i="15"/>
  <c r="BF304" i="15"/>
  <c r="T304" i="15"/>
  <c r="T303" i="15"/>
  <c r="R304" i="15"/>
  <c r="R303" i="15"/>
  <c r="P304" i="15"/>
  <c r="P303" i="15"/>
  <c r="BI300" i="15"/>
  <c r="BH300" i="15"/>
  <c r="BG300" i="15"/>
  <c r="BF300" i="15"/>
  <c r="T300" i="15"/>
  <c r="R300" i="15"/>
  <c r="P300" i="15"/>
  <c r="BI297" i="15"/>
  <c r="BH297" i="15"/>
  <c r="BG297" i="15"/>
  <c r="BF297" i="15"/>
  <c r="T297" i="15"/>
  <c r="R297" i="15"/>
  <c r="P297" i="15"/>
  <c r="BI294" i="15"/>
  <c r="BH294" i="15"/>
  <c r="BG294" i="15"/>
  <c r="BF294" i="15"/>
  <c r="T294" i="15"/>
  <c r="R294" i="15"/>
  <c r="P294" i="15"/>
  <c r="BI289" i="15"/>
  <c r="BH289" i="15"/>
  <c r="BG289" i="15"/>
  <c r="BF289" i="15"/>
  <c r="T289" i="15"/>
  <c r="R289" i="15"/>
  <c r="P289" i="15"/>
  <c r="BI284" i="15"/>
  <c r="BH284" i="15"/>
  <c r="BG284" i="15"/>
  <c r="BF284" i="15"/>
  <c r="T284" i="15"/>
  <c r="R284" i="15"/>
  <c r="P284" i="15"/>
  <c r="BI281" i="15"/>
  <c r="BH281" i="15"/>
  <c r="BG281" i="15"/>
  <c r="BF281" i="15"/>
  <c r="T281" i="15"/>
  <c r="R281" i="15"/>
  <c r="P281" i="15"/>
  <c r="BI277" i="15"/>
  <c r="BH277" i="15"/>
  <c r="BG277" i="15"/>
  <c r="BF277" i="15"/>
  <c r="T277" i="15"/>
  <c r="R277" i="15"/>
  <c r="P277" i="15"/>
  <c r="BI274" i="15"/>
  <c r="BH274" i="15"/>
  <c r="BG274" i="15"/>
  <c r="BF274" i="15"/>
  <c r="T274" i="15"/>
  <c r="R274" i="15"/>
  <c r="P274" i="15"/>
  <c r="BI271" i="15"/>
  <c r="BH271" i="15"/>
  <c r="BG271" i="15"/>
  <c r="BF271" i="15"/>
  <c r="T271" i="15"/>
  <c r="R271" i="15"/>
  <c r="P271" i="15"/>
  <c r="BI268" i="15"/>
  <c r="BH268" i="15"/>
  <c r="BG268" i="15"/>
  <c r="BF268" i="15"/>
  <c r="T268" i="15"/>
  <c r="R268" i="15"/>
  <c r="P268" i="15"/>
  <c r="BI265" i="15"/>
  <c r="BH265" i="15"/>
  <c r="BG265" i="15"/>
  <c r="BF265" i="15"/>
  <c r="T265" i="15"/>
  <c r="R265" i="15"/>
  <c r="P265" i="15"/>
  <c r="BI261" i="15"/>
  <c r="BH261" i="15"/>
  <c r="BG261" i="15"/>
  <c r="BF261" i="15"/>
  <c r="T261" i="15"/>
  <c r="R261" i="15"/>
  <c r="P261" i="15"/>
  <c r="BI259" i="15"/>
  <c r="BH259" i="15"/>
  <c r="BG259" i="15"/>
  <c r="BF259" i="15"/>
  <c r="T259" i="15"/>
  <c r="R259" i="15"/>
  <c r="P259" i="15"/>
  <c r="BI256" i="15"/>
  <c r="BH256" i="15"/>
  <c r="BG256" i="15"/>
  <c r="BF256" i="15"/>
  <c r="T256" i="15"/>
  <c r="R256" i="15"/>
  <c r="P256" i="15"/>
  <c r="BI254" i="15"/>
  <c r="BH254" i="15"/>
  <c r="BG254" i="15"/>
  <c r="BF254" i="15"/>
  <c r="T254" i="15"/>
  <c r="R254" i="15"/>
  <c r="P254" i="15"/>
  <c r="BI251" i="15"/>
  <c r="BH251" i="15"/>
  <c r="BG251" i="15"/>
  <c r="BF251" i="15"/>
  <c r="T251" i="15"/>
  <c r="R251" i="15"/>
  <c r="P251" i="15"/>
  <c r="BI249" i="15"/>
  <c r="BH249" i="15"/>
  <c r="BG249" i="15"/>
  <c r="BF249" i="15"/>
  <c r="T249" i="15"/>
  <c r="R249" i="15"/>
  <c r="P249" i="15"/>
  <c r="BI246" i="15"/>
  <c r="BH246" i="15"/>
  <c r="BG246" i="15"/>
  <c r="BF246" i="15"/>
  <c r="T246" i="15"/>
  <c r="R246" i="15"/>
  <c r="P246" i="15"/>
  <c r="BI243" i="15"/>
  <c r="BH243" i="15"/>
  <c r="BG243" i="15"/>
  <c r="BF243" i="15"/>
  <c r="T243" i="15"/>
  <c r="R243" i="15"/>
  <c r="P243" i="15"/>
  <c r="BI238" i="15"/>
  <c r="BH238" i="15"/>
  <c r="BG238" i="15"/>
  <c r="BF238" i="15"/>
  <c r="T238" i="15"/>
  <c r="R238" i="15"/>
  <c r="P238" i="15"/>
  <c r="BI235" i="15"/>
  <c r="BH235" i="15"/>
  <c r="BG235" i="15"/>
  <c r="BF235" i="15"/>
  <c r="T235" i="15"/>
  <c r="R235" i="15"/>
  <c r="P235" i="15"/>
  <c r="BI231" i="15"/>
  <c r="BH231" i="15"/>
  <c r="BG231" i="15"/>
  <c r="BF231" i="15"/>
  <c r="T231" i="15"/>
  <c r="R231" i="15"/>
  <c r="P231" i="15"/>
  <c r="BI227" i="15"/>
  <c r="BH227" i="15"/>
  <c r="BG227" i="15"/>
  <c r="BF227" i="15"/>
  <c r="T227" i="15"/>
  <c r="R227" i="15"/>
  <c r="P227" i="15"/>
  <c r="BI223" i="15"/>
  <c r="BH223" i="15"/>
  <c r="BG223" i="15"/>
  <c r="BF223" i="15"/>
  <c r="T223" i="15"/>
  <c r="R223" i="15"/>
  <c r="P223" i="15"/>
  <c r="BI220" i="15"/>
  <c r="BH220" i="15"/>
  <c r="BG220" i="15"/>
  <c r="BF220" i="15"/>
  <c r="T220" i="15"/>
  <c r="R220" i="15"/>
  <c r="P220" i="15"/>
  <c r="BI217" i="15"/>
  <c r="BH217" i="15"/>
  <c r="BG217" i="15"/>
  <c r="BF217" i="15"/>
  <c r="T217" i="15"/>
  <c r="R217" i="15"/>
  <c r="P217" i="15"/>
  <c r="BI214" i="15"/>
  <c r="BH214" i="15"/>
  <c r="BG214" i="15"/>
  <c r="BF214" i="15"/>
  <c r="T214" i="15"/>
  <c r="R214" i="15"/>
  <c r="P214" i="15"/>
  <c r="BI211" i="15"/>
  <c r="BH211" i="15"/>
  <c r="BG211" i="15"/>
  <c r="BF211" i="15"/>
  <c r="T211" i="15"/>
  <c r="R211" i="15"/>
  <c r="P211" i="15"/>
  <c r="BI208" i="15"/>
  <c r="BH208" i="15"/>
  <c r="BG208" i="15"/>
  <c r="BF208" i="15"/>
  <c r="T208" i="15"/>
  <c r="R208" i="15"/>
  <c r="P208" i="15"/>
  <c r="BI205" i="15"/>
  <c r="BH205" i="15"/>
  <c r="BG205" i="15"/>
  <c r="BF205" i="15"/>
  <c r="T205" i="15"/>
  <c r="R205" i="15"/>
  <c r="P205" i="15"/>
  <c r="BI202" i="15"/>
  <c r="BH202" i="15"/>
  <c r="BG202" i="15"/>
  <c r="BF202" i="15"/>
  <c r="T202" i="15"/>
  <c r="R202" i="15"/>
  <c r="P202" i="15"/>
  <c r="BI196" i="15"/>
  <c r="BH196" i="15"/>
  <c r="BG196" i="15"/>
  <c r="BF196" i="15"/>
  <c r="T196" i="15"/>
  <c r="R196" i="15"/>
  <c r="P196" i="15"/>
  <c r="BI193" i="15"/>
  <c r="BH193" i="15"/>
  <c r="BG193" i="15"/>
  <c r="BF193" i="15"/>
  <c r="T193" i="15"/>
  <c r="R193" i="15"/>
  <c r="P193" i="15"/>
  <c r="BI190" i="15"/>
  <c r="BH190" i="15"/>
  <c r="BG190" i="15"/>
  <c r="BF190" i="15"/>
  <c r="T190" i="15"/>
  <c r="R190" i="15"/>
  <c r="P190" i="15"/>
  <c r="BI186" i="15"/>
  <c r="BH186" i="15"/>
  <c r="BG186" i="15"/>
  <c r="BF186" i="15"/>
  <c r="T186" i="15"/>
  <c r="R186" i="15"/>
  <c r="P186" i="15"/>
  <c r="BI183" i="15"/>
  <c r="BH183" i="15"/>
  <c r="BG183" i="15"/>
  <c r="BF183" i="15"/>
  <c r="T183" i="15"/>
  <c r="R183" i="15"/>
  <c r="P183" i="15"/>
  <c r="BI178" i="15"/>
  <c r="BH178" i="15"/>
  <c r="BG178" i="15"/>
  <c r="BF178" i="15"/>
  <c r="T178" i="15"/>
  <c r="R178" i="15"/>
  <c r="P178" i="15"/>
  <c r="BI175" i="15"/>
  <c r="BH175" i="15"/>
  <c r="BG175" i="15"/>
  <c r="BF175" i="15"/>
  <c r="T175" i="15"/>
  <c r="R175" i="15"/>
  <c r="P175" i="15"/>
  <c r="BI172" i="15"/>
  <c r="BH172" i="15"/>
  <c r="BG172" i="15"/>
  <c r="BF172" i="15"/>
  <c r="T172" i="15"/>
  <c r="R172" i="15"/>
  <c r="P172" i="15"/>
  <c r="BI169" i="15"/>
  <c r="BH169" i="15"/>
  <c r="BG169" i="15"/>
  <c r="BF169" i="15"/>
  <c r="T169" i="15"/>
  <c r="R169" i="15"/>
  <c r="P169" i="15"/>
  <c r="BI166" i="15"/>
  <c r="BH166" i="15"/>
  <c r="BG166" i="15"/>
  <c r="BF166" i="15"/>
  <c r="T166" i="15"/>
  <c r="R166" i="15"/>
  <c r="P166" i="15"/>
  <c r="BI163" i="15"/>
  <c r="BH163" i="15"/>
  <c r="BG163" i="15"/>
  <c r="BF163" i="15"/>
  <c r="T163" i="15"/>
  <c r="R163" i="15"/>
  <c r="P163" i="15"/>
  <c r="BI160" i="15"/>
  <c r="BH160" i="15"/>
  <c r="BG160" i="15"/>
  <c r="BF160" i="15"/>
  <c r="T160" i="15"/>
  <c r="R160" i="15"/>
  <c r="P160" i="15"/>
  <c r="BI155" i="15"/>
  <c r="BH155" i="15"/>
  <c r="BG155" i="15"/>
  <c r="BF155" i="15"/>
  <c r="T155" i="15"/>
  <c r="R155" i="15"/>
  <c r="P155" i="15"/>
  <c r="BI152" i="15"/>
  <c r="BH152" i="15"/>
  <c r="BG152" i="15"/>
  <c r="BF152" i="15"/>
  <c r="T152" i="15"/>
  <c r="R152" i="15"/>
  <c r="P152" i="15"/>
  <c r="BI149" i="15"/>
  <c r="BH149" i="15"/>
  <c r="BG149" i="15"/>
  <c r="BF149" i="15"/>
  <c r="T149" i="15"/>
  <c r="R149" i="15"/>
  <c r="P149" i="15"/>
  <c r="BI146" i="15"/>
  <c r="BH146" i="15"/>
  <c r="BG146" i="15"/>
  <c r="BF146" i="15"/>
  <c r="T146" i="15"/>
  <c r="R146" i="15"/>
  <c r="P146" i="15"/>
  <c r="BI141" i="15"/>
  <c r="BH141" i="15"/>
  <c r="BG141" i="15"/>
  <c r="BF141" i="15"/>
  <c r="T141" i="15"/>
  <c r="R141" i="15"/>
  <c r="P141" i="15"/>
  <c r="BI138" i="15"/>
  <c r="BH138" i="15"/>
  <c r="BG138" i="15"/>
  <c r="BF138" i="15"/>
  <c r="T138" i="15"/>
  <c r="R138" i="15"/>
  <c r="P138" i="15"/>
  <c r="BI135" i="15"/>
  <c r="BH135" i="15"/>
  <c r="BG135" i="15"/>
  <c r="BF135" i="15"/>
  <c r="T135" i="15"/>
  <c r="R135" i="15"/>
  <c r="P135" i="15"/>
  <c r="BI132" i="15"/>
  <c r="BH132" i="15"/>
  <c r="BG132" i="15"/>
  <c r="BF132" i="15"/>
  <c r="T132" i="15"/>
  <c r="R132" i="15"/>
  <c r="P132" i="15"/>
  <c r="BI129" i="15"/>
  <c r="BH129" i="15"/>
  <c r="BG129" i="15"/>
  <c r="BF129" i="15"/>
  <c r="T129" i="15"/>
  <c r="R129" i="15"/>
  <c r="P129" i="15"/>
  <c r="J122" i="15"/>
  <c r="F122" i="15"/>
  <c r="F120" i="15"/>
  <c r="E118" i="15"/>
  <c r="J93" i="15"/>
  <c r="F93" i="15"/>
  <c r="F91" i="15"/>
  <c r="E89" i="15"/>
  <c r="J26" i="15"/>
  <c r="E26" i="15"/>
  <c r="J123" i="15" s="1"/>
  <c r="J25" i="15"/>
  <c r="J20" i="15"/>
  <c r="E20" i="15"/>
  <c r="F94" i="15" s="1"/>
  <c r="J19" i="15"/>
  <c r="J14" i="15"/>
  <c r="J120" i="15"/>
  <c r="E7" i="15"/>
  <c r="E85" i="15"/>
  <c r="J41" i="14"/>
  <c r="J40" i="14"/>
  <c r="AY113" i="1" s="1"/>
  <c r="J39" i="14"/>
  <c r="AX113" i="1" s="1"/>
  <c r="BI422" i="14"/>
  <c r="BH422" i="14"/>
  <c r="BG422" i="14"/>
  <c r="BF422" i="14"/>
  <c r="T422" i="14"/>
  <c r="T421" i="14" s="1"/>
  <c r="R422" i="14"/>
  <c r="R421" i="14" s="1"/>
  <c r="P422" i="14"/>
  <c r="P421" i="14" s="1"/>
  <c r="BI416" i="14"/>
  <c r="BH416" i="14"/>
  <c r="BG416" i="14"/>
  <c r="BF416" i="14"/>
  <c r="T416" i="14"/>
  <c r="R416" i="14"/>
  <c r="P416" i="14"/>
  <c r="BI411" i="14"/>
  <c r="BH411" i="14"/>
  <c r="BG411" i="14"/>
  <c r="BF411" i="14"/>
  <c r="T411" i="14"/>
  <c r="R411" i="14"/>
  <c r="P411" i="14"/>
  <c r="BI406" i="14"/>
  <c r="BH406" i="14"/>
  <c r="BG406" i="14"/>
  <c r="BF406" i="14"/>
  <c r="T406" i="14"/>
  <c r="R406" i="14"/>
  <c r="P406" i="14"/>
  <c r="BI401" i="14"/>
  <c r="BH401" i="14"/>
  <c r="BG401" i="14"/>
  <c r="BF401" i="14"/>
  <c r="T401" i="14"/>
  <c r="R401" i="14"/>
  <c r="P401" i="14"/>
  <c r="BI396" i="14"/>
  <c r="BH396" i="14"/>
  <c r="BG396" i="14"/>
  <c r="BF396" i="14"/>
  <c r="T396" i="14"/>
  <c r="R396" i="14"/>
  <c r="P396" i="14"/>
  <c r="BI391" i="14"/>
  <c r="BH391" i="14"/>
  <c r="BG391" i="14"/>
  <c r="BF391" i="14"/>
  <c r="T391" i="14"/>
  <c r="R391" i="14"/>
  <c r="P391" i="14"/>
  <c r="BI386" i="14"/>
  <c r="BH386" i="14"/>
  <c r="BG386" i="14"/>
  <c r="BF386" i="14"/>
  <c r="T386" i="14"/>
  <c r="R386" i="14"/>
  <c r="P386" i="14"/>
  <c r="BI381" i="14"/>
  <c r="BH381" i="14"/>
  <c r="BG381" i="14"/>
  <c r="BF381" i="14"/>
  <c r="T381" i="14"/>
  <c r="R381" i="14"/>
  <c r="P381" i="14"/>
  <c r="BI376" i="14"/>
  <c r="BH376" i="14"/>
  <c r="BG376" i="14"/>
  <c r="BF376" i="14"/>
  <c r="T376" i="14"/>
  <c r="R376" i="14"/>
  <c r="P376" i="14"/>
  <c r="BI371" i="14"/>
  <c r="BH371" i="14"/>
  <c r="BG371" i="14"/>
  <c r="BF371" i="14"/>
  <c r="T371" i="14"/>
  <c r="R371" i="14"/>
  <c r="P371" i="14"/>
  <c r="BI366" i="14"/>
  <c r="BH366" i="14"/>
  <c r="BG366" i="14"/>
  <c r="BF366" i="14"/>
  <c r="T366" i="14"/>
  <c r="R366" i="14"/>
  <c r="P366" i="14"/>
  <c r="BI361" i="14"/>
  <c r="BH361" i="14"/>
  <c r="BG361" i="14"/>
  <c r="BF361" i="14"/>
  <c r="T361" i="14"/>
  <c r="R361" i="14"/>
  <c r="P361" i="14"/>
  <c r="BI342" i="14"/>
  <c r="BH342" i="14"/>
  <c r="BG342" i="14"/>
  <c r="BF342" i="14"/>
  <c r="T342" i="14"/>
  <c r="R342" i="14"/>
  <c r="P342" i="14"/>
  <c r="BI337" i="14"/>
  <c r="BH337" i="14"/>
  <c r="BG337" i="14"/>
  <c r="BF337" i="14"/>
  <c r="T337" i="14"/>
  <c r="R337" i="14"/>
  <c r="P337" i="14"/>
  <c r="BI329" i="14"/>
  <c r="BH329" i="14"/>
  <c r="BG329" i="14"/>
  <c r="BF329" i="14"/>
  <c r="T329" i="14"/>
  <c r="R329" i="14"/>
  <c r="P329" i="14"/>
  <c r="BI321" i="14"/>
  <c r="BH321" i="14"/>
  <c r="BG321" i="14"/>
  <c r="BF321" i="14"/>
  <c r="T321" i="14"/>
  <c r="R321" i="14"/>
  <c r="P321" i="14"/>
  <c r="BI314" i="14"/>
  <c r="BH314" i="14"/>
  <c r="BG314" i="14"/>
  <c r="BF314" i="14"/>
  <c r="T314" i="14"/>
  <c r="R314" i="14"/>
  <c r="P314" i="14"/>
  <c r="BI307" i="14"/>
  <c r="BH307" i="14"/>
  <c r="BG307" i="14"/>
  <c r="BF307" i="14"/>
  <c r="T307" i="14"/>
  <c r="R307" i="14"/>
  <c r="P307" i="14"/>
  <c r="BI303" i="14"/>
  <c r="BH303" i="14"/>
  <c r="BG303" i="14"/>
  <c r="BF303" i="14"/>
  <c r="T303" i="14"/>
  <c r="R303" i="14"/>
  <c r="P303" i="14"/>
  <c r="BI297" i="14"/>
  <c r="BH297" i="14"/>
  <c r="BG297" i="14"/>
  <c r="BF297" i="14"/>
  <c r="T297" i="14"/>
  <c r="R297" i="14"/>
  <c r="P297" i="14"/>
  <c r="BI292" i="14"/>
  <c r="BH292" i="14"/>
  <c r="BG292" i="14"/>
  <c r="BF292" i="14"/>
  <c r="T292" i="14"/>
  <c r="R292" i="14"/>
  <c r="P292" i="14"/>
  <c r="BI286" i="14"/>
  <c r="BH286" i="14"/>
  <c r="BG286" i="14"/>
  <c r="BF286" i="14"/>
  <c r="T286" i="14"/>
  <c r="R286" i="14"/>
  <c r="P286" i="14"/>
  <c r="BI281" i="14"/>
  <c r="BH281" i="14"/>
  <c r="BG281" i="14"/>
  <c r="BF281" i="14"/>
  <c r="T281" i="14"/>
  <c r="R281" i="14"/>
  <c r="P281" i="14"/>
  <c r="BI277" i="14"/>
  <c r="BH277" i="14"/>
  <c r="BG277" i="14"/>
  <c r="BF277" i="14"/>
  <c r="T277" i="14"/>
  <c r="R277" i="14"/>
  <c r="P277" i="14"/>
  <c r="BI271" i="14"/>
  <c r="BH271" i="14"/>
  <c r="BG271" i="14"/>
  <c r="BF271" i="14"/>
  <c r="T271" i="14"/>
  <c r="R271" i="14"/>
  <c r="P271" i="14"/>
  <c r="BI266" i="14"/>
  <c r="BH266" i="14"/>
  <c r="BG266" i="14"/>
  <c r="BF266" i="14"/>
  <c r="T266" i="14"/>
  <c r="R266" i="14"/>
  <c r="P266" i="14"/>
  <c r="BI260" i="14"/>
  <c r="BH260" i="14"/>
  <c r="BG260" i="14"/>
  <c r="BF260" i="14"/>
  <c r="T260" i="14"/>
  <c r="R260" i="14"/>
  <c r="P260" i="14"/>
  <c r="BI254" i="14"/>
  <c r="BH254" i="14"/>
  <c r="BG254" i="14"/>
  <c r="BF254" i="14"/>
  <c r="T254" i="14"/>
  <c r="R254" i="14"/>
  <c r="P254" i="14"/>
  <c r="BI249" i="14"/>
  <c r="BH249" i="14"/>
  <c r="BG249" i="14"/>
  <c r="BF249" i="14"/>
  <c r="T249" i="14"/>
  <c r="R249" i="14"/>
  <c r="P249" i="14"/>
  <c r="BI244" i="14"/>
  <c r="BH244" i="14"/>
  <c r="BG244" i="14"/>
  <c r="BF244" i="14"/>
  <c r="T244" i="14"/>
  <c r="R244" i="14"/>
  <c r="P244" i="14"/>
  <c r="BI239" i="14"/>
  <c r="BH239" i="14"/>
  <c r="BG239" i="14"/>
  <c r="BF239" i="14"/>
  <c r="T239" i="14"/>
  <c r="R239" i="14"/>
  <c r="P239" i="14"/>
  <c r="BI232" i="14"/>
  <c r="BH232" i="14"/>
  <c r="BG232" i="14"/>
  <c r="BF232" i="14"/>
  <c r="T232" i="14"/>
  <c r="T231" i="14"/>
  <c r="R232" i="14"/>
  <c r="R231" i="14"/>
  <c r="P232" i="14"/>
  <c r="P231" i="14"/>
  <c r="BI226" i="14"/>
  <c r="BH226" i="14"/>
  <c r="BG226" i="14"/>
  <c r="BF226" i="14"/>
  <c r="T226" i="14"/>
  <c r="R226" i="14"/>
  <c r="P226" i="14"/>
  <c r="BI221" i="14"/>
  <c r="BH221" i="14"/>
  <c r="BG221" i="14"/>
  <c r="BF221" i="14"/>
  <c r="T221" i="14"/>
  <c r="R221" i="14"/>
  <c r="P221" i="14"/>
  <c r="BI215" i="14"/>
  <c r="BH215" i="14"/>
  <c r="BG215" i="14"/>
  <c r="BF215" i="14"/>
  <c r="T215" i="14"/>
  <c r="R215" i="14"/>
  <c r="P215" i="14"/>
  <c r="BI210" i="14"/>
  <c r="BH210" i="14"/>
  <c r="BG210" i="14"/>
  <c r="BF210" i="14"/>
  <c r="T210" i="14"/>
  <c r="R210" i="14"/>
  <c r="P210" i="14"/>
  <c r="BI205" i="14"/>
  <c r="BH205" i="14"/>
  <c r="BG205" i="14"/>
  <c r="BF205" i="14"/>
  <c r="T205" i="14"/>
  <c r="R205" i="14"/>
  <c r="P205" i="14"/>
  <c r="BI200" i="14"/>
  <c r="BH200" i="14"/>
  <c r="BG200" i="14"/>
  <c r="BF200" i="14"/>
  <c r="T200" i="14"/>
  <c r="R200" i="14"/>
  <c r="P200" i="14"/>
  <c r="BI194" i="14"/>
  <c r="BH194" i="14"/>
  <c r="BG194" i="14"/>
  <c r="BF194" i="14"/>
  <c r="T194" i="14"/>
  <c r="R194" i="14"/>
  <c r="P194" i="14"/>
  <c r="BI189" i="14"/>
  <c r="BH189" i="14"/>
  <c r="BG189" i="14"/>
  <c r="BF189" i="14"/>
  <c r="T189" i="14"/>
  <c r="R189" i="14"/>
  <c r="P189" i="14"/>
  <c r="BI183" i="14"/>
  <c r="BH183" i="14"/>
  <c r="BG183" i="14"/>
  <c r="BF183" i="14"/>
  <c r="T183" i="14"/>
  <c r="R183" i="14"/>
  <c r="P183" i="14"/>
  <c r="BI174" i="14"/>
  <c r="BH174" i="14"/>
  <c r="BG174" i="14"/>
  <c r="BF174" i="14"/>
  <c r="T174" i="14"/>
  <c r="R174" i="14"/>
  <c r="P174" i="14"/>
  <c r="BI169" i="14"/>
  <c r="BH169" i="14"/>
  <c r="BG169" i="14"/>
  <c r="BF169" i="14"/>
  <c r="T169" i="14"/>
  <c r="R169" i="14"/>
  <c r="P169" i="14"/>
  <c r="BI163" i="14"/>
  <c r="BH163" i="14"/>
  <c r="BG163" i="14"/>
  <c r="BF163" i="14"/>
  <c r="T163" i="14"/>
  <c r="R163" i="14"/>
  <c r="P163" i="14"/>
  <c r="BI158" i="14"/>
  <c r="BH158" i="14"/>
  <c r="BG158" i="14"/>
  <c r="BF158" i="14"/>
  <c r="T158" i="14"/>
  <c r="R158" i="14"/>
  <c r="P158" i="14"/>
  <c r="BI152" i="14"/>
  <c r="BH152" i="14"/>
  <c r="BG152" i="14"/>
  <c r="BF152" i="14"/>
  <c r="T152" i="14"/>
  <c r="R152" i="14"/>
  <c r="P152" i="14"/>
  <c r="BI147" i="14"/>
  <c r="BH147" i="14"/>
  <c r="BG147" i="14"/>
  <c r="BF147" i="14"/>
  <c r="T147" i="14"/>
  <c r="R147" i="14"/>
  <c r="P147" i="14"/>
  <c r="BI142" i="14"/>
  <c r="BH142" i="14"/>
  <c r="BG142" i="14"/>
  <c r="BF142" i="14"/>
  <c r="T142" i="14"/>
  <c r="R142" i="14"/>
  <c r="P142" i="14"/>
  <c r="BI136" i="14"/>
  <c r="BH136" i="14"/>
  <c r="BG136" i="14"/>
  <c r="BF136" i="14"/>
  <c r="T136" i="14"/>
  <c r="R136" i="14"/>
  <c r="P136" i="14"/>
  <c r="BI130" i="14"/>
  <c r="BH130" i="14"/>
  <c r="BG130" i="14"/>
  <c r="BF130" i="14"/>
  <c r="T130" i="14"/>
  <c r="R130" i="14"/>
  <c r="P130" i="14"/>
  <c r="J124" i="14"/>
  <c r="F124" i="14"/>
  <c r="F122" i="14"/>
  <c r="E120" i="14"/>
  <c r="J95" i="14"/>
  <c r="F95" i="14"/>
  <c r="F93" i="14"/>
  <c r="E91" i="14"/>
  <c r="J28" i="14"/>
  <c r="E28" i="14"/>
  <c r="J96" i="14" s="1"/>
  <c r="J27" i="14"/>
  <c r="J22" i="14"/>
  <c r="E22" i="14"/>
  <c r="F125" i="14" s="1"/>
  <c r="J21" i="14"/>
  <c r="J16" i="14"/>
  <c r="J122" i="14"/>
  <c r="E7" i="14"/>
  <c r="E85" i="14"/>
  <c r="J41" i="13"/>
  <c r="J40" i="13"/>
  <c r="AY112" i="1" s="1"/>
  <c r="J39" i="13"/>
  <c r="AX112" i="1" s="1"/>
  <c r="BI654" i="13"/>
  <c r="BH654" i="13"/>
  <c r="BG654" i="13"/>
  <c r="BF654" i="13"/>
  <c r="T654" i="13"/>
  <c r="T653" i="13" s="1"/>
  <c r="R654" i="13"/>
  <c r="R653" i="13" s="1"/>
  <c r="P654" i="13"/>
  <c r="P653" i="13" s="1"/>
  <c r="BI647" i="13"/>
  <c r="BH647" i="13"/>
  <c r="BG647" i="13"/>
  <c r="BF647" i="13"/>
  <c r="T647" i="13"/>
  <c r="R647" i="13"/>
  <c r="P647" i="13"/>
  <c r="BI641" i="13"/>
  <c r="BH641" i="13"/>
  <c r="BG641" i="13"/>
  <c r="BF641" i="13"/>
  <c r="T641" i="13"/>
  <c r="R641" i="13"/>
  <c r="P641" i="13"/>
  <c r="BI635" i="13"/>
  <c r="BH635" i="13"/>
  <c r="BG635" i="13"/>
  <c r="BF635" i="13"/>
  <c r="T635" i="13"/>
  <c r="R635" i="13"/>
  <c r="P635" i="13"/>
  <c r="BI629" i="13"/>
  <c r="BH629" i="13"/>
  <c r="BG629" i="13"/>
  <c r="BF629" i="13"/>
  <c r="T629" i="13"/>
  <c r="R629" i="13"/>
  <c r="P629" i="13"/>
  <c r="BI623" i="13"/>
  <c r="BH623" i="13"/>
  <c r="BG623" i="13"/>
  <c r="BF623" i="13"/>
  <c r="T623" i="13"/>
  <c r="R623" i="13"/>
  <c r="P623" i="13"/>
  <c r="BI617" i="13"/>
  <c r="BH617" i="13"/>
  <c r="BG617" i="13"/>
  <c r="BF617" i="13"/>
  <c r="T617" i="13"/>
  <c r="R617" i="13"/>
  <c r="P617" i="13"/>
  <c r="BI611" i="13"/>
  <c r="BH611" i="13"/>
  <c r="BG611" i="13"/>
  <c r="BF611" i="13"/>
  <c r="T611" i="13"/>
  <c r="R611" i="13"/>
  <c r="P611" i="13"/>
  <c r="BI605" i="13"/>
  <c r="BH605" i="13"/>
  <c r="BG605" i="13"/>
  <c r="BF605" i="13"/>
  <c r="T605" i="13"/>
  <c r="R605" i="13"/>
  <c r="P605" i="13"/>
  <c r="BI599" i="13"/>
  <c r="BH599" i="13"/>
  <c r="BG599" i="13"/>
  <c r="BF599" i="13"/>
  <c r="T599" i="13"/>
  <c r="R599" i="13"/>
  <c r="P599" i="13"/>
  <c r="BI593" i="13"/>
  <c r="BH593" i="13"/>
  <c r="BG593" i="13"/>
  <c r="BF593" i="13"/>
  <c r="T593" i="13"/>
  <c r="R593" i="13"/>
  <c r="P593" i="13"/>
  <c r="BI587" i="13"/>
  <c r="BH587" i="13"/>
  <c r="BG587" i="13"/>
  <c r="BF587" i="13"/>
  <c r="T587" i="13"/>
  <c r="R587" i="13"/>
  <c r="P587" i="13"/>
  <c r="BI583" i="13"/>
  <c r="BH583" i="13"/>
  <c r="BG583" i="13"/>
  <c r="BF583" i="13"/>
  <c r="T583" i="13"/>
  <c r="R583" i="13"/>
  <c r="P583" i="13"/>
  <c r="BI578" i="13"/>
  <c r="BH578" i="13"/>
  <c r="BG578" i="13"/>
  <c r="BF578" i="13"/>
  <c r="T578" i="13"/>
  <c r="R578" i="13"/>
  <c r="P578" i="13"/>
  <c r="BI568" i="13"/>
  <c r="BH568" i="13"/>
  <c r="BG568" i="13"/>
  <c r="BF568" i="13"/>
  <c r="T568" i="13"/>
  <c r="R568" i="13"/>
  <c r="P568" i="13"/>
  <c r="BI563" i="13"/>
  <c r="BH563" i="13"/>
  <c r="BG563" i="13"/>
  <c r="BF563" i="13"/>
  <c r="T563" i="13"/>
  <c r="R563" i="13"/>
  <c r="P563" i="13"/>
  <c r="BI557" i="13"/>
  <c r="BH557" i="13"/>
  <c r="BG557" i="13"/>
  <c r="BF557" i="13"/>
  <c r="T557" i="13"/>
  <c r="R557" i="13"/>
  <c r="P557" i="13"/>
  <c r="BI552" i="13"/>
  <c r="BH552" i="13"/>
  <c r="BG552" i="13"/>
  <c r="BF552" i="13"/>
  <c r="T552" i="13"/>
  <c r="R552" i="13"/>
  <c r="P552" i="13"/>
  <c r="BI547" i="13"/>
  <c r="BH547" i="13"/>
  <c r="BG547" i="13"/>
  <c r="BF547" i="13"/>
  <c r="T547" i="13"/>
  <c r="R547" i="13"/>
  <c r="P547" i="13"/>
  <c r="BI542" i="13"/>
  <c r="BH542" i="13"/>
  <c r="BG542" i="13"/>
  <c r="BF542" i="13"/>
  <c r="T542" i="13"/>
  <c r="R542" i="13"/>
  <c r="P542" i="13"/>
  <c r="BI537" i="13"/>
  <c r="BH537" i="13"/>
  <c r="BG537" i="13"/>
  <c r="BF537" i="13"/>
  <c r="T537" i="13"/>
  <c r="R537" i="13"/>
  <c r="P537" i="13"/>
  <c r="BI525" i="13"/>
  <c r="BH525" i="13"/>
  <c r="BG525" i="13"/>
  <c r="BF525" i="13"/>
  <c r="T525" i="13"/>
  <c r="R525" i="13"/>
  <c r="P525" i="13"/>
  <c r="BI520" i="13"/>
  <c r="BH520" i="13"/>
  <c r="BG520" i="13"/>
  <c r="BF520" i="13"/>
  <c r="T520" i="13"/>
  <c r="R520" i="13"/>
  <c r="P520" i="13"/>
  <c r="BI512" i="13"/>
  <c r="BH512" i="13"/>
  <c r="BG512" i="13"/>
  <c r="BF512" i="13"/>
  <c r="T512" i="13"/>
  <c r="R512" i="13"/>
  <c r="P512" i="13"/>
  <c r="BI504" i="13"/>
  <c r="BH504" i="13"/>
  <c r="BG504" i="13"/>
  <c r="BF504" i="13"/>
  <c r="T504" i="13"/>
  <c r="R504" i="13"/>
  <c r="P504" i="13"/>
  <c r="BI496" i="13"/>
  <c r="BH496" i="13"/>
  <c r="BG496" i="13"/>
  <c r="BF496" i="13"/>
  <c r="T496" i="13"/>
  <c r="R496" i="13"/>
  <c r="P496" i="13"/>
  <c r="BI484" i="13"/>
  <c r="BH484" i="13"/>
  <c r="BG484" i="13"/>
  <c r="BF484" i="13"/>
  <c r="T484" i="13"/>
  <c r="R484" i="13"/>
  <c r="P484" i="13"/>
  <c r="BI476" i="13"/>
  <c r="BH476" i="13"/>
  <c r="BG476" i="13"/>
  <c r="BF476" i="13"/>
  <c r="T476" i="13"/>
  <c r="R476" i="13"/>
  <c r="P476" i="13"/>
  <c r="BI468" i="13"/>
  <c r="BH468" i="13"/>
  <c r="BG468" i="13"/>
  <c r="BF468" i="13"/>
  <c r="T468" i="13"/>
  <c r="R468" i="13"/>
  <c r="P468" i="13"/>
  <c r="BI460" i="13"/>
  <c r="BH460" i="13"/>
  <c r="BG460" i="13"/>
  <c r="BF460" i="13"/>
  <c r="T460" i="13"/>
  <c r="R460" i="13"/>
  <c r="P460" i="13"/>
  <c r="BI454" i="13"/>
  <c r="BH454" i="13"/>
  <c r="BG454" i="13"/>
  <c r="BF454" i="13"/>
  <c r="T454" i="13"/>
  <c r="R454" i="13"/>
  <c r="P454" i="13"/>
  <c r="BI446" i="13"/>
  <c r="BH446" i="13"/>
  <c r="BG446" i="13"/>
  <c r="BF446" i="13"/>
  <c r="T446" i="13"/>
  <c r="R446" i="13"/>
  <c r="P446" i="13"/>
  <c r="BI438" i="13"/>
  <c r="BH438" i="13"/>
  <c r="BG438" i="13"/>
  <c r="BF438" i="13"/>
  <c r="T438" i="13"/>
  <c r="R438" i="13"/>
  <c r="P438" i="13"/>
  <c r="BI430" i="13"/>
  <c r="BH430" i="13"/>
  <c r="BG430" i="13"/>
  <c r="BF430" i="13"/>
  <c r="T430" i="13"/>
  <c r="R430" i="13"/>
  <c r="P430" i="13"/>
  <c r="BI422" i="13"/>
  <c r="BH422" i="13"/>
  <c r="BG422" i="13"/>
  <c r="BF422" i="13"/>
  <c r="T422" i="13"/>
  <c r="R422" i="13"/>
  <c r="P422" i="13"/>
  <c r="BI413" i="13"/>
  <c r="BH413" i="13"/>
  <c r="BG413" i="13"/>
  <c r="BF413" i="13"/>
  <c r="T413" i="13"/>
  <c r="R413" i="13"/>
  <c r="P413" i="13"/>
  <c r="BI408" i="13"/>
  <c r="BH408" i="13"/>
  <c r="BG408" i="13"/>
  <c r="BF408" i="13"/>
  <c r="T408" i="13"/>
  <c r="R408" i="13"/>
  <c r="P408" i="13"/>
  <c r="BI403" i="13"/>
  <c r="BH403" i="13"/>
  <c r="BG403" i="13"/>
  <c r="BF403" i="13"/>
  <c r="T403" i="13"/>
  <c r="R403" i="13"/>
  <c r="P403" i="13"/>
  <c r="BI398" i="13"/>
  <c r="BH398" i="13"/>
  <c r="BG398" i="13"/>
  <c r="BF398" i="13"/>
  <c r="T398" i="13"/>
  <c r="R398" i="13"/>
  <c r="P398" i="13"/>
  <c r="BI394" i="13"/>
  <c r="BH394" i="13"/>
  <c r="BG394" i="13"/>
  <c r="BF394" i="13"/>
  <c r="T394" i="13"/>
  <c r="R394" i="13"/>
  <c r="P394" i="13"/>
  <c r="BI388" i="13"/>
  <c r="BH388" i="13"/>
  <c r="BG388" i="13"/>
  <c r="BF388" i="13"/>
  <c r="T388" i="13"/>
  <c r="R388" i="13"/>
  <c r="P388" i="13"/>
  <c r="BI382" i="13"/>
  <c r="BH382" i="13"/>
  <c r="BG382" i="13"/>
  <c r="BF382" i="13"/>
  <c r="T382" i="13"/>
  <c r="R382" i="13"/>
  <c r="P382" i="13"/>
  <c r="BI377" i="13"/>
  <c r="BH377" i="13"/>
  <c r="BG377" i="13"/>
  <c r="BF377" i="13"/>
  <c r="T377" i="13"/>
  <c r="R377" i="13"/>
  <c r="P377" i="13"/>
  <c r="BI372" i="13"/>
  <c r="BH372" i="13"/>
  <c r="BG372" i="13"/>
  <c r="BF372" i="13"/>
  <c r="T372" i="13"/>
  <c r="R372" i="13"/>
  <c r="P372" i="13"/>
  <c r="BI367" i="13"/>
  <c r="BH367" i="13"/>
  <c r="BG367" i="13"/>
  <c r="BF367" i="13"/>
  <c r="T367" i="13"/>
  <c r="R367" i="13"/>
  <c r="P367" i="13"/>
  <c r="BI361" i="13"/>
  <c r="BH361" i="13"/>
  <c r="BG361" i="13"/>
  <c r="BF361" i="13"/>
  <c r="T361" i="13"/>
  <c r="R361" i="13"/>
  <c r="P361" i="13"/>
  <c r="BI356" i="13"/>
  <c r="BH356" i="13"/>
  <c r="BG356" i="13"/>
  <c r="BF356" i="13"/>
  <c r="T356" i="13"/>
  <c r="R356" i="13"/>
  <c r="P356" i="13"/>
  <c r="BI350" i="13"/>
  <c r="BH350" i="13"/>
  <c r="BG350" i="13"/>
  <c r="BF350" i="13"/>
  <c r="T350" i="13"/>
  <c r="R350" i="13"/>
  <c r="P350" i="13"/>
  <c r="BI344" i="13"/>
  <c r="BH344" i="13"/>
  <c r="BG344" i="13"/>
  <c r="BF344" i="13"/>
  <c r="T344" i="13"/>
  <c r="R344" i="13"/>
  <c r="P344" i="13"/>
  <c r="BI339" i="13"/>
  <c r="BH339" i="13"/>
  <c r="BG339" i="13"/>
  <c r="BF339" i="13"/>
  <c r="T339" i="13"/>
  <c r="R339" i="13"/>
  <c r="P339" i="13"/>
  <c r="BI334" i="13"/>
  <c r="BH334" i="13"/>
  <c r="BG334" i="13"/>
  <c r="BF334" i="13"/>
  <c r="T334" i="13"/>
  <c r="R334" i="13"/>
  <c r="P334" i="13"/>
  <c r="BI328" i="13"/>
  <c r="BH328" i="13"/>
  <c r="BG328" i="13"/>
  <c r="BF328" i="13"/>
  <c r="T328" i="13"/>
  <c r="T327" i="13" s="1"/>
  <c r="R328" i="13"/>
  <c r="R327" i="13" s="1"/>
  <c r="P328" i="13"/>
  <c r="P327" i="13" s="1"/>
  <c r="BI322" i="13"/>
  <c r="BH322" i="13"/>
  <c r="BG322" i="13"/>
  <c r="BF322" i="13"/>
  <c r="T322" i="13"/>
  <c r="R322" i="13"/>
  <c r="P322" i="13"/>
  <c r="BI316" i="13"/>
  <c r="BH316" i="13"/>
  <c r="BG316" i="13"/>
  <c r="BF316" i="13"/>
  <c r="T316" i="13"/>
  <c r="R316" i="13"/>
  <c r="P316" i="13"/>
  <c r="BI311" i="13"/>
  <c r="BH311" i="13"/>
  <c r="BG311" i="13"/>
  <c r="BF311" i="13"/>
  <c r="T311" i="13"/>
  <c r="R311" i="13"/>
  <c r="P311" i="13"/>
  <c r="BI307" i="13"/>
  <c r="BH307" i="13"/>
  <c r="BG307" i="13"/>
  <c r="BF307" i="13"/>
  <c r="T307" i="13"/>
  <c r="R307" i="13"/>
  <c r="P307" i="13"/>
  <c r="BI299" i="13"/>
  <c r="BH299" i="13"/>
  <c r="BG299" i="13"/>
  <c r="BF299" i="13"/>
  <c r="T299" i="13"/>
  <c r="R299" i="13"/>
  <c r="P299" i="13"/>
  <c r="BI294" i="13"/>
  <c r="BH294" i="13"/>
  <c r="BG294" i="13"/>
  <c r="BF294" i="13"/>
  <c r="T294" i="13"/>
  <c r="R294" i="13"/>
  <c r="P294" i="13"/>
  <c r="BI289" i="13"/>
  <c r="BH289" i="13"/>
  <c r="BG289" i="13"/>
  <c r="BF289" i="13"/>
  <c r="T289" i="13"/>
  <c r="R289" i="13"/>
  <c r="P289" i="13"/>
  <c r="BI284" i="13"/>
  <c r="BH284" i="13"/>
  <c r="BG284" i="13"/>
  <c r="BF284" i="13"/>
  <c r="T284" i="13"/>
  <c r="R284" i="13"/>
  <c r="P284" i="13"/>
  <c r="BI279" i="13"/>
  <c r="BH279" i="13"/>
  <c r="BG279" i="13"/>
  <c r="BF279" i="13"/>
  <c r="T279" i="13"/>
  <c r="R279" i="13"/>
  <c r="P279" i="13"/>
  <c r="BI274" i="13"/>
  <c r="BH274" i="13"/>
  <c r="BG274" i="13"/>
  <c r="BF274" i="13"/>
  <c r="T274" i="13"/>
  <c r="R274" i="13"/>
  <c r="P274" i="13"/>
  <c r="BI269" i="13"/>
  <c r="BH269" i="13"/>
  <c r="BG269" i="13"/>
  <c r="BF269" i="13"/>
  <c r="T269" i="13"/>
  <c r="R269" i="13"/>
  <c r="P269" i="13"/>
  <c r="BI247" i="13"/>
  <c r="BH247" i="13"/>
  <c r="BG247" i="13"/>
  <c r="BF247" i="13"/>
  <c r="T247" i="13"/>
  <c r="R247" i="13"/>
  <c r="P247" i="13"/>
  <c r="BI234" i="13"/>
  <c r="BH234" i="13"/>
  <c r="BG234" i="13"/>
  <c r="BF234" i="13"/>
  <c r="T234" i="13"/>
  <c r="R234" i="13"/>
  <c r="P234" i="13"/>
  <c r="BI229" i="13"/>
  <c r="BH229" i="13"/>
  <c r="BG229" i="13"/>
  <c r="BF229" i="13"/>
  <c r="T229" i="13"/>
  <c r="R229" i="13"/>
  <c r="P229" i="13"/>
  <c r="BI221" i="13"/>
  <c r="BH221" i="13"/>
  <c r="BG221" i="13"/>
  <c r="BF221" i="13"/>
  <c r="T221" i="13"/>
  <c r="R221" i="13"/>
  <c r="P221" i="13"/>
  <c r="BI216" i="13"/>
  <c r="BH216" i="13"/>
  <c r="BG216" i="13"/>
  <c r="BF216" i="13"/>
  <c r="T216" i="13"/>
  <c r="R216" i="13"/>
  <c r="P216" i="13"/>
  <c r="BI203" i="13"/>
  <c r="BH203" i="13"/>
  <c r="BG203" i="13"/>
  <c r="BF203" i="13"/>
  <c r="T203" i="13"/>
  <c r="R203" i="13"/>
  <c r="P203" i="13"/>
  <c r="BI198" i="13"/>
  <c r="BH198" i="13"/>
  <c r="BG198" i="13"/>
  <c r="BF198" i="13"/>
  <c r="T198" i="13"/>
  <c r="R198" i="13"/>
  <c r="P198" i="13"/>
  <c r="BI192" i="13"/>
  <c r="BH192" i="13"/>
  <c r="BG192" i="13"/>
  <c r="BF192" i="13"/>
  <c r="T192" i="13"/>
  <c r="R192" i="13"/>
  <c r="P192" i="13"/>
  <c r="BI184" i="13"/>
  <c r="BH184" i="13"/>
  <c r="BG184" i="13"/>
  <c r="BF184" i="13"/>
  <c r="T184" i="13"/>
  <c r="R184" i="13"/>
  <c r="P184" i="13"/>
  <c r="BI179" i="13"/>
  <c r="BH179" i="13"/>
  <c r="BG179" i="13"/>
  <c r="BF179" i="13"/>
  <c r="T179" i="13"/>
  <c r="R179" i="13"/>
  <c r="P179" i="13"/>
  <c r="BI164" i="13"/>
  <c r="BH164" i="13"/>
  <c r="BG164" i="13"/>
  <c r="BF164" i="13"/>
  <c r="T164" i="13"/>
  <c r="R164" i="13"/>
  <c r="P164" i="13"/>
  <c r="BI159" i="13"/>
  <c r="BH159" i="13"/>
  <c r="BG159" i="13"/>
  <c r="BF159" i="13"/>
  <c r="T159" i="13"/>
  <c r="R159" i="13"/>
  <c r="P159" i="13"/>
  <c r="BI154" i="13"/>
  <c r="BH154" i="13"/>
  <c r="BG154" i="13"/>
  <c r="BF154" i="13"/>
  <c r="T154" i="13"/>
  <c r="R154" i="13"/>
  <c r="P154" i="13"/>
  <c r="BI149" i="13"/>
  <c r="BH149" i="13"/>
  <c r="BG149" i="13"/>
  <c r="BF149" i="13"/>
  <c r="T149" i="13"/>
  <c r="R149" i="13"/>
  <c r="P149" i="13"/>
  <c r="BI143" i="13"/>
  <c r="BH143" i="13"/>
  <c r="BG143" i="13"/>
  <c r="BF143" i="13"/>
  <c r="T143" i="13"/>
  <c r="R143" i="13"/>
  <c r="P143" i="13"/>
  <c r="BI138" i="13"/>
  <c r="BH138" i="13"/>
  <c r="BG138" i="13"/>
  <c r="BF138" i="13"/>
  <c r="T138" i="13"/>
  <c r="R138" i="13"/>
  <c r="P138" i="13"/>
  <c r="BI132" i="13"/>
  <c r="BH132" i="13"/>
  <c r="BG132" i="13"/>
  <c r="BF132" i="13"/>
  <c r="T132" i="13"/>
  <c r="R132" i="13"/>
  <c r="P132" i="13"/>
  <c r="J126" i="13"/>
  <c r="F126" i="13"/>
  <c r="F124" i="13"/>
  <c r="E122" i="13"/>
  <c r="J95" i="13"/>
  <c r="F95" i="13"/>
  <c r="F93" i="13"/>
  <c r="E91" i="13"/>
  <c r="J28" i="13"/>
  <c r="E28" i="13"/>
  <c r="J127" i="13"/>
  <c r="J27" i="13"/>
  <c r="J22" i="13"/>
  <c r="E22" i="13"/>
  <c r="F127" i="13"/>
  <c r="J21" i="13"/>
  <c r="J16" i="13"/>
  <c r="J124" i="13" s="1"/>
  <c r="E7" i="13"/>
  <c r="E85" i="13" s="1"/>
  <c r="J41" i="12"/>
  <c r="J40" i="12"/>
  <c r="AY110" i="1"/>
  <c r="J39" i="12"/>
  <c r="AX110" i="1"/>
  <c r="BI129" i="12"/>
  <c r="BH129" i="12"/>
  <c r="BG129" i="12"/>
  <c r="BF129" i="12"/>
  <c r="J38" i="12" s="1"/>
  <c r="AW110" i="1" s="1"/>
  <c r="T129" i="12"/>
  <c r="T128" i="12"/>
  <c r="T127" i="12" s="1"/>
  <c r="T126" i="12" s="1"/>
  <c r="R129" i="12"/>
  <c r="R128" i="12"/>
  <c r="R127" i="12" s="1"/>
  <c r="R126" i="12" s="1"/>
  <c r="P129" i="12"/>
  <c r="P128" i="12"/>
  <c r="P127" i="12" s="1"/>
  <c r="P126" i="12" s="1"/>
  <c r="AU110" i="1" s="1"/>
  <c r="J122" i="12"/>
  <c r="F122" i="12"/>
  <c r="F120" i="12"/>
  <c r="E118" i="12"/>
  <c r="J95" i="12"/>
  <c r="F95" i="12"/>
  <c r="F93" i="12"/>
  <c r="E91" i="12"/>
  <c r="J28" i="12"/>
  <c r="E28" i="12"/>
  <c r="J96" i="12"/>
  <c r="J27" i="12"/>
  <c r="J22" i="12"/>
  <c r="E22" i="12"/>
  <c r="F123" i="12"/>
  <c r="J21" i="12"/>
  <c r="J16" i="12"/>
  <c r="J93" i="12" s="1"/>
  <c r="E7" i="12"/>
  <c r="E112" i="12" s="1"/>
  <c r="J41" i="11"/>
  <c r="J40" i="11"/>
  <c r="AY109" i="1"/>
  <c r="J39" i="11"/>
  <c r="AX109" i="1"/>
  <c r="BI233" i="11"/>
  <c r="BH233" i="11"/>
  <c r="BG233" i="11"/>
  <c r="BF233" i="11"/>
  <c r="T233" i="11"/>
  <c r="R233" i="11"/>
  <c r="P233" i="11"/>
  <c r="BI231" i="11"/>
  <c r="BH231" i="11"/>
  <c r="BG231" i="11"/>
  <c r="BF231" i="11"/>
  <c r="T231" i="11"/>
  <c r="R231" i="11"/>
  <c r="P231" i="11"/>
  <c r="BI229" i="11"/>
  <c r="BH229" i="11"/>
  <c r="BG229" i="11"/>
  <c r="BF229" i="11"/>
  <c r="T229" i="11"/>
  <c r="R229" i="11"/>
  <c r="P229" i="11"/>
  <c r="BI227" i="11"/>
  <c r="BH227" i="11"/>
  <c r="BG227" i="11"/>
  <c r="BF227" i="11"/>
  <c r="T227" i="11"/>
  <c r="R227" i="11"/>
  <c r="P227" i="11"/>
  <c r="BI225" i="11"/>
  <c r="BH225" i="11"/>
  <c r="BG225" i="11"/>
  <c r="BF225" i="11"/>
  <c r="T225" i="11"/>
  <c r="R225" i="11"/>
  <c r="P225" i="11"/>
  <c r="BI221" i="11"/>
  <c r="BH221" i="11"/>
  <c r="BG221" i="11"/>
  <c r="BF221" i="11"/>
  <c r="T221" i="11"/>
  <c r="R221" i="11"/>
  <c r="P221" i="11"/>
  <c r="BI219" i="11"/>
  <c r="BH219" i="11"/>
  <c r="BG219" i="11"/>
  <c r="BF219" i="11"/>
  <c r="T219" i="11"/>
  <c r="R219" i="11"/>
  <c r="P219" i="11"/>
  <c r="BI217" i="11"/>
  <c r="BH217" i="11"/>
  <c r="BG217" i="11"/>
  <c r="BF217" i="11"/>
  <c r="T217" i="11"/>
  <c r="R217" i="11"/>
  <c r="P217" i="11"/>
  <c r="BI215" i="11"/>
  <c r="BH215" i="11"/>
  <c r="BG215" i="11"/>
  <c r="BF215" i="11"/>
  <c r="T215" i="11"/>
  <c r="R215" i="11"/>
  <c r="P215" i="11"/>
  <c r="BI212" i="11"/>
  <c r="BH212" i="11"/>
  <c r="BG212" i="11"/>
  <c r="BF212" i="11"/>
  <c r="T212" i="11"/>
  <c r="R212" i="11"/>
  <c r="P212" i="11"/>
  <c r="BI210" i="11"/>
  <c r="BH210" i="11"/>
  <c r="BG210" i="11"/>
  <c r="BF210" i="11"/>
  <c r="T210" i="11"/>
  <c r="R210" i="11"/>
  <c r="P210" i="11"/>
  <c r="BI208" i="11"/>
  <c r="BH208" i="11"/>
  <c r="BG208" i="11"/>
  <c r="BF208" i="11"/>
  <c r="T208" i="11"/>
  <c r="R208" i="11"/>
  <c r="P208" i="11"/>
  <c r="BI206" i="11"/>
  <c r="BH206" i="11"/>
  <c r="BG206" i="11"/>
  <c r="BF206" i="11"/>
  <c r="T206" i="11"/>
  <c r="R206" i="11"/>
  <c r="P206" i="11"/>
  <c r="BI204" i="11"/>
  <c r="BH204" i="11"/>
  <c r="BG204" i="11"/>
  <c r="BF204" i="11"/>
  <c r="T204" i="11"/>
  <c r="R204" i="11"/>
  <c r="P204" i="11"/>
  <c r="BI202" i="11"/>
  <c r="BH202" i="11"/>
  <c r="BG202" i="11"/>
  <c r="BF202" i="11"/>
  <c r="T202" i="11"/>
  <c r="R202" i="11"/>
  <c r="P202" i="11"/>
  <c r="BI200" i="11"/>
  <c r="BH200" i="11"/>
  <c r="BG200" i="11"/>
  <c r="BF200" i="11"/>
  <c r="T200" i="11"/>
  <c r="R200" i="11"/>
  <c r="P200" i="11"/>
  <c r="BI198" i="11"/>
  <c r="BH198" i="11"/>
  <c r="BG198" i="11"/>
  <c r="BF198" i="11"/>
  <c r="T198" i="11"/>
  <c r="R198" i="11"/>
  <c r="P198" i="11"/>
  <c r="BI196" i="11"/>
  <c r="BH196" i="11"/>
  <c r="BG196" i="11"/>
  <c r="BF196" i="11"/>
  <c r="T196" i="11"/>
  <c r="R196" i="11"/>
  <c r="P196" i="11"/>
  <c r="BI194" i="11"/>
  <c r="BH194" i="11"/>
  <c r="BG194" i="11"/>
  <c r="BF194" i="11"/>
  <c r="T194" i="11"/>
  <c r="R194" i="11"/>
  <c r="P194" i="11"/>
  <c r="BI192" i="11"/>
  <c r="BH192" i="11"/>
  <c r="BG192" i="11"/>
  <c r="BF192" i="11"/>
  <c r="T192" i="11"/>
  <c r="R192" i="11"/>
  <c r="P192" i="11"/>
  <c r="BI190" i="11"/>
  <c r="BH190" i="11"/>
  <c r="BG190" i="11"/>
  <c r="BF190" i="11"/>
  <c r="T190" i="11"/>
  <c r="R190" i="11"/>
  <c r="P190" i="11"/>
  <c r="BI188" i="11"/>
  <c r="BH188" i="11"/>
  <c r="BG188" i="11"/>
  <c r="BF188" i="11"/>
  <c r="T188" i="11"/>
  <c r="R188" i="11"/>
  <c r="P188" i="11"/>
  <c r="BI186" i="11"/>
  <c r="BH186" i="11"/>
  <c r="BG186" i="11"/>
  <c r="BF186" i="11"/>
  <c r="T186" i="11"/>
  <c r="R186" i="11"/>
  <c r="P186" i="11"/>
  <c r="BI184" i="11"/>
  <c r="BH184" i="11"/>
  <c r="BG184" i="11"/>
  <c r="BF184" i="11"/>
  <c r="T184" i="11"/>
  <c r="R184" i="11"/>
  <c r="P184" i="11"/>
  <c r="BI182" i="11"/>
  <c r="BH182" i="11"/>
  <c r="BG182" i="11"/>
  <c r="BF182" i="11"/>
  <c r="T182" i="11"/>
  <c r="R182" i="11"/>
  <c r="P182" i="11"/>
  <c r="BI180" i="11"/>
  <c r="BH180" i="11"/>
  <c r="BG180" i="11"/>
  <c r="BF180" i="11"/>
  <c r="T180" i="11"/>
  <c r="R180" i="11"/>
  <c r="P180" i="11"/>
  <c r="BI178" i="11"/>
  <c r="BH178" i="11"/>
  <c r="BG178" i="11"/>
  <c r="BF178" i="11"/>
  <c r="T178" i="11"/>
  <c r="R178" i="11"/>
  <c r="P178" i="11"/>
  <c r="BI176" i="11"/>
  <c r="BH176" i="11"/>
  <c r="BG176" i="11"/>
  <c r="BF176" i="11"/>
  <c r="T176" i="11"/>
  <c r="R176" i="11"/>
  <c r="P176" i="11"/>
  <c r="BI174" i="11"/>
  <c r="BH174" i="11"/>
  <c r="BG174" i="11"/>
  <c r="BF174" i="11"/>
  <c r="T174" i="11"/>
  <c r="R174" i="11"/>
  <c r="P174" i="11"/>
  <c r="BI172" i="11"/>
  <c r="BH172" i="11"/>
  <c r="BG172" i="11"/>
  <c r="BF172" i="11"/>
  <c r="T172" i="11"/>
  <c r="R172" i="11"/>
  <c r="P172" i="11"/>
  <c r="BI170" i="11"/>
  <c r="BH170" i="11"/>
  <c r="BG170" i="11"/>
  <c r="BF170" i="11"/>
  <c r="T170" i="11"/>
  <c r="R170" i="11"/>
  <c r="P170" i="11"/>
  <c r="BI168" i="11"/>
  <c r="BH168" i="11"/>
  <c r="BG168" i="11"/>
  <c r="BF168" i="11"/>
  <c r="T168" i="11"/>
  <c r="R168" i="11"/>
  <c r="P168" i="11"/>
  <c r="BI166" i="11"/>
  <c r="BH166" i="11"/>
  <c r="BG166" i="11"/>
  <c r="BF166" i="11"/>
  <c r="T166" i="11"/>
  <c r="R166" i="11"/>
  <c r="P166" i="11"/>
  <c r="BI164" i="11"/>
  <c r="BH164" i="11"/>
  <c r="BG164" i="11"/>
  <c r="BF164" i="11"/>
  <c r="T164" i="11"/>
  <c r="R164" i="11"/>
  <c r="P164" i="11"/>
  <c r="BI162" i="11"/>
  <c r="BH162" i="11"/>
  <c r="BG162" i="11"/>
  <c r="BF162" i="11"/>
  <c r="T162" i="11"/>
  <c r="R162" i="11"/>
  <c r="P162" i="11"/>
  <c r="BI160" i="11"/>
  <c r="BH160" i="11"/>
  <c r="BG160" i="11"/>
  <c r="BF160" i="11"/>
  <c r="T160" i="11"/>
  <c r="R160" i="11"/>
  <c r="P160" i="11"/>
  <c r="BI158" i="11"/>
  <c r="BH158" i="11"/>
  <c r="BG158" i="11"/>
  <c r="BF158" i="11"/>
  <c r="T158" i="11"/>
  <c r="R158" i="11"/>
  <c r="P158" i="11"/>
  <c r="BI156" i="11"/>
  <c r="BH156" i="11"/>
  <c r="BG156" i="11"/>
  <c r="BF156" i="11"/>
  <c r="T156" i="11"/>
  <c r="R156" i="11"/>
  <c r="P156" i="11"/>
  <c r="BI154" i="11"/>
  <c r="BH154" i="11"/>
  <c r="BG154" i="11"/>
  <c r="BF154" i="11"/>
  <c r="T154" i="11"/>
  <c r="R154" i="11"/>
  <c r="P154" i="11"/>
  <c r="BI152" i="11"/>
  <c r="BH152" i="11"/>
  <c r="BG152" i="11"/>
  <c r="BF152" i="11"/>
  <c r="T152" i="11"/>
  <c r="R152" i="11"/>
  <c r="P152" i="11"/>
  <c r="BI150" i="11"/>
  <c r="BH150" i="11"/>
  <c r="BG150" i="11"/>
  <c r="BF150" i="11"/>
  <c r="T150" i="11"/>
  <c r="R150" i="11"/>
  <c r="P150" i="11"/>
  <c r="BI148" i="11"/>
  <c r="BH148" i="11"/>
  <c r="BG148" i="11"/>
  <c r="BF148" i="11"/>
  <c r="T148" i="11"/>
  <c r="R148" i="11"/>
  <c r="P148" i="11"/>
  <c r="BI146" i="11"/>
  <c r="BH146" i="11"/>
  <c r="BG146" i="11"/>
  <c r="BF146" i="11"/>
  <c r="T146" i="11"/>
  <c r="R146" i="11"/>
  <c r="P146" i="11"/>
  <c r="BI144" i="11"/>
  <c r="BH144" i="11"/>
  <c r="BG144" i="11"/>
  <c r="BF144" i="11"/>
  <c r="T144" i="11"/>
  <c r="R144" i="11"/>
  <c r="P144" i="11"/>
  <c r="BI142" i="11"/>
  <c r="BH142" i="11"/>
  <c r="BG142" i="11"/>
  <c r="BF142" i="11"/>
  <c r="T142" i="11"/>
  <c r="R142" i="11"/>
  <c r="P142" i="11"/>
  <c r="BI140" i="11"/>
  <c r="BH140" i="11"/>
  <c r="BG140" i="11"/>
  <c r="BF140" i="11"/>
  <c r="T140" i="11"/>
  <c r="R140" i="11"/>
  <c r="P140" i="11"/>
  <c r="BI138" i="11"/>
  <c r="BH138" i="11"/>
  <c r="BG138" i="11"/>
  <c r="BF138" i="11"/>
  <c r="T138" i="11"/>
  <c r="R138" i="11"/>
  <c r="P138" i="11"/>
  <c r="BI136" i="11"/>
  <c r="BH136" i="11"/>
  <c r="BG136" i="11"/>
  <c r="BF136" i="11"/>
  <c r="T136" i="11"/>
  <c r="R136" i="11"/>
  <c r="P136" i="11"/>
  <c r="BI134" i="11"/>
  <c r="BH134" i="11"/>
  <c r="BG134" i="11"/>
  <c r="BF134" i="11"/>
  <c r="T134" i="11"/>
  <c r="R134" i="11"/>
  <c r="P134" i="11"/>
  <c r="BI132" i="11"/>
  <c r="BH132" i="11"/>
  <c r="BG132" i="11"/>
  <c r="BF132" i="11"/>
  <c r="T132" i="11"/>
  <c r="R132" i="11"/>
  <c r="P132" i="11"/>
  <c r="J126" i="11"/>
  <c r="J125" i="11"/>
  <c r="F125" i="11"/>
  <c r="F123" i="11"/>
  <c r="E121" i="11"/>
  <c r="J96" i="11"/>
  <c r="J95" i="11"/>
  <c r="F95" i="11"/>
  <c r="F93" i="11"/>
  <c r="E91" i="11"/>
  <c r="J22" i="11"/>
  <c r="E22" i="11"/>
  <c r="F126" i="11" s="1"/>
  <c r="J21" i="11"/>
  <c r="J16" i="11"/>
  <c r="J123" i="11"/>
  <c r="E7" i="11"/>
  <c r="E85" i="11"/>
  <c r="J41" i="10"/>
  <c r="J40" i="10"/>
  <c r="AY108" i="1" s="1"/>
  <c r="J39" i="10"/>
  <c r="AX108" i="1" s="1"/>
  <c r="BI239" i="10"/>
  <c r="BH239" i="10"/>
  <c r="BG239" i="10"/>
  <c r="BF239" i="10"/>
  <c r="T239" i="10"/>
  <c r="R239" i="10"/>
  <c r="P239" i="10"/>
  <c r="BI237" i="10"/>
  <c r="BH237" i="10"/>
  <c r="BG237" i="10"/>
  <c r="BF237" i="10"/>
  <c r="T237" i="10"/>
  <c r="R237" i="10"/>
  <c r="P237" i="10"/>
  <c r="BI234" i="10"/>
  <c r="BH234" i="10"/>
  <c r="BG234" i="10"/>
  <c r="BF234" i="10"/>
  <c r="T234" i="10"/>
  <c r="R234" i="10"/>
  <c r="P234" i="10"/>
  <c r="BI232" i="10"/>
  <c r="BH232" i="10"/>
  <c r="BG232" i="10"/>
  <c r="BF232" i="10"/>
  <c r="T232" i="10"/>
  <c r="R232" i="10"/>
  <c r="P232" i="10"/>
  <c r="BI230" i="10"/>
  <c r="BH230" i="10"/>
  <c r="BG230" i="10"/>
  <c r="BF230" i="10"/>
  <c r="T230" i="10"/>
  <c r="R230" i="10"/>
  <c r="P230" i="10"/>
  <c r="BI228" i="10"/>
  <c r="BH228" i="10"/>
  <c r="BG228" i="10"/>
  <c r="BF228" i="10"/>
  <c r="T228" i="10"/>
  <c r="R228" i="10"/>
  <c r="P228" i="10"/>
  <c r="BI225" i="10"/>
  <c r="BH225" i="10"/>
  <c r="BG225" i="10"/>
  <c r="BF225" i="10"/>
  <c r="T225" i="10"/>
  <c r="R225" i="10"/>
  <c r="P225" i="10"/>
  <c r="BI223" i="10"/>
  <c r="BH223" i="10"/>
  <c r="BG223" i="10"/>
  <c r="BF223" i="10"/>
  <c r="T223" i="10"/>
  <c r="R223" i="10"/>
  <c r="P223" i="10"/>
  <c r="BI221" i="10"/>
  <c r="BH221" i="10"/>
  <c r="BG221" i="10"/>
  <c r="BF221" i="10"/>
  <c r="T221" i="10"/>
  <c r="R221" i="10"/>
  <c r="P221" i="10"/>
  <c r="BI219" i="10"/>
  <c r="BH219" i="10"/>
  <c r="BG219" i="10"/>
  <c r="BF219" i="10"/>
  <c r="T219" i="10"/>
  <c r="R219" i="10"/>
  <c r="P219" i="10"/>
  <c r="BI217" i="10"/>
  <c r="BH217" i="10"/>
  <c r="BG217" i="10"/>
  <c r="BF217" i="10"/>
  <c r="T217" i="10"/>
  <c r="R217" i="10"/>
  <c r="P217" i="10"/>
  <c r="BI215" i="10"/>
  <c r="BH215" i="10"/>
  <c r="BG215" i="10"/>
  <c r="BF215" i="10"/>
  <c r="T215" i="10"/>
  <c r="R215" i="10"/>
  <c r="P215" i="10"/>
  <c r="BI213" i="10"/>
  <c r="BH213" i="10"/>
  <c r="BG213" i="10"/>
  <c r="BF213" i="10"/>
  <c r="T213" i="10"/>
  <c r="R213" i="10"/>
  <c r="P213" i="10"/>
  <c r="BI211" i="10"/>
  <c r="BH211" i="10"/>
  <c r="BG211" i="10"/>
  <c r="BF211" i="10"/>
  <c r="T211" i="10"/>
  <c r="R211" i="10"/>
  <c r="P211" i="10"/>
  <c r="BI209" i="10"/>
  <c r="BH209" i="10"/>
  <c r="BG209" i="10"/>
  <c r="BF209" i="10"/>
  <c r="T209" i="10"/>
  <c r="R209" i="10"/>
  <c r="P209" i="10"/>
  <c r="BI207" i="10"/>
  <c r="BH207" i="10"/>
  <c r="BG207" i="10"/>
  <c r="BF207" i="10"/>
  <c r="T207" i="10"/>
  <c r="R207" i="10"/>
  <c r="P207" i="10"/>
  <c r="BI205" i="10"/>
  <c r="BH205" i="10"/>
  <c r="BG205" i="10"/>
  <c r="BF205" i="10"/>
  <c r="T205" i="10"/>
  <c r="R205" i="10"/>
  <c r="P205" i="10"/>
  <c r="BI203" i="10"/>
  <c r="BH203" i="10"/>
  <c r="BG203" i="10"/>
  <c r="BF203" i="10"/>
  <c r="T203" i="10"/>
  <c r="R203" i="10"/>
  <c r="P203" i="10"/>
  <c r="BI201" i="10"/>
  <c r="BH201" i="10"/>
  <c r="BG201" i="10"/>
  <c r="BF201" i="10"/>
  <c r="T201" i="10"/>
  <c r="R201" i="10"/>
  <c r="P201" i="10"/>
  <c r="BI199" i="10"/>
  <c r="BH199" i="10"/>
  <c r="BG199" i="10"/>
  <c r="BF199" i="10"/>
  <c r="T199" i="10"/>
  <c r="R199" i="10"/>
  <c r="P199" i="10"/>
  <c r="BI197" i="10"/>
  <c r="BH197" i="10"/>
  <c r="BG197" i="10"/>
  <c r="BF197" i="10"/>
  <c r="T197" i="10"/>
  <c r="R197" i="10"/>
  <c r="P197" i="10"/>
  <c r="BI195" i="10"/>
  <c r="BH195" i="10"/>
  <c r="BG195" i="10"/>
  <c r="BF195" i="10"/>
  <c r="T195" i="10"/>
  <c r="R195" i="10"/>
  <c r="P195" i="10"/>
  <c r="BI193" i="10"/>
  <c r="BH193" i="10"/>
  <c r="BG193" i="10"/>
  <c r="BF193" i="10"/>
  <c r="T193" i="10"/>
  <c r="R193" i="10"/>
  <c r="P193" i="10"/>
  <c r="BI191" i="10"/>
  <c r="BH191" i="10"/>
  <c r="BG191" i="10"/>
  <c r="BF191" i="10"/>
  <c r="T191" i="10"/>
  <c r="R191" i="10"/>
  <c r="P191" i="10"/>
  <c r="BI189" i="10"/>
  <c r="BH189" i="10"/>
  <c r="BG189" i="10"/>
  <c r="BF189" i="10"/>
  <c r="T189" i="10"/>
  <c r="R189" i="10"/>
  <c r="P189" i="10"/>
  <c r="BI187" i="10"/>
  <c r="BH187" i="10"/>
  <c r="BG187" i="10"/>
  <c r="BF187" i="10"/>
  <c r="T187" i="10"/>
  <c r="R187" i="10"/>
  <c r="P187" i="10"/>
  <c r="BI185" i="10"/>
  <c r="BH185" i="10"/>
  <c r="BG185" i="10"/>
  <c r="BF185" i="10"/>
  <c r="T185" i="10"/>
  <c r="R185" i="10"/>
  <c r="P185" i="10"/>
  <c r="BI183" i="10"/>
  <c r="BH183" i="10"/>
  <c r="BG183" i="10"/>
  <c r="BF183" i="10"/>
  <c r="T183" i="10"/>
  <c r="R183" i="10"/>
  <c r="P183" i="10"/>
  <c r="BI181" i="10"/>
  <c r="BH181" i="10"/>
  <c r="BG181" i="10"/>
  <c r="BF181" i="10"/>
  <c r="T181" i="10"/>
  <c r="R181" i="10"/>
  <c r="P181" i="10"/>
  <c r="BI179" i="10"/>
  <c r="BH179" i="10"/>
  <c r="BG179" i="10"/>
  <c r="BF179" i="10"/>
  <c r="T179" i="10"/>
  <c r="R179" i="10"/>
  <c r="P179" i="10"/>
  <c r="BI177" i="10"/>
  <c r="BH177" i="10"/>
  <c r="BG177" i="10"/>
  <c r="BF177" i="10"/>
  <c r="T177" i="10"/>
  <c r="R177" i="10"/>
  <c r="P177" i="10"/>
  <c r="BI175" i="10"/>
  <c r="BH175" i="10"/>
  <c r="BG175" i="10"/>
  <c r="BF175" i="10"/>
  <c r="T175" i="10"/>
  <c r="R175" i="10"/>
  <c r="P175" i="10"/>
  <c r="BI173" i="10"/>
  <c r="BH173" i="10"/>
  <c r="BG173" i="10"/>
  <c r="BF173" i="10"/>
  <c r="T173" i="10"/>
  <c r="R173" i="10"/>
  <c r="P173" i="10"/>
  <c r="BI171" i="10"/>
  <c r="BH171" i="10"/>
  <c r="BG171" i="10"/>
  <c r="BF171" i="10"/>
  <c r="T171" i="10"/>
  <c r="R171" i="10"/>
  <c r="P171" i="10"/>
  <c r="BI169" i="10"/>
  <c r="BH169" i="10"/>
  <c r="BG169" i="10"/>
  <c r="BF169" i="10"/>
  <c r="T169" i="10"/>
  <c r="R169" i="10"/>
  <c r="P169" i="10"/>
  <c r="BI167" i="10"/>
  <c r="BH167" i="10"/>
  <c r="BG167" i="10"/>
  <c r="BF167" i="10"/>
  <c r="T167" i="10"/>
  <c r="R167" i="10"/>
  <c r="P167" i="10"/>
  <c r="BI165" i="10"/>
  <c r="BH165" i="10"/>
  <c r="BG165" i="10"/>
  <c r="BF165" i="10"/>
  <c r="T165" i="10"/>
  <c r="R165" i="10"/>
  <c r="P165" i="10"/>
  <c r="BI163" i="10"/>
  <c r="BH163" i="10"/>
  <c r="BG163" i="10"/>
  <c r="BF163" i="10"/>
  <c r="T163" i="10"/>
  <c r="R163" i="10"/>
  <c r="P163" i="10"/>
  <c r="BI161" i="10"/>
  <c r="BH161" i="10"/>
  <c r="BG161" i="10"/>
  <c r="BF161" i="10"/>
  <c r="T161" i="10"/>
  <c r="R161" i="10"/>
  <c r="P161" i="10"/>
  <c r="BI159" i="10"/>
  <c r="BH159" i="10"/>
  <c r="BG159" i="10"/>
  <c r="BF159" i="10"/>
  <c r="T159" i="10"/>
  <c r="R159" i="10"/>
  <c r="P159" i="10"/>
  <c r="BI157" i="10"/>
  <c r="BH157" i="10"/>
  <c r="BG157" i="10"/>
  <c r="BF157" i="10"/>
  <c r="T157" i="10"/>
  <c r="R157" i="10"/>
  <c r="P157" i="10"/>
  <c r="BI155" i="10"/>
  <c r="BH155" i="10"/>
  <c r="BG155" i="10"/>
  <c r="BF155" i="10"/>
  <c r="T155" i="10"/>
  <c r="R155" i="10"/>
  <c r="P155" i="10"/>
  <c r="BI153" i="10"/>
  <c r="BH153" i="10"/>
  <c r="BG153" i="10"/>
  <c r="BF153" i="10"/>
  <c r="T153" i="10"/>
  <c r="R153" i="10"/>
  <c r="P153" i="10"/>
  <c r="BI151" i="10"/>
  <c r="BH151" i="10"/>
  <c r="BG151" i="10"/>
  <c r="BF151" i="10"/>
  <c r="T151" i="10"/>
  <c r="R151" i="10"/>
  <c r="P151" i="10"/>
  <c r="BI149" i="10"/>
  <c r="BH149" i="10"/>
  <c r="BG149" i="10"/>
  <c r="BF149" i="10"/>
  <c r="T149" i="10"/>
  <c r="R149" i="10"/>
  <c r="P149" i="10"/>
  <c r="BI147" i="10"/>
  <c r="BH147" i="10"/>
  <c r="BG147" i="10"/>
  <c r="BF147" i="10"/>
  <c r="T147" i="10"/>
  <c r="R147" i="10"/>
  <c r="P147" i="10"/>
  <c r="BI145" i="10"/>
  <c r="BH145" i="10"/>
  <c r="BG145" i="10"/>
  <c r="BF145" i="10"/>
  <c r="T145" i="10"/>
  <c r="R145" i="10"/>
  <c r="P145" i="10"/>
  <c r="BI143" i="10"/>
  <c r="BH143" i="10"/>
  <c r="BG143" i="10"/>
  <c r="BF143" i="10"/>
  <c r="T143" i="10"/>
  <c r="R143" i="10"/>
  <c r="P143" i="10"/>
  <c r="BI141" i="10"/>
  <c r="BH141" i="10"/>
  <c r="BG141" i="10"/>
  <c r="BF141" i="10"/>
  <c r="T141" i="10"/>
  <c r="R141" i="10"/>
  <c r="P141" i="10"/>
  <c r="BI139" i="10"/>
  <c r="BH139" i="10"/>
  <c r="BG139" i="10"/>
  <c r="BF139" i="10"/>
  <c r="T139" i="10"/>
  <c r="R139" i="10"/>
  <c r="P139" i="10"/>
  <c r="BI137" i="10"/>
  <c r="BH137" i="10"/>
  <c r="BG137" i="10"/>
  <c r="BF137" i="10"/>
  <c r="T137" i="10"/>
  <c r="R137" i="10"/>
  <c r="P137" i="10"/>
  <c r="BI135" i="10"/>
  <c r="BH135" i="10"/>
  <c r="BG135" i="10"/>
  <c r="BF135" i="10"/>
  <c r="T135" i="10"/>
  <c r="R135" i="10"/>
  <c r="P135" i="10"/>
  <c r="BI133" i="10"/>
  <c r="BH133" i="10"/>
  <c r="BG133" i="10"/>
  <c r="BF133" i="10"/>
  <c r="T133" i="10"/>
  <c r="R133" i="10"/>
  <c r="P133" i="10"/>
  <c r="BI131" i="10"/>
  <c r="BH131" i="10"/>
  <c r="BG131" i="10"/>
  <c r="BF131" i="10"/>
  <c r="T131" i="10"/>
  <c r="R131" i="10"/>
  <c r="P131" i="10"/>
  <c r="BI129" i="10"/>
  <c r="BH129" i="10"/>
  <c r="BG129" i="10"/>
  <c r="BF129" i="10"/>
  <c r="T129" i="10"/>
  <c r="R129" i="10"/>
  <c r="P129" i="10"/>
  <c r="J124" i="10"/>
  <c r="J123" i="10"/>
  <c r="F123" i="10"/>
  <c r="F121" i="10"/>
  <c r="E119" i="10"/>
  <c r="J96" i="10"/>
  <c r="J95" i="10"/>
  <c r="F95" i="10"/>
  <c r="F93" i="10"/>
  <c r="E91" i="10"/>
  <c r="J22" i="10"/>
  <c r="E22" i="10"/>
  <c r="F96" i="10" s="1"/>
  <c r="J21" i="10"/>
  <c r="J16" i="10"/>
  <c r="J121" i="10"/>
  <c r="E7" i="10"/>
  <c r="E113" i="10"/>
  <c r="J41" i="9"/>
  <c r="J40" i="9"/>
  <c r="AY106" i="1" s="1"/>
  <c r="J39" i="9"/>
  <c r="AX106" i="1" s="1"/>
  <c r="BI159" i="9"/>
  <c r="BH159" i="9"/>
  <c r="BG159" i="9"/>
  <c r="BF159" i="9"/>
  <c r="T159" i="9"/>
  <c r="R159" i="9"/>
  <c r="P159" i="9"/>
  <c r="BI156" i="9"/>
  <c r="BH156" i="9"/>
  <c r="BG156" i="9"/>
  <c r="BF156" i="9"/>
  <c r="T156" i="9"/>
  <c r="R156" i="9"/>
  <c r="P156" i="9"/>
  <c r="BI153" i="9"/>
  <c r="BH153" i="9"/>
  <c r="BG153" i="9"/>
  <c r="BF153" i="9"/>
  <c r="T153" i="9"/>
  <c r="R153" i="9"/>
  <c r="P153" i="9"/>
  <c r="BI150" i="9"/>
  <c r="BH150" i="9"/>
  <c r="BG150" i="9"/>
  <c r="BF150" i="9"/>
  <c r="T150" i="9"/>
  <c r="R150" i="9"/>
  <c r="P150" i="9"/>
  <c r="BI147" i="9"/>
  <c r="BH147" i="9"/>
  <c r="BG147" i="9"/>
  <c r="BF147" i="9"/>
  <c r="T147" i="9"/>
  <c r="R147" i="9"/>
  <c r="P147" i="9"/>
  <c r="BI142" i="9"/>
  <c r="BH142" i="9"/>
  <c r="BG142" i="9"/>
  <c r="BF142" i="9"/>
  <c r="T142" i="9"/>
  <c r="R142" i="9"/>
  <c r="P142" i="9"/>
  <c r="BI139" i="9"/>
  <c r="BH139" i="9"/>
  <c r="BG139" i="9"/>
  <c r="BF139" i="9"/>
  <c r="T139" i="9"/>
  <c r="R139" i="9"/>
  <c r="P139" i="9"/>
  <c r="BI136" i="9"/>
  <c r="BH136" i="9"/>
  <c r="BG136" i="9"/>
  <c r="BF136" i="9"/>
  <c r="T136" i="9"/>
  <c r="R136" i="9"/>
  <c r="P136" i="9"/>
  <c r="BI131" i="9"/>
  <c r="BH131" i="9"/>
  <c r="BG131" i="9"/>
  <c r="BF131" i="9"/>
  <c r="T131" i="9"/>
  <c r="R131" i="9"/>
  <c r="P131" i="9"/>
  <c r="J124" i="9"/>
  <c r="F124" i="9"/>
  <c r="F122" i="9"/>
  <c r="E120" i="9"/>
  <c r="J95" i="9"/>
  <c r="F95" i="9"/>
  <c r="F93" i="9"/>
  <c r="E91" i="9"/>
  <c r="J28" i="9"/>
  <c r="E28" i="9"/>
  <c r="J96" i="9" s="1"/>
  <c r="J27" i="9"/>
  <c r="J22" i="9"/>
  <c r="E22" i="9"/>
  <c r="F125" i="9" s="1"/>
  <c r="J21" i="9"/>
  <c r="J16" i="9"/>
  <c r="J122" i="9"/>
  <c r="E7" i="9"/>
  <c r="E114" i="9"/>
  <c r="J41" i="8"/>
  <c r="J40" i="8"/>
  <c r="AY105" i="1" s="1"/>
  <c r="J39" i="8"/>
  <c r="AX105" i="1" s="1"/>
  <c r="BI166" i="8"/>
  <c r="BH166" i="8"/>
  <c r="BG166" i="8"/>
  <c r="BF166" i="8"/>
  <c r="T166" i="8"/>
  <c r="R166" i="8"/>
  <c r="P166" i="8"/>
  <c r="BI164" i="8"/>
  <c r="BH164" i="8"/>
  <c r="BG164" i="8"/>
  <c r="BF164" i="8"/>
  <c r="T164" i="8"/>
  <c r="R164" i="8"/>
  <c r="P164" i="8"/>
  <c r="BI162" i="8"/>
  <c r="BH162" i="8"/>
  <c r="BG162" i="8"/>
  <c r="BF162" i="8"/>
  <c r="T162" i="8"/>
  <c r="R162" i="8"/>
  <c r="P162" i="8"/>
  <c r="BI160" i="8"/>
  <c r="BH160" i="8"/>
  <c r="BG160" i="8"/>
  <c r="BF160" i="8"/>
  <c r="T160" i="8"/>
  <c r="R160" i="8"/>
  <c r="P160" i="8"/>
  <c r="BI158" i="8"/>
  <c r="BH158" i="8"/>
  <c r="BG158" i="8"/>
  <c r="BF158" i="8"/>
  <c r="T158" i="8"/>
  <c r="R158" i="8"/>
  <c r="P158" i="8"/>
  <c r="BI156" i="8"/>
  <c r="BH156" i="8"/>
  <c r="BG156" i="8"/>
  <c r="BF156" i="8"/>
  <c r="T156" i="8"/>
  <c r="R156" i="8"/>
  <c r="P156" i="8"/>
  <c r="BI154" i="8"/>
  <c r="BH154" i="8"/>
  <c r="BG154" i="8"/>
  <c r="BF154" i="8"/>
  <c r="T154" i="8"/>
  <c r="R154" i="8"/>
  <c r="P154" i="8"/>
  <c r="BI151" i="8"/>
  <c r="BH151" i="8"/>
  <c r="BG151" i="8"/>
  <c r="BF151" i="8"/>
  <c r="T151" i="8"/>
  <c r="R151" i="8"/>
  <c r="P151" i="8"/>
  <c r="BI149" i="8"/>
  <c r="BH149" i="8"/>
  <c r="BG149" i="8"/>
  <c r="BF149" i="8"/>
  <c r="T149" i="8"/>
  <c r="R149" i="8"/>
  <c r="P149" i="8"/>
  <c r="BI146" i="8"/>
  <c r="BH146" i="8"/>
  <c r="BG146" i="8"/>
  <c r="BF146" i="8"/>
  <c r="T146" i="8"/>
  <c r="T145" i="8"/>
  <c r="R146" i="8"/>
  <c r="R145" i="8"/>
  <c r="P146" i="8"/>
  <c r="P145" i="8"/>
  <c r="BI143" i="8"/>
  <c r="BH143" i="8"/>
  <c r="BG143" i="8"/>
  <c r="BF143" i="8"/>
  <c r="T143" i="8"/>
  <c r="R143" i="8"/>
  <c r="P143" i="8"/>
  <c r="BI141" i="8"/>
  <c r="BH141" i="8"/>
  <c r="BG141" i="8"/>
  <c r="BF141" i="8"/>
  <c r="T141" i="8"/>
  <c r="R141" i="8"/>
  <c r="P141" i="8"/>
  <c r="BI139" i="8"/>
  <c r="BH139" i="8"/>
  <c r="BG139" i="8"/>
  <c r="BF139" i="8"/>
  <c r="T139" i="8"/>
  <c r="R139" i="8"/>
  <c r="P139" i="8"/>
  <c r="BI136" i="8"/>
  <c r="BH136" i="8"/>
  <c r="BG136" i="8"/>
  <c r="BF136" i="8"/>
  <c r="T136" i="8"/>
  <c r="R136" i="8"/>
  <c r="P136" i="8"/>
  <c r="BI134" i="8"/>
  <c r="BH134" i="8"/>
  <c r="BG134" i="8"/>
  <c r="BF134" i="8"/>
  <c r="T134" i="8"/>
  <c r="R134" i="8"/>
  <c r="P134" i="8"/>
  <c r="BI131" i="8"/>
  <c r="BH131" i="8"/>
  <c r="BG131" i="8"/>
  <c r="BF131" i="8"/>
  <c r="T131" i="8"/>
  <c r="R131" i="8"/>
  <c r="P131" i="8"/>
  <c r="J125" i="8"/>
  <c r="F125" i="8"/>
  <c r="F123" i="8"/>
  <c r="E121" i="8"/>
  <c r="J95" i="8"/>
  <c r="F95" i="8"/>
  <c r="F93" i="8"/>
  <c r="E91" i="8"/>
  <c r="J28" i="8"/>
  <c r="E28" i="8"/>
  <c r="J96" i="8" s="1"/>
  <c r="J27" i="8"/>
  <c r="J22" i="8"/>
  <c r="E22" i="8"/>
  <c r="F96" i="8" s="1"/>
  <c r="J21" i="8"/>
  <c r="J16" i="8"/>
  <c r="J123" i="8"/>
  <c r="E7" i="8"/>
  <c r="E115" i="8"/>
  <c r="J41" i="7"/>
  <c r="J40" i="7"/>
  <c r="AY104" i="1" s="1"/>
  <c r="J39" i="7"/>
  <c r="AX104" i="1" s="1"/>
  <c r="BI337" i="7"/>
  <c r="BH337" i="7"/>
  <c r="BG337" i="7"/>
  <c r="BF337" i="7"/>
  <c r="T337" i="7"/>
  <c r="R337" i="7"/>
  <c r="P337" i="7"/>
  <c r="BI335" i="7"/>
  <c r="BH335" i="7"/>
  <c r="BG335" i="7"/>
  <c r="BF335" i="7"/>
  <c r="T335" i="7"/>
  <c r="R335" i="7"/>
  <c r="P335" i="7"/>
  <c r="BI333" i="7"/>
  <c r="BH333" i="7"/>
  <c r="BG333" i="7"/>
  <c r="BF333" i="7"/>
  <c r="T333" i="7"/>
  <c r="R333" i="7"/>
  <c r="P333" i="7"/>
  <c r="BI331" i="7"/>
  <c r="BH331" i="7"/>
  <c r="BG331" i="7"/>
  <c r="BF331" i="7"/>
  <c r="T331" i="7"/>
  <c r="R331" i="7"/>
  <c r="P331" i="7"/>
  <c r="BI329" i="7"/>
  <c r="BH329" i="7"/>
  <c r="BG329" i="7"/>
  <c r="BF329" i="7"/>
  <c r="T329" i="7"/>
  <c r="R329" i="7"/>
  <c r="P329" i="7"/>
  <c r="BI327" i="7"/>
  <c r="BH327" i="7"/>
  <c r="BG327" i="7"/>
  <c r="BF327" i="7"/>
  <c r="T327" i="7"/>
  <c r="R327" i="7"/>
  <c r="P327" i="7"/>
  <c r="BI325" i="7"/>
  <c r="BH325" i="7"/>
  <c r="BG325" i="7"/>
  <c r="BF325" i="7"/>
  <c r="T325" i="7"/>
  <c r="R325" i="7"/>
  <c r="P325" i="7"/>
  <c r="BI323" i="7"/>
  <c r="BH323" i="7"/>
  <c r="BG323" i="7"/>
  <c r="BF323" i="7"/>
  <c r="T323" i="7"/>
  <c r="R323" i="7"/>
  <c r="P323" i="7"/>
  <c r="BI321" i="7"/>
  <c r="BH321" i="7"/>
  <c r="BG321" i="7"/>
  <c r="BF321" i="7"/>
  <c r="T321" i="7"/>
  <c r="R321" i="7"/>
  <c r="P321" i="7"/>
  <c r="BI319" i="7"/>
  <c r="BH319" i="7"/>
  <c r="BG319" i="7"/>
  <c r="BF319" i="7"/>
  <c r="T319" i="7"/>
  <c r="R319" i="7"/>
  <c r="P319" i="7"/>
  <c r="BI317" i="7"/>
  <c r="BH317" i="7"/>
  <c r="BG317" i="7"/>
  <c r="BF317" i="7"/>
  <c r="T317" i="7"/>
  <c r="R317" i="7"/>
  <c r="P317" i="7"/>
  <c r="BI315" i="7"/>
  <c r="BH315" i="7"/>
  <c r="BG315" i="7"/>
  <c r="BF315" i="7"/>
  <c r="T315" i="7"/>
  <c r="R315" i="7"/>
  <c r="P315" i="7"/>
  <c r="BI313" i="7"/>
  <c r="BH313" i="7"/>
  <c r="BG313" i="7"/>
  <c r="BF313" i="7"/>
  <c r="T313" i="7"/>
  <c r="R313" i="7"/>
  <c r="P313" i="7"/>
  <c r="BI311" i="7"/>
  <c r="BH311" i="7"/>
  <c r="BG311" i="7"/>
  <c r="BF311" i="7"/>
  <c r="T311" i="7"/>
  <c r="R311" i="7"/>
  <c r="P311" i="7"/>
  <c r="BI309" i="7"/>
  <c r="BH309" i="7"/>
  <c r="BG309" i="7"/>
  <c r="BF309" i="7"/>
  <c r="T309" i="7"/>
  <c r="R309" i="7"/>
  <c r="P309" i="7"/>
  <c r="BI306" i="7"/>
  <c r="BH306" i="7"/>
  <c r="BG306" i="7"/>
  <c r="BF306" i="7"/>
  <c r="T306" i="7"/>
  <c r="R306" i="7"/>
  <c r="P306" i="7"/>
  <c r="BI304" i="7"/>
  <c r="BH304" i="7"/>
  <c r="BG304" i="7"/>
  <c r="BF304" i="7"/>
  <c r="T304" i="7"/>
  <c r="R304" i="7"/>
  <c r="P304" i="7"/>
  <c r="BI302" i="7"/>
  <c r="BH302" i="7"/>
  <c r="BG302" i="7"/>
  <c r="BF302" i="7"/>
  <c r="T302" i="7"/>
  <c r="R302" i="7"/>
  <c r="P302" i="7"/>
  <c r="BI300" i="7"/>
  <c r="BH300" i="7"/>
  <c r="BG300" i="7"/>
  <c r="BF300" i="7"/>
  <c r="T300" i="7"/>
  <c r="R300" i="7"/>
  <c r="P300" i="7"/>
  <c r="BI298" i="7"/>
  <c r="BH298" i="7"/>
  <c r="BG298" i="7"/>
  <c r="BF298" i="7"/>
  <c r="T298" i="7"/>
  <c r="R298" i="7"/>
  <c r="P298" i="7"/>
  <c r="BI296" i="7"/>
  <c r="BH296" i="7"/>
  <c r="BG296" i="7"/>
  <c r="BF296" i="7"/>
  <c r="T296" i="7"/>
  <c r="R296" i="7"/>
  <c r="P296" i="7"/>
  <c r="BI294" i="7"/>
  <c r="BH294" i="7"/>
  <c r="BG294" i="7"/>
  <c r="BF294" i="7"/>
  <c r="T294" i="7"/>
  <c r="R294" i="7"/>
  <c r="P294" i="7"/>
  <c r="BI292" i="7"/>
  <c r="BH292" i="7"/>
  <c r="BG292" i="7"/>
  <c r="BF292" i="7"/>
  <c r="T292" i="7"/>
  <c r="R292" i="7"/>
  <c r="P292" i="7"/>
  <c r="BI290" i="7"/>
  <c r="BH290" i="7"/>
  <c r="BG290" i="7"/>
  <c r="BF290" i="7"/>
  <c r="T290" i="7"/>
  <c r="R290" i="7"/>
  <c r="P290" i="7"/>
  <c r="BI288" i="7"/>
  <c r="BH288" i="7"/>
  <c r="BG288" i="7"/>
  <c r="BF288" i="7"/>
  <c r="T288" i="7"/>
  <c r="R288" i="7"/>
  <c r="P288" i="7"/>
  <c r="BI286" i="7"/>
  <c r="BH286" i="7"/>
  <c r="BG286" i="7"/>
  <c r="BF286" i="7"/>
  <c r="T286" i="7"/>
  <c r="R286" i="7"/>
  <c r="P286" i="7"/>
  <c r="BI284" i="7"/>
  <c r="BH284" i="7"/>
  <c r="BG284" i="7"/>
  <c r="BF284" i="7"/>
  <c r="T284" i="7"/>
  <c r="R284" i="7"/>
  <c r="P284" i="7"/>
  <c r="BI282" i="7"/>
  <c r="BH282" i="7"/>
  <c r="BG282" i="7"/>
  <c r="BF282" i="7"/>
  <c r="T282" i="7"/>
  <c r="R282" i="7"/>
  <c r="P282" i="7"/>
  <c r="BI280" i="7"/>
  <c r="BH280" i="7"/>
  <c r="BG280" i="7"/>
  <c r="BF280" i="7"/>
  <c r="T280" i="7"/>
  <c r="R280" i="7"/>
  <c r="P280" i="7"/>
  <c r="BI278" i="7"/>
  <c r="BH278" i="7"/>
  <c r="BG278" i="7"/>
  <c r="BF278" i="7"/>
  <c r="T278" i="7"/>
  <c r="R278" i="7"/>
  <c r="P278" i="7"/>
  <c r="BI276" i="7"/>
  <c r="BH276" i="7"/>
  <c r="BG276" i="7"/>
  <c r="BF276" i="7"/>
  <c r="T276" i="7"/>
  <c r="R276" i="7"/>
  <c r="P276" i="7"/>
  <c r="BI274" i="7"/>
  <c r="BH274" i="7"/>
  <c r="BG274" i="7"/>
  <c r="BF274" i="7"/>
  <c r="T274" i="7"/>
  <c r="R274" i="7"/>
  <c r="P274" i="7"/>
  <c r="BI272" i="7"/>
  <c r="BH272" i="7"/>
  <c r="BG272" i="7"/>
  <c r="BF272" i="7"/>
  <c r="T272" i="7"/>
  <c r="R272" i="7"/>
  <c r="P272" i="7"/>
  <c r="BI270" i="7"/>
  <c r="BH270" i="7"/>
  <c r="BG270" i="7"/>
  <c r="BF270" i="7"/>
  <c r="T270" i="7"/>
  <c r="R270" i="7"/>
  <c r="P270" i="7"/>
  <c r="BI268" i="7"/>
  <c r="BH268" i="7"/>
  <c r="BG268" i="7"/>
  <c r="BF268" i="7"/>
  <c r="T268" i="7"/>
  <c r="R268" i="7"/>
  <c r="P268" i="7"/>
  <c r="BI265" i="7"/>
  <c r="BH265" i="7"/>
  <c r="BG265" i="7"/>
  <c r="BF265" i="7"/>
  <c r="T265" i="7"/>
  <c r="R265" i="7"/>
  <c r="P265" i="7"/>
  <c r="BI263" i="7"/>
  <c r="BH263" i="7"/>
  <c r="BG263" i="7"/>
  <c r="BF263" i="7"/>
  <c r="T263" i="7"/>
  <c r="R263" i="7"/>
  <c r="P263" i="7"/>
  <c r="BI261" i="7"/>
  <c r="BH261" i="7"/>
  <c r="BG261" i="7"/>
  <c r="BF261" i="7"/>
  <c r="T261" i="7"/>
  <c r="R261" i="7"/>
  <c r="P261" i="7"/>
  <c r="BI259" i="7"/>
  <c r="BH259" i="7"/>
  <c r="BG259" i="7"/>
  <c r="BF259" i="7"/>
  <c r="T259" i="7"/>
  <c r="R259" i="7"/>
  <c r="P259" i="7"/>
  <c r="BI257" i="7"/>
  <c r="BH257" i="7"/>
  <c r="BG257" i="7"/>
  <c r="BF257" i="7"/>
  <c r="T257" i="7"/>
  <c r="R257" i="7"/>
  <c r="P257" i="7"/>
  <c r="BI255" i="7"/>
  <c r="BH255" i="7"/>
  <c r="BG255" i="7"/>
  <c r="BF255" i="7"/>
  <c r="T255" i="7"/>
  <c r="R255" i="7"/>
  <c r="P255" i="7"/>
  <c r="BI253" i="7"/>
  <c r="BH253" i="7"/>
  <c r="BG253" i="7"/>
  <c r="BF253" i="7"/>
  <c r="T253" i="7"/>
  <c r="R253" i="7"/>
  <c r="P253" i="7"/>
  <c r="BI251" i="7"/>
  <c r="BH251" i="7"/>
  <c r="BG251" i="7"/>
  <c r="BF251" i="7"/>
  <c r="T251" i="7"/>
  <c r="R251" i="7"/>
  <c r="P251" i="7"/>
  <c r="BI249" i="7"/>
  <c r="BH249" i="7"/>
  <c r="BG249" i="7"/>
  <c r="BF249" i="7"/>
  <c r="T249" i="7"/>
  <c r="R249" i="7"/>
  <c r="P249" i="7"/>
  <c r="BI247" i="7"/>
  <c r="BH247" i="7"/>
  <c r="BG247" i="7"/>
  <c r="BF247" i="7"/>
  <c r="T247" i="7"/>
  <c r="R247" i="7"/>
  <c r="P247" i="7"/>
  <c r="BI245" i="7"/>
  <c r="BH245" i="7"/>
  <c r="BG245" i="7"/>
  <c r="BF245" i="7"/>
  <c r="T245" i="7"/>
  <c r="R245" i="7"/>
  <c r="P245" i="7"/>
  <c r="BI243" i="7"/>
  <c r="BH243" i="7"/>
  <c r="BG243" i="7"/>
  <c r="BF243" i="7"/>
  <c r="T243" i="7"/>
  <c r="R243" i="7"/>
  <c r="P243" i="7"/>
  <c r="BI241" i="7"/>
  <c r="BH241" i="7"/>
  <c r="BG241" i="7"/>
  <c r="BF241" i="7"/>
  <c r="T241" i="7"/>
  <c r="R241" i="7"/>
  <c r="P241" i="7"/>
  <c r="BI239" i="7"/>
  <c r="BH239" i="7"/>
  <c r="BG239" i="7"/>
  <c r="BF239" i="7"/>
  <c r="T239" i="7"/>
  <c r="R239" i="7"/>
  <c r="P239" i="7"/>
  <c r="BI237" i="7"/>
  <c r="BH237" i="7"/>
  <c r="BG237" i="7"/>
  <c r="BF237" i="7"/>
  <c r="T237" i="7"/>
  <c r="R237" i="7"/>
  <c r="P237" i="7"/>
  <c r="BI234" i="7"/>
  <c r="BH234" i="7"/>
  <c r="BG234" i="7"/>
  <c r="BF234" i="7"/>
  <c r="T234" i="7"/>
  <c r="R234" i="7"/>
  <c r="P234" i="7"/>
  <c r="BI232" i="7"/>
  <c r="BH232" i="7"/>
  <c r="BG232" i="7"/>
  <c r="BF232" i="7"/>
  <c r="T232" i="7"/>
  <c r="R232" i="7"/>
  <c r="P232" i="7"/>
  <c r="BI230" i="7"/>
  <c r="BH230" i="7"/>
  <c r="BG230" i="7"/>
  <c r="BF230" i="7"/>
  <c r="T230" i="7"/>
  <c r="R230" i="7"/>
  <c r="P230" i="7"/>
  <c r="BI228" i="7"/>
  <c r="BH228" i="7"/>
  <c r="BG228" i="7"/>
  <c r="BF228" i="7"/>
  <c r="T228" i="7"/>
  <c r="R228" i="7"/>
  <c r="P228" i="7"/>
  <c r="BI226" i="7"/>
  <c r="BH226" i="7"/>
  <c r="BG226" i="7"/>
  <c r="BF226" i="7"/>
  <c r="T226" i="7"/>
  <c r="R226" i="7"/>
  <c r="P226" i="7"/>
  <c r="BI224" i="7"/>
  <c r="BH224" i="7"/>
  <c r="BG224" i="7"/>
  <c r="BF224" i="7"/>
  <c r="T224" i="7"/>
  <c r="R224" i="7"/>
  <c r="P224" i="7"/>
  <c r="BI221" i="7"/>
  <c r="BH221" i="7"/>
  <c r="BG221" i="7"/>
  <c r="BF221" i="7"/>
  <c r="T221" i="7"/>
  <c r="T220" i="7" s="1"/>
  <c r="R221" i="7"/>
  <c r="R220" i="7" s="1"/>
  <c r="P221" i="7"/>
  <c r="P220" i="7" s="1"/>
  <c r="BI218" i="7"/>
  <c r="BH218" i="7"/>
  <c r="BG218" i="7"/>
  <c r="BF218" i="7"/>
  <c r="T218" i="7"/>
  <c r="R218" i="7"/>
  <c r="P218" i="7"/>
  <c r="BI216" i="7"/>
  <c r="BH216" i="7"/>
  <c r="BG216" i="7"/>
  <c r="BF216" i="7"/>
  <c r="T216" i="7"/>
  <c r="R216" i="7"/>
  <c r="P216" i="7"/>
  <c r="BI214" i="7"/>
  <c r="BH214" i="7"/>
  <c r="BG214" i="7"/>
  <c r="BF214" i="7"/>
  <c r="T214" i="7"/>
  <c r="R214" i="7"/>
  <c r="P214" i="7"/>
  <c r="BI212" i="7"/>
  <c r="BH212" i="7"/>
  <c r="BG212" i="7"/>
  <c r="BF212" i="7"/>
  <c r="T212" i="7"/>
  <c r="R212" i="7"/>
  <c r="P212" i="7"/>
  <c r="BI210" i="7"/>
  <c r="BH210" i="7"/>
  <c r="BG210" i="7"/>
  <c r="BF210" i="7"/>
  <c r="T210" i="7"/>
  <c r="R210" i="7"/>
  <c r="P210" i="7"/>
  <c r="BI208" i="7"/>
  <c r="BH208" i="7"/>
  <c r="BG208" i="7"/>
  <c r="BF208" i="7"/>
  <c r="T208" i="7"/>
  <c r="R208" i="7"/>
  <c r="P208" i="7"/>
  <c r="BI206" i="7"/>
  <c r="BH206" i="7"/>
  <c r="BG206" i="7"/>
  <c r="BF206" i="7"/>
  <c r="T206" i="7"/>
  <c r="R206" i="7"/>
  <c r="P206" i="7"/>
  <c r="BI204" i="7"/>
  <c r="BH204" i="7"/>
  <c r="BG204" i="7"/>
  <c r="BF204" i="7"/>
  <c r="T204" i="7"/>
  <c r="R204" i="7"/>
  <c r="P204" i="7"/>
  <c r="BI202" i="7"/>
  <c r="BH202" i="7"/>
  <c r="BG202" i="7"/>
  <c r="BF202" i="7"/>
  <c r="T202" i="7"/>
  <c r="R202" i="7"/>
  <c r="P202" i="7"/>
  <c r="BI200" i="7"/>
  <c r="BH200" i="7"/>
  <c r="BG200" i="7"/>
  <c r="BF200" i="7"/>
  <c r="T200" i="7"/>
  <c r="R200" i="7"/>
  <c r="P200" i="7"/>
  <c r="BI198" i="7"/>
  <c r="BH198" i="7"/>
  <c r="BG198" i="7"/>
  <c r="BF198" i="7"/>
  <c r="T198" i="7"/>
  <c r="R198" i="7"/>
  <c r="P198" i="7"/>
  <c r="BI196" i="7"/>
  <c r="BH196" i="7"/>
  <c r="BG196" i="7"/>
  <c r="BF196" i="7"/>
  <c r="T196" i="7"/>
  <c r="R196" i="7"/>
  <c r="P196" i="7"/>
  <c r="BI194" i="7"/>
  <c r="BH194" i="7"/>
  <c r="BG194" i="7"/>
  <c r="BF194" i="7"/>
  <c r="T194" i="7"/>
  <c r="R194" i="7"/>
  <c r="P194" i="7"/>
  <c r="BI192" i="7"/>
  <c r="BH192" i="7"/>
  <c r="BG192" i="7"/>
  <c r="BF192" i="7"/>
  <c r="T192" i="7"/>
  <c r="R192" i="7"/>
  <c r="P192" i="7"/>
  <c r="BI190" i="7"/>
  <c r="BH190" i="7"/>
  <c r="BG190" i="7"/>
  <c r="BF190" i="7"/>
  <c r="T190" i="7"/>
  <c r="R190" i="7"/>
  <c r="P190" i="7"/>
  <c r="BI188" i="7"/>
  <c r="BH188" i="7"/>
  <c r="BG188" i="7"/>
  <c r="BF188" i="7"/>
  <c r="T188" i="7"/>
  <c r="R188" i="7"/>
  <c r="P188" i="7"/>
  <c r="BI186" i="7"/>
  <c r="BH186" i="7"/>
  <c r="BG186" i="7"/>
  <c r="BF186" i="7"/>
  <c r="T186" i="7"/>
  <c r="R186" i="7"/>
  <c r="P186" i="7"/>
  <c r="BI183" i="7"/>
  <c r="BH183" i="7"/>
  <c r="BG183" i="7"/>
  <c r="BF183" i="7"/>
  <c r="T183" i="7"/>
  <c r="R183" i="7"/>
  <c r="P183" i="7"/>
  <c r="BI181" i="7"/>
  <c r="BH181" i="7"/>
  <c r="BG181" i="7"/>
  <c r="BF181" i="7"/>
  <c r="T181" i="7"/>
  <c r="R181" i="7"/>
  <c r="P181" i="7"/>
  <c r="BI179" i="7"/>
  <c r="BH179" i="7"/>
  <c r="BG179" i="7"/>
  <c r="BF179" i="7"/>
  <c r="T179" i="7"/>
  <c r="R179" i="7"/>
  <c r="P179" i="7"/>
  <c r="BI177" i="7"/>
  <c r="BH177" i="7"/>
  <c r="BG177" i="7"/>
  <c r="BF177" i="7"/>
  <c r="T177" i="7"/>
  <c r="R177" i="7"/>
  <c r="P177" i="7"/>
  <c r="BI175" i="7"/>
  <c r="BH175" i="7"/>
  <c r="BG175" i="7"/>
  <c r="BF175" i="7"/>
  <c r="T175" i="7"/>
  <c r="R175" i="7"/>
  <c r="P175" i="7"/>
  <c r="BI173" i="7"/>
  <c r="BH173" i="7"/>
  <c r="BG173" i="7"/>
  <c r="BF173" i="7"/>
  <c r="T173" i="7"/>
  <c r="R173" i="7"/>
  <c r="P173" i="7"/>
  <c r="BI171" i="7"/>
  <c r="BH171" i="7"/>
  <c r="BG171" i="7"/>
  <c r="BF171" i="7"/>
  <c r="T171" i="7"/>
  <c r="R171" i="7"/>
  <c r="P171" i="7"/>
  <c r="BI169" i="7"/>
  <c r="BH169" i="7"/>
  <c r="BG169" i="7"/>
  <c r="BF169" i="7"/>
  <c r="T169" i="7"/>
  <c r="R169" i="7"/>
  <c r="P169" i="7"/>
  <c r="BI167" i="7"/>
  <c r="BH167" i="7"/>
  <c r="BG167" i="7"/>
  <c r="BF167" i="7"/>
  <c r="T167" i="7"/>
  <c r="R167" i="7"/>
  <c r="P167" i="7"/>
  <c r="BI165" i="7"/>
  <c r="BH165" i="7"/>
  <c r="BG165" i="7"/>
  <c r="BF165" i="7"/>
  <c r="T165" i="7"/>
  <c r="R165" i="7"/>
  <c r="P165" i="7"/>
  <c r="BI163" i="7"/>
  <c r="BH163" i="7"/>
  <c r="BG163" i="7"/>
  <c r="BF163" i="7"/>
  <c r="T163" i="7"/>
  <c r="R163" i="7"/>
  <c r="P163" i="7"/>
  <c r="BI161" i="7"/>
  <c r="BH161" i="7"/>
  <c r="BG161" i="7"/>
  <c r="BF161" i="7"/>
  <c r="T161" i="7"/>
  <c r="R161" i="7"/>
  <c r="P161" i="7"/>
  <c r="BI159" i="7"/>
  <c r="BH159" i="7"/>
  <c r="BG159" i="7"/>
  <c r="BF159" i="7"/>
  <c r="T159" i="7"/>
  <c r="R159" i="7"/>
  <c r="P159" i="7"/>
  <c r="BI157" i="7"/>
  <c r="BH157" i="7"/>
  <c r="BG157" i="7"/>
  <c r="BF157" i="7"/>
  <c r="T157" i="7"/>
  <c r="R157" i="7"/>
  <c r="P157" i="7"/>
  <c r="BI155" i="7"/>
  <c r="BH155" i="7"/>
  <c r="BG155" i="7"/>
  <c r="BF155" i="7"/>
  <c r="T155" i="7"/>
  <c r="R155" i="7"/>
  <c r="P155" i="7"/>
  <c r="BI153" i="7"/>
  <c r="BH153" i="7"/>
  <c r="BG153" i="7"/>
  <c r="BF153" i="7"/>
  <c r="T153" i="7"/>
  <c r="R153" i="7"/>
  <c r="P153" i="7"/>
  <c r="BI151" i="7"/>
  <c r="BH151" i="7"/>
  <c r="BG151" i="7"/>
  <c r="BF151" i="7"/>
  <c r="T151" i="7"/>
  <c r="R151" i="7"/>
  <c r="P151" i="7"/>
  <c r="BI149" i="7"/>
  <c r="BH149" i="7"/>
  <c r="BG149" i="7"/>
  <c r="BF149" i="7"/>
  <c r="T149" i="7"/>
  <c r="R149" i="7"/>
  <c r="P149" i="7"/>
  <c r="BI147" i="7"/>
  <c r="BH147" i="7"/>
  <c r="BG147" i="7"/>
  <c r="BF147" i="7"/>
  <c r="T147" i="7"/>
  <c r="R147" i="7"/>
  <c r="P147" i="7"/>
  <c r="BI145" i="7"/>
  <c r="BH145" i="7"/>
  <c r="BG145" i="7"/>
  <c r="BF145" i="7"/>
  <c r="T145" i="7"/>
  <c r="R145" i="7"/>
  <c r="P145" i="7"/>
  <c r="BI143" i="7"/>
  <c r="BH143" i="7"/>
  <c r="BG143" i="7"/>
  <c r="BF143" i="7"/>
  <c r="T143" i="7"/>
  <c r="R143" i="7"/>
  <c r="P143" i="7"/>
  <c r="BI140" i="7"/>
  <c r="BH140" i="7"/>
  <c r="BG140" i="7"/>
  <c r="BF140" i="7"/>
  <c r="T140" i="7"/>
  <c r="R140" i="7"/>
  <c r="P140" i="7"/>
  <c r="BI138" i="7"/>
  <c r="BH138" i="7"/>
  <c r="BG138" i="7"/>
  <c r="BF138" i="7"/>
  <c r="T138" i="7"/>
  <c r="R138" i="7"/>
  <c r="P138" i="7"/>
  <c r="BI136" i="7"/>
  <c r="BH136" i="7"/>
  <c r="BG136" i="7"/>
  <c r="BF136" i="7"/>
  <c r="T136" i="7"/>
  <c r="R136" i="7"/>
  <c r="P136" i="7"/>
  <c r="BI134" i="7"/>
  <c r="BH134" i="7"/>
  <c r="BG134" i="7"/>
  <c r="BF134" i="7"/>
  <c r="T134" i="7"/>
  <c r="R134" i="7"/>
  <c r="P134" i="7"/>
  <c r="J128" i="7"/>
  <c r="F128" i="7"/>
  <c r="F126" i="7"/>
  <c r="E124" i="7"/>
  <c r="J95" i="7"/>
  <c r="F95" i="7"/>
  <c r="F93" i="7"/>
  <c r="E91" i="7"/>
  <c r="J28" i="7"/>
  <c r="E28" i="7"/>
  <c r="J96" i="7"/>
  <c r="J27" i="7"/>
  <c r="J22" i="7"/>
  <c r="E22" i="7"/>
  <c r="F129" i="7"/>
  <c r="J21" i="7"/>
  <c r="J16" i="7"/>
  <c r="J126" i="7" s="1"/>
  <c r="E7" i="7"/>
  <c r="E118" i="7" s="1"/>
  <c r="J41" i="6"/>
  <c r="J40" i="6"/>
  <c r="AY102" i="1"/>
  <c r="J39" i="6"/>
  <c r="AX102" i="1"/>
  <c r="BI442" i="6"/>
  <c r="BH442" i="6"/>
  <c r="BG442" i="6"/>
  <c r="BF442" i="6"/>
  <c r="T442" i="6"/>
  <c r="R442" i="6"/>
  <c r="P442" i="6"/>
  <c r="BI440" i="6"/>
  <c r="BH440" i="6"/>
  <c r="BG440" i="6"/>
  <c r="BF440" i="6"/>
  <c r="T440" i="6"/>
  <c r="R440" i="6"/>
  <c r="P440" i="6"/>
  <c r="BI438" i="6"/>
  <c r="BH438" i="6"/>
  <c r="BG438" i="6"/>
  <c r="BF438" i="6"/>
  <c r="T438" i="6"/>
  <c r="R438" i="6"/>
  <c r="P438" i="6"/>
  <c r="BI436" i="6"/>
  <c r="BH436" i="6"/>
  <c r="BG436" i="6"/>
  <c r="BF436" i="6"/>
  <c r="T436" i="6"/>
  <c r="R436" i="6"/>
  <c r="P436" i="6"/>
  <c r="BI434" i="6"/>
  <c r="BH434" i="6"/>
  <c r="BG434" i="6"/>
  <c r="BF434" i="6"/>
  <c r="T434" i="6"/>
  <c r="R434" i="6"/>
  <c r="P434" i="6"/>
  <c r="BI432" i="6"/>
  <c r="BH432" i="6"/>
  <c r="BG432" i="6"/>
  <c r="BF432" i="6"/>
  <c r="T432" i="6"/>
  <c r="R432" i="6"/>
  <c r="P432" i="6"/>
  <c r="BI429" i="6"/>
  <c r="BH429" i="6"/>
  <c r="BG429" i="6"/>
  <c r="BF429" i="6"/>
  <c r="T429" i="6"/>
  <c r="R429" i="6"/>
  <c r="P429" i="6"/>
  <c r="BI426" i="6"/>
  <c r="BH426" i="6"/>
  <c r="BG426" i="6"/>
  <c r="BF426" i="6"/>
  <c r="T426" i="6"/>
  <c r="R426" i="6"/>
  <c r="P426" i="6"/>
  <c r="BI423" i="6"/>
  <c r="BH423" i="6"/>
  <c r="BG423" i="6"/>
  <c r="BF423" i="6"/>
  <c r="T423" i="6"/>
  <c r="R423" i="6"/>
  <c r="P423" i="6"/>
  <c r="BI420" i="6"/>
  <c r="BH420" i="6"/>
  <c r="BG420" i="6"/>
  <c r="BF420" i="6"/>
  <c r="T420" i="6"/>
  <c r="R420" i="6"/>
  <c r="P420" i="6"/>
  <c r="BI417" i="6"/>
  <c r="BH417" i="6"/>
  <c r="BG417" i="6"/>
  <c r="BF417" i="6"/>
  <c r="T417" i="6"/>
  <c r="R417" i="6"/>
  <c r="P417" i="6"/>
  <c r="BI413" i="6"/>
  <c r="BH413" i="6"/>
  <c r="BG413" i="6"/>
  <c r="BF413" i="6"/>
  <c r="T413" i="6"/>
  <c r="R413" i="6"/>
  <c r="P413" i="6"/>
  <c r="BI410" i="6"/>
  <c r="BH410" i="6"/>
  <c r="BG410" i="6"/>
  <c r="BF410" i="6"/>
  <c r="T410" i="6"/>
  <c r="R410" i="6"/>
  <c r="P410" i="6"/>
  <c r="BI407" i="6"/>
  <c r="BH407" i="6"/>
  <c r="BG407" i="6"/>
  <c r="BF407" i="6"/>
  <c r="T407" i="6"/>
  <c r="R407" i="6"/>
  <c r="P407" i="6"/>
  <c r="BI404" i="6"/>
  <c r="BH404" i="6"/>
  <c r="BG404" i="6"/>
  <c r="BF404" i="6"/>
  <c r="T404" i="6"/>
  <c r="R404" i="6"/>
  <c r="P404" i="6"/>
  <c r="BI401" i="6"/>
  <c r="BH401" i="6"/>
  <c r="BG401" i="6"/>
  <c r="BF401" i="6"/>
  <c r="T401" i="6"/>
  <c r="R401" i="6"/>
  <c r="P401" i="6"/>
  <c r="BI398" i="6"/>
  <c r="BH398" i="6"/>
  <c r="BG398" i="6"/>
  <c r="BF398" i="6"/>
  <c r="T398" i="6"/>
  <c r="R398" i="6"/>
  <c r="P398" i="6"/>
  <c r="BI395" i="6"/>
  <c r="BH395" i="6"/>
  <c r="BG395" i="6"/>
  <c r="BF395" i="6"/>
  <c r="T395" i="6"/>
  <c r="R395" i="6"/>
  <c r="P395" i="6"/>
  <c r="BI392" i="6"/>
  <c r="BH392" i="6"/>
  <c r="BG392" i="6"/>
  <c r="BF392" i="6"/>
  <c r="T392" i="6"/>
  <c r="R392" i="6"/>
  <c r="P392" i="6"/>
  <c r="BI389" i="6"/>
  <c r="BH389" i="6"/>
  <c r="BG389" i="6"/>
  <c r="BF389" i="6"/>
  <c r="T389" i="6"/>
  <c r="R389" i="6"/>
  <c r="P389" i="6"/>
  <c r="BI386" i="6"/>
  <c r="BH386" i="6"/>
  <c r="BG386" i="6"/>
  <c r="BF386" i="6"/>
  <c r="T386" i="6"/>
  <c r="R386" i="6"/>
  <c r="P386" i="6"/>
  <c r="BI383" i="6"/>
  <c r="BH383" i="6"/>
  <c r="BG383" i="6"/>
  <c r="BF383" i="6"/>
  <c r="T383" i="6"/>
  <c r="R383" i="6"/>
  <c r="P383" i="6"/>
  <c r="BI380" i="6"/>
  <c r="BH380" i="6"/>
  <c r="BG380" i="6"/>
  <c r="BF380" i="6"/>
  <c r="T380" i="6"/>
  <c r="R380" i="6"/>
  <c r="P380" i="6"/>
  <c r="BI377" i="6"/>
  <c r="BH377" i="6"/>
  <c r="BG377" i="6"/>
  <c r="BF377" i="6"/>
  <c r="T377" i="6"/>
  <c r="R377" i="6"/>
  <c r="P377" i="6"/>
  <c r="BI374" i="6"/>
  <c r="BH374" i="6"/>
  <c r="BG374" i="6"/>
  <c r="BF374" i="6"/>
  <c r="T374" i="6"/>
  <c r="R374" i="6"/>
  <c r="P374" i="6"/>
  <c r="BI371" i="6"/>
  <c r="BH371" i="6"/>
  <c r="BG371" i="6"/>
  <c r="BF371" i="6"/>
  <c r="T371" i="6"/>
  <c r="R371" i="6"/>
  <c r="P371" i="6"/>
  <c r="BI368" i="6"/>
  <c r="BH368" i="6"/>
  <c r="BG368" i="6"/>
  <c r="BF368" i="6"/>
  <c r="T368" i="6"/>
  <c r="R368" i="6"/>
  <c r="P368" i="6"/>
  <c r="BI365" i="6"/>
  <c r="BH365" i="6"/>
  <c r="BG365" i="6"/>
  <c r="BF365" i="6"/>
  <c r="T365" i="6"/>
  <c r="R365" i="6"/>
  <c r="P365" i="6"/>
  <c r="BI362" i="6"/>
  <c r="BH362" i="6"/>
  <c r="BG362" i="6"/>
  <c r="BF362" i="6"/>
  <c r="T362" i="6"/>
  <c r="R362" i="6"/>
  <c r="P362" i="6"/>
  <c r="BI358" i="6"/>
  <c r="BH358" i="6"/>
  <c r="BG358" i="6"/>
  <c r="BF358" i="6"/>
  <c r="T358" i="6"/>
  <c r="R358" i="6"/>
  <c r="P358" i="6"/>
  <c r="BI355" i="6"/>
  <c r="BH355" i="6"/>
  <c r="BG355" i="6"/>
  <c r="BF355" i="6"/>
  <c r="T355" i="6"/>
  <c r="R355" i="6"/>
  <c r="P355" i="6"/>
  <c r="BI352" i="6"/>
  <c r="BH352" i="6"/>
  <c r="BG352" i="6"/>
  <c r="BF352" i="6"/>
  <c r="T352" i="6"/>
  <c r="R352" i="6"/>
  <c r="P352" i="6"/>
  <c r="BI349" i="6"/>
  <c r="BH349" i="6"/>
  <c r="BG349" i="6"/>
  <c r="BF349" i="6"/>
  <c r="T349" i="6"/>
  <c r="R349" i="6"/>
  <c r="P349" i="6"/>
  <c r="BI346" i="6"/>
  <c r="BH346" i="6"/>
  <c r="BG346" i="6"/>
  <c r="BF346" i="6"/>
  <c r="T346" i="6"/>
  <c r="R346" i="6"/>
  <c r="P346" i="6"/>
  <c r="BI343" i="6"/>
  <c r="BH343" i="6"/>
  <c r="BG343" i="6"/>
  <c r="BF343" i="6"/>
  <c r="T343" i="6"/>
  <c r="R343" i="6"/>
  <c r="P343" i="6"/>
  <c r="BI340" i="6"/>
  <c r="BH340" i="6"/>
  <c r="BG340" i="6"/>
  <c r="BF340" i="6"/>
  <c r="T340" i="6"/>
  <c r="R340" i="6"/>
  <c r="P340" i="6"/>
  <c r="BI337" i="6"/>
  <c r="BH337" i="6"/>
  <c r="BG337" i="6"/>
  <c r="BF337" i="6"/>
  <c r="T337" i="6"/>
  <c r="R337" i="6"/>
  <c r="P337" i="6"/>
  <c r="BI334" i="6"/>
  <c r="BH334" i="6"/>
  <c r="BG334" i="6"/>
  <c r="BF334" i="6"/>
  <c r="T334" i="6"/>
  <c r="R334" i="6"/>
  <c r="P334" i="6"/>
  <c r="BI330" i="6"/>
  <c r="BH330" i="6"/>
  <c r="BG330" i="6"/>
  <c r="BF330" i="6"/>
  <c r="T330" i="6"/>
  <c r="R330" i="6"/>
  <c r="P330" i="6"/>
  <c r="BI327" i="6"/>
  <c r="BH327" i="6"/>
  <c r="BG327" i="6"/>
  <c r="BF327" i="6"/>
  <c r="T327" i="6"/>
  <c r="R327" i="6"/>
  <c r="P327" i="6"/>
  <c r="BI324" i="6"/>
  <c r="BH324" i="6"/>
  <c r="BG324" i="6"/>
  <c r="BF324" i="6"/>
  <c r="T324" i="6"/>
  <c r="R324" i="6"/>
  <c r="P324" i="6"/>
  <c r="BI321" i="6"/>
  <c r="BH321" i="6"/>
  <c r="BG321" i="6"/>
  <c r="BF321" i="6"/>
  <c r="T321" i="6"/>
  <c r="R321" i="6"/>
  <c r="P321" i="6"/>
  <c r="BI318" i="6"/>
  <c r="BH318" i="6"/>
  <c r="BG318" i="6"/>
  <c r="BF318" i="6"/>
  <c r="T318" i="6"/>
  <c r="R318" i="6"/>
  <c r="P318" i="6"/>
  <c r="BI315" i="6"/>
  <c r="BH315" i="6"/>
  <c r="BG315" i="6"/>
  <c r="BF315" i="6"/>
  <c r="T315" i="6"/>
  <c r="R315" i="6"/>
  <c r="P315" i="6"/>
  <c r="BI312" i="6"/>
  <c r="BH312" i="6"/>
  <c r="BG312" i="6"/>
  <c r="BF312" i="6"/>
  <c r="T312" i="6"/>
  <c r="R312" i="6"/>
  <c r="P312" i="6"/>
  <c r="BI309" i="6"/>
  <c r="BH309" i="6"/>
  <c r="BG309" i="6"/>
  <c r="BF309" i="6"/>
  <c r="T309" i="6"/>
  <c r="R309" i="6"/>
  <c r="P309" i="6"/>
  <c r="BI306" i="6"/>
  <c r="BH306" i="6"/>
  <c r="BG306" i="6"/>
  <c r="BF306" i="6"/>
  <c r="T306" i="6"/>
  <c r="R306" i="6"/>
  <c r="P306" i="6"/>
  <c r="BI303" i="6"/>
  <c r="BH303" i="6"/>
  <c r="BG303" i="6"/>
  <c r="BF303" i="6"/>
  <c r="T303" i="6"/>
  <c r="R303" i="6"/>
  <c r="P303" i="6"/>
  <c r="BI300" i="6"/>
  <c r="BH300" i="6"/>
  <c r="BG300" i="6"/>
  <c r="BF300" i="6"/>
  <c r="T300" i="6"/>
  <c r="R300" i="6"/>
  <c r="P300" i="6"/>
  <c r="BI297" i="6"/>
  <c r="BH297" i="6"/>
  <c r="BG297" i="6"/>
  <c r="BF297" i="6"/>
  <c r="T297" i="6"/>
  <c r="R297" i="6"/>
  <c r="P297" i="6"/>
  <c r="BI294" i="6"/>
  <c r="BH294" i="6"/>
  <c r="BG294" i="6"/>
  <c r="BF294" i="6"/>
  <c r="T294" i="6"/>
  <c r="R294" i="6"/>
  <c r="P294" i="6"/>
  <c r="BI291" i="6"/>
  <c r="BH291" i="6"/>
  <c r="BG291" i="6"/>
  <c r="BF291" i="6"/>
  <c r="T291" i="6"/>
  <c r="R291" i="6"/>
  <c r="P291" i="6"/>
  <c r="BI288" i="6"/>
  <c r="BH288" i="6"/>
  <c r="BG288" i="6"/>
  <c r="BF288" i="6"/>
  <c r="T288" i="6"/>
  <c r="R288" i="6"/>
  <c r="P288" i="6"/>
  <c r="BI285" i="6"/>
  <c r="BH285" i="6"/>
  <c r="BG285" i="6"/>
  <c r="BF285" i="6"/>
  <c r="T285" i="6"/>
  <c r="R285" i="6"/>
  <c r="P285" i="6"/>
  <c r="BI282" i="6"/>
  <c r="BH282" i="6"/>
  <c r="BG282" i="6"/>
  <c r="BF282" i="6"/>
  <c r="T282" i="6"/>
  <c r="R282" i="6"/>
  <c r="P282" i="6"/>
  <c r="BI279" i="6"/>
  <c r="BH279" i="6"/>
  <c r="BG279" i="6"/>
  <c r="BF279" i="6"/>
  <c r="T279" i="6"/>
  <c r="R279" i="6"/>
  <c r="P279" i="6"/>
  <c r="BI276" i="6"/>
  <c r="BH276" i="6"/>
  <c r="BG276" i="6"/>
  <c r="BF276" i="6"/>
  <c r="T276" i="6"/>
  <c r="R276" i="6"/>
  <c r="P276" i="6"/>
  <c r="BI273" i="6"/>
  <c r="BH273" i="6"/>
  <c r="BG273" i="6"/>
  <c r="BF273" i="6"/>
  <c r="T273" i="6"/>
  <c r="R273" i="6"/>
  <c r="P273" i="6"/>
  <c r="BI270" i="6"/>
  <c r="BH270" i="6"/>
  <c r="BG270" i="6"/>
  <c r="BF270" i="6"/>
  <c r="T270" i="6"/>
  <c r="R270" i="6"/>
  <c r="P270" i="6"/>
  <c r="BI267" i="6"/>
  <c r="BH267" i="6"/>
  <c r="BG267" i="6"/>
  <c r="BF267" i="6"/>
  <c r="T267" i="6"/>
  <c r="R267" i="6"/>
  <c r="P267" i="6"/>
  <c r="BI264" i="6"/>
  <c r="BH264" i="6"/>
  <c r="BG264" i="6"/>
  <c r="BF264" i="6"/>
  <c r="T264" i="6"/>
  <c r="R264" i="6"/>
  <c r="P264" i="6"/>
  <c r="BI261" i="6"/>
  <c r="BH261" i="6"/>
  <c r="BG261" i="6"/>
  <c r="BF261" i="6"/>
  <c r="T261" i="6"/>
  <c r="R261" i="6"/>
  <c r="P261" i="6"/>
  <c r="BI258" i="6"/>
  <c r="BH258" i="6"/>
  <c r="BG258" i="6"/>
  <c r="BF258" i="6"/>
  <c r="T258" i="6"/>
  <c r="R258" i="6"/>
  <c r="P258" i="6"/>
  <c r="BI255" i="6"/>
  <c r="BH255" i="6"/>
  <c r="BG255" i="6"/>
  <c r="BF255" i="6"/>
  <c r="T255" i="6"/>
  <c r="R255" i="6"/>
  <c r="P255" i="6"/>
  <c r="BI252" i="6"/>
  <c r="BH252" i="6"/>
  <c r="BG252" i="6"/>
  <c r="BF252" i="6"/>
  <c r="T252" i="6"/>
  <c r="R252" i="6"/>
  <c r="P252" i="6"/>
  <c r="BI249" i="6"/>
  <c r="BH249" i="6"/>
  <c r="BG249" i="6"/>
  <c r="BF249" i="6"/>
  <c r="T249" i="6"/>
  <c r="R249" i="6"/>
  <c r="P249" i="6"/>
  <c r="BI246" i="6"/>
  <c r="BH246" i="6"/>
  <c r="BG246" i="6"/>
  <c r="BF246" i="6"/>
  <c r="T246" i="6"/>
  <c r="R246" i="6"/>
  <c r="P246" i="6"/>
  <c r="BI243" i="6"/>
  <c r="BH243" i="6"/>
  <c r="BG243" i="6"/>
  <c r="BF243" i="6"/>
  <c r="T243" i="6"/>
  <c r="R243" i="6"/>
  <c r="P243" i="6"/>
  <c r="BI240" i="6"/>
  <c r="BH240" i="6"/>
  <c r="BG240" i="6"/>
  <c r="BF240" i="6"/>
  <c r="T240" i="6"/>
  <c r="R240" i="6"/>
  <c r="P240" i="6"/>
  <c r="BI237" i="6"/>
  <c r="BH237" i="6"/>
  <c r="BG237" i="6"/>
  <c r="BF237" i="6"/>
  <c r="T237" i="6"/>
  <c r="R237" i="6"/>
  <c r="P237" i="6"/>
  <c r="BI234" i="6"/>
  <c r="BH234" i="6"/>
  <c r="BG234" i="6"/>
  <c r="BF234" i="6"/>
  <c r="T234" i="6"/>
  <c r="R234" i="6"/>
  <c r="P234" i="6"/>
  <c r="BI231" i="6"/>
  <c r="BH231" i="6"/>
  <c r="BG231" i="6"/>
  <c r="BF231" i="6"/>
  <c r="T231" i="6"/>
  <c r="R231" i="6"/>
  <c r="P231" i="6"/>
  <c r="BI228" i="6"/>
  <c r="BH228" i="6"/>
  <c r="BG228" i="6"/>
  <c r="BF228" i="6"/>
  <c r="T228" i="6"/>
  <c r="R228" i="6"/>
  <c r="P228" i="6"/>
  <c r="BI225" i="6"/>
  <c r="BH225" i="6"/>
  <c r="BG225" i="6"/>
  <c r="BF225" i="6"/>
  <c r="T225" i="6"/>
  <c r="R225" i="6"/>
  <c r="P225" i="6"/>
  <c r="BI222" i="6"/>
  <c r="BH222" i="6"/>
  <c r="BG222" i="6"/>
  <c r="BF222" i="6"/>
  <c r="T222" i="6"/>
  <c r="R222" i="6"/>
  <c r="P222" i="6"/>
  <c r="BI219" i="6"/>
  <c r="BH219" i="6"/>
  <c r="BG219" i="6"/>
  <c r="BF219" i="6"/>
  <c r="T219" i="6"/>
  <c r="R219" i="6"/>
  <c r="P219" i="6"/>
  <c r="BI216" i="6"/>
  <c r="BH216" i="6"/>
  <c r="BG216" i="6"/>
  <c r="BF216" i="6"/>
  <c r="T216" i="6"/>
  <c r="R216" i="6"/>
  <c r="P216" i="6"/>
  <c r="BI213" i="6"/>
  <c r="BH213" i="6"/>
  <c r="BG213" i="6"/>
  <c r="BF213" i="6"/>
  <c r="T213" i="6"/>
  <c r="R213" i="6"/>
  <c r="P213" i="6"/>
  <c r="BI209" i="6"/>
  <c r="BH209" i="6"/>
  <c r="BG209" i="6"/>
  <c r="BF209" i="6"/>
  <c r="T209" i="6"/>
  <c r="R209" i="6"/>
  <c r="P209" i="6"/>
  <c r="BI206" i="6"/>
  <c r="BH206" i="6"/>
  <c r="BG206" i="6"/>
  <c r="BF206" i="6"/>
  <c r="T206" i="6"/>
  <c r="R206" i="6"/>
  <c r="P206" i="6"/>
  <c r="BI203" i="6"/>
  <c r="BH203" i="6"/>
  <c r="BG203" i="6"/>
  <c r="BF203" i="6"/>
  <c r="T203" i="6"/>
  <c r="R203" i="6"/>
  <c r="P203" i="6"/>
  <c r="BI200" i="6"/>
  <c r="BH200" i="6"/>
  <c r="BG200" i="6"/>
  <c r="BF200" i="6"/>
  <c r="T200" i="6"/>
  <c r="R200" i="6"/>
  <c r="P200" i="6"/>
  <c r="BI197" i="6"/>
  <c r="BH197" i="6"/>
  <c r="BG197" i="6"/>
  <c r="BF197" i="6"/>
  <c r="T197" i="6"/>
  <c r="R197" i="6"/>
  <c r="P197" i="6"/>
  <c r="BI194" i="6"/>
  <c r="BH194" i="6"/>
  <c r="BG194" i="6"/>
  <c r="BF194" i="6"/>
  <c r="T194" i="6"/>
  <c r="R194" i="6"/>
  <c r="P194" i="6"/>
  <c r="BI191" i="6"/>
  <c r="BH191" i="6"/>
  <c r="BG191" i="6"/>
  <c r="BF191" i="6"/>
  <c r="T191" i="6"/>
  <c r="R191" i="6"/>
  <c r="P191" i="6"/>
  <c r="BI188" i="6"/>
  <c r="BH188" i="6"/>
  <c r="BG188" i="6"/>
  <c r="BF188" i="6"/>
  <c r="T188" i="6"/>
  <c r="R188" i="6"/>
  <c r="P188" i="6"/>
  <c r="BI185" i="6"/>
  <c r="BH185" i="6"/>
  <c r="BG185" i="6"/>
  <c r="BF185" i="6"/>
  <c r="T185" i="6"/>
  <c r="R185" i="6"/>
  <c r="P185" i="6"/>
  <c r="BI182" i="6"/>
  <c r="BH182" i="6"/>
  <c r="BG182" i="6"/>
  <c r="BF182" i="6"/>
  <c r="T182" i="6"/>
  <c r="R182" i="6"/>
  <c r="P182" i="6"/>
  <c r="BI179" i="6"/>
  <c r="BH179" i="6"/>
  <c r="BG179" i="6"/>
  <c r="BF179" i="6"/>
  <c r="T179" i="6"/>
  <c r="R179" i="6"/>
  <c r="P179" i="6"/>
  <c r="BI176" i="6"/>
  <c r="BH176" i="6"/>
  <c r="BG176" i="6"/>
  <c r="BF176" i="6"/>
  <c r="T176" i="6"/>
  <c r="R176" i="6"/>
  <c r="P176" i="6"/>
  <c r="BI173" i="6"/>
  <c r="BH173" i="6"/>
  <c r="BG173" i="6"/>
  <c r="BF173" i="6"/>
  <c r="T173" i="6"/>
  <c r="R173" i="6"/>
  <c r="P173" i="6"/>
  <c r="BI170" i="6"/>
  <c r="BH170" i="6"/>
  <c r="BG170" i="6"/>
  <c r="BF170" i="6"/>
  <c r="T170" i="6"/>
  <c r="R170" i="6"/>
  <c r="P170" i="6"/>
  <c r="BI167" i="6"/>
  <c r="BH167" i="6"/>
  <c r="BG167" i="6"/>
  <c r="BF167" i="6"/>
  <c r="T167" i="6"/>
  <c r="R167" i="6"/>
  <c r="P167" i="6"/>
  <c r="BI164" i="6"/>
  <c r="BH164" i="6"/>
  <c r="BG164" i="6"/>
  <c r="BF164" i="6"/>
  <c r="T164" i="6"/>
  <c r="R164" i="6"/>
  <c r="P164" i="6"/>
  <c r="BI161" i="6"/>
  <c r="BH161" i="6"/>
  <c r="BG161" i="6"/>
  <c r="BF161" i="6"/>
  <c r="T161" i="6"/>
  <c r="R161" i="6"/>
  <c r="P161" i="6"/>
  <c r="BI158" i="6"/>
  <c r="BH158" i="6"/>
  <c r="BG158" i="6"/>
  <c r="BF158" i="6"/>
  <c r="T158" i="6"/>
  <c r="R158" i="6"/>
  <c r="P158" i="6"/>
  <c r="BI155" i="6"/>
  <c r="BH155" i="6"/>
  <c r="BG155" i="6"/>
  <c r="BF155" i="6"/>
  <c r="T155" i="6"/>
  <c r="R155" i="6"/>
  <c r="P155" i="6"/>
  <c r="BI152" i="6"/>
  <c r="BH152" i="6"/>
  <c r="BG152" i="6"/>
  <c r="BF152" i="6"/>
  <c r="T152" i="6"/>
  <c r="R152" i="6"/>
  <c r="P152" i="6"/>
  <c r="BI149" i="6"/>
  <c r="BH149" i="6"/>
  <c r="BG149" i="6"/>
  <c r="BF149" i="6"/>
  <c r="T149" i="6"/>
  <c r="R149" i="6"/>
  <c r="P149" i="6"/>
  <c r="BI146" i="6"/>
  <c r="BH146" i="6"/>
  <c r="BG146" i="6"/>
  <c r="BF146" i="6"/>
  <c r="T146" i="6"/>
  <c r="R146" i="6"/>
  <c r="P146" i="6"/>
  <c r="BI143" i="6"/>
  <c r="BH143" i="6"/>
  <c r="BG143" i="6"/>
  <c r="BF143" i="6"/>
  <c r="T143" i="6"/>
  <c r="R143" i="6"/>
  <c r="P143" i="6"/>
  <c r="BI140" i="6"/>
  <c r="BH140" i="6"/>
  <c r="BG140" i="6"/>
  <c r="BF140" i="6"/>
  <c r="T140" i="6"/>
  <c r="R140" i="6"/>
  <c r="P140" i="6"/>
  <c r="BI137" i="6"/>
  <c r="BH137" i="6"/>
  <c r="BG137" i="6"/>
  <c r="BF137" i="6"/>
  <c r="T137" i="6"/>
  <c r="R137" i="6"/>
  <c r="P137" i="6"/>
  <c r="BI134" i="6"/>
  <c r="BH134" i="6"/>
  <c r="BG134" i="6"/>
  <c r="BF134" i="6"/>
  <c r="T134" i="6"/>
  <c r="R134" i="6"/>
  <c r="P134" i="6"/>
  <c r="BI131" i="6"/>
  <c r="BH131" i="6"/>
  <c r="BG131" i="6"/>
  <c r="BF131" i="6"/>
  <c r="T131" i="6"/>
  <c r="R131" i="6"/>
  <c r="P131" i="6"/>
  <c r="J125" i="6"/>
  <c r="F125" i="6"/>
  <c r="F123" i="6"/>
  <c r="E121" i="6"/>
  <c r="J95" i="6"/>
  <c r="F95" i="6"/>
  <c r="F93" i="6"/>
  <c r="E91" i="6"/>
  <c r="J28" i="6"/>
  <c r="E28" i="6"/>
  <c r="J96" i="6"/>
  <c r="J27" i="6"/>
  <c r="J22" i="6"/>
  <c r="E22" i="6"/>
  <c r="F96" i="6"/>
  <c r="J21" i="6"/>
  <c r="J16" i="6"/>
  <c r="J123" i="6" s="1"/>
  <c r="E7" i="6"/>
  <c r="E85" i="6" s="1"/>
  <c r="J41" i="5"/>
  <c r="J40" i="5"/>
  <c r="AY101" i="1"/>
  <c r="J39" i="5"/>
  <c r="AX101" i="1"/>
  <c r="BI232" i="5"/>
  <c r="BH232" i="5"/>
  <c r="BG232" i="5"/>
  <c r="BF232" i="5"/>
  <c r="T232" i="5"/>
  <c r="R232" i="5"/>
  <c r="P232" i="5"/>
  <c r="BI230" i="5"/>
  <c r="BH230" i="5"/>
  <c r="BG230" i="5"/>
  <c r="BF230" i="5"/>
  <c r="T230" i="5"/>
  <c r="R230" i="5"/>
  <c r="P230" i="5"/>
  <c r="BI228" i="5"/>
  <c r="BH228" i="5"/>
  <c r="BG228" i="5"/>
  <c r="BF228" i="5"/>
  <c r="T228" i="5"/>
  <c r="R228" i="5"/>
  <c r="P228" i="5"/>
  <c r="BI226" i="5"/>
  <c r="BH226" i="5"/>
  <c r="BG226" i="5"/>
  <c r="BF226" i="5"/>
  <c r="T226" i="5"/>
  <c r="R226" i="5"/>
  <c r="P226" i="5"/>
  <c r="BI224" i="5"/>
  <c r="BH224" i="5"/>
  <c r="BG224" i="5"/>
  <c r="BF224" i="5"/>
  <c r="T224" i="5"/>
  <c r="R224" i="5"/>
  <c r="P224" i="5"/>
  <c r="BI221" i="5"/>
  <c r="BH221" i="5"/>
  <c r="BG221" i="5"/>
  <c r="BF221" i="5"/>
  <c r="T221" i="5"/>
  <c r="R221" i="5"/>
  <c r="P221" i="5"/>
  <c r="BI219" i="5"/>
  <c r="BH219" i="5"/>
  <c r="BG219" i="5"/>
  <c r="BF219" i="5"/>
  <c r="T219" i="5"/>
  <c r="R219" i="5"/>
  <c r="P219" i="5"/>
  <c r="BI216" i="5"/>
  <c r="BH216" i="5"/>
  <c r="BG216" i="5"/>
  <c r="BF216" i="5"/>
  <c r="T216" i="5"/>
  <c r="R216" i="5"/>
  <c r="P216" i="5"/>
  <c r="BI214" i="5"/>
  <c r="BH214" i="5"/>
  <c r="BG214" i="5"/>
  <c r="BF214" i="5"/>
  <c r="T214" i="5"/>
  <c r="R214" i="5"/>
  <c r="P214" i="5"/>
  <c r="BI212" i="5"/>
  <c r="BH212" i="5"/>
  <c r="BG212" i="5"/>
  <c r="BF212" i="5"/>
  <c r="T212" i="5"/>
  <c r="R212" i="5"/>
  <c r="P212" i="5"/>
  <c r="BI210" i="5"/>
  <c r="BH210" i="5"/>
  <c r="BG210" i="5"/>
  <c r="BF210" i="5"/>
  <c r="T210" i="5"/>
  <c r="R210" i="5"/>
  <c r="P210" i="5"/>
  <c r="BI208" i="5"/>
  <c r="BH208" i="5"/>
  <c r="BG208" i="5"/>
  <c r="BF208" i="5"/>
  <c r="T208" i="5"/>
  <c r="R208" i="5"/>
  <c r="P208" i="5"/>
  <c r="BI206" i="5"/>
  <c r="BH206" i="5"/>
  <c r="BG206" i="5"/>
  <c r="BF206" i="5"/>
  <c r="T206" i="5"/>
  <c r="R206" i="5"/>
  <c r="P206" i="5"/>
  <c r="BI204" i="5"/>
  <c r="BH204" i="5"/>
  <c r="BG204" i="5"/>
  <c r="BF204" i="5"/>
  <c r="T204" i="5"/>
  <c r="R204" i="5"/>
  <c r="P204" i="5"/>
  <c r="BI202" i="5"/>
  <c r="BH202" i="5"/>
  <c r="BG202" i="5"/>
  <c r="BF202" i="5"/>
  <c r="T202" i="5"/>
  <c r="R202" i="5"/>
  <c r="P202" i="5"/>
  <c r="BI200" i="5"/>
  <c r="BH200" i="5"/>
  <c r="BG200" i="5"/>
  <c r="BF200" i="5"/>
  <c r="T200" i="5"/>
  <c r="R200" i="5"/>
  <c r="P200" i="5"/>
  <c r="BI198" i="5"/>
  <c r="BH198" i="5"/>
  <c r="BG198" i="5"/>
  <c r="BF198" i="5"/>
  <c r="T198" i="5"/>
  <c r="R198" i="5"/>
  <c r="P198" i="5"/>
  <c r="BI196" i="5"/>
  <c r="BH196" i="5"/>
  <c r="BG196" i="5"/>
  <c r="BF196" i="5"/>
  <c r="T196" i="5"/>
  <c r="R196" i="5"/>
  <c r="P196" i="5"/>
  <c r="BI194" i="5"/>
  <c r="BH194" i="5"/>
  <c r="BG194" i="5"/>
  <c r="BF194" i="5"/>
  <c r="T194" i="5"/>
  <c r="R194" i="5"/>
  <c r="P194" i="5"/>
  <c r="BI192" i="5"/>
  <c r="BH192" i="5"/>
  <c r="BG192" i="5"/>
  <c r="BF192" i="5"/>
  <c r="T192" i="5"/>
  <c r="R192" i="5"/>
  <c r="P192" i="5"/>
  <c r="BI189" i="5"/>
  <c r="BH189" i="5"/>
  <c r="BG189" i="5"/>
  <c r="BF189" i="5"/>
  <c r="T189" i="5"/>
  <c r="R189" i="5"/>
  <c r="P189" i="5"/>
  <c r="BI186" i="5"/>
  <c r="BH186" i="5"/>
  <c r="BG186" i="5"/>
  <c r="BF186" i="5"/>
  <c r="T186" i="5"/>
  <c r="R186" i="5"/>
  <c r="P186" i="5"/>
  <c r="BI184" i="5"/>
  <c r="BH184" i="5"/>
  <c r="BG184" i="5"/>
  <c r="BF184" i="5"/>
  <c r="T184" i="5"/>
  <c r="R184" i="5"/>
  <c r="P184" i="5"/>
  <c r="BI182" i="5"/>
  <c r="BH182" i="5"/>
  <c r="BG182" i="5"/>
  <c r="BF182" i="5"/>
  <c r="T182" i="5"/>
  <c r="R182" i="5"/>
  <c r="P182" i="5"/>
  <c r="BI180" i="5"/>
  <c r="BH180" i="5"/>
  <c r="BG180" i="5"/>
  <c r="BF180" i="5"/>
  <c r="T180" i="5"/>
  <c r="R180" i="5"/>
  <c r="P180" i="5"/>
  <c r="BI178" i="5"/>
  <c r="BH178" i="5"/>
  <c r="BG178" i="5"/>
  <c r="BF178" i="5"/>
  <c r="T178" i="5"/>
  <c r="R178" i="5"/>
  <c r="P178" i="5"/>
  <c r="BI176" i="5"/>
  <c r="BH176" i="5"/>
  <c r="BG176" i="5"/>
  <c r="BF176" i="5"/>
  <c r="T176" i="5"/>
  <c r="R176" i="5"/>
  <c r="P176" i="5"/>
  <c r="BI174" i="5"/>
  <c r="BH174" i="5"/>
  <c r="BG174" i="5"/>
  <c r="BF174" i="5"/>
  <c r="T174" i="5"/>
  <c r="R174" i="5"/>
  <c r="P174" i="5"/>
  <c r="BI172" i="5"/>
  <c r="BH172" i="5"/>
  <c r="BG172" i="5"/>
  <c r="BF172" i="5"/>
  <c r="T172" i="5"/>
  <c r="R172" i="5"/>
  <c r="P172" i="5"/>
  <c r="BI170" i="5"/>
  <c r="BH170" i="5"/>
  <c r="BG170" i="5"/>
  <c r="BF170" i="5"/>
  <c r="T170" i="5"/>
  <c r="R170" i="5"/>
  <c r="P170" i="5"/>
  <c r="BI168" i="5"/>
  <c r="BH168" i="5"/>
  <c r="BG168" i="5"/>
  <c r="BF168" i="5"/>
  <c r="T168" i="5"/>
  <c r="R168" i="5"/>
  <c r="P168" i="5"/>
  <c r="BI166" i="5"/>
  <c r="BH166" i="5"/>
  <c r="BG166" i="5"/>
  <c r="BF166" i="5"/>
  <c r="T166" i="5"/>
  <c r="R166" i="5"/>
  <c r="P166" i="5"/>
  <c r="BI164" i="5"/>
  <c r="BH164" i="5"/>
  <c r="BG164" i="5"/>
  <c r="BF164" i="5"/>
  <c r="T164" i="5"/>
  <c r="R164" i="5"/>
  <c r="P164" i="5"/>
  <c r="BI161" i="5"/>
  <c r="BH161" i="5"/>
  <c r="BG161" i="5"/>
  <c r="BF161" i="5"/>
  <c r="T161" i="5"/>
  <c r="R161" i="5"/>
  <c r="P161" i="5"/>
  <c r="BI159" i="5"/>
  <c r="BH159" i="5"/>
  <c r="BG159" i="5"/>
  <c r="BF159" i="5"/>
  <c r="T159" i="5"/>
  <c r="R159" i="5"/>
  <c r="P159" i="5"/>
  <c r="BI157" i="5"/>
  <c r="BH157" i="5"/>
  <c r="BG157" i="5"/>
  <c r="BF157" i="5"/>
  <c r="T157" i="5"/>
  <c r="R157" i="5"/>
  <c r="P157" i="5"/>
  <c r="BI155" i="5"/>
  <c r="BH155" i="5"/>
  <c r="BG155" i="5"/>
  <c r="BF155" i="5"/>
  <c r="T155" i="5"/>
  <c r="R155" i="5"/>
  <c r="P155" i="5"/>
  <c r="BI153" i="5"/>
  <c r="BH153" i="5"/>
  <c r="BG153" i="5"/>
  <c r="BF153" i="5"/>
  <c r="T153" i="5"/>
  <c r="R153" i="5"/>
  <c r="P153" i="5"/>
  <c r="BI151" i="5"/>
  <c r="BH151" i="5"/>
  <c r="BG151" i="5"/>
  <c r="BF151" i="5"/>
  <c r="T151" i="5"/>
  <c r="R151" i="5"/>
  <c r="P151" i="5"/>
  <c r="BI148" i="5"/>
  <c r="BH148" i="5"/>
  <c r="BG148" i="5"/>
  <c r="BF148" i="5"/>
  <c r="T148" i="5"/>
  <c r="R148" i="5"/>
  <c r="P148" i="5"/>
  <c r="BI146" i="5"/>
  <c r="BH146" i="5"/>
  <c r="BG146" i="5"/>
  <c r="BF146" i="5"/>
  <c r="T146" i="5"/>
  <c r="R146" i="5"/>
  <c r="P146" i="5"/>
  <c r="BI144" i="5"/>
  <c r="BH144" i="5"/>
  <c r="BG144" i="5"/>
  <c r="BF144" i="5"/>
  <c r="T144" i="5"/>
  <c r="R144" i="5"/>
  <c r="P144" i="5"/>
  <c r="BI142" i="5"/>
  <c r="BH142" i="5"/>
  <c r="BG142" i="5"/>
  <c r="BF142" i="5"/>
  <c r="T142" i="5"/>
  <c r="R142" i="5"/>
  <c r="P142" i="5"/>
  <c r="BI140" i="5"/>
  <c r="BH140" i="5"/>
  <c r="BG140" i="5"/>
  <c r="BF140" i="5"/>
  <c r="T140" i="5"/>
  <c r="R140" i="5"/>
  <c r="P140" i="5"/>
  <c r="BI138" i="5"/>
  <c r="BH138" i="5"/>
  <c r="BG138" i="5"/>
  <c r="BF138" i="5"/>
  <c r="T138" i="5"/>
  <c r="R138" i="5"/>
  <c r="P138" i="5"/>
  <c r="BI136" i="5"/>
  <c r="BH136" i="5"/>
  <c r="BG136" i="5"/>
  <c r="BF136" i="5"/>
  <c r="T136" i="5"/>
  <c r="R136" i="5"/>
  <c r="P136" i="5"/>
  <c r="BI134" i="5"/>
  <c r="BH134" i="5"/>
  <c r="BG134" i="5"/>
  <c r="BF134" i="5"/>
  <c r="T134" i="5"/>
  <c r="R134" i="5"/>
  <c r="P134" i="5"/>
  <c r="BI132" i="5"/>
  <c r="BH132" i="5"/>
  <c r="BG132" i="5"/>
  <c r="BF132" i="5"/>
  <c r="T132" i="5"/>
  <c r="R132" i="5"/>
  <c r="P132" i="5"/>
  <c r="J126" i="5"/>
  <c r="F126" i="5"/>
  <c r="F124" i="5"/>
  <c r="E122" i="5"/>
  <c r="J95" i="5"/>
  <c r="F95" i="5"/>
  <c r="F93" i="5"/>
  <c r="E91" i="5"/>
  <c r="J28" i="5"/>
  <c r="E28" i="5"/>
  <c r="J96" i="5" s="1"/>
  <c r="J27" i="5"/>
  <c r="J22" i="5"/>
  <c r="E22" i="5"/>
  <c r="F96" i="5" s="1"/>
  <c r="J21" i="5"/>
  <c r="J16" i="5"/>
  <c r="J124" i="5"/>
  <c r="E7" i="5"/>
  <c r="E85" i="5"/>
  <c r="J41" i="4"/>
  <c r="J40" i="4"/>
  <c r="AY100" i="1" s="1"/>
  <c r="J39" i="4"/>
  <c r="AX100" i="1" s="1"/>
  <c r="BI363" i="4"/>
  <c r="BH363" i="4"/>
  <c r="BG363" i="4"/>
  <c r="BF363" i="4"/>
  <c r="T363" i="4"/>
  <c r="R363" i="4"/>
  <c r="P363" i="4"/>
  <c r="BI361" i="4"/>
  <c r="BH361" i="4"/>
  <c r="BG361" i="4"/>
  <c r="BF361" i="4"/>
  <c r="T361" i="4"/>
  <c r="R361" i="4"/>
  <c r="P361" i="4"/>
  <c r="BI359" i="4"/>
  <c r="BH359" i="4"/>
  <c r="BG359" i="4"/>
  <c r="BF359" i="4"/>
  <c r="T359" i="4"/>
  <c r="R359" i="4"/>
  <c r="P359" i="4"/>
  <c r="BI355" i="4"/>
  <c r="BH355" i="4"/>
  <c r="BG355" i="4"/>
  <c r="BF355" i="4"/>
  <c r="T355" i="4"/>
  <c r="R355" i="4"/>
  <c r="P355" i="4"/>
  <c r="BI352" i="4"/>
  <c r="BH352" i="4"/>
  <c r="BG352" i="4"/>
  <c r="BF352" i="4"/>
  <c r="T352" i="4"/>
  <c r="R352" i="4"/>
  <c r="P352" i="4"/>
  <c r="BI349" i="4"/>
  <c r="BH349" i="4"/>
  <c r="BG349" i="4"/>
  <c r="BF349" i="4"/>
  <c r="T349" i="4"/>
  <c r="R349" i="4"/>
  <c r="P349" i="4"/>
  <c r="BI347" i="4"/>
  <c r="BH347" i="4"/>
  <c r="BG347" i="4"/>
  <c r="BF347" i="4"/>
  <c r="T347" i="4"/>
  <c r="R347" i="4"/>
  <c r="P347" i="4"/>
  <c r="BI345" i="4"/>
  <c r="BH345" i="4"/>
  <c r="BG345" i="4"/>
  <c r="BF345" i="4"/>
  <c r="T345" i="4"/>
  <c r="R345" i="4"/>
  <c r="P345" i="4"/>
  <c r="BI343" i="4"/>
  <c r="BH343" i="4"/>
  <c r="BG343" i="4"/>
  <c r="BF343" i="4"/>
  <c r="T343" i="4"/>
  <c r="R343" i="4"/>
  <c r="P343" i="4"/>
  <c r="BI341" i="4"/>
  <c r="BH341" i="4"/>
  <c r="BG341" i="4"/>
  <c r="BF341" i="4"/>
  <c r="T341" i="4"/>
  <c r="R341" i="4"/>
  <c r="P341" i="4"/>
  <c r="BI339" i="4"/>
  <c r="BH339" i="4"/>
  <c r="BG339" i="4"/>
  <c r="BF339" i="4"/>
  <c r="T339" i="4"/>
  <c r="R339" i="4"/>
  <c r="P339" i="4"/>
  <c r="BI337" i="4"/>
  <c r="BH337" i="4"/>
  <c r="BG337" i="4"/>
  <c r="BF337" i="4"/>
  <c r="T337" i="4"/>
  <c r="R337" i="4"/>
  <c r="P337" i="4"/>
  <c r="BI335" i="4"/>
  <c r="BH335" i="4"/>
  <c r="BG335" i="4"/>
  <c r="BF335" i="4"/>
  <c r="T335" i="4"/>
  <c r="R335" i="4"/>
  <c r="P335" i="4"/>
  <c r="BI333" i="4"/>
  <c r="BH333" i="4"/>
  <c r="BG333" i="4"/>
  <c r="BF333" i="4"/>
  <c r="T333" i="4"/>
  <c r="R333" i="4"/>
  <c r="P333" i="4"/>
  <c r="BI331" i="4"/>
  <c r="BH331" i="4"/>
  <c r="BG331" i="4"/>
  <c r="BF331" i="4"/>
  <c r="T331" i="4"/>
  <c r="R331" i="4"/>
  <c r="P331" i="4"/>
  <c r="BI329" i="4"/>
  <c r="BH329" i="4"/>
  <c r="BG329" i="4"/>
  <c r="BF329" i="4"/>
  <c r="T329" i="4"/>
  <c r="R329" i="4"/>
  <c r="P329" i="4"/>
  <c r="BI327" i="4"/>
  <c r="BH327" i="4"/>
  <c r="BG327" i="4"/>
  <c r="BF327" i="4"/>
  <c r="T327" i="4"/>
  <c r="R327" i="4"/>
  <c r="P327" i="4"/>
  <c r="BI323" i="4"/>
  <c r="BH323" i="4"/>
  <c r="BG323" i="4"/>
  <c r="BF323" i="4"/>
  <c r="T323" i="4"/>
  <c r="R323" i="4"/>
  <c r="P323" i="4"/>
  <c r="BI321" i="4"/>
  <c r="BH321" i="4"/>
  <c r="BG321" i="4"/>
  <c r="BF321" i="4"/>
  <c r="T321" i="4"/>
  <c r="R321" i="4"/>
  <c r="P321" i="4"/>
  <c r="BI319" i="4"/>
  <c r="BH319" i="4"/>
  <c r="BG319" i="4"/>
  <c r="BF319" i="4"/>
  <c r="T319" i="4"/>
  <c r="R319" i="4"/>
  <c r="P319" i="4"/>
  <c r="BI316" i="4"/>
  <c r="BH316" i="4"/>
  <c r="BG316" i="4"/>
  <c r="BF316" i="4"/>
  <c r="T316" i="4"/>
  <c r="R316" i="4"/>
  <c r="P316" i="4"/>
  <c r="BI314" i="4"/>
  <c r="BH314" i="4"/>
  <c r="BG314" i="4"/>
  <c r="BF314" i="4"/>
  <c r="T314" i="4"/>
  <c r="R314" i="4"/>
  <c r="P314" i="4"/>
  <c r="BI312" i="4"/>
  <c r="BH312" i="4"/>
  <c r="BG312" i="4"/>
  <c r="BF312" i="4"/>
  <c r="T312" i="4"/>
  <c r="R312" i="4"/>
  <c r="P312" i="4"/>
  <c r="BI309" i="4"/>
  <c r="BH309" i="4"/>
  <c r="BG309" i="4"/>
  <c r="BF309" i="4"/>
  <c r="T309" i="4"/>
  <c r="R309" i="4"/>
  <c r="P309" i="4"/>
  <c r="BI307" i="4"/>
  <c r="BH307" i="4"/>
  <c r="BG307" i="4"/>
  <c r="BF307" i="4"/>
  <c r="T307" i="4"/>
  <c r="R307" i="4"/>
  <c r="P307" i="4"/>
  <c r="BI305" i="4"/>
  <c r="BH305" i="4"/>
  <c r="BG305" i="4"/>
  <c r="BF305" i="4"/>
  <c r="T305" i="4"/>
  <c r="R305" i="4"/>
  <c r="P305" i="4"/>
  <c r="BI303" i="4"/>
  <c r="BH303" i="4"/>
  <c r="BG303" i="4"/>
  <c r="BF303" i="4"/>
  <c r="T303" i="4"/>
  <c r="R303" i="4"/>
  <c r="P303" i="4"/>
  <c r="BI301" i="4"/>
  <c r="BH301" i="4"/>
  <c r="BG301" i="4"/>
  <c r="BF301" i="4"/>
  <c r="T301" i="4"/>
  <c r="R301" i="4"/>
  <c r="P301" i="4"/>
  <c r="BI299" i="4"/>
  <c r="BH299" i="4"/>
  <c r="BG299" i="4"/>
  <c r="BF299" i="4"/>
  <c r="T299" i="4"/>
  <c r="R299" i="4"/>
  <c r="P299" i="4"/>
  <c r="BI297" i="4"/>
  <c r="BH297" i="4"/>
  <c r="BG297" i="4"/>
  <c r="BF297" i="4"/>
  <c r="T297" i="4"/>
  <c r="R297" i="4"/>
  <c r="P297" i="4"/>
  <c r="BI295" i="4"/>
  <c r="BH295" i="4"/>
  <c r="BG295" i="4"/>
  <c r="BF295" i="4"/>
  <c r="T295" i="4"/>
  <c r="R295" i="4"/>
  <c r="P295" i="4"/>
  <c r="BI293" i="4"/>
  <c r="BH293" i="4"/>
  <c r="BG293" i="4"/>
  <c r="BF293" i="4"/>
  <c r="T293" i="4"/>
  <c r="R293" i="4"/>
  <c r="P293" i="4"/>
  <c r="BI291" i="4"/>
  <c r="BH291" i="4"/>
  <c r="BG291" i="4"/>
  <c r="BF291" i="4"/>
  <c r="T291" i="4"/>
  <c r="R291" i="4"/>
  <c r="P291" i="4"/>
  <c r="BI289" i="4"/>
  <c r="BH289" i="4"/>
  <c r="BG289" i="4"/>
  <c r="BF289" i="4"/>
  <c r="T289" i="4"/>
  <c r="R289" i="4"/>
  <c r="P289" i="4"/>
  <c r="BI287" i="4"/>
  <c r="BH287" i="4"/>
  <c r="BG287" i="4"/>
  <c r="BF287" i="4"/>
  <c r="T287" i="4"/>
  <c r="R287" i="4"/>
  <c r="P287" i="4"/>
  <c r="BI285" i="4"/>
  <c r="BH285" i="4"/>
  <c r="BG285" i="4"/>
  <c r="BF285" i="4"/>
  <c r="T285" i="4"/>
  <c r="R285" i="4"/>
  <c r="P285" i="4"/>
  <c r="BI283" i="4"/>
  <c r="BH283" i="4"/>
  <c r="BG283" i="4"/>
  <c r="BF283" i="4"/>
  <c r="T283" i="4"/>
  <c r="R283" i="4"/>
  <c r="P283" i="4"/>
  <c r="BI281" i="4"/>
  <c r="BH281" i="4"/>
  <c r="BG281" i="4"/>
  <c r="BF281" i="4"/>
  <c r="T281" i="4"/>
  <c r="R281" i="4"/>
  <c r="P281" i="4"/>
  <c r="BI279" i="4"/>
  <c r="BH279" i="4"/>
  <c r="BG279" i="4"/>
  <c r="BF279" i="4"/>
  <c r="T279" i="4"/>
  <c r="R279" i="4"/>
  <c r="P279" i="4"/>
  <c r="BI277" i="4"/>
  <c r="BH277" i="4"/>
  <c r="BG277" i="4"/>
  <c r="BF277" i="4"/>
  <c r="T277" i="4"/>
  <c r="R277" i="4"/>
  <c r="P277" i="4"/>
  <c r="BI275" i="4"/>
  <c r="BH275" i="4"/>
  <c r="BG275" i="4"/>
  <c r="BF275" i="4"/>
  <c r="T275" i="4"/>
  <c r="R275" i="4"/>
  <c r="P275" i="4"/>
  <c r="BI273" i="4"/>
  <c r="BH273" i="4"/>
  <c r="BG273" i="4"/>
  <c r="BF273" i="4"/>
  <c r="T273" i="4"/>
  <c r="R273" i="4"/>
  <c r="P273" i="4"/>
  <c r="BI271" i="4"/>
  <c r="BH271" i="4"/>
  <c r="BG271" i="4"/>
  <c r="BF271" i="4"/>
  <c r="T271" i="4"/>
  <c r="R271" i="4"/>
  <c r="P271" i="4"/>
  <c r="BI269" i="4"/>
  <c r="BH269" i="4"/>
  <c r="BG269" i="4"/>
  <c r="BF269" i="4"/>
  <c r="T269" i="4"/>
  <c r="R269" i="4"/>
  <c r="P269" i="4"/>
  <c r="BI267" i="4"/>
  <c r="BH267" i="4"/>
  <c r="BG267" i="4"/>
  <c r="BF267" i="4"/>
  <c r="T267" i="4"/>
  <c r="R267" i="4"/>
  <c r="P267" i="4"/>
  <c r="BI265" i="4"/>
  <c r="BH265" i="4"/>
  <c r="BG265" i="4"/>
  <c r="BF265" i="4"/>
  <c r="T265" i="4"/>
  <c r="R265" i="4"/>
  <c r="P265" i="4"/>
  <c r="BI263" i="4"/>
  <c r="BH263" i="4"/>
  <c r="BG263" i="4"/>
  <c r="BF263" i="4"/>
  <c r="T263" i="4"/>
  <c r="R263" i="4"/>
  <c r="P263" i="4"/>
  <c r="BI261" i="4"/>
  <c r="BH261" i="4"/>
  <c r="BG261" i="4"/>
  <c r="BF261" i="4"/>
  <c r="T261" i="4"/>
  <c r="R261" i="4"/>
  <c r="P261" i="4"/>
  <c r="BI259" i="4"/>
  <c r="BH259" i="4"/>
  <c r="BG259" i="4"/>
  <c r="BF259" i="4"/>
  <c r="T259" i="4"/>
  <c r="R259" i="4"/>
  <c r="P259" i="4"/>
  <c r="BI257" i="4"/>
  <c r="BH257" i="4"/>
  <c r="BG257" i="4"/>
  <c r="BF257" i="4"/>
  <c r="T257" i="4"/>
  <c r="R257" i="4"/>
  <c r="P257" i="4"/>
  <c r="BI254" i="4"/>
  <c r="BH254" i="4"/>
  <c r="BG254" i="4"/>
  <c r="BF254" i="4"/>
  <c r="T254" i="4"/>
  <c r="R254" i="4"/>
  <c r="P254" i="4"/>
  <c r="BI252" i="4"/>
  <c r="BH252" i="4"/>
  <c r="BG252" i="4"/>
  <c r="BF252" i="4"/>
  <c r="T252" i="4"/>
  <c r="R252" i="4"/>
  <c r="P252" i="4"/>
  <c r="BI250" i="4"/>
  <c r="BH250" i="4"/>
  <c r="BG250" i="4"/>
  <c r="BF250" i="4"/>
  <c r="T250" i="4"/>
  <c r="R250" i="4"/>
  <c r="P250" i="4"/>
  <c r="BI248" i="4"/>
  <c r="BH248" i="4"/>
  <c r="BG248" i="4"/>
  <c r="BF248" i="4"/>
  <c r="T248" i="4"/>
  <c r="R248" i="4"/>
  <c r="P248" i="4"/>
  <c r="BI246" i="4"/>
  <c r="BH246" i="4"/>
  <c r="BG246" i="4"/>
  <c r="BF246" i="4"/>
  <c r="T246" i="4"/>
  <c r="R246" i="4"/>
  <c r="P246" i="4"/>
  <c r="BI244" i="4"/>
  <c r="BH244" i="4"/>
  <c r="BG244" i="4"/>
  <c r="BF244" i="4"/>
  <c r="T244" i="4"/>
  <c r="R244" i="4"/>
  <c r="P244" i="4"/>
  <c r="BI242" i="4"/>
  <c r="BH242" i="4"/>
  <c r="BG242" i="4"/>
  <c r="BF242" i="4"/>
  <c r="T242" i="4"/>
  <c r="R242" i="4"/>
  <c r="P242" i="4"/>
  <c r="BI240" i="4"/>
  <c r="BH240" i="4"/>
  <c r="BG240" i="4"/>
  <c r="BF240" i="4"/>
  <c r="T240" i="4"/>
  <c r="R240" i="4"/>
  <c r="P240" i="4"/>
  <c r="BI238" i="4"/>
  <c r="BH238" i="4"/>
  <c r="BG238" i="4"/>
  <c r="BF238" i="4"/>
  <c r="T238" i="4"/>
  <c r="R238" i="4"/>
  <c r="P238" i="4"/>
  <c r="BI236" i="4"/>
  <c r="BH236" i="4"/>
  <c r="BG236" i="4"/>
  <c r="BF236" i="4"/>
  <c r="T236" i="4"/>
  <c r="R236" i="4"/>
  <c r="P236" i="4"/>
  <c r="BI234" i="4"/>
  <c r="BH234" i="4"/>
  <c r="BG234" i="4"/>
  <c r="BF234" i="4"/>
  <c r="T234" i="4"/>
  <c r="R234" i="4"/>
  <c r="P234" i="4"/>
  <c r="BI232" i="4"/>
  <c r="BH232" i="4"/>
  <c r="BG232" i="4"/>
  <c r="BF232" i="4"/>
  <c r="T232" i="4"/>
  <c r="R232" i="4"/>
  <c r="P232" i="4"/>
  <c r="BI230" i="4"/>
  <c r="BH230" i="4"/>
  <c r="BG230" i="4"/>
  <c r="BF230" i="4"/>
  <c r="T230" i="4"/>
  <c r="R230" i="4"/>
  <c r="P230" i="4"/>
  <c r="BI228" i="4"/>
  <c r="BH228" i="4"/>
  <c r="BG228" i="4"/>
  <c r="BF228" i="4"/>
  <c r="T228" i="4"/>
  <c r="R228" i="4"/>
  <c r="P228" i="4"/>
  <c r="BI226" i="4"/>
  <c r="BH226" i="4"/>
  <c r="BG226" i="4"/>
  <c r="BF226" i="4"/>
  <c r="T226" i="4"/>
  <c r="R226" i="4"/>
  <c r="P226" i="4"/>
  <c r="BI224" i="4"/>
  <c r="BH224" i="4"/>
  <c r="BG224" i="4"/>
  <c r="BF224" i="4"/>
  <c r="T224" i="4"/>
  <c r="R224" i="4"/>
  <c r="P224" i="4"/>
  <c r="BI222" i="4"/>
  <c r="BH222" i="4"/>
  <c r="BG222" i="4"/>
  <c r="BF222" i="4"/>
  <c r="T222" i="4"/>
  <c r="R222" i="4"/>
  <c r="P222" i="4"/>
  <c r="BI220" i="4"/>
  <c r="BH220" i="4"/>
  <c r="BG220" i="4"/>
  <c r="BF220" i="4"/>
  <c r="T220" i="4"/>
  <c r="R220" i="4"/>
  <c r="P220" i="4"/>
  <c r="BI218" i="4"/>
  <c r="BH218" i="4"/>
  <c r="BG218" i="4"/>
  <c r="BF218" i="4"/>
  <c r="T218" i="4"/>
  <c r="R218" i="4"/>
  <c r="P218" i="4"/>
  <c r="BI216" i="4"/>
  <c r="BH216" i="4"/>
  <c r="BG216" i="4"/>
  <c r="BF216" i="4"/>
  <c r="T216" i="4"/>
  <c r="R216" i="4"/>
  <c r="P216" i="4"/>
  <c r="BI214" i="4"/>
  <c r="BH214" i="4"/>
  <c r="BG214" i="4"/>
  <c r="BF214" i="4"/>
  <c r="T214" i="4"/>
  <c r="R214" i="4"/>
  <c r="P214" i="4"/>
  <c r="BI212" i="4"/>
  <c r="BH212" i="4"/>
  <c r="BG212" i="4"/>
  <c r="BF212" i="4"/>
  <c r="T212" i="4"/>
  <c r="R212" i="4"/>
  <c r="P212" i="4"/>
  <c r="BI210" i="4"/>
  <c r="BH210" i="4"/>
  <c r="BG210" i="4"/>
  <c r="BF210" i="4"/>
  <c r="T210" i="4"/>
  <c r="R210" i="4"/>
  <c r="P210" i="4"/>
  <c r="BI208" i="4"/>
  <c r="BH208" i="4"/>
  <c r="BG208" i="4"/>
  <c r="BF208" i="4"/>
  <c r="T208" i="4"/>
  <c r="R208" i="4"/>
  <c r="P208" i="4"/>
  <c r="BI206" i="4"/>
  <c r="BH206" i="4"/>
  <c r="BG206" i="4"/>
  <c r="BF206" i="4"/>
  <c r="T206" i="4"/>
  <c r="R206" i="4"/>
  <c r="P206" i="4"/>
  <c r="BI203" i="4"/>
  <c r="BH203" i="4"/>
  <c r="BG203" i="4"/>
  <c r="BF203" i="4"/>
  <c r="T203" i="4"/>
  <c r="R203" i="4"/>
  <c r="P203" i="4"/>
  <c r="BI200" i="4"/>
  <c r="BH200" i="4"/>
  <c r="BG200" i="4"/>
  <c r="BF200" i="4"/>
  <c r="T200" i="4"/>
  <c r="R200" i="4"/>
  <c r="P200" i="4"/>
  <c r="BI198" i="4"/>
  <c r="BH198" i="4"/>
  <c r="BG198" i="4"/>
  <c r="BF198" i="4"/>
  <c r="T198" i="4"/>
  <c r="R198" i="4"/>
  <c r="P198" i="4"/>
  <c r="BI196" i="4"/>
  <c r="BH196" i="4"/>
  <c r="BG196" i="4"/>
  <c r="BF196" i="4"/>
  <c r="T196" i="4"/>
  <c r="R196" i="4"/>
  <c r="P196" i="4"/>
  <c r="BI194" i="4"/>
  <c r="BH194" i="4"/>
  <c r="BG194" i="4"/>
  <c r="BF194" i="4"/>
  <c r="T194" i="4"/>
  <c r="R194" i="4"/>
  <c r="P194" i="4"/>
  <c r="BI192" i="4"/>
  <c r="BH192" i="4"/>
  <c r="BG192" i="4"/>
  <c r="BF192" i="4"/>
  <c r="T192" i="4"/>
  <c r="R192" i="4"/>
  <c r="P192" i="4"/>
  <c r="BI189" i="4"/>
  <c r="BH189" i="4"/>
  <c r="BG189" i="4"/>
  <c r="BF189" i="4"/>
  <c r="T189" i="4"/>
  <c r="R189" i="4"/>
  <c r="P189" i="4"/>
  <c r="BI186" i="4"/>
  <c r="BH186" i="4"/>
  <c r="BG186" i="4"/>
  <c r="BF186" i="4"/>
  <c r="T186" i="4"/>
  <c r="R186" i="4"/>
  <c r="P186" i="4"/>
  <c r="BI183" i="4"/>
  <c r="BH183" i="4"/>
  <c r="BG183" i="4"/>
  <c r="BF183" i="4"/>
  <c r="T183" i="4"/>
  <c r="R183" i="4"/>
  <c r="P183" i="4"/>
  <c r="BI181" i="4"/>
  <c r="BH181" i="4"/>
  <c r="BG181" i="4"/>
  <c r="BF181" i="4"/>
  <c r="T181" i="4"/>
  <c r="R181" i="4"/>
  <c r="P181" i="4"/>
  <c r="BI179" i="4"/>
  <c r="BH179" i="4"/>
  <c r="BG179" i="4"/>
  <c r="BF179" i="4"/>
  <c r="T179" i="4"/>
  <c r="R179" i="4"/>
  <c r="P179" i="4"/>
  <c r="BI176" i="4"/>
  <c r="BH176" i="4"/>
  <c r="BG176" i="4"/>
  <c r="BF176" i="4"/>
  <c r="T176" i="4"/>
  <c r="R176" i="4"/>
  <c r="P176" i="4"/>
  <c r="BI174" i="4"/>
  <c r="BH174" i="4"/>
  <c r="BG174" i="4"/>
  <c r="BF174" i="4"/>
  <c r="T174" i="4"/>
  <c r="R174" i="4"/>
  <c r="P174" i="4"/>
  <c r="BI172" i="4"/>
  <c r="BH172" i="4"/>
  <c r="BG172" i="4"/>
  <c r="BF172" i="4"/>
  <c r="T172" i="4"/>
  <c r="R172" i="4"/>
  <c r="P172" i="4"/>
  <c r="BI170" i="4"/>
  <c r="BH170" i="4"/>
  <c r="BG170" i="4"/>
  <c r="BF170" i="4"/>
  <c r="T170" i="4"/>
  <c r="R170" i="4"/>
  <c r="P170" i="4"/>
  <c r="BI168" i="4"/>
  <c r="BH168" i="4"/>
  <c r="BG168" i="4"/>
  <c r="BF168" i="4"/>
  <c r="T168" i="4"/>
  <c r="R168" i="4"/>
  <c r="P168" i="4"/>
  <c r="BI166" i="4"/>
  <c r="BH166" i="4"/>
  <c r="BG166" i="4"/>
  <c r="BF166" i="4"/>
  <c r="T166" i="4"/>
  <c r="R166" i="4"/>
  <c r="P166" i="4"/>
  <c r="BI164" i="4"/>
  <c r="BH164" i="4"/>
  <c r="BG164" i="4"/>
  <c r="BF164" i="4"/>
  <c r="T164" i="4"/>
  <c r="R164" i="4"/>
  <c r="P164" i="4"/>
  <c r="BI162" i="4"/>
  <c r="BH162" i="4"/>
  <c r="BG162" i="4"/>
  <c r="BF162" i="4"/>
  <c r="T162" i="4"/>
  <c r="R162" i="4"/>
  <c r="P162" i="4"/>
  <c r="BI160" i="4"/>
  <c r="BH160" i="4"/>
  <c r="BG160" i="4"/>
  <c r="BF160" i="4"/>
  <c r="T160" i="4"/>
  <c r="R160" i="4"/>
  <c r="P160" i="4"/>
  <c r="BI158" i="4"/>
  <c r="BH158" i="4"/>
  <c r="BG158" i="4"/>
  <c r="BF158" i="4"/>
  <c r="T158" i="4"/>
  <c r="R158" i="4"/>
  <c r="P158" i="4"/>
  <c r="BI154" i="4"/>
  <c r="BH154" i="4"/>
  <c r="BG154" i="4"/>
  <c r="BF154" i="4"/>
  <c r="T154" i="4"/>
  <c r="R154" i="4"/>
  <c r="P154" i="4"/>
  <c r="BI151" i="4"/>
  <c r="BH151" i="4"/>
  <c r="BG151" i="4"/>
  <c r="BF151" i="4"/>
  <c r="T151" i="4"/>
  <c r="R151" i="4"/>
  <c r="P151" i="4"/>
  <c r="BI149" i="4"/>
  <c r="BH149" i="4"/>
  <c r="BG149" i="4"/>
  <c r="BF149" i="4"/>
  <c r="T149" i="4"/>
  <c r="R149" i="4"/>
  <c r="P149" i="4"/>
  <c r="BI145" i="4"/>
  <c r="BH145" i="4"/>
  <c r="BG145" i="4"/>
  <c r="BF145" i="4"/>
  <c r="T145" i="4"/>
  <c r="R145" i="4"/>
  <c r="P145" i="4"/>
  <c r="BI142" i="4"/>
  <c r="BH142" i="4"/>
  <c r="BG142" i="4"/>
  <c r="BF142" i="4"/>
  <c r="T142" i="4"/>
  <c r="R142" i="4"/>
  <c r="P142" i="4"/>
  <c r="BI139" i="4"/>
  <c r="BH139" i="4"/>
  <c r="BG139" i="4"/>
  <c r="BF139" i="4"/>
  <c r="T139" i="4"/>
  <c r="R139" i="4"/>
  <c r="P139" i="4"/>
  <c r="BI136" i="4"/>
  <c r="BH136" i="4"/>
  <c r="BG136" i="4"/>
  <c r="BF136" i="4"/>
  <c r="T136" i="4"/>
  <c r="R136" i="4"/>
  <c r="P136" i="4"/>
  <c r="J130" i="4"/>
  <c r="J129" i="4"/>
  <c r="F129" i="4"/>
  <c r="F127" i="4"/>
  <c r="E125" i="4"/>
  <c r="J96" i="4"/>
  <c r="J95" i="4"/>
  <c r="F95" i="4"/>
  <c r="F93" i="4"/>
  <c r="E91" i="4"/>
  <c r="J22" i="4"/>
  <c r="E22" i="4"/>
  <c r="F130" i="4" s="1"/>
  <c r="J21" i="4"/>
  <c r="J16" i="4"/>
  <c r="J127" i="4"/>
  <c r="E7" i="4"/>
  <c r="E85" i="4"/>
  <c r="J39" i="3"/>
  <c r="J38" i="3"/>
  <c r="AY98" i="1" s="1"/>
  <c r="J37" i="3"/>
  <c r="AX98" i="1" s="1"/>
  <c r="BI1708" i="3"/>
  <c r="BH1708" i="3"/>
  <c r="BG1708" i="3"/>
  <c r="BF1708" i="3"/>
  <c r="T1708" i="3"/>
  <c r="T1707" i="3" s="1"/>
  <c r="R1708" i="3"/>
  <c r="R1707" i="3" s="1"/>
  <c r="P1708" i="3"/>
  <c r="P1707" i="3" s="1"/>
  <c r="BI1705" i="3"/>
  <c r="BH1705" i="3"/>
  <c r="BG1705" i="3"/>
  <c r="BF1705" i="3"/>
  <c r="T1705" i="3"/>
  <c r="R1705" i="3"/>
  <c r="P1705" i="3"/>
  <c r="BI1702" i="3"/>
  <c r="BH1702" i="3"/>
  <c r="BG1702" i="3"/>
  <c r="BF1702" i="3"/>
  <c r="T1702" i="3"/>
  <c r="R1702" i="3"/>
  <c r="P1702" i="3"/>
  <c r="BI1695" i="3"/>
  <c r="BH1695" i="3"/>
  <c r="BG1695" i="3"/>
  <c r="BF1695" i="3"/>
  <c r="T1695" i="3"/>
  <c r="R1695" i="3"/>
  <c r="P1695" i="3"/>
  <c r="BI1692" i="3"/>
  <c r="BH1692" i="3"/>
  <c r="BG1692" i="3"/>
  <c r="BF1692" i="3"/>
  <c r="T1692" i="3"/>
  <c r="R1692" i="3"/>
  <c r="P1692" i="3"/>
  <c r="BI1687" i="3"/>
  <c r="BH1687" i="3"/>
  <c r="BG1687" i="3"/>
  <c r="BF1687" i="3"/>
  <c r="T1687" i="3"/>
  <c r="R1687" i="3"/>
  <c r="P1687" i="3"/>
  <c r="BI1683" i="3"/>
  <c r="BH1683" i="3"/>
  <c r="BG1683" i="3"/>
  <c r="BF1683" i="3"/>
  <c r="T1683" i="3"/>
  <c r="R1683" i="3"/>
  <c r="P1683" i="3"/>
  <c r="BI1680" i="3"/>
  <c r="BH1680" i="3"/>
  <c r="BG1680" i="3"/>
  <c r="BF1680" i="3"/>
  <c r="T1680" i="3"/>
  <c r="R1680" i="3"/>
  <c r="P1680" i="3"/>
  <c r="BI1677" i="3"/>
  <c r="BH1677" i="3"/>
  <c r="BG1677" i="3"/>
  <c r="BF1677" i="3"/>
  <c r="T1677" i="3"/>
  <c r="R1677" i="3"/>
  <c r="P1677" i="3"/>
  <c r="BI1674" i="3"/>
  <c r="BH1674" i="3"/>
  <c r="BG1674" i="3"/>
  <c r="BF1674" i="3"/>
  <c r="T1674" i="3"/>
  <c r="R1674" i="3"/>
  <c r="P1674" i="3"/>
  <c r="BI1667" i="3"/>
  <c r="BH1667" i="3"/>
  <c r="BG1667" i="3"/>
  <c r="BF1667" i="3"/>
  <c r="T1667" i="3"/>
  <c r="R1667" i="3"/>
  <c r="P1667" i="3"/>
  <c r="BI1664" i="3"/>
  <c r="BH1664" i="3"/>
  <c r="BG1664" i="3"/>
  <c r="BF1664" i="3"/>
  <c r="T1664" i="3"/>
  <c r="R1664" i="3"/>
  <c r="P1664" i="3"/>
  <c r="BI1661" i="3"/>
  <c r="BH1661" i="3"/>
  <c r="BG1661" i="3"/>
  <c r="BF1661" i="3"/>
  <c r="T1661" i="3"/>
  <c r="R1661" i="3"/>
  <c r="P1661" i="3"/>
  <c r="BI1655" i="3"/>
  <c r="BH1655" i="3"/>
  <c r="BG1655" i="3"/>
  <c r="BF1655" i="3"/>
  <c r="T1655" i="3"/>
  <c r="R1655" i="3"/>
  <c r="P1655" i="3"/>
  <c r="BI1649" i="3"/>
  <c r="BH1649" i="3"/>
  <c r="BG1649" i="3"/>
  <c r="BF1649" i="3"/>
  <c r="T1649" i="3"/>
  <c r="R1649" i="3"/>
  <c r="P1649" i="3"/>
  <c r="BI1643" i="3"/>
  <c r="BH1643" i="3"/>
  <c r="BG1643" i="3"/>
  <c r="BF1643" i="3"/>
  <c r="T1643" i="3"/>
  <c r="R1643" i="3"/>
  <c r="P1643" i="3"/>
  <c r="BI1640" i="3"/>
  <c r="BH1640" i="3"/>
  <c r="BG1640" i="3"/>
  <c r="BF1640" i="3"/>
  <c r="T1640" i="3"/>
  <c r="R1640" i="3"/>
  <c r="P1640" i="3"/>
  <c r="BI1634" i="3"/>
  <c r="BH1634" i="3"/>
  <c r="BG1634" i="3"/>
  <c r="BF1634" i="3"/>
  <c r="T1634" i="3"/>
  <c r="R1634" i="3"/>
  <c r="P1634" i="3"/>
  <c r="BI1631" i="3"/>
  <c r="BH1631" i="3"/>
  <c r="BG1631" i="3"/>
  <c r="BF1631" i="3"/>
  <c r="T1631" i="3"/>
  <c r="R1631" i="3"/>
  <c r="P1631" i="3"/>
  <c r="BI1628" i="3"/>
  <c r="BH1628" i="3"/>
  <c r="BG1628" i="3"/>
  <c r="BF1628" i="3"/>
  <c r="T1628" i="3"/>
  <c r="R1628" i="3"/>
  <c r="P1628" i="3"/>
  <c r="BI1625" i="3"/>
  <c r="BH1625" i="3"/>
  <c r="BG1625" i="3"/>
  <c r="BF1625" i="3"/>
  <c r="T1625" i="3"/>
  <c r="R1625" i="3"/>
  <c r="P1625" i="3"/>
  <c r="BI1621" i="3"/>
  <c r="BH1621" i="3"/>
  <c r="BG1621" i="3"/>
  <c r="BF1621" i="3"/>
  <c r="T1621" i="3"/>
  <c r="R1621" i="3"/>
  <c r="P1621" i="3"/>
  <c r="BI1618" i="3"/>
  <c r="BH1618" i="3"/>
  <c r="BG1618" i="3"/>
  <c r="BF1618" i="3"/>
  <c r="T1618" i="3"/>
  <c r="R1618" i="3"/>
  <c r="P1618" i="3"/>
  <c r="BI1615" i="3"/>
  <c r="BH1615" i="3"/>
  <c r="BG1615" i="3"/>
  <c r="BF1615" i="3"/>
  <c r="T1615" i="3"/>
  <c r="R1615" i="3"/>
  <c r="P1615" i="3"/>
  <c r="BI1609" i="3"/>
  <c r="BH1609" i="3"/>
  <c r="BG1609" i="3"/>
  <c r="BF1609" i="3"/>
  <c r="T1609" i="3"/>
  <c r="R1609" i="3"/>
  <c r="P1609" i="3"/>
  <c r="BI1605" i="3"/>
  <c r="BH1605" i="3"/>
  <c r="BG1605" i="3"/>
  <c r="BF1605" i="3"/>
  <c r="T1605" i="3"/>
  <c r="R1605" i="3"/>
  <c r="P1605" i="3"/>
  <c r="BI1601" i="3"/>
  <c r="BH1601" i="3"/>
  <c r="BG1601" i="3"/>
  <c r="BF1601" i="3"/>
  <c r="T1601" i="3"/>
  <c r="R1601" i="3"/>
  <c r="P1601" i="3"/>
  <c r="BI1596" i="3"/>
  <c r="BH1596" i="3"/>
  <c r="BG1596" i="3"/>
  <c r="BF1596" i="3"/>
  <c r="T1596" i="3"/>
  <c r="R1596" i="3"/>
  <c r="P1596" i="3"/>
  <c r="BI1593" i="3"/>
  <c r="BH1593" i="3"/>
  <c r="BG1593" i="3"/>
  <c r="BF1593" i="3"/>
  <c r="T1593" i="3"/>
  <c r="R1593" i="3"/>
  <c r="P1593" i="3"/>
  <c r="BI1590" i="3"/>
  <c r="BH1590" i="3"/>
  <c r="BG1590" i="3"/>
  <c r="BF1590" i="3"/>
  <c r="T1590" i="3"/>
  <c r="R1590" i="3"/>
  <c r="P1590" i="3"/>
  <c r="BI1587" i="3"/>
  <c r="BH1587" i="3"/>
  <c r="BG1587" i="3"/>
  <c r="BF1587" i="3"/>
  <c r="T1587" i="3"/>
  <c r="R1587" i="3"/>
  <c r="P1587" i="3"/>
  <c r="BI1584" i="3"/>
  <c r="BH1584" i="3"/>
  <c r="BG1584" i="3"/>
  <c r="BF1584" i="3"/>
  <c r="T1584" i="3"/>
  <c r="R1584" i="3"/>
  <c r="P1584" i="3"/>
  <c r="BI1581" i="3"/>
  <c r="BH1581" i="3"/>
  <c r="BG1581" i="3"/>
  <c r="BF1581" i="3"/>
  <c r="T1581" i="3"/>
  <c r="R1581" i="3"/>
  <c r="P1581" i="3"/>
  <c r="BI1578" i="3"/>
  <c r="BH1578" i="3"/>
  <c r="BG1578" i="3"/>
  <c r="BF1578" i="3"/>
  <c r="T1578" i="3"/>
  <c r="R1578" i="3"/>
  <c r="P1578" i="3"/>
  <c r="BI1575" i="3"/>
  <c r="BH1575" i="3"/>
  <c r="BG1575" i="3"/>
  <c r="BF1575" i="3"/>
  <c r="T1575" i="3"/>
  <c r="R1575" i="3"/>
  <c r="P1575" i="3"/>
  <c r="BI1572" i="3"/>
  <c r="BH1572" i="3"/>
  <c r="BG1572" i="3"/>
  <c r="BF1572" i="3"/>
  <c r="T1572" i="3"/>
  <c r="R1572" i="3"/>
  <c r="P1572" i="3"/>
  <c r="BI1569" i="3"/>
  <c r="BH1569" i="3"/>
  <c r="BG1569" i="3"/>
  <c r="BF1569" i="3"/>
  <c r="T1569" i="3"/>
  <c r="R1569" i="3"/>
  <c r="P1569" i="3"/>
  <c r="BI1565" i="3"/>
  <c r="BH1565" i="3"/>
  <c r="BG1565" i="3"/>
  <c r="BF1565" i="3"/>
  <c r="T1565" i="3"/>
  <c r="R1565" i="3"/>
  <c r="P1565" i="3"/>
  <c r="BI1562" i="3"/>
  <c r="BH1562" i="3"/>
  <c r="BG1562" i="3"/>
  <c r="BF1562" i="3"/>
  <c r="T1562" i="3"/>
  <c r="R1562" i="3"/>
  <c r="P1562" i="3"/>
  <c r="BI1559" i="3"/>
  <c r="BH1559" i="3"/>
  <c r="BG1559" i="3"/>
  <c r="BF1559" i="3"/>
  <c r="T1559" i="3"/>
  <c r="R1559" i="3"/>
  <c r="P1559" i="3"/>
  <c r="BI1556" i="3"/>
  <c r="BH1556" i="3"/>
  <c r="BG1556" i="3"/>
  <c r="BF1556" i="3"/>
  <c r="T1556" i="3"/>
  <c r="R1556" i="3"/>
  <c r="P1556" i="3"/>
  <c r="BI1553" i="3"/>
  <c r="BH1553" i="3"/>
  <c r="BG1553" i="3"/>
  <c r="BF1553" i="3"/>
  <c r="T1553" i="3"/>
  <c r="R1553" i="3"/>
  <c r="P1553" i="3"/>
  <c r="BI1550" i="3"/>
  <c r="BH1550" i="3"/>
  <c r="BG1550" i="3"/>
  <c r="BF1550" i="3"/>
  <c r="T1550" i="3"/>
  <c r="R1550" i="3"/>
  <c r="P1550" i="3"/>
  <c r="BI1547" i="3"/>
  <c r="BH1547" i="3"/>
  <c r="BG1547" i="3"/>
  <c r="BF1547" i="3"/>
  <c r="T1547" i="3"/>
  <c r="R1547" i="3"/>
  <c r="P1547" i="3"/>
  <c r="BI1544" i="3"/>
  <c r="BH1544" i="3"/>
  <c r="BG1544" i="3"/>
  <c r="BF1544" i="3"/>
  <c r="T1544" i="3"/>
  <c r="R1544" i="3"/>
  <c r="P1544" i="3"/>
  <c r="BI1541" i="3"/>
  <c r="BH1541" i="3"/>
  <c r="BG1541" i="3"/>
  <c r="BF1541" i="3"/>
  <c r="T1541" i="3"/>
  <c r="R1541" i="3"/>
  <c r="P1541" i="3"/>
  <c r="BI1538" i="3"/>
  <c r="BH1538" i="3"/>
  <c r="BG1538" i="3"/>
  <c r="BF1538" i="3"/>
  <c r="T1538" i="3"/>
  <c r="R1538" i="3"/>
  <c r="P1538" i="3"/>
  <c r="BI1535" i="3"/>
  <c r="BH1535" i="3"/>
  <c r="BG1535" i="3"/>
  <c r="BF1535" i="3"/>
  <c r="T1535" i="3"/>
  <c r="R1535" i="3"/>
  <c r="P1535" i="3"/>
  <c r="BI1532" i="3"/>
  <c r="BH1532" i="3"/>
  <c r="BG1532" i="3"/>
  <c r="BF1532" i="3"/>
  <c r="T1532" i="3"/>
  <c r="R1532" i="3"/>
  <c r="P1532" i="3"/>
  <c r="BI1529" i="3"/>
  <c r="BH1529" i="3"/>
  <c r="BG1529" i="3"/>
  <c r="BF1529" i="3"/>
  <c r="T1529" i="3"/>
  <c r="R1529" i="3"/>
  <c r="P1529" i="3"/>
  <c r="BI1526" i="3"/>
  <c r="BH1526" i="3"/>
  <c r="BG1526" i="3"/>
  <c r="BF1526" i="3"/>
  <c r="T1526" i="3"/>
  <c r="R1526" i="3"/>
  <c r="P1526" i="3"/>
  <c r="BI1523" i="3"/>
  <c r="BH1523" i="3"/>
  <c r="BG1523" i="3"/>
  <c r="BF1523" i="3"/>
  <c r="T1523" i="3"/>
  <c r="R1523" i="3"/>
  <c r="P1523" i="3"/>
  <c r="BI1520" i="3"/>
  <c r="BH1520" i="3"/>
  <c r="BG1520" i="3"/>
  <c r="BF1520" i="3"/>
  <c r="T1520" i="3"/>
  <c r="R1520" i="3"/>
  <c r="P1520" i="3"/>
  <c r="BI1517" i="3"/>
  <c r="BH1517" i="3"/>
  <c r="BG1517" i="3"/>
  <c r="BF1517" i="3"/>
  <c r="T1517" i="3"/>
  <c r="R1517" i="3"/>
  <c r="P1517" i="3"/>
  <c r="BI1514" i="3"/>
  <c r="BH1514" i="3"/>
  <c r="BG1514" i="3"/>
  <c r="BF1514" i="3"/>
  <c r="T1514" i="3"/>
  <c r="R1514" i="3"/>
  <c r="P1514" i="3"/>
  <c r="BI1511" i="3"/>
  <c r="BH1511" i="3"/>
  <c r="BG1511" i="3"/>
  <c r="BF1511" i="3"/>
  <c r="T1511" i="3"/>
  <c r="R1511" i="3"/>
  <c r="P1511" i="3"/>
  <c r="BI1508" i="3"/>
  <c r="BH1508" i="3"/>
  <c r="BG1508" i="3"/>
  <c r="BF1508" i="3"/>
  <c r="T1508" i="3"/>
  <c r="R1508" i="3"/>
  <c r="P1508" i="3"/>
  <c r="BI1505" i="3"/>
  <c r="BH1505" i="3"/>
  <c r="BG1505" i="3"/>
  <c r="BF1505" i="3"/>
  <c r="T1505" i="3"/>
  <c r="R1505" i="3"/>
  <c r="P1505" i="3"/>
  <c r="BI1502" i="3"/>
  <c r="BH1502" i="3"/>
  <c r="BG1502" i="3"/>
  <c r="BF1502" i="3"/>
  <c r="T1502" i="3"/>
  <c r="R1502" i="3"/>
  <c r="P1502" i="3"/>
  <c r="BI1499" i="3"/>
  <c r="BH1499" i="3"/>
  <c r="BG1499" i="3"/>
  <c r="BF1499" i="3"/>
  <c r="T1499" i="3"/>
  <c r="R1499" i="3"/>
  <c r="P1499" i="3"/>
  <c r="BI1496" i="3"/>
  <c r="BH1496" i="3"/>
  <c r="BG1496" i="3"/>
  <c r="BF1496" i="3"/>
  <c r="T1496" i="3"/>
  <c r="R1496" i="3"/>
  <c r="P1496" i="3"/>
  <c r="BI1493" i="3"/>
  <c r="BH1493" i="3"/>
  <c r="BG1493" i="3"/>
  <c r="BF1493" i="3"/>
  <c r="T1493" i="3"/>
  <c r="R1493" i="3"/>
  <c r="P1493" i="3"/>
  <c r="BI1490" i="3"/>
  <c r="BH1490" i="3"/>
  <c r="BG1490" i="3"/>
  <c r="BF1490" i="3"/>
  <c r="T1490" i="3"/>
  <c r="R1490" i="3"/>
  <c r="P1490" i="3"/>
  <c r="BI1487" i="3"/>
  <c r="BH1487" i="3"/>
  <c r="BG1487" i="3"/>
  <c r="BF1487" i="3"/>
  <c r="T1487" i="3"/>
  <c r="R1487" i="3"/>
  <c r="P1487" i="3"/>
  <c r="BI1484" i="3"/>
  <c r="BH1484" i="3"/>
  <c r="BG1484" i="3"/>
  <c r="BF1484" i="3"/>
  <c r="T1484" i="3"/>
  <c r="R1484" i="3"/>
  <c r="P1484" i="3"/>
  <c r="BI1481" i="3"/>
  <c r="BH1481" i="3"/>
  <c r="BG1481" i="3"/>
  <c r="BF1481" i="3"/>
  <c r="T1481" i="3"/>
  <c r="R1481" i="3"/>
  <c r="P1481" i="3"/>
  <c r="BI1478" i="3"/>
  <c r="BH1478" i="3"/>
  <c r="BG1478" i="3"/>
  <c r="BF1478" i="3"/>
  <c r="T1478" i="3"/>
  <c r="R1478" i="3"/>
  <c r="P1478" i="3"/>
  <c r="BI1475" i="3"/>
  <c r="BH1475" i="3"/>
  <c r="BG1475" i="3"/>
  <c r="BF1475" i="3"/>
  <c r="T1475" i="3"/>
  <c r="R1475" i="3"/>
  <c r="P1475" i="3"/>
  <c r="BI1472" i="3"/>
  <c r="BH1472" i="3"/>
  <c r="BG1472" i="3"/>
  <c r="BF1472" i="3"/>
  <c r="T1472" i="3"/>
  <c r="R1472" i="3"/>
  <c r="P1472" i="3"/>
  <c r="BI1469" i="3"/>
  <c r="BH1469" i="3"/>
  <c r="BG1469" i="3"/>
  <c r="BF1469" i="3"/>
  <c r="T1469" i="3"/>
  <c r="R1469" i="3"/>
  <c r="P1469" i="3"/>
  <c r="BI1466" i="3"/>
  <c r="BH1466" i="3"/>
  <c r="BG1466" i="3"/>
  <c r="BF1466" i="3"/>
  <c r="T1466" i="3"/>
  <c r="R1466" i="3"/>
  <c r="P1466" i="3"/>
  <c r="BI1463" i="3"/>
  <c r="BH1463" i="3"/>
  <c r="BG1463" i="3"/>
  <c r="BF1463" i="3"/>
  <c r="T1463" i="3"/>
  <c r="R1463" i="3"/>
  <c r="P1463" i="3"/>
  <c r="BI1460" i="3"/>
  <c r="BH1460" i="3"/>
  <c r="BG1460" i="3"/>
  <c r="BF1460" i="3"/>
  <c r="T1460" i="3"/>
  <c r="R1460" i="3"/>
  <c r="P1460" i="3"/>
  <c r="BI1457" i="3"/>
  <c r="BH1457" i="3"/>
  <c r="BG1457" i="3"/>
  <c r="BF1457" i="3"/>
  <c r="T1457" i="3"/>
  <c r="R1457" i="3"/>
  <c r="P1457" i="3"/>
  <c r="BI1454" i="3"/>
  <c r="BH1454" i="3"/>
  <c r="BG1454" i="3"/>
  <c r="BF1454" i="3"/>
  <c r="T1454" i="3"/>
  <c r="R1454" i="3"/>
  <c r="P1454" i="3"/>
  <c r="BI1451" i="3"/>
  <c r="BH1451" i="3"/>
  <c r="BG1451" i="3"/>
  <c r="BF1451" i="3"/>
  <c r="T1451" i="3"/>
  <c r="R1451" i="3"/>
  <c r="P1451" i="3"/>
  <c r="BI1448" i="3"/>
  <c r="BH1448" i="3"/>
  <c r="BG1448" i="3"/>
  <c r="BF1448" i="3"/>
  <c r="T1448" i="3"/>
  <c r="R1448" i="3"/>
  <c r="P1448" i="3"/>
  <c r="BI1445" i="3"/>
  <c r="BH1445" i="3"/>
  <c r="BG1445" i="3"/>
  <c r="BF1445" i="3"/>
  <c r="T1445" i="3"/>
  <c r="R1445" i="3"/>
  <c r="P1445" i="3"/>
  <c r="BI1439" i="3"/>
  <c r="BH1439" i="3"/>
  <c r="BG1439" i="3"/>
  <c r="BF1439" i="3"/>
  <c r="T1439" i="3"/>
  <c r="R1439" i="3"/>
  <c r="P1439" i="3"/>
  <c r="BI1436" i="3"/>
  <c r="BH1436" i="3"/>
  <c r="BG1436" i="3"/>
  <c r="BF1436" i="3"/>
  <c r="T1436" i="3"/>
  <c r="R1436" i="3"/>
  <c r="P1436" i="3"/>
  <c r="BI1433" i="3"/>
  <c r="BH1433" i="3"/>
  <c r="BG1433" i="3"/>
  <c r="BF1433" i="3"/>
  <c r="T1433" i="3"/>
  <c r="R1433" i="3"/>
  <c r="P1433" i="3"/>
  <c r="BI1430" i="3"/>
  <c r="BH1430" i="3"/>
  <c r="BG1430" i="3"/>
  <c r="BF1430" i="3"/>
  <c r="T1430" i="3"/>
  <c r="R1430" i="3"/>
  <c r="P1430" i="3"/>
  <c r="BI1427" i="3"/>
  <c r="BH1427" i="3"/>
  <c r="BG1427" i="3"/>
  <c r="BF1427" i="3"/>
  <c r="T1427" i="3"/>
  <c r="R1427" i="3"/>
  <c r="P1427" i="3"/>
  <c r="BI1424" i="3"/>
  <c r="BH1424" i="3"/>
  <c r="BG1424" i="3"/>
  <c r="BF1424" i="3"/>
  <c r="T1424" i="3"/>
  <c r="R1424" i="3"/>
  <c r="P1424" i="3"/>
  <c r="BI1421" i="3"/>
  <c r="BH1421" i="3"/>
  <c r="BG1421" i="3"/>
  <c r="BF1421" i="3"/>
  <c r="T1421" i="3"/>
  <c r="R1421" i="3"/>
  <c r="P1421" i="3"/>
  <c r="BI1415" i="3"/>
  <c r="BH1415" i="3"/>
  <c r="BG1415" i="3"/>
  <c r="BF1415" i="3"/>
  <c r="T1415" i="3"/>
  <c r="R1415" i="3"/>
  <c r="P1415" i="3"/>
  <c r="BI1410" i="3"/>
  <c r="BH1410" i="3"/>
  <c r="BG1410" i="3"/>
  <c r="BF1410" i="3"/>
  <c r="T1410" i="3"/>
  <c r="R1410" i="3"/>
  <c r="P1410" i="3"/>
  <c r="BI1400" i="3"/>
  <c r="BH1400" i="3"/>
  <c r="BG1400" i="3"/>
  <c r="BF1400" i="3"/>
  <c r="T1400" i="3"/>
  <c r="R1400" i="3"/>
  <c r="P1400" i="3"/>
  <c r="BI1397" i="3"/>
  <c r="BH1397" i="3"/>
  <c r="BG1397" i="3"/>
  <c r="BF1397" i="3"/>
  <c r="T1397" i="3"/>
  <c r="R1397" i="3"/>
  <c r="P1397" i="3"/>
  <c r="BI1392" i="3"/>
  <c r="BH1392" i="3"/>
  <c r="BG1392" i="3"/>
  <c r="BF1392" i="3"/>
  <c r="T1392" i="3"/>
  <c r="R1392" i="3"/>
  <c r="P1392" i="3"/>
  <c r="BI1389" i="3"/>
  <c r="BH1389" i="3"/>
  <c r="BG1389" i="3"/>
  <c r="BF1389" i="3"/>
  <c r="T1389" i="3"/>
  <c r="R1389" i="3"/>
  <c r="P1389" i="3"/>
  <c r="BI1386" i="3"/>
  <c r="BH1386" i="3"/>
  <c r="BG1386" i="3"/>
  <c r="BF1386" i="3"/>
  <c r="T1386" i="3"/>
  <c r="R1386" i="3"/>
  <c r="P1386" i="3"/>
  <c r="BI1380" i="3"/>
  <c r="BH1380" i="3"/>
  <c r="BG1380" i="3"/>
  <c r="BF1380" i="3"/>
  <c r="T1380" i="3"/>
  <c r="R1380" i="3"/>
  <c r="P1380" i="3"/>
  <c r="BI1377" i="3"/>
  <c r="BH1377" i="3"/>
  <c r="BG1377" i="3"/>
  <c r="BF1377" i="3"/>
  <c r="T1377" i="3"/>
  <c r="R1377" i="3"/>
  <c r="P1377" i="3"/>
  <c r="BI1375" i="3"/>
  <c r="BH1375" i="3"/>
  <c r="BG1375" i="3"/>
  <c r="BF1375" i="3"/>
  <c r="T1375" i="3"/>
  <c r="R1375" i="3"/>
  <c r="P1375" i="3"/>
  <c r="BI1372" i="3"/>
  <c r="BH1372" i="3"/>
  <c r="BG1372" i="3"/>
  <c r="BF1372" i="3"/>
  <c r="T1372" i="3"/>
  <c r="R1372" i="3"/>
  <c r="P1372" i="3"/>
  <c r="BI1367" i="3"/>
  <c r="BH1367" i="3"/>
  <c r="BG1367" i="3"/>
  <c r="BF1367" i="3"/>
  <c r="T1367" i="3"/>
  <c r="R1367" i="3"/>
  <c r="P1367" i="3"/>
  <c r="BI1362" i="3"/>
  <c r="BH1362" i="3"/>
  <c r="BG1362" i="3"/>
  <c r="BF1362" i="3"/>
  <c r="T1362" i="3"/>
  <c r="R1362" i="3"/>
  <c r="P1362" i="3"/>
  <c r="BI1359" i="3"/>
  <c r="BH1359" i="3"/>
  <c r="BG1359" i="3"/>
  <c r="BF1359" i="3"/>
  <c r="T1359" i="3"/>
  <c r="R1359" i="3"/>
  <c r="P1359" i="3"/>
  <c r="BI1355" i="3"/>
  <c r="BH1355" i="3"/>
  <c r="BG1355" i="3"/>
  <c r="BF1355" i="3"/>
  <c r="T1355" i="3"/>
  <c r="R1355" i="3"/>
  <c r="P1355" i="3"/>
  <c r="BI1350" i="3"/>
  <c r="BH1350" i="3"/>
  <c r="BG1350" i="3"/>
  <c r="BF1350" i="3"/>
  <c r="T1350" i="3"/>
  <c r="R1350" i="3"/>
  <c r="P1350" i="3"/>
  <c r="BI1344" i="3"/>
  <c r="BH1344" i="3"/>
  <c r="BG1344" i="3"/>
  <c r="BF1344" i="3"/>
  <c r="T1344" i="3"/>
  <c r="R1344" i="3"/>
  <c r="P1344" i="3"/>
  <c r="BI1341" i="3"/>
  <c r="BH1341" i="3"/>
  <c r="BG1341" i="3"/>
  <c r="BF1341" i="3"/>
  <c r="T1341" i="3"/>
  <c r="R1341" i="3"/>
  <c r="P1341" i="3"/>
  <c r="BI1338" i="3"/>
  <c r="BH1338" i="3"/>
  <c r="BG1338" i="3"/>
  <c r="BF1338" i="3"/>
  <c r="T1338" i="3"/>
  <c r="R1338" i="3"/>
  <c r="P1338" i="3"/>
  <c r="BI1335" i="3"/>
  <c r="BH1335" i="3"/>
  <c r="BG1335" i="3"/>
  <c r="BF1335" i="3"/>
  <c r="T1335" i="3"/>
  <c r="R1335" i="3"/>
  <c r="P1335" i="3"/>
  <c r="BI1332" i="3"/>
  <c r="BH1332" i="3"/>
  <c r="BG1332" i="3"/>
  <c r="BF1332" i="3"/>
  <c r="T1332" i="3"/>
  <c r="R1332" i="3"/>
  <c r="P1332" i="3"/>
  <c r="BI1329" i="3"/>
  <c r="BH1329" i="3"/>
  <c r="BG1329" i="3"/>
  <c r="BF1329" i="3"/>
  <c r="T1329" i="3"/>
  <c r="R1329" i="3"/>
  <c r="P1329" i="3"/>
  <c r="BI1326" i="3"/>
  <c r="BH1326" i="3"/>
  <c r="BG1326" i="3"/>
  <c r="BF1326" i="3"/>
  <c r="T1326" i="3"/>
  <c r="R1326" i="3"/>
  <c r="P1326" i="3"/>
  <c r="BI1320" i="3"/>
  <c r="BH1320" i="3"/>
  <c r="BG1320" i="3"/>
  <c r="BF1320" i="3"/>
  <c r="T1320" i="3"/>
  <c r="R1320" i="3"/>
  <c r="P1320" i="3"/>
  <c r="BI1309" i="3"/>
  <c r="BH1309" i="3"/>
  <c r="BG1309" i="3"/>
  <c r="BF1309" i="3"/>
  <c r="T1309" i="3"/>
  <c r="R1309" i="3"/>
  <c r="P1309" i="3"/>
  <c r="BI1306" i="3"/>
  <c r="BH1306" i="3"/>
  <c r="BG1306" i="3"/>
  <c r="BF1306" i="3"/>
  <c r="T1306" i="3"/>
  <c r="R1306" i="3"/>
  <c r="P1306" i="3"/>
  <c r="BI1300" i="3"/>
  <c r="BH1300" i="3"/>
  <c r="BG1300" i="3"/>
  <c r="BF1300" i="3"/>
  <c r="T1300" i="3"/>
  <c r="R1300" i="3"/>
  <c r="P1300" i="3"/>
  <c r="BI1296" i="3"/>
  <c r="BH1296" i="3"/>
  <c r="BG1296" i="3"/>
  <c r="BF1296" i="3"/>
  <c r="T1296" i="3"/>
  <c r="R1296" i="3"/>
  <c r="P1296" i="3"/>
  <c r="BI1293" i="3"/>
  <c r="BH1293" i="3"/>
  <c r="BG1293" i="3"/>
  <c r="BF1293" i="3"/>
  <c r="T1293" i="3"/>
  <c r="R1293" i="3"/>
  <c r="P1293" i="3"/>
  <c r="BI1288" i="3"/>
  <c r="BH1288" i="3"/>
  <c r="BG1288" i="3"/>
  <c r="BF1288" i="3"/>
  <c r="T1288" i="3"/>
  <c r="R1288" i="3"/>
  <c r="P1288" i="3"/>
  <c r="BI1283" i="3"/>
  <c r="BH1283" i="3"/>
  <c r="BG1283" i="3"/>
  <c r="BF1283" i="3"/>
  <c r="T1283" i="3"/>
  <c r="R1283" i="3"/>
  <c r="P1283" i="3"/>
  <c r="BI1278" i="3"/>
  <c r="BH1278" i="3"/>
  <c r="BG1278" i="3"/>
  <c r="BF1278" i="3"/>
  <c r="T1278" i="3"/>
  <c r="R1278" i="3"/>
  <c r="P1278" i="3"/>
  <c r="BI1275" i="3"/>
  <c r="BH1275" i="3"/>
  <c r="BG1275" i="3"/>
  <c r="BF1275" i="3"/>
  <c r="T1275" i="3"/>
  <c r="R1275" i="3"/>
  <c r="P1275" i="3"/>
  <c r="BI1270" i="3"/>
  <c r="BH1270" i="3"/>
  <c r="BG1270" i="3"/>
  <c r="BF1270" i="3"/>
  <c r="T1270" i="3"/>
  <c r="R1270" i="3"/>
  <c r="P1270" i="3"/>
  <c r="BI1265" i="3"/>
  <c r="BH1265" i="3"/>
  <c r="BG1265" i="3"/>
  <c r="BF1265" i="3"/>
  <c r="T1265" i="3"/>
  <c r="R1265" i="3"/>
  <c r="P1265" i="3"/>
  <c r="BI1262" i="3"/>
  <c r="BH1262" i="3"/>
  <c r="BG1262" i="3"/>
  <c r="BF1262" i="3"/>
  <c r="T1262" i="3"/>
  <c r="R1262" i="3"/>
  <c r="P1262" i="3"/>
  <c r="BI1258" i="3"/>
  <c r="BH1258" i="3"/>
  <c r="BG1258" i="3"/>
  <c r="BF1258" i="3"/>
  <c r="T1258" i="3"/>
  <c r="R1258" i="3"/>
  <c r="P1258" i="3"/>
  <c r="BI1255" i="3"/>
  <c r="BH1255" i="3"/>
  <c r="BG1255" i="3"/>
  <c r="BF1255" i="3"/>
  <c r="T1255" i="3"/>
  <c r="R1255" i="3"/>
  <c r="P1255" i="3"/>
  <c r="BI1252" i="3"/>
  <c r="BH1252" i="3"/>
  <c r="BG1252" i="3"/>
  <c r="BF1252" i="3"/>
  <c r="T1252" i="3"/>
  <c r="R1252" i="3"/>
  <c r="P1252" i="3"/>
  <c r="BI1249" i="3"/>
  <c r="BH1249" i="3"/>
  <c r="BG1249" i="3"/>
  <c r="BF1249" i="3"/>
  <c r="T1249" i="3"/>
  <c r="R1249" i="3"/>
  <c r="P1249" i="3"/>
  <c r="BI1246" i="3"/>
  <c r="BH1246" i="3"/>
  <c r="BG1246" i="3"/>
  <c r="BF1246" i="3"/>
  <c r="T1246" i="3"/>
  <c r="R1246" i="3"/>
  <c r="P1246" i="3"/>
  <c r="BI1241" i="3"/>
  <c r="BH1241" i="3"/>
  <c r="BG1241" i="3"/>
  <c r="BF1241" i="3"/>
  <c r="T1241" i="3"/>
  <c r="R1241" i="3"/>
  <c r="P1241" i="3"/>
  <c r="BI1238" i="3"/>
  <c r="BH1238" i="3"/>
  <c r="BG1238" i="3"/>
  <c r="BF1238" i="3"/>
  <c r="T1238" i="3"/>
  <c r="R1238" i="3"/>
  <c r="P1238" i="3"/>
  <c r="BI1233" i="3"/>
  <c r="BH1233" i="3"/>
  <c r="BG1233" i="3"/>
  <c r="BF1233" i="3"/>
  <c r="T1233" i="3"/>
  <c r="R1233" i="3"/>
  <c r="P1233" i="3"/>
  <c r="BI1227" i="3"/>
  <c r="BH1227" i="3"/>
  <c r="BG1227" i="3"/>
  <c r="BF1227" i="3"/>
  <c r="T1227" i="3"/>
  <c r="R1227" i="3"/>
  <c r="P1227" i="3"/>
  <c r="BI1224" i="3"/>
  <c r="BH1224" i="3"/>
  <c r="BG1224" i="3"/>
  <c r="BF1224" i="3"/>
  <c r="T1224" i="3"/>
  <c r="R1224" i="3"/>
  <c r="P1224" i="3"/>
  <c r="BI1221" i="3"/>
  <c r="BH1221" i="3"/>
  <c r="BG1221" i="3"/>
  <c r="BF1221" i="3"/>
  <c r="T1221" i="3"/>
  <c r="R1221" i="3"/>
  <c r="P1221" i="3"/>
  <c r="BI1218" i="3"/>
  <c r="BH1218" i="3"/>
  <c r="BG1218" i="3"/>
  <c r="BF1218" i="3"/>
  <c r="T1218" i="3"/>
  <c r="R1218" i="3"/>
  <c r="P1218" i="3"/>
  <c r="BI1215" i="3"/>
  <c r="BH1215" i="3"/>
  <c r="BG1215" i="3"/>
  <c r="BF1215" i="3"/>
  <c r="T1215" i="3"/>
  <c r="R1215" i="3"/>
  <c r="P1215" i="3"/>
  <c r="BI1209" i="3"/>
  <c r="BH1209" i="3"/>
  <c r="BG1209" i="3"/>
  <c r="BF1209" i="3"/>
  <c r="T1209" i="3"/>
  <c r="R1209" i="3"/>
  <c r="P1209" i="3"/>
  <c r="BI1204" i="3"/>
  <c r="BH1204" i="3"/>
  <c r="BG1204" i="3"/>
  <c r="BF1204" i="3"/>
  <c r="T1204" i="3"/>
  <c r="R1204" i="3"/>
  <c r="P1204" i="3"/>
  <c r="BI1201" i="3"/>
  <c r="BH1201" i="3"/>
  <c r="BG1201" i="3"/>
  <c r="BF1201" i="3"/>
  <c r="T1201" i="3"/>
  <c r="R1201" i="3"/>
  <c r="P1201" i="3"/>
  <c r="BI1198" i="3"/>
  <c r="BH1198" i="3"/>
  <c r="BG1198" i="3"/>
  <c r="BF1198" i="3"/>
  <c r="T1198" i="3"/>
  <c r="R1198" i="3"/>
  <c r="P1198" i="3"/>
  <c r="BI1193" i="3"/>
  <c r="BH1193" i="3"/>
  <c r="BG1193" i="3"/>
  <c r="BF1193" i="3"/>
  <c r="T1193" i="3"/>
  <c r="R1193" i="3"/>
  <c r="P1193" i="3"/>
  <c r="BI1190" i="3"/>
  <c r="BH1190" i="3"/>
  <c r="BG1190" i="3"/>
  <c r="BF1190" i="3"/>
  <c r="T1190" i="3"/>
  <c r="R1190" i="3"/>
  <c r="P1190" i="3"/>
  <c r="BI1187" i="3"/>
  <c r="BH1187" i="3"/>
  <c r="BG1187" i="3"/>
  <c r="BF1187" i="3"/>
  <c r="T1187" i="3"/>
  <c r="R1187" i="3"/>
  <c r="P1187" i="3"/>
  <c r="BI1183" i="3"/>
  <c r="BH1183" i="3"/>
  <c r="BG1183" i="3"/>
  <c r="BF1183" i="3"/>
  <c r="T1183" i="3"/>
  <c r="R1183" i="3"/>
  <c r="P1183" i="3"/>
  <c r="BI1180" i="3"/>
  <c r="BH1180" i="3"/>
  <c r="BG1180" i="3"/>
  <c r="BF1180" i="3"/>
  <c r="T1180" i="3"/>
  <c r="R1180" i="3"/>
  <c r="P1180" i="3"/>
  <c r="BI1177" i="3"/>
  <c r="BH1177" i="3"/>
  <c r="BG1177" i="3"/>
  <c r="BF1177" i="3"/>
  <c r="T1177" i="3"/>
  <c r="R1177" i="3"/>
  <c r="P1177" i="3"/>
  <c r="BI1174" i="3"/>
  <c r="BH1174" i="3"/>
  <c r="BG1174" i="3"/>
  <c r="BF1174" i="3"/>
  <c r="T1174" i="3"/>
  <c r="R1174" i="3"/>
  <c r="P1174" i="3"/>
  <c r="BI1169" i="3"/>
  <c r="BH1169" i="3"/>
  <c r="BG1169" i="3"/>
  <c r="BF1169" i="3"/>
  <c r="T1169" i="3"/>
  <c r="R1169" i="3"/>
  <c r="P1169" i="3"/>
  <c r="BI1164" i="3"/>
  <c r="BH1164" i="3"/>
  <c r="BG1164" i="3"/>
  <c r="BF1164" i="3"/>
  <c r="T1164" i="3"/>
  <c r="R1164" i="3"/>
  <c r="P1164" i="3"/>
  <c r="BI1161" i="3"/>
  <c r="BH1161" i="3"/>
  <c r="BG1161" i="3"/>
  <c r="BF1161" i="3"/>
  <c r="T1161" i="3"/>
  <c r="R1161" i="3"/>
  <c r="P1161" i="3"/>
  <c r="BI1156" i="3"/>
  <c r="BH1156" i="3"/>
  <c r="BG1156" i="3"/>
  <c r="BF1156" i="3"/>
  <c r="T1156" i="3"/>
  <c r="R1156" i="3"/>
  <c r="P1156" i="3"/>
  <c r="BI1152" i="3"/>
  <c r="BH1152" i="3"/>
  <c r="BG1152" i="3"/>
  <c r="BF1152" i="3"/>
  <c r="T1152" i="3"/>
  <c r="R1152" i="3"/>
  <c r="P1152" i="3"/>
  <c r="BI1146" i="3"/>
  <c r="BH1146" i="3"/>
  <c r="BG1146" i="3"/>
  <c r="BF1146" i="3"/>
  <c r="T1146" i="3"/>
  <c r="R1146" i="3"/>
  <c r="P1146" i="3"/>
  <c r="BI1143" i="3"/>
  <c r="BH1143" i="3"/>
  <c r="BG1143" i="3"/>
  <c r="BF1143" i="3"/>
  <c r="T1143" i="3"/>
  <c r="R1143" i="3"/>
  <c r="P1143" i="3"/>
  <c r="BI1140" i="3"/>
  <c r="BH1140" i="3"/>
  <c r="BG1140" i="3"/>
  <c r="BF1140" i="3"/>
  <c r="T1140" i="3"/>
  <c r="R1140" i="3"/>
  <c r="P1140" i="3"/>
  <c r="BI1137" i="3"/>
  <c r="BH1137" i="3"/>
  <c r="BG1137" i="3"/>
  <c r="BF1137" i="3"/>
  <c r="T1137" i="3"/>
  <c r="R1137" i="3"/>
  <c r="P1137" i="3"/>
  <c r="BI1134" i="3"/>
  <c r="BH1134" i="3"/>
  <c r="BG1134" i="3"/>
  <c r="BF1134" i="3"/>
  <c r="T1134" i="3"/>
  <c r="R1134" i="3"/>
  <c r="P1134" i="3"/>
  <c r="BI1131" i="3"/>
  <c r="BH1131" i="3"/>
  <c r="BG1131" i="3"/>
  <c r="BF1131" i="3"/>
  <c r="T1131" i="3"/>
  <c r="R1131" i="3"/>
  <c r="P1131" i="3"/>
  <c r="BI1124" i="3"/>
  <c r="BH1124" i="3"/>
  <c r="BG1124" i="3"/>
  <c r="BF1124" i="3"/>
  <c r="T1124" i="3"/>
  <c r="R1124" i="3"/>
  <c r="P1124" i="3"/>
  <c r="BI1117" i="3"/>
  <c r="BH1117" i="3"/>
  <c r="BG1117" i="3"/>
  <c r="BF1117" i="3"/>
  <c r="T1117" i="3"/>
  <c r="R1117" i="3"/>
  <c r="P1117" i="3"/>
  <c r="BI1114" i="3"/>
  <c r="BH1114" i="3"/>
  <c r="BG1114" i="3"/>
  <c r="BF1114" i="3"/>
  <c r="T1114" i="3"/>
  <c r="R1114" i="3"/>
  <c r="P1114" i="3"/>
  <c r="BI1110" i="3"/>
  <c r="BH1110" i="3"/>
  <c r="BG1110" i="3"/>
  <c r="BF1110" i="3"/>
  <c r="T1110" i="3"/>
  <c r="R1110" i="3"/>
  <c r="P1110" i="3"/>
  <c r="BI1106" i="3"/>
  <c r="BH1106" i="3"/>
  <c r="BG1106" i="3"/>
  <c r="BF1106" i="3"/>
  <c r="T1106" i="3"/>
  <c r="R1106" i="3"/>
  <c r="P1106" i="3"/>
  <c r="BI1103" i="3"/>
  <c r="BH1103" i="3"/>
  <c r="BG1103" i="3"/>
  <c r="BF1103" i="3"/>
  <c r="T1103" i="3"/>
  <c r="R1103" i="3"/>
  <c r="P1103" i="3"/>
  <c r="BI1100" i="3"/>
  <c r="BH1100" i="3"/>
  <c r="BG1100" i="3"/>
  <c r="BF1100" i="3"/>
  <c r="T1100" i="3"/>
  <c r="R1100" i="3"/>
  <c r="P1100" i="3"/>
  <c r="BI1097" i="3"/>
  <c r="BH1097" i="3"/>
  <c r="BG1097" i="3"/>
  <c r="BF1097" i="3"/>
  <c r="T1097" i="3"/>
  <c r="R1097" i="3"/>
  <c r="P1097" i="3"/>
  <c r="BI1094" i="3"/>
  <c r="BH1094" i="3"/>
  <c r="BG1094" i="3"/>
  <c r="BF1094" i="3"/>
  <c r="T1094" i="3"/>
  <c r="R1094" i="3"/>
  <c r="P1094" i="3"/>
  <c r="BI1090" i="3"/>
  <c r="BH1090" i="3"/>
  <c r="BG1090" i="3"/>
  <c r="BF1090" i="3"/>
  <c r="T1090" i="3"/>
  <c r="R1090" i="3"/>
  <c r="P1090" i="3"/>
  <c r="BI1087" i="3"/>
  <c r="BH1087" i="3"/>
  <c r="BG1087" i="3"/>
  <c r="BF1087" i="3"/>
  <c r="T1087" i="3"/>
  <c r="R1087" i="3"/>
  <c r="P1087" i="3"/>
  <c r="BI1076" i="3"/>
  <c r="BH1076" i="3"/>
  <c r="BG1076" i="3"/>
  <c r="BF1076" i="3"/>
  <c r="T1076" i="3"/>
  <c r="R1076" i="3"/>
  <c r="P1076" i="3"/>
  <c r="BI1072" i="3"/>
  <c r="BH1072" i="3"/>
  <c r="BG1072" i="3"/>
  <c r="BF1072" i="3"/>
  <c r="T1072" i="3"/>
  <c r="R1072" i="3"/>
  <c r="P1072" i="3"/>
  <c r="BI1069" i="3"/>
  <c r="BH1069" i="3"/>
  <c r="BG1069" i="3"/>
  <c r="BF1069" i="3"/>
  <c r="T1069" i="3"/>
  <c r="R1069" i="3"/>
  <c r="P1069" i="3"/>
  <c r="BI1064" i="3"/>
  <c r="BH1064" i="3"/>
  <c r="BG1064" i="3"/>
  <c r="BF1064" i="3"/>
  <c r="T1064" i="3"/>
  <c r="R1064" i="3"/>
  <c r="P1064" i="3"/>
  <c r="BI1055" i="3"/>
  <c r="BH1055" i="3"/>
  <c r="BG1055" i="3"/>
  <c r="BF1055" i="3"/>
  <c r="T1055" i="3"/>
  <c r="R1055" i="3"/>
  <c r="P1055" i="3"/>
  <c r="BI1052" i="3"/>
  <c r="BH1052" i="3"/>
  <c r="BG1052" i="3"/>
  <c r="BF1052" i="3"/>
  <c r="T1052" i="3"/>
  <c r="R1052" i="3"/>
  <c r="P1052" i="3"/>
  <c r="BI1043" i="3"/>
  <c r="BH1043" i="3"/>
  <c r="BG1043" i="3"/>
  <c r="BF1043" i="3"/>
  <c r="T1043" i="3"/>
  <c r="R1043" i="3"/>
  <c r="P1043" i="3"/>
  <c r="BI1040" i="3"/>
  <c r="BH1040" i="3"/>
  <c r="BG1040" i="3"/>
  <c r="BF1040" i="3"/>
  <c r="T1040" i="3"/>
  <c r="R1040" i="3"/>
  <c r="P1040" i="3"/>
  <c r="BI1031" i="3"/>
  <c r="BH1031" i="3"/>
  <c r="BG1031" i="3"/>
  <c r="BF1031" i="3"/>
  <c r="T1031" i="3"/>
  <c r="R1031" i="3"/>
  <c r="P1031" i="3"/>
  <c r="BI1028" i="3"/>
  <c r="BH1028" i="3"/>
  <c r="BG1028" i="3"/>
  <c r="BF1028" i="3"/>
  <c r="T1028" i="3"/>
  <c r="R1028" i="3"/>
  <c r="P1028" i="3"/>
  <c r="BI1025" i="3"/>
  <c r="BH1025" i="3"/>
  <c r="BG1025" i="3"/>
  <c r="BF1025" i="3"/>
  <c r="T1025" i="3"/>
  <c r="R1025" i="3"/>
  <c r="P1025" i="3"/>
  <c r="BI1022" i="3"/>
  <c r="BH1022" i="3"/>
  <c r="BG1022" i="3"/>
  <c r="BF1022" i="3"/>
  <c r="T1022" i="3"/>
  <c r="R1022" i="3"/>
  <c r="P1022" i="3"/>
  <c r="BI1019" i="3"/>
  <c r="BH1019" i="3"/>
  <c r="BG1019" i="3"/>
  <c r="BF1019" i="3"/>
  <c r="T1019" i="3"/>
  <c r="R1019" i="3"/>
  <c r="P1019" i="3"/>
  <c r="BI1016" i="3"/>
  <c r="BH1016" i="3"/>
  <c r="BG1016" i="3"/>
  <c r="BF1016" i="3"/>
  <c r="T1016" i="3"/>
  <c r="R1016" i="3"/>
  <c r="P1016" i="3"/>
  <c r="BI1010" i="3"/>
  <c r="BH1010" i="3"/>
  <c r="BG1010" i="3"/>
  <c r="BF1010" i="3"/>
  <c r="T1010" i="3"/>
  <c r="R1010" i="3"/>
  <c r="P1010" i="3"/>
  <c r="BI1007" i="3"/>
  <c r="BH1007" i="3"/>
  <c r="BG1007" i="3"/>
  <c r="BF1007" i="3"/>
  <c r="T1007" i="3"/>
  <c r="R1007" i="3"/>
  <c r="P1007" i="3"/>
  <c r="BI1004" i="3"/>
  <c r="BH1004" i="3"/>
  <c r="BG1004" i="3"/>
  <c r="BF1004" i="3"/>
  <c r="T1004" i="3"/>
  <c r="R1004" i="3"/>
  <c r="P1004" i="3"/>
  <c r="BI998" i="3"/>
  <c r="BH998" i="3"/>
  <c r="BG998" i="3"/>
  <c r="BF998" i="3"/>
  <c r="T998" i="3"/>
  <c r="R998" i="3"/>
  <c r="P998" i="3"/>
  <c r="BI992" i="3"/>
  <c r="BH992" i="3"/>
  <c r="BG992" i="3"/>
  <c r="BF992" i="3"/>
  <c r="T992" i="3"/>
  <c r="R992" i="3"/>
  <c r="P992" i="3"/>
  <c r="BI989" i="3"/>
  <c r="BH989" i="3"/>
  <c r="BG989" i="3"/>
  <c r="BF989" i="3"/>
  <c r="T989" i="3"/>
  <c r="R989" i="3"/>
  <c r="P989" i="3"/>
  <c r="BI986" i="3"/>
  <c r="BH986" i="3"/>
  <c r="BG986" i="3"/>
  <c r="BF986" i="3"/>
  <c r="T986" i="3"/>
  <c r="R986" i="3"/>
  <c r="P986" i="3"/>
  <c r="BI982" i="3"/>
  <c r="BH982" i="3"/>
  <c r="BG982" i="3"/>
  <c r="BF982" i="3"/>
  <c r="T982" i="3"/>
  <c r="R982" i="3"/>
  <c r="P982" i="3"/>
  <c r="BI979" i="3"/>
  <c r="BH979" i="3"/>
  <c r="BG979" i="3"/>
  <c r="BF979" i="3"/>
  <c r="T979" i="3"/>
  <c r="R979" i="3"/>
  <c r="P979" i="3"/>
  <c r="BI976" i="3"/>
  <c r="BH976" i="3"/>
  <c r="BG976" i="3"/>
  <c r="BF976" i="3"/>
  <c r="T976" i="3"/>
  <c r="R976" i="3"/>
  <c r="P976" i="3"/>
  <c r="BI972" i="3"/>
  <c r="BH972" i="3"/>
  <c r="BG972" i="3"/>
  <c r="BF972" i="3"/>
  <c r="T972" i="3"/>
  <c r="T971" i="3" s="1"/>
  <c r="R972" i="3"/>
  <c r="R971" i="3" s="1"/>
  <c r="P972" i="3"/>
  <c r="P971" i="3" s="1"/>
  <c r="BI966" i="3"/>
  <c r="BH966" i="3"/>
  <c r="BG966" i="3"/>
  <c r="BF966" i="3"/>
  <c r="T966" i="3"/>
  <c r="R966" i="3"/>
  <c r="P966" i="3"/>
  <c r="BI961" i="3"/>
  <c r="BH961" i="3"/>
  <c r="BG961" i="3"/>
  <c r="BF961" i="3"/>
  <c r="T961" i="3"/>
  <c r="R961" i="3"/>
  <c r="P961" i="3"/>
  <c r="BI958" i="3"/>
  <c r="BH958" i="3"/>
  <c r="BG958" i="3"/>
  <c r="BF958" i="3"/>
  <c r="T958" i="3"/>
  <c r="R958" i="3"/>
  <c r="P958" i="3"/>
  <c r="BI954" i="3"/>
  <c r="BH954" i="3"/>
  <c r="BG954" i="3"/>
  <c r="BF954" i="3"/>
  <c r="T954" i="3"/>
  <c r="R954" i="3"/>
  <c r="P954" i="3"/>
  <c r="BI951" i="3"/>
  <c r="BH951" i="3"/>
  <c r="BG951" i="3"/>
  <c r="BF951" i="3"/>
  <c r="T951" i="3"/>
  <c r="R951" i="3"/>
  <c r="P951" i="3"/>
  <c r="BI948" i="3"/>
  <c r="BH948" i="3"/>
  <c r="BG948" i="3"/>
  <c r="BF948" i="3"/>
  <c r="T948" i="3"/>
  <c r="R948" i="3"/>
  <c r="P948" i="3"/>
  <c r="BI945" i="3"/>
  <c r="BH945" i="3"/>
  <c r="BG945" i="3"/>
  <c r="BF945" i="3"/>
  <c r="T945" i="3"/>
  <c r="R945" i="3"/>
  <c r="P945" i="3"/>
  <c r="BI942" i="3"/>
  <c r="BH942" i="3"/>
  <c r="BG942" i="3"/>
  <c r="BF942" i="3"/>
  <c r="T942" i="3"/>
  <c r="R942" i="3"/>
  <c r="P942" i="3"/>
  <c r="BI939" i="3"/>
  <c r="BH939" i="3"/>
  <c r="BG939" i="3"/>
  <c r="BF939" i="3"/>
  <c r="T939" i="3"/>
  <c r="R939" i="3"/>
  <c r="P939" i="3"/>
  <c r="BI936" i="3"/>
  <c r="BH936" i="3"/>
  <c r="BG936" i="3"/>
  <c r="BF936" i="3"/>
  <c r="T936" i="3"/>
  <c r="R936" i="3"/>
  <c r="P936" i="3"/>
  <c r="BI933" i="3"/>
  <c r="BH933" i="3"/>
  <c r="BG933" i="3"/>
  <c r="BF933" i="3"/>
  <c r="T933" i="3"/>
  <c r="R933" i="3"/>
  <c r="P933" i="3"/>
  <c r="BI929" i="3"/>
  <c r="BH929" i="3"/>
  <c r="BG929" i="3"/>
  <c r="BF929" i="3"/>
  <c r="T929" i="3"/>
  <c r="R929" i="3"/>
  <c r="P929" i="3"/>
  <c r="BI926" i="3"/>
  <c r="BH926" i="3"/>
  <c r="BG926" i="3"/>
  <c r="BF926" i="3"/>
  <c r="T926" i="3"/>
  <c r="R926" i="3"/>
  <c r="P926" i="3"/>
  <c r="BI923" i="3"/>
  <c r="BH923" i="3"/>
  <c r="BG923" i="3"/>
  <c r="BF923" i="3"/>
  <c r="T923" i="3"/>
  <c r="R923" i="3"/>
  <c r="P923" i="3"/>
  <c r="BI921" i="3"/>
  <c r="BH921" i="3"/>
  <c r="BG921" i="3"/>
  <c r="BF921" i="3"/>
  <c r="T921" i="3"/>
  <c r="R921" i="3"/>
  <c r="P921" i="3"/>
  <c r="BI918" i="3"/>
  <c r="BH918" i="3"/>
  <c r="BG918" i="3"/>
  <c r="BF918" i="3"/>
  <c r="T918" i="3"/>
  <c r="R918" i="3"/>
  <c r="P918" i="3"/>
  <c r="BI915" i="3"/>
  <c r="BH915" i="3"/>
  <c r="BG915" i="3"/>
  <c r="BF915" i="3"/>
  <c r="T915" i="3"/>
  <c r="R915" i="3"/>
  <c r="P915" i="3"/>
  <c r="BI912" i="3"/>
  <c r="BH912" i="3"/>
  <c r="BG912" i="3"/>
  <c r="BF912" i="3"/>
  <c r="T912" i="3"/>
  <c r="R912" i="3"/>
  <c r="P912" i="3"/>
  <c r="BI909" i="3"/>
  <c r="BH909" i="3"/>
  <c r="BG909" i="3"/>
  <c r="BF909" i="3"/>
  <c r="T909" i="3"/>
  <c r="R909" i="3"/>
  <c r="P909" i="3"/>
  <c r="BI906" i="3"/>
  <c r="BH906" i="3"/>
  <c r="BG906" i="3"/>
  <c r="BF906" i="3"/>
  <c r="T906" i="3"/>
  <c r="R906" i="3"/>
  <c r="P906" i="3"/>
  <c r="BI903" i="3"/>
  <c r="BH903" i="3"/>
  <c r="BG903" i="3"/>
  <c r="BF903" i="3"/>
  <c r="T903" i="3"/>
  <c r="R903" i="3"/>
  <c r="P903" i="3"/>
  <c r="BI899" i="3"/>
  <c r="BH899" i="3"/>
  <c r="BG899" i="3"/>
  <c r="BF899" i="3"/>
  <c r="T899" i="3"/>
  <c r="R899" i="3"/>
  <c r="P899" i="3"/>
  <c r="BI896" i="3"/>
  <c r="BH896" i="3"/>
  <c r="BG896" i="3"/>
  <c r="BF896" i="3"/>
  <c r="T896" i="3"/>
  <c r="R896" i="3"/>
  <c r="P896" i="3"/>
  <c r="BI894" i="3"/>
  <c r="BH894" i="3"/>
  <c r="BG894" i="3"/>
  <c r="BF894" i="3"/>
  <c r="T894" i="3"/>
  <c r="R894" i="3"/>
  <c r="P894" i="3"/>
  <c r="BI892" i="3"/>
  <c r="BH892" i="3"/>
  <c r="BG892" i="3"/>
  <c r="BF892" i="3"/>
  <c r="T892" i="3"/>
  <c r="R892" i="3"/>
  <c r="P892" i="3"/>
  <c r="BI889" i="3"/>
  <c r="BH889" i="3"/>
  <c r="BG889" i="3"/>
  <c r="BF889" i="3"/>
  <c r="T889" i="3"/>
  <c r="R889" i="3"/>
  <c r="P889" i="3"/>
  <c r="BI887" i="3"/>
  <c r="BH887" i="3"/>
  <c r="BG887" i="3"/>
  <c r="BF887" i="3"/>
  <c r="T887" i="3"/>
  <c r="R887" i="3"/>
  <c r="P887" i="3"/>
  <c r="BI884" i="3"/>
  <c r="BH884" i="3"/>
  <c r="BG884" i="3"/>
  <c r="BF884" i="3"/>
  <c r="T884" i="3"/>
  <c r="R884" i="3"/>
  <c r="P884" i="3"/>
  <c r="BI879" i="3"/>
  <c r="BH879" i="3"/>
  <c r="BG879" i="3"/>
  <c r="BF879" i="3"/>
  <c r="T879" i="3"/>
  <c r="R879" i="3"/>
  <c r="P879" i="3"/>
  <c r="BI874" i="3"/>
  <c r="BH874" i="3"/>
  <c r="BG874" i="3"/>
  <c r="BF874" i="3"/>
  <c r="T874" i="3"/>
  <c r="R874" i="3"/>
  <c r="P874" i="3"/>
  <c r="BI871" i="3"/>
  <c r="BH871" i="3"/>
  <c r="BG871" i="3"/>
  <c r="BF871" i="3"/>
  <c r="T871" i="3"/>
  <c r="R871" i="3"/>
  <c r="P871" i="3"/>
  <c r="BI868" i="3"/>
  <c r="BH868" i="3"/>
  <c r="BG868" i="3"/>
  <c r="BF868" i="3"/>
  <c r="T868" i="3"/>
  <c r="R868" i="3"/>
  <c r="P868" i="3"/>
  <c r="BI865" i="3"/>
  <c r="BH865" i="3"/>
  <c r="BG865" i="3"/>
  <c r="BF865" i="3"/>
  <c r="T865" i="3"/>
  <c r="R865" i="3"/>
  <c r="P865" i="3"/>
  <c r="BI862" i="3"/>
  <c r="BH862" i="3"/>
  <c r="BG862" i="3"/>
  <c r="BF862" i="3"/>
  <c r="T862" i="3"/>
  <c r="R862" i="3"/>
  <c r="P862" i="3"/>
  <c r="BI859" i="3"/>
  <c r="BH859" i="3"/>
  <c r="BG859" i="3"/>
  <c r="BF859" i="3"/>
  <c r="T859" i="3"/>
  <c r="R859" i="3"/>
  <c r="P859" i="3"/>
  <c r="BI856" i="3"/>
  <c r="BH856" i="3"/>
  <c r="BG856" i="3"/>
  <c r="BF856" i="3"/>
  <c r="T856" i="3"/>
  <c r="R856" i="3"/>
  <c r="P856" i="3"/>
  <c r="BI854" i="3"/>
  <c r="BH854" i="3"/>
  <c r="BG854" i="3"/>
  <c r="BF854" i="3"/>
  <c r="T854" i="3"/>
  <c r="R854" i="3"/>
  <c r="P854" i="3"/>
  <c r="BI851" i="3"/>
  <c r="BH851" i="3"/>
  <c r="BG851" i="3"/>
  <c r="BF851" i="3"/>
  <c r="T851" i="3"/>
  <c r="R851" i="3"/>
  <c r="P851" i="3"/>
  <c r="BI847" i="3"/>
  <c r="BH847" i="3"/>
  <c r="BG847" i="3"/>
  <c r="BF847" i="3"/>
  <c r="T847" i="3"/>
  <c r="T846" i="3" s="1"/>
  <c r="R847" i="3"/>
  <c r="R846" i="3" s="1"/>
  <c r="P847" i="3"/>
  <c r="P846" i="3" s="1"/>
  <c r="BI844" i="3"/>
  <c r="BH844" i="3"/>
  <c r="BG844" i="3"/>
  <c r="BF844" i="3"/>
  <c r="T844" i="3"/>
  <c r="R844" i="3"/>
  <c r="P844" i="3"/>
  <c r="BI839" i="3"/>
  <c r="BH839" i="3"/>
  <c r="BG839" i="3"/>
  <c r="BF839" i="3"/>
  <c r="T839" i="3"/>
  <c r="R839" i="3"/>
  <c r="P839" i="3"/>
  <c r="BI837" i="3"/>
  <c r="BH837" i="3"/>
  <c r="BG837" i="3"/>
  <c r="BF837" i="3"/>
  <c r="T837" i="3"/>
  <c r="R837" i="3"/>
  <c r="P837" i="3"/>
  <c r="BI834" i="3"/>
  <c r="BH834" i="3"/>
  <c r="BG834" i="3"/>
  <c r="BF834" i="3"/>
  <c r="T834" i="3"/>
  <c r="R834" i="3"/>
  <c r="P834" i="3"/>
  <c r="BI829" i="3"/>
  <c r="BH829" i="3"/>
  <c r="BG829" i="3"/>
  <c r="BF829" i="3"/>
  <c r="T829" i="3"/>
  <c r="R829" i="3"/>
  <c r="P829" i="3"/>
  <c r="BI826" i="3"/>
  <c r="BH826" i="3"/>
  <c r="BG826" i="3"/>
  <c r="BF826" i="3"/>
  <c r="T826" i="3"/>
  <c r="R826" i="3"/>
  <c r="P826" i="3"/>
  <c r="BI823" i="3"/>
  <c r="BH823" i="3"/>
  <c r="BG823" i="3"/>
  <c r="BF823" i="3"/>
  <c r="T823" i="3"/>
  <c r="R823" i="3"/>
  <c r="P823" i="3"/>
  <c r="BI820" i="3"/>
  <c r="BH820" i="3"/>
  <c r="BG820" i="3"/>
  <c r="BF820" i="3"/>
  <c r="T820" i="3"/>
  <c r="R820" i="3"/>
  <c r="P820" i="3"/>
  <c r="BI817" i="3"/>
  <c r="BH817" i="3"/>
  <c r="BG817" i="3"/>
  <c r="BF817" i="3"/>
  <c r="T817" i="3"/>
  <c r="R817" i="3"/>
  <c r="P817" i="3"/>
  <c r="BI814" i="3"/>
  <c r="BH814" i="3"/>
  <c r="BG814" i="3"/>
  <c r="BF814" i="3"/>
  <c r="T814" i="3"/>
  <c r="R814" i="3"/>
  <c r="P814" i="3"/>
  <c r="BI811" i="3"/>
  <c r="BH811" i="3"/>
  <c r="BG811" i="3"/>
  <c r="BF811" i="3"/>
  <c r="T811" i="3"/>
  <c r="R811" i="3"/>
  <c r="P811" i="3"/>
  <c r="BI805" i="3"/>
  <c r="BH805" i="3"/>
  <c r="BG805" i="3"/>
  <c r="BF805" i="3"/>
  <c r="T805" i="3"/>
  <c r="R805" i="3"/>
  <c r="P805" i="3"/>
  <c r="BI801" i="3"/>
  <c r="BH801" i="3"/>
  <c r="BG801" i="3"/>
  <c r="BF801" i="3"/>
  <c r="T801" i="3"/>
  <c r="R801" i="3"/>
  <c r="P801" i="3"/>
  <c r="BI798" i="3"/>
  <c r="BH798" i="3"/>
  <c r="BG798" i="3"/>
  <c r="BF798" i="3"/>
  <c r="T798" i="3"/>
  <c r="R798" i="3"/>
  <c r="P798" i="3"/>
  <c r="BI795" i="3"/>
  <c r="BH795" i="3"/>
  <c r="BG795" i="3"/>
  <c r="BF795" i="3"/>
  <c r="T795" i="3"/>
  <c r="R795" i="3"/>
  <c r="P795" i="3"/>
  <c r="BI787" i="3"/>
  <c r="BH787" i="3"/>
  <c r="BG787" i="3"/>
  <c r="BF787" i="3"/>
  <c r="T787" i="3"/>
  <c r="R787" i="3"/>
  <c r="P787" i="3"/>
  <c r="BI782" i="3"/>
  <c r="BH782" i="3"/>
  <c r="BG782" i="3"/>
  <c r="BF782" i="3"/>
  <c r="T782" i="3"/>
  <c r="R782" i="3"/>
  <c r="P782" i="3"/>
  <c r="BI778" i="3"/>
  <c r="BH778" i="3"/>
  <c r="BG778" i="3"/>
  <c r="BF778" i="3"/>
  <c r="T778" i="3"/>
  <c r="R778" i="3"/>
  <c r="P778" i="3"/>
  <c r="BI775" i="3"/>
  <c r="BH775" i="3"/>
  <c r="BG775" i="3"/>
  <c r="BF775" i="3"/>
  <c r="T775" i="3"/>
  <c r="R775" i="3"/>
  <c r="P775" i="3"/>
  <c r="BI772" i="3"/>
  <c r="BH772" i="3"/>
  <c r="BG772" i="3"/>
  <c r="BF772" i="3"/>
  <c r="T772" i="3"/>
  <c r="R772" i="3"/>
  <c r="P772" i="3"/>
  <c r="BI767" i="3"/>
  <c r="BH767" i="3"/>
  <c r="BG767" i="3"/>
  <c r="BF767" i="3"/>
  <c r="T767" i="3"/>
  <c r="R767" i="3"/>
  <c r="P767" i="3"/>
  <c r="BI764" i="3"/>
  <c r="BH764" i="3"/>
  <c r="BG764" i="3"/>
  <c r="BF764" i="3"/>
  <c r="T764" i="3"/>
  <c r="R764" i="3"/>
  <c r="P764" i="3"/>
  <c r="BI761" i="3"/>
  <c r="BH761" i="3"/>
  <c r="BG761" i="3"/>
  <c r="BF761" i="3"/>
  <c r="T761" i="3"/>
  <c r="R761" i="3"/>
  <c r="P761" i="3"/>
  <c r="BI757" i="3"/>
  <c r="BH757" i="3"/>
  <c r="BG757" i="3"/>
  <c r="BF757" i="3"/>
  <c r="T757" i="3"/>
  <c r="R757" i="3"/>
  <c r="P757" i="3"/>
  <c r="BI754" i="3"/>
  <c r="BH754" i="3"/>
  <c r="BG754" i="3"/>
  <c r="BF754" i="3"/>
  <c r="T754" i="3"/>
  <c r="R754" i="3"/>
  <c r="P754" i="3"/>
  <c r="BI751" i="3"/>
  <c r="BH751" i="3"/>
  <c r="BG751" i="3"/>
  <c r="BF751" i="3"/>
  <c r="T751" i="3"/>
  <c r="R751" i="3"/>
  <c r="P751" i="3"/>
  <c r="BI747" i="3"/>
  <c r="BH747" i="3"/>
  <c r="BG747" i="3"/>
  <c r="BF747" i="3"/>
  <c r="T747" i="3"/>
  <c r="R747" i="3"/>
  <c r="P747" i="3"/>
  <c r="BI730" i="3"/>
  <c r="BH730" i="3"/>
  <c r="BG730" i="3"/>
  <c r="BF730" i="3"/>
  <c r="T730" i="3"/>
  <c r="R730" i="3"/>
  <c r="P730" i="3"/>
  <c r="BI726" i="3"/>
  <c r="BH726" i="3"/>
  <c r="BG726" i="3"/>
  <c r="BF726" i="3"/>
  <c r="T726" i="3"/>
  <c r="R726" i="3"/>
  <c r="P726" i="3"/>
  <c r="BI721" i="3"/>
  <c r="BH721" i="3"/>
  <c r="BG721" i="3"/>
  <c r="BF721" i="3"/>
  <c r="T721" i="3"/>
  <c r="R721" i="3"/>
  <c r="P721" i="3"/>
  <c r="BI716" i="3"/>
  <c r="BH716" i="3"/>
  <c r="BG716" i="3"/>
  <c r="BF716" i="3"/>
  <c r="T716" i="3"/>
  <c r="R716" i="3"/>
  <c r="P716" i="3"/>
  <c r="BI713" i="3"/>
  <c r="BH713" i="3"/>
  <c r="BG713" i="3"/>
  <c r="BF713" i="3"/>
  <c r="T713" i="3"/>
  <c r="R713" i="3"/>
  <c r="P713" i="3"/>
  <c r="BI694" i="3"/>
  <c r="BH694" i="3"/>
  <c r="BG694" i="3"/>
  <c r="BF694" i="3"/>
  <c r="T694" i="3"/>
  <c r="R694" i="3"/>
  <c r="P694" i="3"/>
  <c r="BI688" i="3"/>
  <c r="BH688" i="3"/>
  <c r="BG688" i="3"/>
  <c r="BF688" i="3"/>
  <c r="T688" i="3"/>
  <c r="R688" i="3"/>
  <c r="P688" i="3"/>
  <c r="BI684" i="3"/>
  <c r="BH684" i="3"/>
  <c r="BG684" i="3"/>
  <c r="BF684" i="3"/>
  <c r="T684" i="3"/>
  <c r="R684" i="3"/>
  <c r="P684" i="3"/>
  <c r="BI681" i="3"/>
  <c r="BH681" i="3"/>
  <c r="BG681" i="3"/>
  <c r="BF681" i="3"/>
  <c r="T681" i="3"/>
  <c r="R681" i="3"/>
  <c r="P681" i="3"/>
  <c r="BI660" i="3"/>
  <c r="BH660" i="3"/>
  <c r="BG660" i="3"/>
  <c r="BF660" i="3"/>
  <c r="T660" i="3"/>
  <c r="R660" i="3"/>
  <c r="P660" i="3"/>
  <c r="BI639" i="3"/>
  <c r="BH639" i="3"/>
  <c r="BG639" i="3"/>
  <c r="BF639" i="3"/>
  <c r="T639" i="3"/>
  <c r="R639" i="3"/>
  <c r="P639" i="3"/>
  <c r="BI636" i="3"/>
  <c r="BH636" i="3"/>
  <c r="BG636" i="3"/>
  <c r="BF636" i="3"/>
  <c r="T636" i="3"/>
  <c r="R636" i="3"/>
  <c r="P636" i="3"/>
  <c r="BI633" i="3"/>
  <c r="BH633" i="3"/>
  <c r="BG633" i="3"/>
  <c r="BF633" i="3"/>
  <c r="T633" i="3"/>
  <c r="R633" i="3"/>
  <c r="P633" i="3"/>
  <c r="BI617" i="3"/>
  <c r="BH617" i="3"/>
  <c r="BG617" i="3"/>
  <c r="BF617" i="3"/>
  <c r="T617" i="3"/>
  <c r="R617" i="3"/>
  <c r="P617" i="3"/>
  <c r="BI614" i="3"/>
  <c r="BH614" i="3"/>
  <c r="BG614" i="3"/>
  <c r="BF614" i="3"/>
  <c r="T614" i="3"/>
  <c r="R614" i="3"/>
  <c r="P614" i="3"/>
  <c r="BI584" i="3"/>
  <c r="BH584" i="3"/>
  <c r="BG584" i="3"/>
  <c r="BF584" i="3"/>
  <c r="T584" i="3"/>
  <c r="R584" i="3"/>
  <c r="P584" i="3"/>
  <c r="BI568" i="3"/>
  <c r="BH568" i="3"/>
  <c r="BG568" i="3"/>
  <c r="BF568" i="3"/>
  <c r="T568" i="3"/>
  <c r="R568" i="3"/>
  <c r="P568" i="3"/>
  <c r="BI565" i="3"/>
  <c r="BH565" i="3"/>
  <c r="BG565" i="3"/>
  <c r="BF565" i="3"/>
  <c r="T565" i="3"/>
  <c r="R565" i="3"/>
  <c r="P565" i="3"/>
  <c r="BI562" i="3"/>
  <c r="BH562" i="3"/>
  <c r="BG562" i="3"/>
  <c r="BF562" i="3"/>
  <c r="T562" i="3"/>
  <c r="R562" i="3"/>
  <c r="P562" i="3"/>
  <c r="BI556" i="3"/>
  <c r="BH556" i="3"/>
  <c r="BG556" i="3"/>
  <c r="BF556" i="3"/>
  <c r="T556" i="3"/>
  <c r="R556" i="3"/>
  <c r="P556" i="3"/>
  <c r="BI553" i="3"/>
  <c r="BH553" i="3"/>
  <c r="BG553" i="3"/>
  <c r="BF553" i="3"/>
  <c r="T553" i="3"/>
  <c r="R553" i="3"/>
  <c r="P553" i="3"/>
  <c r="BI547" i="3"/>
  <c r="BH547" i="3"/>
  <c r="BG547" i="3"/>
  <c r="BF547" i="3"/>
  <c r="T547" i="3"/>
  <c r="R547" i="3"/>
  <c r="P547" i="3"/>
  <c r="BI541" i="3"/>
  <c r="BH541" i="3"/>
  <c r="BG541" i="3"/>
  <c r="BF541" i="3"/>
  <c r="T541" i="3"/>
  <c r="R541" i="3"/>
  <c r="P541" i="3"/>
  <c r="BI537" i="3"/>
  <c r="BH537" i="3"/>
  <c r="BG537" i="3"/>
  <c r="BF537" i="3"/>
  <c r="T537" i="3"/>
  <c r="R537" i="3"/>
  <c r="P537" i="3"/>
  <c r="BI533" i="3"/>
  <c r="BH533" i="3"/>
  <c r="BG533" i="3"/>
  <c r="BF533" i="3"/>
  <c r="T533" i="3"/>
  <c r="R533" i="3"/>
  <c r="P533" i="3"/>
  <c r="BI524" i="3"/>
  <c r="BH524" i="3"/>
  <c r="BG524" i="3"/>
  <c r="BF524" i="3"/>
  <c r="T524" i="3"/>
  <c r="R524" i="3"/>
  <c r="P524" i="3"/>
  <c r="BI518" i="3"/>
  <c r="BH518" i="3"/>
  <c r="BG518" i="3"/>
  <c r="BF518" i="3"/>
  <c r="T518" i="3"/>
  <c r="R518" i="3"/>
  <c r="P518" i="3"/>
  <c r="BI511" i="3"/>
  <c r="BH511" i="3"/>
  <c r="BG511" i="3"/>
  <c r="BF511" i="3"/>
  <c r="T511" i="3"/>
  <c r="R511" i="3"/>
  <c r="P511" i="3"/>
  <c r="BI505" i="3"/>
  <c r="BH505" i="3"/>
  <c r="BG505" i="3"/>
  <c r="BF505" i="3"/>
  <c r="T505" i="3"/>
  <c r="R505" i="3"/>
  <c r="P505" i="3"/>
  <c r="BI499" i="3"/>
  <c r="BH499" i="3"/>
  <c r="BG499" i="3"/>
  <c r="BF499" i="3"/>
  <c r="T499" i="3"/>
  <c r="R499" i="3"/>
  <c r="P499" i="3"/>
  <c r="BI496" i="3"/>
  <c r="BH496" i="3"/>
  <c r="BG496" i="3"/>
  <c r="BF496" i="3"/>
  <c r="T496" i="3"/>
  <c r="R496" i="3"/>
  <c r="P496" i="3"/>
  <c r="BI493" i="3"/>
  <c r="BH493" i="3"/>
  <c r="BG493" i="3"/>
  <c r="BF493" i="3"/>
  <c r="T493" i="3"/>
  <c r="R493" i="3"/>
  <c r="P493" i="3"/>
  <c r="BI488" i="3"/>
  <c r="BH488" i="3"/>
  <c r="BG488" i="3"/>
  <c r="BF488" i="3"/>
  <c r="T488" i="3"/>
  <c r="R488" i="3"/>
  <c r="P488" i="3"/>
  <c r="BI485" i="3"/>
  <c r="BH485" i="3"/>
  <c r="BG485" i="3"/>
  <c r="BF485" i="3"/>
  <c r="T485" i="3"/>
  <c r="R485" i="3"/>
  <c r="P485" i="3"/>
  <c r="BI480" i="3"/>
  <c r="BH480" i="3"/>
  <c r="BG480" i="3"/>
  <c r="BF480" i="3"/>
  <c r="T480" i="3"/>
  <c r="R480" i="3"/>
  <c r="P480" i="3"/>
  <c r="BI477" i="3"/>
  <c r="BH477" i="3"/>
  <c r="BG477" i="3"/>
  <c r="BF477" i="3"/>
  <c r="T477" i="3"/>
  <c r="R477" i="3"/>
  <c r="P477" i="3"/>
  <c r="BI474" i="3"/>
  <c r="BH474" i="3"/>
  <c r="BG474" i="3"/>
  <c r="BF474" i="3"/>
  <c r="T474" i="3"/>
  <c r="R474" i="3"/>
  <c r="P474" i="3"/>
  <c r="BI471" i="3"/>
  <c r="BH471" i="3"/>
  <c r="BG471" i="3"/>
  <c r="BF471" i="3"/>
  <c r="T471" i="3"/>
  <c r="R471" i="3"/>
  <c r="P471" i="3"/>
  <c r="BI468" i="3"/>
  <c r="BH468" i="3"/>
  <c r="BG468" i="3"/>
  <c r="BF468" i="3"/>
  <c r="T468" i="3"/>
  <c r="R468" i="3"/>
  <c r="P468" i="3"/>
  <c r="BI465" i="3"/>
  <c r="BH465" i="3"/>
  <c r="BG465" i="3"/>
  <c r="BF465" i="3"/>
  <c r="T465" i="3"/>
  <c r="R465" i="3"/>
  <c r="P465" i="3"/>
  <c r="BI462" i="3"/>
  <c r="BH462" i="3"/>
  <c r="BG462" i="3"/>
  <c r="BF462" i="3"/>
  <c r="T462" i="3"/>
  <c r="R462" i="3"/>
  <c r="P462" i="3"/>
  <c r="BI459" i="3"/>
  <c r="BH459" i="3"/>
  <c r="BG459" i="3"/>
  <c r="BF459" i="3"/>
  <c r="T459" i="3"/>
  <c r="R459" i="3"/>
  <c r="P459" i="3"/>
  <c r="BI456" i="3"/>
  <c r="BH456" i="3"/>
  <c r="BG456" i="3"/>
  <c r="BF456" i="3"/>
  <c r="T456" i="3"/>
  <c r="R456" i="3"/>
  <c r="P456" i="3"/>
  <c r="BI448" i="3"/>
  <c r="BH448" i="3"/>
  <c r="BG448" i="3"/>
  <c r="BF448" i="3"/>
  <c r="T448" i="3"/>
  <c r="R448" i="3"/>
  <c r="P448" i="3"/>
  <c r="BI445" i="3"/>
  <c r="BH445" i="3"/>
  <c r="BG445" i="3"/>
  <c r="BF445" i="3"/>
  <c r="T445" i="3"/>
  <c r="R445" i="3"/>
  <c r="P445" i="3"/>
  <c r="BI438" i="3"/>
  <c r="BH438" i="3"/>
  <c r="BG438" i="3"/>
  <c r="BF438" i="3"/>
  <c r="T438" i="3"/>
  <c r="R438" i="3"/>
  <c r="P438" i="3"/>
  <c r="BI422" i="3"/>
  <c r="BH422" i="3"/>
  <c r="BG422" i="3"/>
  <c r="BF422" i="3"/>
  <c r="T422" i="3"/>
  <c r="R422" i="3"/>
  <c r="P422" i="3"/>
  <c r="BI418" i="3"/>
  <c r="BH418" i="3"/>
  <c r="BG418" i="3"/>
  <c r="BF418" i="3"/>
  <c r="T418" i="3"/>
  <c r="R418" i="3"/>
  <c r="P418" i="3"/>
  <c r="BI408" i="3"/>
  <c r="BH408" i="3"/>
  <c r="BG408" i="3"/>
  <c r="BF408" i="3"/>
  <c r="T408" i="3"/>
  <c r="R408" i="3"/>
  <c r="P408" i="3"/>
  <c r="BI404" i="3"/>
  <c r="BH404" i="3"/>
  <c r="BG404" i="3"/>
  <c r="BF404" i="3"/>
  <c r="T404" i="3"/>
  <c r="R404" i="3"/>
  <c r="P404" i="3"/>
  <c r="BI394" i="3"/>
  <c r="BH394" i="3"/>
  <c r="BG394" i="3"/>
  <c r="BF394" i="3"/>
  <c r="T394" i="3"/>
  <c r="R394" i="3"/>
  <c r="P394" i="3"/>
  <c r="BI390" i="3"/>
  <c r="BH390" i="3"/>
  <c r="BG390" i="3"/>
  <c r="BF390" i="3"/>
  <c r="T390" i="3"/>
  <c r="R390" i="3"/>
  <c r="P390" i="3"/>
  <c r="BI387" i="3"/>
  <c r="BH387" i="3"/>
  <c r="BG387" i="3"/>
  <c r="BF387" i="3"/>
  <c r="T387" i="3"/>
  <c r="R387" i="3"/>
  <c r="P387" i="3"/>
  <c r="BI383" i="3"/>
  <c r="BH383" i="3"/>
  <c r="BG383" i="3"/>
  <c r="BF383" i="3"/>
  <c r="T383" i="3"/>
  <c r="R383" i="3"/>
  <c r="P383" i="3"/>
  <c r="BI375" i="3"/>
  <c r="BH375" i="3"/>
  <c r="BG375" i="3"/>
  <c r="BF375" i="3"/>
  <c r="T375" i="3"/>
  <c r="R375" i="3"/>
  <c r="P375" i="3"/>
  <c r="BI367" i="3"/>
  <c r="BH367" i="3"/>
  <c r="BG367" i="3"/>
  <c r="BF367" i="3"/>
  <c r="T367" i="3"/>
  <c r="R367" i="3"/>
  <c r="P367" i="3"/>
  <c r="BI364" i="3"/>
  <c r="BH364" i="3"/>
  <c r="BG364" i="3"/>
  <c r="BF364" i="3"/>
  <c r="T364" i="3"/>
  <c r="R364" i="3"/>
  <c r="P364" i="3"/>
  <c r="BI351" i="3"/>
  <c r="BH351" i="3"/>
  <c r="BG351" i="3"/>
  <c r="BF351" i="3"/>
  <c r="T351" i="3"/>
  <c r="R351" i="3"/>
  <c r="P351" i="3"/>
  <c r="BI338" i="3"/>
  <c r="BH338" i="3"/>
  <c r="BG338" i="3"/>
  <c r="BF338" i="3"/>
  <c r="T338" i="3"/>
  <c r="R338" i="3"/>
  <c r="P338" i="3"/>
  <c r="BI333" i="3"/>
  <c r="BH333" i="3"/>
  <c r="BG333" i="3"/>
  <c r="BF333" i="3"/>
  <c r="T333" i="3"/>
  <c r="R333" i="3"/>
  <c r="P333" i="3"/>
  <c r="BI330" i="3"/>
  <c r="BH330" i="3"/>
  <c r="BG330" i="3"/>
  <c r="BF330" i="3"/>
  <c r="T330" i="3"/>
  <c r="R330" i="3"/>
  <c r="P330" i="3"/>
  <c r="BI325" i="3"/>
  <c r="BH325" i="3"/>
  <c r="BG325" i="3"/>
  <c r="BF325" i="3"/>
  <c r="T325" i="3"/>
  <c r="R325" i="3"/>
  <c r="P325" i="3"/>
  <c r="BI322" i="3"/>
  <c r="BH322" i="3"/>
  <c r="BG322" i="3"/>
  <c r="BF322" i="3"/>
  <c r="T322" i="3"/>
  <c r="R322" i="3"/>
  <c r="P322" i="3"/>
  <c r="BI316" i="3"/>
  <c r="BH316" i="3"/>
  <c r="BG316" i="3"/>
  <c r="BF316" i="3"/>
  <c r="T316" i="3"/>
  <c r="R316" i="3"/>
  <c r="P316" i="3"/>
  <c r="BI313" i="3"/>
  <c r="BH313" i="3"/>
  <c r="BG313" i="3"/>
  <c r="BF313" i="3"/>
  <c r="T313" i="3"/>
  <c r="R313" i="3"/>
  <c r="P313" i="3"/>
  <c r="BI310" i="3"/>
  <c r="BH310" i="3"/>
  <c r="BG310" i="3"/>
  <c r="BF310" i="3"/>
  <c r="T310" i="3"/>
  <c r="R310" i="3"/>
  <c r="P310" i="3"/>
  <c r="BI307" i="3"/>
  <c r="BH307" i="3"/>
  <c r="BG307" i="3"/>
  <c r="BF307" i="3"/>
  <c r="T307" i="3"/>
  <c r="R307" i="3"/>
  <c r="P307" i="3"/>
  <c r="BI304" i="3"/>
  <c r="BH304" i="3"/>
  <c r="BG304" i="3"/>
  <c r="BF304" i="3"/>
  <c r="T304" i="3"/>
  <c r="R304" i="3"/>
  <c r="P304" i="3"/>
  <c r="BI301" i="3"/>
  <c r="BH301" i="3"/>
  <c r="BG301" i="3"/>
  <c r="BF301" i="3"/>
  <c r="T301" i="3"/>
  <c r="R301" i="3"/>
  <c r="P301" i="3"/>
  <c r="BI298" i="3"/>
  <c r="BH298" i="3"/>
  <c r="BG298" i="3"/>
  <c r="BF298" i="3"/>
  <c r="T298" i="3"/>
  <c r="R298" i="3"/>
  <c r="P298" i="3"/>
  <c r="BI295" i="3"/>
  <c r="BH295" i="3"/>
  <c r="BG295" i="3"/>
  <c r="BF295" i="3"/>
  <c r="T295" i="3"/>
  <c r="R295" i="3"/>
  <c r="P295" i="3"/>
  <c r="BI292" i="3"/>
  <c r="BH292" i="3"/>
  <c r="BG292" i="3"/>
  <c r="BF292" i="3"/>
  <c r="T292" i="3"/>
  <c r="R292" i="3"/>
  <c r="P292" i="3"/>
  <c r="BI289" i="3"/>
  <c r="BH289" i="3"/>
  <c r="BG289" i="3"/>
  <c r="BF289" i="3"/>
  <c r="T289" i="3"/>
  <c r="R289" i="3"/>
  <c r="P289" i="3"/>
  <c r="BI286" i="3"/>
  <c r="BH286" i="3"/>
  <c r="BG286" i="3"/>
  <c r="BF286" i="3"/>
  <c r="T286" i="3"/>
  <c r="R286" i="3"/>
  <c r="P286" i="3"/>
  <c r="BI283" i="3"/>
  <c r="BH283" i="3"/>
  <c r="BG283" i="3"/>
  <c r="BF283" i="3"/>
  <c r="T283" i="3"/>
  <c r="R283" i="3"/>
  <c r="P283" i="3"/>
  <c r="BI279" i="3"/>
  <c r="BH279" i="3"/>
  <c r="BG279" i="3"/>
  <c r="BF279" i="3"/>
  <c r="T279" i="3"/>
  <c r="R279" i="3"/>
  <c r="P279" i="3"/>
  <c r="BI276" i="3"/>
  <c r="BH276" i="3"/>
  <c r="BG276" i="3"/>
  <c r="BF276" i="3"/>
  <c r="T276" i="3"/>
  <c r="R276" i="3"/>
  <c r="P276" i="3"/>
  <c r="BI273" i="3"/>
  <c r="BH273" i="3"/>
  <c r="BG273" i="3"/>
  <c r="BF273" i="3"/>
  <c r="T273" i="3"/>
  <c r="R273" i="3"/>
  <c r="P273" i="3"/>
  <c r="BI270" i="3"/>
  <c r="BH270" i="3"/>
  <c r="BG270" i="3"/>
  <c r="BF270" i="3"/>
  <c r="T270" i="3"/>
  <c r="R270" i="3"/>
  <c r="P270" i="3"/>
  <c r="BI267" i="3"/>
  <c r="BH267" i="3"/>
  <c r="BG267" i="3"/>
  <c r="BF267" i="3"/>
  <c r="T267" i="3"/>
  <c r="R267" i="3"/>
  <c r="P267" i="3"/>
  <c r="BI264" i="3"/>
  <c r="BH264" i="3"/>
  <c r="BG264" i="3"/>
  <c r="BF264" i="3"/>
  <c r="T264" i="3"/>
  <c r="R264" i="3"/>
  <c r="P264" i="3"/>
  <c r="BI260" i="3"/>
  <c r="BH260" i="3"/>
  <c r="BG260" i="3"/>
  <c r="BF260" i="3"/>
  <c r="T260" i="3"/>
  <c r="R260" i="3"/>
  <c r="P260" i="3"/>
  <c r="BI255" i="3"/>
  <c r="BH255" i="3"/>
  <c r="BG255" i="3"/>
  <c r="BF255" i="3"/>
  <c r="T255" i="3"/>
  <c r="R255" i="3"/>
  <c r="P255" i="3"/>
  <c r="BI252" i="3"/>
  <c r="BH252" i="3"/>
  <c r="BG252" i="3"/>
  <c r="BF252" i="3"/>
  <c r="T252" i="3"/>
  <c r="R252" i="3"/>
  <c r="P252" i="3"/>
  <c r="BI249" i="3"/>
  <c r="BH249" i="3"/>
  <c r="BG249" i="3"/>
  <c r="BF249" i="3"/>
  <c r="T249" i="3"/>
  <c r="R249" i="3"/>
  <c r="P249" i="3"/>
  <c r="BI246" i="3"/>
  <c r="BH246" i="3"/>
  <c r="BG246" i="3"/>
  <c r="BF246" i="3"/>
  <c r="T246" i="3"/>
  <c r="R246" i="3"/>
  <c r="P246" i="3"/>
  <c r="BI243" i="3"/>
  <c r="BH243" i="3"/>
  <c r="BG243" i="3"/>
  <c r="BF243" i="3"/>
  <c r="T243" i="3"/>
  <c r="R243" i="3"/>
  <c r="P243" i="3"/>
  <c r="BI240" i="3"/>
  <c r="BH240" i="3"/>
  <c r="BG240" i="3"/>
  <c r="BF240" i="3"/>
  <c r="T240" i="3"/>
  <c r="R240" i="3"/>
  <c r="P240" i="3"/>
  <c r="BI236" i="3"/>
  <c r="BH236" i="3"/>
  <c r="BG236" i="3"/>
  <c r="BF236" i="3"/>
  <c r="T236" i="3"/>
  <c r="R236" i="3"/>
  <c r="P236" i="3"/>
  <c r="BI214" i="3"/>
  <c r="BH214" i="3"/>
  <c r="BG214" i="3"/>
  <c r="BF214" i="3"/>
  <c r="T214" i="3"/>
  <c r="R214" i="3"/>
  <c r="P214" i="3"/>
  <c r="BI204" i="3"/>
  <c r="BH204" i="3"/>
  <c r="BG204" i="3"/>
  <c r="BF204" i="3"/>
  <c r="T204" i="3"/>
  <c r="R204" i="3"/>
  <c r="P204" i="3"/>
  <c r="BI201" i="3"/>
  <c r="BH201" i="3"/>
  <c r="BG201" i="3"/>
  <c r="BF201" i="3"/>
  <c r="T201" i="3"/>
  <c r="R201" i="3"/>
  <c r="P201" i="3"/>
  <c r="BI198" i="3"/>
  <c r="BH198" i="3"/>
  <c r="BG198" i="3"/>
  <c r="BF198" i="3"/>
  <c r="T198" i="3"/>
  <c r="R198" i="3"/>
  <c r="P198" i="3"/>
  <c r="BI195" i="3"/>
  <c r="BH195" i="3"/>
  <c r="BG195" i="3"/>
  <c r="BF195" i="3"/>
  <c r="T195" i="3"/>
  <c r="R195" i="3"/>
  <c r="P195" i="3"/>
  <c r="BI188" i="3"/>
  <c r="BH188" i="3"/>
  <c r="BG188" i="3"/>
  <c r="BF188" i="3"/>
  <c r="T188" i="3"/>
  <c r="R188" i="3"/>
  <c r="P188" i="3"/>
  <c r="BI183" i="3"/>
  <c r="BH183" i="3"/>
  <c r="BG183" i="3"/>
  <c r="BF183" i="3"/>
  <c r="T183" i="3"/>
  <c r="R183" i="3"/>
  <c r="P183" i="3"/>
  <c r="BI180" i="3"/>
  <c r="BH180" i="3"/>
  <c r="BG180" i="3"/>
  <c r="BF180" i="3"/>
  <c r="T180" i="3"/>
  <c r="R180" i="3"/>
  <c r="P180" i="3"/>
  <c r="BI167" i="3"/>
  <c r="BH167" i="3"/>
  <c r="BG167" i="3"/>
  <c r="BF167" i="3"/>
  <c r="T167" i="3"/>
  <c r="R167" i="3"/>
  <c r="P167" i="3"/>
  <c r="BI160" i="3"/>
  <c r="BH160" i="3"/>
  <c r="BG160" i="3"/>
  <c r="BF160" i="3"/>
  <c r="T160" i="3"/>
  <c r="R160" i="3"/>
  <c r="P160" i="3"/>
  <c r="BI157" i="3"/>
  <c r="BH157" i="3"/>
  <c r="BG157" i="3"/>
  <c r="BF157" i="3"/>
  <c r="T157" i="3"/>
  <c r="R157" i="3"/>
  <c r="P157" i="3"/>
  <c r="BI154" i="3"/>
  <c r="BH154" i="3"/>
  <c r="BG154" i="3"/>
  <c r="BF154" i="3"/>
  <c r="T154" i="3"/>
  <c r="R154" i="3"/>
  <c r="P154" i="3"/>
  <c r="BI151" i="3"/>
  <c r="BH151" i="3"/>
  <c r="BG151" i="3"/>
  <c r="BF151" i="3"/>
  <c r="T151" i="3"/>
  <c r="R151" i="3"/>
  <c r="P151" i="3"/>
  <c r="J144" i="3"/>
  <c r="F144" i="3"/>
  <c r="F142" i="3"/>
  <c r="E140" i="3"/>
  <c r="J93" i="3"/>
  <c r="F93" i="3"/>
  <c r="F91" i="3"/>
  <c r="E89" i="3"/>
  <c r="J26" i="3"/>
  <c r="E26" i="3"/>
  <c r="J145" i="3" s="1"/>
  <c r="J25" i="3"/>
  <c r="J20" i="3"/>
  <c r="E20" i="3"/>
  <c r="F94" i="3" s="1"/>
  <c r="J19" i="3"/>
  <c r="J14" i="3"/>
  <c r="J91" i="3"/>
  <c r="E7" i="3"/>
  <c r="E136" i="3"/>
  <c r="J39" i="2"/>
  <c r="J38" i="2"/>
  <c r="AY96" i="1" s="1"/>
  <c r="J37" i="2"/>
  <c r="AX96" i="1" s="1"/>
  <c r="BI137" i="2"/>
  <c r="BH137" i="2"/>
  <c r="BG137" i="2"/>
  <c r="BF137" i="2"/>
  <c r="T137" i="2"/>
  <c r="T136" i="2" s="1"/>
  <c r="R137" i="2"/>
  <c r="R136" i="2" s="1"/>
  <c r="P137" i="2"/>
  <c r="P136" i="2" s="1"/>
  <c r="BI134" i="2"/>
  <c r="BH134" i="2"/>
  <c r="BG134" i="2"/>
  <c r="BF134" i="2"/>
  <c r="T134" i="2"/>
  <c r="T133" i="2" s="1"/>
  <c r="R134" i="2"/>
  <c r="R133" i="2" s="1"/>
  <c r="P134" i="2"/>
  <c r="P133" i="2" s="1"/>
  <c r="BI131" i="2"/>
  <c r="BH131" i="2"/>
  <c r="BG131" i="2"/>
  <c r="BF131" i="2"/>
  <c r="T131" i="2"/>
  <c r="R131" i="2"/>
  <c r="P131" i="2"/>
  <c r="BI129" i="2"/>
  <c r="BH129" i="2"/>
  <c r="BG129" i="2"/>
  <c r="BF129" i="2"/>
  <c r="T129" i="2"/>
  <c r="R129" i="2"/>
  <c r="P129" i="2"/>
  <c r="BI127" i="2"/>
  <c r="BH127" i="2"/>
  <c r="BG127" i="2"/>
  <c r="BF127" i="2"/>
  <c r="T127" i="2"/>
  <c r="R127" i="2"/>
  <c r="P127" i="2"/>
  <c r="J120" i="2"/>
  <c r="F120" i="2"/>
  <c r="F118" i="2"/>
  <c r="E116" i="2"/>
  <c r="J93" i="2"/>
  <c r="F93" i="2"/>
  <c r="F91" i="2"/>
  <c r="E89" i="2"/>
  <c r="J26" i="2"/>
  <c r="E26" i="2"/>
  <c r="J121" i="2" s="1"/>
  <c r="J25" i="2"/>
  <c r="J20" i="2"/>
  <c r="E20" i="2"/>
  <c r="F94" i="2" s="1"/>
  <c r="J19" i="2"/>
  <c r="J14" i="2"/>
  <c r="J118" i="2"/>
  <c r="E7" i="2"/>
  <c r="E85" i="2"/>
  <c r="L90" i="1"/>
  <c r="AM90" i="1"/>
  <c r="AM89" i="1"/>
  <c r="L89" i="1"/>
  <c r="AM87" i="1"/>
  <c r="L87" i="1"/>
  <c r="L85" i="1"/>
  <c r="L84" i="1"/>
  <c r="J129" i="2"/>
  <c r="BK127" i="2"/>
  <c r="BK1628" i="3"/>
  <c r="BK1562" i="3"/>
  <c r="BK1511" i="3"/>
  <c r="BK1288" i="3"/>
  <c r="J1224" i="3"/>
  <c r="BK1043" i="3"/>
  <c r="BK958" i="3"/>
  <c r="J859" i="3"/>
  <c r="J795" i="3"/>
  <c r="J713" i="3"/>
  <c r="J553" i="3"/>
  <c r="J448" i="3"/>
  <c r="J333" i="3"/>
  <c r="J214" i="3"/>
  <c r="BK1538" i="3"/>
  <c r="BK1472" i="3"/>
  <c r="J1397" i="3"/>
  <c r="BK1329" i="3"/>
  <c r="BK1233" i="3"/>
  <c r="J1022" i="3"/>
  <c r="J939" i="3"/>
  <c r="BK865" i="3"/>
  <c r="J811" i="3"/>
  <c r="J754" i="3"/>
  <c r="BK511" i="3"/>
  <c r="BK418" i="3"/>
  <c r="J264" i="3"/>
  <c r="J201" i="3"/>
  <c r="BK1615" i="3"/>
  <c r="J1517" i="3"/>
  <c r="BK1451" i="3"/>
  <c r="BK1375" i="3"/>
  <c r="J1258" i="3"/>
  <c r="BK1180" i="3"/>
  <c r="J1094" i="3"/>
  <c r="J982" i="3"/>
  <c r="BK939" i="3"/>
  <c r="BK868" i="3"/>
  <c r="J798" i="3"/>
  <c r="BK614" i="3"/>
  <c r="BK518" i="3"/>
  <c r="BK462" i="3"/>
  <c r="J310" i="3"/>
  <c r="J167" i="3"/>
  <c r="J1584" i="3"/>
  <c r="J1544" i="3"/>
  <c r="BK1496" i="3"/>
  <c r="J1454" i="3"/>
  <c r="BK1400" i="3"/>
  <c r="BK1241" i="3"/>
  <c r="J1161" i="3"/>
  <c r="J1124" i="3"/>
  <c r="BK979" i="3"/>
  <c r="J1615" i="3"/>
  <c r="BK1523" i="3"/>
  <c r="BK1448" i="3"/>
  <c r="BK1359" i="3"/>
  <c r="BK1227" i="3"/>
  <c r="BK1177" i="3"/>
  <c r="BK1110" i="3"/>
  <c r="J1076" i="3"/>
  <c r="J1031" i="3"/>
  <c r="BK961" i="3"/>
  <c r="J894" i="3"/>
  <c r="J839" i="3"/>
  <c r="J778" i="3"/>
  <c r="J716" i="3"/>
  <c r="J505" i="3"/>
  <c r="BK408" i="3"/>
  <c r="BK301" i="3"/>
  <c r="J292" i="3"/>
  <c r="J289" i="3"/>
  <c r="J279" i="3"/>
  <c r="BK273" i="3"/>
  <c r="J252" i="3"/>
  <c r="J243" i="3"/>
  <c r="J198" i="3"/>
  <c r="J157" i="3"/>
  <c r="BK1625" i="3"/>
  <c r="BK1569" i="3"/>
  <c r="J1532" i="3"/>
  <c r="J1520" i="3"/>
  <c r="BK1487" i="3"/>
  <c r="J1472" i="3"/>
  <c r="J1457" i="3"/>
  <c r="BK1397" i="3"/>
  <c r="J1375" i="3"/>
  <c r="J1246" i="3"/>
  <c r="J1114" i="3"/>
  <c r="BK989" i="3"/>
  <c r="BK889" i="3"/>
  <c r="BK814" i="3"/>
  <c r="J636" i="3"/>
  <c r="BK524" i="3"/>
  <c r="J404" i="3"/>
  <c r="BK267" i="3"/>
  <c r="J1562" i="3"/>
  <c r="BK1389" i="3"/>
  <c r="J1265" i="3"/>
  <c r="J1164" i="3"/>
  <c r="BK1100" i="3"/>
  <c r="BK847" i="3"/>
  <c r="J764" i="3"/>
  <c r="BK568" i="3"/>
  <c r="J471" i="3"/>
  <c r="J330" i="3"/>
  <c r="BK292" i="3"/>
  <c r="J204" i="3"/>
  <c r="BK1705" i="3"/>
  <c r="J1702" i="3"/>
  <c r="J1687" i="3"/>
  <c r="J1680" i="3"/>
  <c r="J1667" i="3"/>
  <c r="J1661" i="3"/>
  <c r="J1640" i="3"/>
  <c r="J1631" i="3"/>
  <c r="J1523" i="3"/>
  <c r="BK1433" i="3"/>
  <c r="J1389" i="3"/>
  <c r="J1332" i="3"/>
  <c r="BK1187" i="3"/>
  <c r="BK1106" i="3"/>
  <c r="J1019" i="3"/>
  <c r="BK912" i="3"/>
  <c r="BK899" i="3"/>
  <c r="J826" i="3"/>
  <c r="BK730" i="3"/>
  <c r="J537" i="3"/>
  <c r="J459" i="3"/>
  <c r="BK383" i="3"/>
  <c r="BK286" i="3"/>
  <c r="BK180" i="3"/>
  <c r="J337" i="4"/>
  <c r="J299" i="4"/>
  <c r="BK275" i="4"/>
  <c r="BK319" i="4"/>
  <c r="J210" i="4"/>
  <c r="J179" i="4"/>
  <c r="BK339" i="4"/>
  <c r="J291" i="4"/>
  <c r="BK240" i="4"/>
  <c r="BK203" i="4"/>
  <c r="J335" i="4"/>
  <c r="J261" i="4"/>
  <c r="BK200" i="4"/>
  <c r="BK337" i="4"/>
  <c r="BK283" i="4"/>
  <c r="BK252" i="4"/>
  <c r="BK224" i="4"/>
  <c r="BK166" i="4"/>
  <c r="BK314" i="4"/>
  <c r="J265" i="4"/>
  <c r="BK363" i="4"/>
  <c r="BK331" i="4"/>
  <c r="J285" i="4"/>
  <c r="J230" i="4"/>
  <c r="BK182" i="5"/>
  <c r="J224" i="5"/>
  <c r="J168" i="5"/>
  <c r="J138" i="5"/>
  <c r="BK210" i="5"/>
  <c r="J153" i="5"/>
  <c r="J221" i="5"/>
  <c r="BK180" i="5"/>
  <c r="BK214" i="5"/>
  <c r="J142" i="5"/>
  <c r="J200" i="5"/>
  <c r="J330" i="6"/>
  <c r="J155" i="6"/>
  <c r="BK386" i="6"/>
  <c r="J219" i="6"/>
  <c r="BK170" i="6"/>
  <c r="BK442" i="6"/>
  <c r="J420" i="6"/>
  <c r="J380" i="6"/>
  <c r="BK355" i="6"/>
  <c r="BK294" i="6"/>
  <c r="BK240" i="6"/>
  <c r="BK423" i="6"/>
  <c r="BK330" i="6"/>
  <c r="BK225" i="6"/>
  <c r="BK432" i="6"/>
  <c r="BK395" i="6"/>
  <c r="BK352" i="6"/>
  <c r="BK318" i="6"/>
  <c r="J318" i="6"/>
  <c r="J234" i="6"/>
  <c r="BK252" i="6"/>
  <c r="J294" i="6"/>
  <c r="BK325" i="7"/>
  <c r="BK226" i="7"/>
  <c r="J186" i="7"/>
  <c r="J319" i="7"/>
  <c r="BK196" i="7"/>
  <c r="BK147" i="7"/>
  <c r="J294" i="7"/>
  <c r="J224" i="7"/>
  <c r="J315" i="7"/>
  <c r="J274" i="7"/>
  <c r="BK255" i="7"/>
  <c r="BK171" i="7"/>
  <c r="BK315" i="7"/>
  <c r="J290" i="7"/>
  <c r="J196" i="7"/>
  <c r="J329" i="7"/>
  <c r="BK251" i="7"/>
  <c r="BK224" i="7"/>
  <c r="J163" i="7"/>
  <c r="BK331" i="7"/>
  <c r="J302" i="7"/>
  <c r="J212" i="7"/>
  <c r="J138" i="7"/>
  <c r="BK195" i="10"/>
  <c r="BK202" i="11"/>
  <c r="BK174" i="11"/>
  <c r="J182" i="11"/>
  <c r="J196" i="11"/>
  <c r="J160" i="11"/>
  <c r="J140" i="11"/>
  <c r="BK178" i="11"/>
  <c r="J166" i="11"/>
  <c r="BK132" i="11"/>
  <c r="BK215" i="11"/>
  <c r="BK184" i="11"/>
  <c r="BK150" i="11"/>
  <c r="J641" i="13"/>
  <c r="J587" i="13"/>
  <c r="J552" i="13"/>
  <c r="BK398" i="13"/>
  <c r="J316" i="13"/>
  <c r="J372" i="13"/>
  <c r="BK641" i="13"/>
  <c r="BK454" i="13"/>
  <c r="J179" i="13"/>
  <c r="J583" i="13"/>
  <c r="J388" i="13"/>
  <c r="J647" i="13"/>
  <c r="J367" i="13"/>
  <c r="J294" i="13"/>
  <c r="BK647" i="13"/>
  <c r="BK563" i="13"/>
  <c r="BK438" i="13"/>
  <c r="J289" i="13"/>
  <c r="BK635" i="13"/>
  <c r="BK430" i="13"/>
  <c r="BK339" i="13"/>
  <c r="J605" i="13"/>
  <c r="J525" i="13"/>
  <c r="BK328" i="13"/>
  <c r="BK132" i="13"/>
  <c r="J329" i="14"/>
  <c r="J158" i="14"/>
  <c r="J142" i="14"/>
  <c r="BK254" i="14"/>
  <c r="BK147" i="14"/>
  <c r="BK210" i="14"/>
  <c r="BK361" i="14"/>
  <c r="J254" i="14"/>
  <c r="J136" i="14"/>
  <c r="BK266" i="14"/>
  <c r="BK422" i="14"/>
  <c r="J406" i="14"/>
  <c r="BK314" i="14"/>
  <c r="BK277" i="14"/>
  <c r="BK221" i="14"/>
  <c r="J227" i="15"/>
  <c r="BK190" i="15"/>
  <c r="J274" i="15"/>
  <c r="BK166" i="15"/>
  <c r="J254" i="15"/>
  <c r="J141" i="15"/>
  <c r="BK211" i="15"/>
  <c r="BK259" i="15"/>
  <c r="BK152" i="15"/>
  <c r="BK132" i="15"/>
  <c r="AS111" i="1"/>
  <c r="BK134" i="2"/>
  <c r="J1569" i="3"/>
  <c r="BK1490" i="3"/>
  <c r="J1344" i="3"/>
  <c r="J1187" i="3"/>
  <c r="BK1028" i="3"/>
  <c r="BK906" i="3"/>
  <c r="J801" i="3"/>
  <c r="BK751" i="3"/>
  <c r="J639" i="3"/>
  <c r="J533" i="3"/>
  <c r="J422" i="3"/>
  <c r="J298" i="3"/>
  <c r="J240" i="3"/>
  <c r="J1590" i="3"/>
  <c r="BK1505" i="3"/>
  <c r="BK1478" i="3"/>
  <c r="BK1421" i="3"/>
  <c r="J1377" i="3"/>
  <c r="BK1278" i="3"/>
  <c r="BK1114" i="3"/>
  <c r="BK992" i="3"/>
  <c r="BK954" i="3"/>
  <c r="J887" i="3"/>
  <c r="BK839" i="3"/>
  <c r="BK761" i="3"/>
  <c r="BK541" i="3"/>
  <c r="J488" i="3"/>
  <c r="J322" i="3"/>
  <c r="BK204" i="3"/>
  <c r="BK157" i="3"/>
  <c r="BK1544" i="3"/>
  <c r="BK1514" i="3"/>
  <c r="BK1439" i="3"/>
  <c r="BK1362" i="3"/>
  <c r="BK1265" i="3"/>
  <c r="J1221" i="3"/>
  <c r="BK1010" i="3"/>
  <c r="J915" i="3"/>
  <c r="J834" i="3"/>
  <c r="BK747" i="3"/>
  <c r="BK556" i="3"/>
  <c r="BK485" i="3"/>
  <c r="BK375" i="3"/>
  <c r="J267" i="3"/>
  <c r="J1559" i="3"/>
  <c r="J1538" i="3"/>
  <c r="J1493" i="3"/>
  <c r="J1451" i="3"/>
  <c r="J1341" i="3"/>
  <c r="J1252" i="3"/>
  <c r="J1177" i="3"/>
  <c r="BK1137" i="3"/>
  <c r="J1007" i="3"/>
  <c r="BK926" i="3"/>
  <c r="J1499" i="3"/>
  <c r="BK1427" i="3"/>
  <c r="BK1341" i="3"/>
  <c r="J1238" i="3"/>
  <c r="J1180" i="3"/>
  <c r="BK1103" i="3"/>
  <c r="J1010" i="3"/>
  <c r="BK948" i="3"/>
  <c r="J906" i="3"/>
  <c r="BK837" i="3"/>
  <c r="J782" i="3"/>
  <c r="BK713" i="3"/>
  <c r="BK565" i="3"/>
  <c r="J468" i="3"/>
  <c r="BK438" i="3"/>
  <c r="BK330" i="3"/>
  <c r="BK298" i="3"/>
  <c r="J255" i="3"/>
  <c r="BK249" i="3"/>
  <c r="BK240" i="3"/>
  <c r="J195" i="3"/>
  <c r="BK154" i="3"/>
  <c r="J1621" i="3"/>
  <c r="BK1565" i="3"/>
  <c r="BK1526" i="3"/>
  <c r="J1490" i="3"/>
  <c r="BK1481" i="3"/>
  <c r="BK1460" i="3"/>
  <c r="J1436" i="3"/>
  <c r="BK1386" i="3"/>
  <c r="J1367" i="3"/>
  <c r="BK1224" i="3"/>
  <c r="BK1031" i="3"/>
  <c r="BK929" i="3"/>
  <c r="BK834" i="3"/>
  <c r="J747" i="3"/>
  <c r="BK553" i="3"/>
  <c r="BK496" i="3"/>
  <c r="J304" i="3"/>
  <c r="BK201" i="3"/>
  <c r="BK1553" i="3"/>
  <c r="BK1424" i="3"/>
  <c r="J1329" i="3"/>
  <c r="BK1249" i="3"/>
  <c r="BK1161" i="3"/>
  <c r="J1055" i="3"/>
  <c r="BK986" i="3"/>
  <c r="BK874" i="3"/>
  <c r="BK778" i="3"/>
  <c r="BK684" i="3"/>
  <c r="J493" i="3"/>
  <c r="BK456" i="3"/>
  <c r="J301" i="3"/>
  <c r="BK243" i="3"/>
  <c r="BK167" i="3"/>
  <c r="J1705" i="3"/>
  <c r="BK1692" i="3"/>
  <c r="BK1683" i="3"/>
  <c r="J1677" i="3"/>
  <c r="BK1664" i="3"/>
  <c r="J1655" i="3"/>
  <c r="BK1640" i="3"/>
  <c r="BK1631" i="3"/>
  <c r="BK1596" i="3"/>
  <c r="BK1499" i="3"/>
  <c r="BK1454" i="3"/>
  <c r="J1421" i="3"/>
  <c r="BK1335" i="3"/>
  <c r="BK1252" i="3"/>
  <c r="J1146" i="3"/>
  <c r="J1072" i="3"/>
  <c r="BK1016" i="3"/>
  <c r="BK918" i="3"/>
  <c r="BK361" i="4"/>
  <c r="J267" i="4"/>
  <c r="BK238" i="4"/>
  <c r="J198" i="4"/>
  <c r="BK355" i="4"/>
  <c r="J263" i="4"/>
  <c r="J232" i="4"/>
  <c r="BK181" i="4"/>
  <c r="J139" i="4"/>
  <c r="BK287" i="4"/>
  <c r="J224" i="4"/>
  <c r="BK162" i="4"/>
  <c r="J314" i="4"/>
  <c r="BK265" i="4"/>
  <c r="BK234" i="4"/>
  <c r="BK170" i="4"/>
  <c r="J301" i="4"/>
  <c r="BK267" i="4"/>
  <c r="J228" i="4"/>
  <c r="BK198" i="4"/>
  <c r="BK345" i="4"/>
  <c r="J271" i="4"/>
  <c r="J220" i="4"/>
  <c r="BK174" i="4"/>
  <c r="BK343" i="4"/>
  <c r="BK329" i="4"/>
  <c r="BK246" i="4"/>
  <c r="J189" i="4"/>
  <c r="BK145" i="4"/>
  <c r="J214" i="5"/>
  <c r="BK192" i="5"/>
  <c r="J155" i="5"/>
  <c r="J132" i="5"/>
  <c r="BK184" i="5"/>
  <c r="BK153" i="5"/>
  <c r="J232" i="5"/>
  <c r="J186" i="5"/>
  <c r="BK146" i="5"/>
  <c r="BK230" i="5"/>
  <c r="J182" i="5"/>
  <c r="J136" i="5"/>
  <c r="BK200" i="5"/>
  <c r="BK168" i="5"/>
  <c r="J210" i="5"/>
  <c r="BK134" i="5"/>
  <c r="J178" i="5"/>
  <c r="BK159" i="5"/>
  <c r="J404" i="6"/>
  <c r="J297" i="6"/>
  <c r="J246" i="6"/>
  <c r="J407" i="6"/>
  <c r="BK374" i="6"/>
  <c r="J352" i="6"/>
  <c r="J288" i="6"/>
  <c r="BK209" i="6"/>
  <c r="J179" i="6"/>
  <c r="BK134" i="6"/>
  <c r="BK404" i="6"/>
  <c r="J368" i="6"/>
  <c r="J340" i="6"/>
  <c r="J300" i="6"/>
  <c r="J249" i="6"/>
  <c r="BK228" i="6"/>
  <c r="BK155" i="6"/>
  <c r="J436" i="6"/>
  <c r="J398" i="6"/>
  <c r="J346" i="6"/>
  <c r="J327" i="6"/>
  <c r="J303" i="6"/>
  <c r="J206" i="6"/>
  <c r="BK167" i="6"/>
  <c r="J152" i="6"/>
  <c r="J423" i="6"/>
  <c r="J386" i="6"/>
  <c r="BK349" i="6"/>
  <c r="BK270" i="6"/>
  <c r="J203" i="6"/>
  <c r="BK152" i="6"/>
  <c r="BK334" i="6"/>
  <c r="J306" i="6"/>
  <c r="BK246" i="6"/>
  <c r="BK279" i="6"/>
  <c r="BK185" i="6"/>
  <c r="J264" i="6"/>
  <c r="BK182" i="6"/>
  <c r="BK146" i="6"/>
  <c r="J286" i="7"/>
  <c r="BK247" i="7"/>
  <c r="BK208" i="7"/>
  <c r="J175" i="7"/>
  <c r="BK284" i="7"/>
  <c r="J272" i="7"/>
  <c r="J245" i="7"/>
  <c r="J214" i="7"/>
  <c r="BK186" i="7"/>
  <c r="BK149" i="7"/>
  <c r="J323" i="7"/>
  <c r="J241" i="7"/>
  <c r="J157" i="7"/>
  <c r="J313" i="7"/>
  <c r="J284" i="7"/>
  <c r="BK257" i="7"/>
  <c r="BK212" i="7"/>
  <c r="BK194" i="7"/>
  <c r="J169" i="7"/>
  <c r="J317" i="7"/>
  <c r="BK276" i="7"/>
  <c r="BK259" i="7"/>
  <c r="BK204" i="7"/>
  <c r="BK181" i="7"/>
  <c r="BK151" i="7"/>
  <c r="BK309" i="7"/>
  <c r="BK278" i="7"/>
  <c r="J221" i="7"/>
  <c r="J165" i="7"/>
  <c r="BK311" i="7"/>
  <c r="BK245" i="7"/>
  <c r="J206" i="7"/>
  <c r="J171" i="7"/>
  <c r="BK335" i="7"/>
  <c r="BK306" i="7"/>
  <c r="J261" i="7"/>
  <c r="J188" i="7"/>
  <c r="BK157" i="7"/>
  <c r="J160" i="8"/>
  <c r="J156" i="8"/>
  <c r="J166" i="8"/>
  <c r="J151" i="8"/>
  <c r="BK164" i="8"/>
  <c r="J162" i="8"/>
  <c r="J156" i="9"/>
  <c r="J159" i="9"/>
  <c r="J150" i="9"/>
  <c r="J237" i="10"/>
  <c r="J197" i="10"/>
  <c r="BK175" i="10"/>
  <c r="J232" i="10"/>
  <c r="J181" i="10"/>
  <c r="J165" i="10"/>
  <c r="BK223" i="10"/>
  <c r="BK205" i="10"/>
  <c r="BK163" i="10"/>
  <c r="BK129" i="10"/>
  <c r="BK181" i="10"/>
  <c r="J167" i="10"/>
  <c r="J170" i="11"/>
  <c r="BK142" i="11"/>
  <c r="J176" i="11"/>
  <c r="J219" i="11"/>
  <c r="J184" i="11"/>
  <c r="BK146" i="11"/>
  <c r="BK196" i="11"/>
  <c r="J174" i="11"/>
  <c r="J148" i="11"/>
  <c r="J227" i="11"/>
  <c r="BK219" i="11"/>
  <c r="J172" i="11"/>
  <c r="F41" i="12"/>
  <c r="BD110" i="1" s="1"/>
  <c r="J578" i="13"/>
  <c r="J438" i="13"/>
  <c r="BK334" i="13"/>
  <c r="J599" i="13"/>
  <c r="BK279" i="13"/>
  <c r="J542" i="13"/>
  <c r="BK388" i="13"/>
  <c r="BK154" i="13"/>
  <c r="J563" i="13"/>
  <c r="BK382" i="13"/>
  <c r="J132" i="13"/>
  <c r="J422" i="13"/>
  <c r="J350" i="13"/>
  <c r="BK274" i="13"/>
  <c r="J198" i="13"/>
  <c r="BK468" i="13"/>
  <c r="J361" i="13"/>
  <c r="J216" i="13"/>
  <c r="BK578" i="13"/>
  <c r="J394" i="13"/>
  <c r="J334" i="13"/>
  <c r="J159" i="13"/>
  <c r="BK542" i="13"/>
  <c r="J454" i="13"/>
  <c r="BK294" i="13"/>
  <c r="BK149" i="13"/>
  <c r="BK307" i="14"/>
  <c r="J260" i="14"/>
  <c r="J194" i="14"/>
  <c r="BK386" i="14"/>
  <c r="BK271" i="14"/>
  <c r="BK163" i="14"/>
  <c r="BK321" i="14"/>
  <c r="J152" i="14"/>
  <c r="BK329" i="14"/>
  <c r="BK297" i="14"/>
  <c r="BK152" i="14"/>
  <c r="BK226" i="14"/>
  <c r="BK411" i="14"/>
  <c r="J371" i="14"/>
  <c r="BK286" i="14"/>
  <c r="J226" i="14"/>
  <c r="BK289" i="15"/>
  <c r="J238" i="15"/>
  <c r="BK196" i="15"/>
  <c r="J160" i="15"/>
  <c r="BK235" i="15"/>
  <c r="J284" i="15"/>
  <c r="BK243" i="15"/>
  <c r="J281" i="15"/>
  <c r="J235" i="15"/>
  <c r="J196" i="15"/>
  <c r="J138" i="15"/>
  <c r="J246" i="15"/>
  <c r="J208" i="15"/>
  <c r="BK131" i="2"/>
  <c r="BK137" i="2"/>
  <c r="BK129" i="2"/>
  <c r="J1593" i="3"/>
  <c r="J1535" i="3"/>
  <c r="BK1466" i="3"/>
  <c r="BK1238" i="3"/>
  <c r="J1201" i="3"/>
  <c r="BK1055" i="3"/>
  <c r="J966" i="3"/>
  <c r="BK871" i="3"/>
  <c r="BK817" i="3"/>
  <c r="BK660" i="3"/>
  <c r="J480" i="3"/>
  <c r="BK325" i="3"/>
  <c r="BK151" i="3"/>
  <c r="BK1575" i="3"/>
  <c r="BK1493" i="3"/>
  <c r="J1460" i="3"/>
  <c r="J1410" i="3"/>
  <c r="J1270" i="3"/>
  <c r="BK1183" i="3"/>
  <c r="J1016" i="3"/>
  <c r="J851" i="3"/>
  <c r="J775" i="3"/>
  <c r="J694" i="3"/>
  <c r="BK445" i="3"/>
  <c r="BK289" i="3"/>
  <c r="J260" i="3"/>
  <c r="J160" i="3"/>
  <c r="BK1572" i="3"/>
  <c r="BK1535" i="3"/>
  <c r="J1511" i="3"/>
  <c r="J1424" i="3"/>
  <c r="J1355" i="3"/>
  <c r="J1241" i="3"/>
  <c r="J1106" i="3"/>
  <c r="BK1052" i="3"/>
  <c r="J945" i="3"/>
  <c r="J879" i="3"/>
  <c r="J823" i="3"/>
  <c r="J726" i="3"/>
  <c r="BK547" i="3"/>
  <c r="J418" i="3"/>
  <c r="BK316" i="3"/>
  <c r="BK1601" i="3"/>
  <c r="J1578" i="3"/>
  <c r="J1547" i="3"/>
  <c r="J1526" i="3"/>
  <c r="J1469" i="3"/>
  <c r="J1359" i="3"/>
  <c r="BK1309" i="3"/>
  <c r="BK1209" i="3"/>
  <c r="BK1140" i="3"/>
  <c r="BK1025" i="3"/>
  <c r="J958" i="3"/>
  <c r="BK923" i="3"/>
  <c r="J1596" i="3"/>
  <c r="BK1430" i="3"/>
  <c r="BK1367" i="3"/>
  <c r="J1255" i="3"/>
  <c r="J1183" i="3"/>
  <c r="J1152" i="3"/>
  <c r="BK1117" i="3"/>
  <c r="BK1004" i="3"/>
  <c r="J936" i="3"/>
  <c r="J892" i="3"/>
  <c r="J829" i="3"/>
  <c r="BK772" i="3"/>
  <c r="J684" i="3"/>
  <c r="BK499" i="3"/>
  <c r="BK404" i="3"/>
  <c r="BK333" i="3"/>
  <c r="J1320" i="3"/>
  <c r="BK1164" i="3"/>
  <c r="J1087" i="3"/>
  <c r="BK945" i="3"/>
  <c r="BK851" i="3"/>
  <c r="J721" i="3"/>
  <c r="BK584" i="3"/>
  <c r="BK480" i="3"/>
  <c r="J351" i="3"/>
  <c r="BK252" i="3"/>
  <c r="BK1609" i="3"/>
  <c r="BK1547" i="3"/>
  <c r="BK1350" i="3"/>
  <c r="BK1246" i="3"/>
  <c r="J1143" i="3"/>
  <c r="BK1072" i="3"/>
  <c r="BK936" i="3"/>
  <c r="BK829" i="3"/>
  <c r="BK716" i="3"/>
  <c r="J485" i="3"/>
  <c r="J445" i="3"/>
  <c r="J313" i="3"/>
  <c r="BK236" i="3"/>
  <c r="J183" i="3"/>
  <c r="J1695" i="3"/>
  <c r="BK1680" i="3"/>
  <c r="BK1667" i="3"/>
  <c r="BK1655" i="3"/>
  <c r="J1643" i="3"/>
  <c r="BK1621" i="3"/>
  <c r="J1466" i="3"/>
  <c r="J1380" i="3"/>
  <c r="BK1326" i="3"/>
  <c r="J1227" i="3"/>
  <c r="J1156" i="3"/>
  <c r="BK1069" i="3"/>
  <c r="BK976" i="3"/>
  <c r="J912" i="3"/>
  <c r="BK896" i="3"/>
  <c r="BK879" i="3"/>
  <c r="BK801" i="3"/>
  <c r="J633" i="3"/>
  <c r="J462" i="3"/>
  <c r="J394" i="3"/>
  <c r="J325" i="3"/>
  <c r="BK264" i="3"/>
  <c r="J361" i="4"/>
  <c r="BK312" i="4"/>
  <c r="J287" i="4"/>
  <c r="BK248" i="4"/>
  <c r="J212" i="4"/>
  <c r="BK164" i="4"/>
  <c r="J136" i="4"/>
  <c r="J309" i="4"/>
  <c r="J277" i="4"/>
  <c r="J252" i="4"/>
  <c r="J200" i="4"/>
  <c r="BK352" i="4"/>
  <c r="J281" i="4"/>
  <c r="BK228" i="4"/>
  <c r="J192" i="4"/>
  <c r="BK160" i="4"/>
  <c r="BK323" i="4"/>
  <c r="BK289" i="4"/>
  <c r="BK232" i="4"/>
  <c r="J194" i="4"/>
  <c r="J341" i="4"/>
  <c r="BK279" i="4"/>
  <c r="J244" i="4"/>
  <c r="BK172" i="4"/>
  <c r="BK149" i="4"/>
  <c r="BK273" i="4"/>
  <c r="J238" i="4"/>
  <c r="BK220" i="4"/>
  <c r="J347" i="4"/>
  <c r="J327" i="4"/>
  <c r="J283" i="4"/>
  <c r="J196" i="4"/>
  <c r="BK359" i="4"/>
  <c r="BK301" i="4"/>
  <c r="J248" i="4"/>
  <c r="J222" i="4"/>
  <c r="BK183" i="4"/>
  <c r="J160" i="4"/>
  <c r="BK224" i="5"/>
  <c r="J208" i="5"/>
  <c r="BK174" i="5"/>
  <c r="J134" i="5"/>
  <c r="BK206" i="5"/>
  <c r="J151" i="5"/>
  <c r="BK136" i="5"/>
  <c r="BK196" i="5"/>
  <c r="J157" i="5"/>
  <c r="BK132" i="5"/>
  <c r="BK198" i="5"/>
  <c r="J174" i="5"/>
  <c r="BK208" i="5"/>
  <c r="BK172" i="5"/>
  <c r="BK219" i="5"/>
  <c r="BK164" i="5"/>
  <c r="J206" i="5"/>
  <c r="BK161" i="5"/>
  <c r="J426" i="6"/>
  <c r="J383" i="6"/>
  <c r="BK273" i="6"/>
  <c r="J197" i="6"/>
  <c r="BK410" i="6"/>
  <c r="BK380" i="6"/>
  <c r="BK358" i="6"/>
  <c r="J291" i="6"/>
  <c r="J191" i="6"/>
  <c r="J149" i="6"/>
  <c r="BK436" i="6"/>
  <c r="J410" i="6"/>
  <c r="J362" i="6"/>
  <c r="J315" i="6"/>
  <c r="J273" i="6"/>
  <c r="BK243" i="6"/>
  <c r="J213" i="6"/>
  <c r="J161" i="6"/>
  <c r="BK429" i="6"/>
  <c r="BK401" i="6"/>
  <c r="BK340" i="6"/>
  <c r="J309" i="6"/>
  <c r="J243" i="6"/>
  <c r="BK161" i="6"/>
  <c r="BK438" i="6"/>
  <c r="BK407" i="6"/>
  <c r="BK365" i="6"/>
  <c r="J312" i="6"/>
  <c r="J240" i="6"/>
  <c r="J185" i="6"/>
  <c r="BK297" i="6"/>
  <c r="BK255" i="6"/>
  <c r="J173" i="6"/>
  <c r="J237" i="6"/>
  <c r="BK140" i="6"/>
  <c r="BK249" i="6"/>
  <c r="BK173" i="6"/>
  <c r="BK137" i="6"/>
  <c r="BK323" i="7"/>
  <c r="J249" i="7"/>
  <c r="J210" i="7"/>
  <c r="J159" i="7"/>
  <c r="J280" i="7"/>
  <c r="J247" i="7"/>
  <c r="J216" i="7"/>
  <c r="J155" i="7"/>
  <c r="J331" i="7"/>
  <c r="J268" i="7"/>
  <c r="J234" i="7"/>
  <c r="BK155" i="7"/>
  <c r="J327" i="7"/>
  <c r="J296" i="7"/>
  <c r="J265" i="7"/>
  <c r="J218" i="7"/>
  <c r="BK177" i="7"/>
  <c r="BK134" i="7"/>
  <c r="BK280" i="7"/>
  <c r="BK268" i="7"/>
  <c r="J208" i="7"/>
  <c r="BK161" i="7"/>
  <c r="J325" i="7"/>
  <c r="J232" i="7"/>
  <c r="BK175" i="7"/>
  <c r="BK143" i="7"/>
  <c r="BK290" i="7"/>
  <c r="BK241" i="7"/>
  <c r="BK179" i="7"/>
  <c r="BK136" i="7"/>
  <c r="J333" i="7"/>
  <c r="J309" i="7"/>
  <c r="BK253" i="7"/>
  <c r="J192" i="7"/>
  <c r="J134" i="7"/>
  <c r="BK154" i="8"/>
  <c r="J158" i="8"/>
  <c r="BK134" i="8"/>
  <c r="BK162" i="8"/>
  <c r="J141" i="8"/>
  <c r="BK156" i="8"/>
  <c r="BK131" i="8"/>
  <c r="BK159" i="9"/>
  <c r="BK136" i="9"/>
  <c r="J142" i="9"/>
  <c r="J131" i="9"/>
  <c r="BK219" i="10"/>
  <c r="BK187" i="10"/>
  <c r="BK157" i="10"/>
  <c r="BK228" i="10"/>
  <c r="J217" i="10"/>
  <c r="J173" i="10"/>
  <c r="J228" i="10"/>
  <c r="J213" i="10"/>
  <c r="BK189" i="10"/>
  <c r="BK143" i="10"/>
  <c r="BK230" i="10"/>
  <c r="BK217" i="10"/>
  <c r="J175" i="10"/>
  <c r="J133" i="10"/>
  <c r="J210" i="11"/>
  <c r="BK134" i="11"/>
  <c r="J144" i="11"/>
  <c r="BK210" i="11"/>
  <c r="J194" i="11"/>
  <c r="BK164" i="11"/>
  <c r="J229" i="11"/>
  <c r="BK231" i="11"/>
  <c r="BK182" i="11"/>
  <c r="BK154" i="11"/>
  <c r="J134" i="11"/>
  <c r="BK194" i="11"/>
  <c r="J162" i="11"/>
  <c r="J221" i="11"/>
  <c r="J208" i="11"/>
  <c r="J158" i="11"/>
  <c r="J129" i="12"/>
  <c r="J496" i="13"/>
  <c r="J339" i="13"/>
  <c r="J229" i="13"/>
  <c r="BK229" i="13"/>
  <c r="BK484" i="13"/>
  <c r="J299" i="13"/>
  <c r="J623" i="13"/>
  <c r="BK408" i="13"/>
  <c r="BK192" i="13"/>
  <c r="BK623" i="13"/>
  <c r="BK377" i="13"/>
  <c r="BK299" i="13"/>
  <c r="BK203" i="13"/>
  <c r="J520" i="13"/>
  <c r="J398" i="13"/>
  <c r="BK184" i="13"/>
  <c r="BK599" i="13"/>
  <c r="BK476" i="13"/>
  <c r="BK367" i="13"/>
  <c r="J184" i="13"/>
  <c r="J593" i="13"/>
  <c r="J476" i="13"/>
  <c r="J356" i="13"/>
  <c r="BK164" i="13"/>
  <c r="BK391" i="14"/>
  <c r="BK169" i="14"/>
  <c r="J200" i="14"/>
  <c r="BK130" i="14"/>
  <c r="J239" i="14"/>
  <c r="BK136" i="14"/>
  <c r="BK189" i="14"/>
  <c r="BK396" i="14"/>
  <c r="BK158" i="14"/>
  <c r="J277" i="14"/>
  <c r="BK205" i="14"/>
  <c r="J286" i="14"/>
  <c r="BK416" i="14"/>
  <c r="J401" i="14"/>
  <c r="J266" i="14"/>
  <c r="J268" i="15"/>
  <c r="J193" i="15"/>
  <c r="BK138" i="15"/>
  <c r="BK186" i="15"/>
  <c r="J265" i="15"/>
  <c r="J172" i="15"/>
  <c r="BK172" i="15"/>
  <c r="BK274" i="15"/>
  <c r="BK217" i="15"/>
  <c r="BK183" i="15"/>
  <c r="BK129" i="15"/>
  <c r="BK254" i="15"/>
  <c r="BK223" i="15"/>
  <c r="BK155" i="15"/>
  <c r="BK146" i="15"/>
  <c r="BK205" i="15"/>
  <c r="J169" i="15"/>
  <c r="BK160" i="15"/>
  <c r="J131" i="2"/>
  <c r="AS103" i="1"/>
  <c r="BK1578" i="3"/>
  <c r="J1529" i="3"/>
  <c r="J1439" i="3"/>
  <c r="J1278" i="3"/>
  <c r="BK1204" i="3"/>
  <c r="J1025" i="3"/>
  <c r="J884" i="3"/>
  <c r="BK782" i="3"/>
  <c r="BK694" i="3"/>
  <c r="BK488" i="3"/>
  <c r="J367" i="3"/>
  <c r="J286" i="3"/>
  <c r="BK183" i="3"/>
  <c r="J1508" i="3"/>
  <c r="BK1469" i="3"/>
  <c r="BK1372" i="3"/>
  <c r="J1262" i="3"/>
  <c r="J1097" i="3"/>
  <c r="J986" i="3"/>
  <c r="J918" i="3"/>
  <c r="BK854" i="3"/>
  <c r="J767" i="3"/>
  <c r="BK681" i="3"/>
  <c r="BK304" i="3"/>
  <c r="J246" i="3"/>
  <c r="J180" i="3"/>
  <c r="J1587" i="3"/>
  <c r="BK1517" i="3"/>
  <c r="J1481" i="3"/>
  <c r="J1288" i="3"/>
  <c r="BK1255" i="3"/>
  <c r="J1169" i="3"/>
  <c r="J1100" i="3"/>
  <c r="J989" i="3"/>
  <c r="J954" i="3"/>
  <c r="J899" i="3"/>
  <c r="BK844" i="3"/>
  <c r="BK775" i="3"/>
  <c r="J565" i="3"/>
  <c r="BK493" i="3"/>
  <c r="J338" i="3"/>
  <c r="BK1618" i="3"/>
  <c r="BK1581" i="3"/>
  <c r="J1550" i="3"/>
  <c r="BK1502" i="3"/>
  <c r="J1445" i="3"/>
  <c r="J1338" i="3"/>
  <c r="J1215" i="3"/>
  <c r="BK1146" i="3"/>
  <c r="J1043" i="3"/>
  <c r="BK966" i="3"/>
  <c r="J942" i="3"/>
  <c r="J1505" i="3"/>
  <c r="BK1415" i="3"/>
  <c r="J1309" i="3"/>
  <c r="BK1221" i="3"/>
  <c r="J1134" i="3"/>
  <c r="J1090" i="3"/>
  <c r="J992" i="3"/>
  <c r="BK921" i="3"/>
  <c r="BK887" i="3"/>
  <c r="J817" i="3"/>
  <c r="BK754" i="3"/>
  <c r="BK537" i="3"/>
  <c r="BK465" i="3"/>
  <c r="BK367" i="3"/>
  <c r="J307" i="3"/>
  <c r="BK1270" i="3"/>
  <c r="J1137" i="3"/>
  <c r="J1040" i="3"/>
  <c r="J868" i="3"/>
  <c r="J844" i="3"/>
  <c r="BK764" i="3"/>
  <c r="BK617" i="3"/>
  <c r="J518" i="3"/>
  <c r="J295" i="3"/>
  <c r="J249" i="3"/>
  <c r="J1601" i="3"/>
  <c r="BK1377" i="3"/>
  <c r="BK1296" i="3"/>
  <c r="J1198" i="3"/>
  <c r="J1117" i="3"/>
  <c r="BK1019" i="3"/>
  <c r="J926" i="3"/>
  <c r="BK826" i="3"/>
  <c r="BK757" i="3"/>
  <c r="J541" i="3"/>
  <c r="J465" i="3"/>
  <c r="J316" i="3"/>
  <c r="BK276" i="3"/>
  <c r="BK1708" i="3"/>
  <c r="J1692" i="3"/>
  <c r="BK1677" i="3"/>
  <c r="J1664" i="3"/>
  <c r="BK1643" i="3"/>
  <c r="J1628" i="3"/>
  <c r="J1502" i="3"/>
  <c r="J1463" i="3"/>
  <c r="J1415" i="3"/>
  <c r="BK1300" i="3"/>
  <c r="J1218" i="3"/>
  <c r="BK1094" i="3"/>
  <c r="J998" i="3"/>
  <c r="BK909" i="3"/>
  <c r="J889" i="3"/>
  <c r="BK795" i="3"/>
  <c r="J477" i="3"/>
  <c r="J408" i="3"/>
  <c r="BK313" i="3"/>
  <c r="J188" i="3"/>
  <c r="BK349" i="4"/>
  <c r="J316" i="4"/>
  <c r="BK269" i="4"/>
  <c r="BK236" i="4"/>
  <c r="J214" i="4"/>
  <c r="BK179" i="4"/>
  <c r="J149" i="4"/>
  <c r="J339" i="4"/>
  <c r="J297" i="4"/>
  <c r="BK257" i="4"/>
  <c r="BK208" i="4"/>
  <c r="J172" i="4"/>
  <c r="J359" i="4"/>
  <c r="BK299" i="4"/>
  <c r="J250" i="4"/>
  <c r="J203" i="4"/>
  <c r="J162" i="4"/>
  <c r="BK295" i="4"/>
  <c r="J273" i="4"/>
  <c r="J164" i="4"/>
  <c r="J293" i="4"/>
  <c r="J257" i="4"/>
  <c r="J183" i="4"/>
  <c r="BK151" i="4"/>
  <c r="BK293" i="4"/>
  <c r="BK242" i="4"/>
  <c r="BK210" i="4"/>
  <c r="J355" i="4"/>
  <c r="BK321" i="4"/>
  <c r="BK259" i="4"/>
  <c r="J181" i="4"/>
  <c r="J363" i="4"/>
  <c r="BK307" i="4"/>
  <c r="BK261" i="4"/>
  <c r="J234" i="4"/>
  <c r="J176" i="4"/>
  <c r="BK136" i="4"/>
  <c r="BK212" i="5"/>
  <c r="BK176" i="5"/>
  <c r="J230" i="5"/>
  <c r="BK194" i="5"/>
  <c r="BK166" i="5"/>
  <c r="BK216" i="5"/>
  <c r="J164" i="5"/>
  <c r="BK232" i="5"/>
  <c r="BK189" i="5"/>
  <c r="J180" i="5"/>
  <c r="J192" i="5"/>
  <c r="J166" i="5"/>
  <c r="BK157" i="5"/>
  <c r="J226" i="5"/>
  <c r="J189" i="5"/>
  <c r="J148" i="5"/>
  <c r="BK413" i="6"/>
  <c r="J324" i="6"/>
  <c r="J209" i="6"/>
  <c r="J170" i="6"/>
  <c r="BK398" i="6"/>
  <c r="J377" i="6"/>
  <c r="BK362" i="6"/>
  <c r="J279" i="6"/>
  <c r="J194" i="6"/>
  <c r="J137" i="6"/>
  <c r="J432" i="6"/>
  <c r="BK377" i="6"/>
  <c r="J349" i="6"/>
  <c r="BK306" i="6"/>
  <c r="J255" i="6"/>
  <c r="BK219" i="6"/>
  <c r="J440" i="6"/>
  <c r="BK434" i="6"/>
  <c r="J417" i="6"/>
  <c r="BK343" i="6"/>
  <c r="J270" i="6"/>
  <c r="J228" i="6"/>
  <c r="J176" i="6"/>
  <c r="BK158" i="6"/>
  <c r="J434" i="6"/>
  <c r="J401" i="6"/>
  <c r="J343" i="6"/>
  <c r="J252" i="6"/>
  <c r="BK176" i="6"/>
  <c r="J134" i="6"/>
  <c r="BK309" i="6"/>
  <c r="BK267" i="6"/>
  <c r="BK191" i="6"/>
  <c r="BK231" i="6"/>
  <c r="BK288" i="6"/>
  <c r="BK194" i="6"/>
  <c r="BK149" i="6"/>
  <c r="BK317" i="7"/>
  <c r="BK261" i="7"/>
  <c r="BK190" i="7"/>
  <c r="BK300" i="7"/>
  <c r="J257" i="7"/>
  <c r="J228" i="7"/>
  <c r="J190" i="7"/>
  <c r="BK173" i="7"/>
  <c r="BK333" i="7"/>
  <c r="J282" i="7"/>
  <c r="BK167" i="7"/>
  <c r="J143" i="7"/>
  <c r="BK294" i="7"/>
  <c r="J270" i="7"/>
  <c r="BK249" i="7"/>
  <c r="BK202" i="7"/>
  <c r="J140" i="7"/>
  <c r="J304" i="7"/>
  <c r="J276" i="7"/>
  <c r="BK239" i="7"/>
  <c r="BK200" i="7"/>
  <c r="BK138" i="7"/>
  <c r="BK302" i="7"/>
  <c r="BK243" i="7"/>
  <c r="J179" i="7"/>
  <c r="BK140" i="7"/>
  <c r="J253" i="7"/>
  <c r="BK237" i="7"/>
  <c r="BK188" i="7"/>
  <c r="J147" i="7"/>
  <c r="J335" i="7"/>
  <c r="BK282" i="7"/>
  <c r="BK198" i="7"/>
  <c r="BK153" i="7"/>
  <c r="J149" i="8"/>
  <c r="BK139" i="8"/>
  <c r="BK149" i="8"/>
  <c r="J164" i="8"/>
  <c r="J139" i="8"/>
  <c r="J134" i="8"/>
  <c r="BK156" i="9"/>
  <c r="BK153" i="9"/>
  <c r="BK150" i="9"/>
  <c r="J153" i="9"/>
  <c r="J183" i="10"/>
  <c r="J143" i="10"/>
  <c r="J207" i="10"/>
  <c r="BK165" i="10"/>
  <c r="BK193" i="10"/>
  <c r="J191" i="10"/>
  <c r="BK177" i="10"/>
  <c r="BK171" i="10"/>
  <c r="J169" i="10"/>
  <c r="BK161" i="10"/>
  <c r="J159" i="10"/>
  <c r="J147" i="10"/>
  <c r="BK139" i="10"/>
  <c r="BK131" i="10"/>
  <c r="BK234" i="10"/>
  <c r="J230" i="10"/>
  <c r="BK203" i="10"/>
  <c r="BK201" i="10"/>
  <c r="BK199" i="10"/>
  <c r="J193" i="10"/>
  <c r="J187" i="10"/>
  <c r="J171" i="10"/>
  <c r="J163" i="10"/>
  <c r="J157" i="10"/>
  <c r="J153" i="10"/>
  <c r="J149" i="10"/>
  <c r="BK135" i="10"/>
  <c r="J131" i="10"/>
  <c r="J239" i="10"/>
  <c r="BK232" i="10"/>
  <c r="BK225" i="10"/>
  <c r="BK167" i="10"/>
  <c r="J139" i="10"/>
  <c r="J135" i="10"/>
  <c r="J129" i="10"/>
  <c r="BK237" i="10"/>
  <c r="J221" i="10"/>
  <c r="J215" i="10"/>
  <c r="BK213" i="10"/>
  <c r="BK211" i="10"/>
  <c r="BK207" i="10"/>
  <c r="BK197" i="10"/>
  <c r="BK191" i="10"/>
  <c r="J189" i="10"/>
  <c r="J179" i="10"/>
  <c r="BK153" i="10"/>
  <c r="BK141" i="10"/>
  <c r="J137" i="10"/>
  <c r="J161" i="10"/>
  <c r="BK229" i="11"/>
  <c r="J178" i="11"/>
  <c r="J206" i="11"/>
  <c r="BK156" i="11"/>
  <c r="BK221" i="11"/>
  <c r="J188" i="11"/>
  <c r="BK160" i="11"/>
  <c r="BK198" i="11"/>
  <c r="BK168" i="11"/>
  <c r="J204" i="11"/>
  <c r="BK158" i="11"/>
  <c r="J138" i="11"/>
  <c r="BK206" i="11"/>
  <c r="BK176" i="11"/>
  <c r="BK144" i="11"/>
  <c r="BK233" i="11"/>
  <c r="BK190" i="11"/>
  <c r="BK129" i="12"/>
  <c r="F39" i="12"/>
  <c r="BB110" i="1"/>
  <c r="J377" i="13"/>
  <c r="J328" i="13"/>
  <c r="BK311" i="13"/>
  <c r="BK179" i="13"/>
  <c r="BK460" i="13"/>
  <c r="J403" i="13"/>
  <c r="J143" i="13"/>
  <c r="BK525" i="13"/>
  <c r="BK322" i="13"/>
  <c r="BK593" i="13"/>
  <c r="BK307" i="13"/>
  <c r="BK234" i="13"/>
  <c r="J617" i="13"/>
  <c r="BK537" i="13"/>
  <c r="BK403" i="13"/>
  <c r="J149" i="13"/>
  <c r="BK552" i="13"/>
  <c r="J413" i="13"/>
  <c r="BK356" i="13"/>
  <c r="BK198" i="13"/>
  <c r="J547" i="13"/>
  <c r="BK350" i="13"/>
  <c r="J203" i="13"/>
  <c r="J396" i="14"/>
  <c r="J189" i="14"/>
  <c r="J210" i="14"/>
  <c r="BK281" i="14"/>
  <c r="J215" i="14"/>
  <c r="BK337" i="14"/>
  <c r="BK244" i="14"/>
  <c r="J163" i="14"/>
  <c r="J314" i="14"/>
  <c r="BK232" i="14"/>
  <c r="J249" i="14"/>
  <c r="J169" i="14"/>
  <c r="J416" i="14"/>
  <c r="J391" i="14"/>
  <c r="J361" i="14"/>
  <c r="J244" i="14"/>
  <c r="J294" i="15"/>
  <c r="BK220" i="15"/>
  <c r="BK271" i="15"/>
  <c r="J152" i="15"/>
  <c r="BK256" i="15"/>
  <c r="J132" i="15"/>
  <c r="J135" i="15"/>
  <c r="J289" i="15"/>
  <c r="BK261" i="15"/>
  <c r="BK249" i="15"/>
  <c r="BK231" i="15"/>
  <c r="J217" i="15"/>
  <c r="J205" i="15"/>
  <c r="J202" i="15"/>
  <c r="BK178" i="15"/>
  <c r="J175" i="15"/>
  <c r="BK169" i="15"/>
  <c r="BK141" i="15"/>
  <c r="BK304" i="15"/>
  <c r="J304" i="15"/>
  <c r="BK300" i="15"/>
  <c r="J300" i="15"/>
  <c r="BK294" i="15"/>
  <c r="BK284" i="15"/>
  <c r="J256" i="15"/>
  <c r="J251" i="15"/>
  <c r="BK238" i="15"/>
  <c r="J223" i="15"/>
  <c r="J211" i="15"/>
  <c r="BK193" i="15"/>
  <c r="J186" i="15"/>
  <c r="J178" i="15"/>
  <c r="J166" i="15"/>
  <c r="J155" i="15"/>
  <c r="J149" i="15"/>
  <c r="BK151" i="10"/>
  <c r="BK155" i="10"/>
  <c r="BK133" i="10"/>
  <c r="BK239" i="10"/>
  <c r="BK209" i="10"/>
  <c r="J201" i="10"/>
  <c r="J195" i="10"/>
  <c r="BK185" i="10"/>
  <c r="J155" i="10"/>
  <c r="BK149" i="10"/>
  <c r="J212" i="11"/>
  <c r="BK204" i="11"/>
  <c r="BK140" i="11"/>
  <c r="BK148" i="11"/>
  <c r="J186" i="11"/>
  <c r="J198" i="11"/>
  <c r="BK227" i="11"/>
  <c r="J150" i="11"/>
  <c r="J154" i="11"/>
  <c r="BK159" i="13"/>
  <c r="J537" i="13"/>
  <c r="J221" i="13"/>
  <c r="J430" i="13"/>
  <c r="BK496" i="13"/>
  <c r="J344" i="13"/>
  <c r="J484" i="13"/>
  <c r="J307" i="13"/>
  <c r="J635" i="13"/>
  <c r="BK557" i="13"/>
  <c r="J271" i="14"/>
  <c r="J183" i="14"/>
  <c r="J381" i="14"/>
  <c r="J292" i="14"/>
  <c r="BK376" i="14"/>
  <c r="BK292" i="14"/>
  <c r="J221" i="14"/>
  <c r="BK406" i="14"/>
  <c r="J321" i="14"/>
  <c r="BK251" i="15"/>
  <c r="BK175" i="15"/>
  <c r="J259" i="15"/>
  <c r="BK297" i="15"/>
  <c r="J137" i="2"/>
  <c r="AS107" i="1"/>
  <c r="J1581" i="3"/>
  <c r="BK1556" i="3"/>
  <c r="BK1508" i="3"/>
  <c r="J1362" i="3"/>
  <c r="BK1262" i="3"/>
  <c r="BK1198" i="3"/>
  <c r="BK942" i="3"/>
  <c r="J847" i="3"/>
  <c r="J772" i="3"/>
  <c r="BK633" i="3"/>
  <c r="J438" i="3"/>
  <c r="BK351" i="3"/>
  <c r="J283" i="3"/>
  <c r="BK1593" i="3"/>
  <c r="BK1529" i="3"/>
  <c r="BK1436" i="3"/>
  <c r="BK1344" i="3"/>
  <c r="J1296" i="3"/>
  <c r="J1204" i="3"/>
  <c r="J1069" i="3"/>
  <c r="J979" i="3"/>
  <c r="J871" i="3"/>
  <c r="J787" i="3"/>
  <c r="J688" i="3"/>
  <c r="J456" i="3"/>
  <c r="J383" i="3"/>
  <c r="J273" i="3"/>
  <c r="BK195" i="3"/>
  <c r="J1565" i="3"/>
  <c r="J1514" i="3"/>
  <c r="J1392" i="3"/>
  <c r="BK1275" i="3"/>
  <c r="J1249" i="3"/>
  <c r="BK1090" i="3"/>
  <c r="J972" i="3"/>
  <c r="J933" i="3"/>
  <c r="J903" i="3"/>
  <c r="BK859" i="3"/>
  <c r="BK787" i="3"/>
  <c r="BK562" i="3"/>
  <c r="BK471" i="3"/>
  <c r="J364" i="3"/>
  <c r="BK270" i="3"/>
  <c r="BK1605" i="3"/>
  <c r="J1553" i="3"/>
  <c r="BK1520" i="3"/>
  <c r="BK1463" i="3"/>
  <c r="J1427" i="3"/>
  <c r="J1300" i="3"/>
  <c r="J1174" i="3"/>
  <c r="BK1087" i="3"/>
  <c r="BK972" i="3"/>
  <c r="J1605" i="3"/>
  <c r="J1478" i="3"/>
  <c r="J1386" i="3"/>
  <c r="BK1306" i="3"/>
  <c r="BK1169" i="3"/>
  <c r="BK1124" i="3"/>
  <c r="BK1097" i="3"/>
  <c r="BK1040" i="3"/>
  <c r="J976" i="3"/>
  <c r="BK915" i="3"/>
  <c r="J854" i="3"/>
  <c r="BK805" i="3"/>
  <c r="J751" i="3"/>
  <c r="J681" i="3"/>
  <c r="J562" i="3"/>
  <c r="BK448" i="3"/>
  <c r="BK322" i="3"/>
  <c r="BK1293" i="3"/>
  <c r="J1209" i="3"/>
  <c r="J1052" i="3"/>
  <c r="J862" i="3"/>
  <c r="BK823" i="3"/>
  <c r="BK639" i="3"/>
  <c r="BK533" i="3"/>
  <c r="J474" i="3"/>
  <c r="J270" i="3"/>
  <c r="J1618" i="3"/>
  <c r="J1575" i="3"/>
  <c r="J1372" i="3"/>
  <c r="BK1283" i="3"/>
  <c r="J1193" i="3"/>
  <c r="J1131" i="3"/>
  <c r="BK998" i="3"/>
  <c r="J921" i="3"/>
  <c r="BK811" i="3"/>
  <c r="BK688" i="3"/>
  <c r="J524" i="3"/>
  <c r="BK390" i="3"/>
  <c r="BK307" i="3"/>
  <c r="BK246" i="3"/>
  <c r="BK188" i="3"/>
  <c r="BK1702" i="3"/>
  <c r="BK1687" i="3"/>
  <c r="BK1674" i="3"/>
  <c r="BK1649" i="3"/>
  <c r="BK1634" i="3"/>
  <c r="J1625" i="3"/>
  <c r="BK1559" i="3"/>
  <c r="BK1475" i="3"/>
  <c r="J1433" i="3"/>
  <c r="J1350" i="3"/>
  <c r="J1293" i="3"/>
  <c r="BK1193" i="3"/>
  <c r="BK1143" i="3"/>
  <c r="J1004" i="3"/>
  <c r="J909" i="3"/>
  <c r="BK884" i="3"/>
  <c r="J805" i="3"/>
  <c r="BK721" i="3"/>
  <c r="J511" i="3"/>
  <c r="BK422" i="3"/>
  <c r="J375" i="3"/>
  <c r="BK279" i="3"/>
  <c r="J154" i="3"/>
  <c r="J345" i="4"/>
  <c r="J321" i="4"/>
  <c r="J295" i="4"/>
  <c r="BK250" i="4"/>
  <c r="BK230" i="4"/>
  <c r="J206" i="4"/>
  <c r="BK168" i="4"/>
  <c r="J142" i="4"/>
  <c r="BK341" i="4"/>
  <c r="BK303" i="4"/>
  <c r="J254" i="4"/>
  <c r="BK206" i="4"/>
  <c r="J170" i="4"/>
  <c r="J329" i="4"/>
  <c r="J289" i="4"/>
  <c r="BK254" i="4"/>
  <c r="BK216" i="4"/>
  <c r="BK189" i="4"/>
  <c r="J145" i="4"/>
  <c r="J312" i="4"/>
  <c r="BK285" i="4"/>
  <c r="BK218" i="4"/>
  <c r="J352" i="4"/>
  <c r="J323" i="4"/>
  <c r="BK277" i="4"/>
  <c r="BK226" i="4"/>
  <c r="J168" i="4"/>
  <c r="BK327" i="4"/>
  <c r="BK271" i="4"/>
  <c r="J226" i="4"/>
  <c r="J151" i="4"/>
  <c r="J343" i="4"/>
  <c r="BK309" i="4"/>
  <c r="J236" i="4"/>
  <c r="BK176" i="4"/>
  <c r="BK333" i="4"/>
  <c r="BK305" i="4"/>
  <c r="J240" i="4"/>
  <c r="BK214" i="4"/>
  <c r="J166" i="4"/>
  <c r="J216" i="5"/>
  <c r="J194" i="5"/>
  <c r="J161" i="5"/>
  <c r="BK226" i="5"/>
  <c r="J176" i="5"/>
  <c r="J140" i="5"/>
  <c r="BK221" i="5"/>
  <c r="J159" i="5"/>
  <c r="BK138" i="5"/>
  <c r="BK202" i="5"/>
  <c r="BK148" i="5"/>
  <c r="BK186" i="5"/>
  <c r="BK144" i="5"/>
  <c r="J144" i="5"/>
  <c r="BK204" i="5"/>
  <c r="BK170" i="5"/>
  <c r="BK142" i="5"/>
  <c r="J389" i="6"/>
  <c r="BK282" i="6"/>
  <c r="BK206" i="6"/>
  <c r="J164" i="6"/>
  <c r="BK389" i="6"/>
  <c r="J371" i="6"/>
  <c r="BK321" i="6"/>
  <c r="J225" i="6"/>
  <c r="J182" i="6"/>
  <c r="J143" i="6"/>
  <c r="J395" i="6"/>
  <c r="J365" i="6"/>
  <c r="BK327" i="6"/>
  <c r="J261" i="6"/>
  <c r="BK234" i="6"/>
  <c r="J167" i="6"/>
  <c r="J438" i="6"/>
  <c r="BK420" i="6"/>
  <c r="J358" i="6"/>
  <c r="BK324" i="6"/>
  <c r="J276" i="6"/>
  <c r="BK237" i="6"/>
  <c r="BK203" i="6"/>
  <c r="J442" i="6"/>
  <c r="J413" i="6"/>
  <c r="J374" i="6"/>
  <c r="BK346" i="6"/>
  <c r="BK291" i="6"/>
  <c r="J231" i="6"/>
  <c r="J140" i="6"/>
  <c r="BK261" i="6"/>
  <c r="BK179" i="6"/>
  <c r="BK264" i="6"/>
  <c r="BK213" i="6"/>
  <c r="J282" i="6"/>
  <c r="J216" i="6"/>
  <c r="BK327" i="7"/>
  <c r="BK270" i="7"/>
  <c r="BK218" i="7"/>
  <c r="BK169" i="7"/>
  <c r="J278" i="7"/>
  <c r="J243" i="7"/>
  <c r="J204" i="7"/>
  <c r="BK183" i="7"/>
  <c r="BK329" i="7"/>
  <c r="BK265" i="7"/>
  <c r="BK159" i="7"/>
  <c r="J136" i="7"/>
  <c r="BK292" i="7"/>
  <c r="J251" i="7"/>
  <c r="BK206" i="7"/>
  <c r="J173" i="7"/>
  <c r="BK319" i="7"/>
  <c r="J288" i="7"/>
  <c r="BK274" i="7"/>
  <c r="BK216" i="7"/>
  <c r="J153" i="7"/>
  <c r="BK304" i="7"/>
  <c r="BK263" i="7"/>
  <c r="J198" i="7"/>
  <c r="BK163" i="7"/>
  <c r="J306" i="7"/>
  <c r="BK234" i="7"/>
  <c r="BK210" i="7"/>
  <c r="J149" i="7"/>
  <c r="J337" i="7"/>
  <c r="J300" i="7"/>
  <c r="J239" i="7"/>
  <c r="J183" i="7"/>
  <c r="J136" i="8"/>
  <c r="BK160" i="8"/>
  <c r="BK143" i="8"/>
  <c r="J154" i="8"/>
  <c r="BK136" i="8"/>
  <c r="BK166" i="8"/>
  <c r="J136" i="9"/>
  <c r="BK139" i="9"/>
  <c r="BK147" i="9"/>
  <c r="J209" i="10"/>
  <c r="J185" i="10"/>
  <c r="J145" i="10"/>
  <c r="J223" i="10"/>
  <c r="J177" i="10"/>
  <c r="J151" i="10"/>
  <c r="BK215" i="10"/>
  <c r="BK173" i="10"/>
  <c r="BK137" i="10"/>
  <c r="J219" i="10"/>
  <c r="BK179" i="10"/>
  <c r="BK159" i="10"/>
  <c r="BK217" i="11"/>
  <c r="J190" i="11"/>
  <c r="J215" i="11"/>
  <c r="BK180" i="11"/>
  <c r="BK208" i="11"/>
  <c r="BK166" i="11"/>
  <c r="J146" i="11"/>
  <c r="BK172" i="11"/>
  <c r="J217" i="11"/>
  <c r="J164" i="11"/>
  <c r="J142" i="11"/>
  <c r="BK212" i="11"/>
  <c r="J168" i="11"/>
  <c r="BK138" i="11"/>
  <c r="J225" i="11"/>
  <c r="BK188" i="11"/>
  <c r="J152" i="11"/>
  <c r="BK654" i="13"/>
  <c r="BK629" i="13"/>
  <c r="BK568" i="13"/>
  <c r="J512" i="13"/>
  <c r="BK344" i="13"/>
  <c r="BK289" i="13"/>
  <c r="J504" i="13"/>
  <c r="J234" i="13"/>
  <c r="BK587" i="13"/>
  <c r="J446" i="13"/>
  <c r="J269" i="13"/>
  <c r="BK611" i="13"/>
  <c r="BK247" i="13"/>
  <c r="J468" i="13"/>
  <c r="J279" i="13"/>
  <c r="J192" i="13"/>
  <c r="BK504" i="13"/>
  <c r="BK394" i="13"/>
  <c r="J164" i="13"/>
  <c r="BK520" i="13"/>
  <c r="J382" i="13"/>
  <c r="BK216" i="13"/>
  <c r="J654" i="13"/>
  <c r="J568" i="13"/>
  <c r="J460" i="13"/>
  <c r="J311" i="13"/>
  <c r="J154" i="13"/>
  <c r="BK366" i="14"/>
  <c r="BK215" i="14"/>
  <c r="J376" i="14"/>
  <c r="BK200" i="14"/>
  <c r="J303" i="14"/>
  <c r="J130" i="14"/>
  <c r="BK342" i="14"/>
  <c r="BK239" i="14"/>
  <c r="J337" i="14"/>
  <c r="BK183" i="14"/>
  <c r="J422" i="14"/>
  <c r="BK401" i="14"/>
  <c r="J307" i="14"/>
  <c r="BK249" i="14"/>
  <c r="J147" i="14"/>
  <c r="BK277" i="15"/>
  <c r="J163" i="15"/>
  <c r="J220" i="15"/>
  <c r="BK268" i="15"/>
  <c r="J231" i="15"/>
  <c r="BK265" i="15"/>
  <c r="BK202" i="15"/>
  <c r="J214" i="15"/>
  <c r="BK149" i="15"/>
  <c r="J277" i="15"/>
  <c r="J243" i="15"/>
  <c r="BK163" i="15"/>
  <c r="J127" i="2"/>
  <c r="J134" i="2"/>
  <c r="AS95" i="1"/>
  <c r="J1609" i="3"/>
  <c r="BK1550" i="3"/>
  <c r="J1475" i="3"/>
  <c r="BK1332" i="3"/>
  <c r="J1233" i="3"/>
  <c r="BK1190" i="3"/>
  <c r="BK982" i="3"/>
  <c r="J865" i="3"/>
  <c r="J761" i="3"/>
  <c r="BK636" i="3"/>
  <c r="BK505" i="3"/>
  <c r="J390" i="3"/>
  <c r="BK255" i="3"/>
  <c r="BK1587" i="3"/>
  <c r="BK1484" i="3"/>
  <c r="J1448" i="3"/>
  <c r="J1400" i="3"/>
  <c r="J1306" i="3"/>
  <c r="BK1152" i="3"/>
  <c r="BK951" i="3"/>
  <c r="BK903" i="3"/>
  <c r="J837" i="3"/>
  <c r="J757" i="3"/>
  <c r="J547" i="3"/>
  <c r="J496" i="3"/>
  <c r="BK394" i="3"/>
  <c r="BK295" i="3"/>
  <c r="J236" i="3"/>
  <c r="BK1584" i="3"/>
  <c r="BK1541" i="3"/>
  <c r="J1484" i="3"/>
  <c r="BK1410" i="3"/>
  <c r="J1283" i="3"/>
  <c r="BK1131" i="3"/>
  <c r="J1064" i="3"/>
  <c r="J961" i="3"/>
  <c r="J923" i="3"/>
  <c r="BK894" i="3"/>
  <c r="BK856" i="3"/>
  <c r="BK820" i="3"/>
  <c r="J617" i="3"/>
  <c r="J499" i="3"/>
  <c r="BK387" i="3"/>
  <c r="BK283" i="3"/>
  <c r="J151" i="3"/>
  <c r="J1556" i="3"/>
  <c r="BK1532" i="3"/>
  <c r="J1487" i="3"/>
  <c r="J1430" i="3"/>
  <c r="J1335" i="3"/>
  <c r="BK1218" i="3"/>
  <c r="BK1156" i="3"/>
  <c r="BK1076" i="3"/>
  <c r="J951" i="3"/>
  <c r="J896" i="3"/>
  <c r="J1541" i="3"/>
  <c r="BK1457" i="3"/>
  <c r="BK1380" i="3"/>
  <c r="J1326" i="3"/>
  <c r="BK1215" i="3"/>
  <c r="J1140" i="3"/>
  <c r="BK1064" i="3"/>
  <c r="BK1022" i="3"/>
  <c r="J929" i="3"/>
  <c r="J874" i="3"/>
  <c r="BK798" i="3"/>
  <c r="J730" i="3"/>
  <c r="J568" i="3"/>
  <c r="BK474" i="3"/>
  <c r="BK338" i="3"/>
  <c r="BK1338" i="3"/>
  <c r="J1190" i="3"/>
  <c r="J1110" i="3"/>
  <c r="J948" i="3"/>
  <c r="J856" i="3"/>
  <c r="J820" i="3"/>
  <c r="J660" i="3"/>
  <c r="J556" i="3"/>
  <c r="BK459" i="3"/>
  <c r="J276" i="3"/>
  <c r="BK160" i="3"/>
  <c r="BK1590" i="3"/>
  <c r="BK1392" i="3"/>
  <c r="BK1320" i="3"/>
  <c r="BK1258" i="3"/>
  <c r="BK1174" i="3"/>
  <c r="BK1134" i="3"/>
  <c r="J1028" i="3"/>
  <c r="BK933" i="3"/>
  <c r="J814" i="3"/>
  <c r="BK726" i="3"/>
  <c r="J584" i="3"/>
  <c r="BK477" i="3"/>
  <c r="BK310" i="3"/>
  <c r="BK260" i="3"/>
  <c r="BK198" i="3"/>
  <c r="J1708" i="3"/>
  <c r="BK1695" i="3"/>
  <c r="J1683" i="3"/>
  <c r="J1674" i="3"/>
  <c r="BK1661" i="3"/>
  <c r="J1649" i="3"/>
  <c r="J1634" i="3"/>
  <c r="J1572" i="3"/>
  <c r="J1496" i="3"/>
  <c r="BK1445" i="3"/>
  <c r="BK1355" i="3"/>
  <c r="J1275" i="3"/>
  <c r="BK1201" i="3"/>
  <c r="J1103" i="3"/>
  <c r="BK1007" i="3"/>
  <c r="BK892" i="3"/>
  <c r="BK862" i="3"/>
  <c r="BK767" i="3"/>
  <c r="J614" i="3"/>
  <c r="BK468" i="3"/>
  <c r="J387" i="3"/>
  <c r="BK364" i="3"/>
  <c r="BK214" i="3"/>
  <c r="J333" i="4"/>
  <c r="BK297" i="4"/>
  <c r="BK263" i="4"/>
  <c r="BK244" i="4"/>
  <c r="BK222" i="4"/>
  <c r="BK194" i="4"/>
  <c r="J154" i="4"/>
  <c r="BK347" i="4"/>
  <c r="BK335" i="4"/>
  <c r="J279" i="4"/>
  <c r="J218" i="4"/>
  <c r="BK186" i="4"/>
  <c r="BK158" i="4"/>
  <c r="J307" i="4"/>
  <c r="J269" i="4"/>
  <c r="J208" i="4"/>
  <c r="J186" i="4"/>
  <c r="J158" i="4"/>
  <c r="J305" i="4"/>
  <c r="BK281" i="4"/>
  <c r="BK139" i="4"/>
  <c r="J303" i="4"/>
  <c r="J246" i="4"/>
  <c r="BK196" i="4"/>
  <c r="BK154" i="4"/>
  <c r="J319" i="4"/>
  <c r="J259" i="4"/>
  <c r="J216" i="4"/>
  <c r="BK142" i="4"/>
  <c r="J331" i="4"/>
  <c r="BK291" i="4"/>
  <c r="J242" i="4"/>
  <c r="BK192" i="4"/>
  <c r="J349" i="4"/>
  <c r="BK316" i="4"/>
  <c r="J275" i="4"/>
  <c r="BK212" i="4"/>
  <c r="J174" i="4"/>
  <c r="J228" i="5"/>
  <c r="J196" i="5"/>
  <c r="BK178" i="5"/>
  <c r="BK151" i="5"/>
  <c r="J198" i="5"/>
  <c r="J204" i="5"/>
  <c r="BK140" i="5"/>
  <c r="J212" i="5"/>
  <c r="J184" i="5"/>
  <c r="BK155" i="5"/>
  <c r="J219" i="5"/>
  <c r="J170" i="5"/>
  <c r="J202" i="5"/>
  <c r="BK228" i="5"/>
  <c r="J172" i="5"/>
  <c r="J146" i="5"/>
  <c r="J392" i="6"/>
  <c r="BK300" i="6"/>
  <c r="J200" i="6"/>
  <c r="BK131" i="6"/>
  <c r="BK392" i="6"/>
  <c r="BK368" i="6"/>
  <c r="BK312" i="6"/>
  <c r="BK285" i="6"/>
  <c r="BK200" i="6"/>
  <c r="J158" i="6"/>
  <c r="BK440" i="6"/>
  <c r="J429" i="6"/>
  <c r="BK371" i="6"/>
  <c r="J337" i="6"/>
  <c r="BK258" i="6"/>
  <c r="J188" i="6"/>
  <c r="J146" i="6"/>
  <c r="BK426" i="6"/>
  <c r="BK383" i="6"/>
  <c r="BK337" i="6"/>
  <c r="BK315" i="6"/>
  <c r="J267" i="6"/>
  <c r="BK197" i="6"/>
  <c r="J131" i="6"/>
  <c r="BK417" i="6"/>
  <c r="J355" i="6"/>
  <c r="J334" i="6"/>
  <c r="BK276" i="6"/>
  <c r="BK188" i="6"/>
  <c r="J321" i="6"/>
  <c r="J285" i="6"/>
  <c r="J258" i="6"/>
  <c r="BK222" i="6"/>
  <c r="BK303" i="6"/>
  <c r="BK216" i="6"/>
  <c r="J222" i="6"/>
  <c r="BK164" i="6"/>
  <c r="BK143" i="6"/>
  <c r="BK296" i="7"/>
  <c r="J259" i="7"/>
  <c r="BK214" i="7"/>
  <c r="J177" i="7"/>
  <c r="J298" i="7"/>
  <c r="J255" i="7"/>
  <c r="BK232" i="7"/>
  <c r="J202" i="7"/>
  <c r="J181" i="7"/>
  <c r="BK313" i="7"/>
  <c r="J237" i="7"/>
  <c r="BK145" i="7"/>
  <c r="BK298" i="7"/>
  <c r="BK288" i="7"/>
  <c r="BK230" i="7"/>
  <c r="J200" i="7"/>
  <c r="J151" i="7"/>
  <c r="J292" i="7"/>
  <c r="BK272" i="7"/>
  <c r="J230" i="7"/>
  <c r="BK192" i="7"/>
  <c r="J145" i="7"/>
  <c r="J311" i="7"/>
  <c r="BK286" i="7"/>
  <c r="J226" i="7"/>
  <c r="J167" i="7"/>
  <c r="J321" i="7"/>
  <c r="BK228" i="7"/>
  <c r="J194" i="7"/>
  <c r="BK165" i="7"/>
  <c r="BK337" i="7"/>
  <c r="BK321" i="7"/>
  <c r="J263" i="7"/>
  <c r="BK221" i="7"/>
  <c r="J161" i="7"/>
  <c r="BK158" i="8"/>
  <c r="J143" i="8"/>
  <c r="BK151" i="8"/>
  <c r="J131" i="8"/>
  <c r="J146" i="8"/>
  <c r="BK146" i="8"/>
  <c r="BK141" i="8"/>
  <c r="BK131" i="9"/>
  <c r="J147" i="9"/>
  <c r="BK142" i="9"/>
  <c r="J139" i="9"/>
  <c r="J211" i="10"/>
  <c r="BK183" i="10"/>
  <c r="J234" i="10"/>
  <c r="J225" i="10"/>
  <c r="J205" i="10"/>
  <c r="BK169" i="10"/>
  <c r="J141" i="10"/>
  <c r="J199" i="10"/>
  <c r="BK147" i="10"/>
  <c r="BK221" i="10"/>
  <c r="J203" i="10"/>
  <c r="BK145" i="10"/>
  <c r="J200" i="11"/>
  <c r="J231" i="11"/>
  <c r="J202" i="11"/>
  <c r="BK225" i="11"/>
  <c r="BK200" i="11"/>
  <c r="J156" i="11"/>
  <c r="J192" i="11"/>
  <c r="J136" i="11"/>
  <c r="J180" i="11"/>
  <c r="BK152" i="11"/>
  <c r="J132" i="11"/>
  <c r="BK186" i="11"/>
  <c r="BK170" i="11"/>
  <c r="BK136" i="11"/>
  <c r="J233" i="11"/>
  <c r="BK192" i="11"/>
  <c r="BK162" i="11"/>
  <c r="F40" i="12"/>
  <c r="BC110" i="1" s="1"/>
  <c r="BK547" i="13"/>
  <c r="BK361" i="13"/>
  <c r="BK284" i="13"/>
  <c r="BK316" i="13"/>
  <c r="BK605" i="13"/>
  <c r="BK413" i="13"/>
  <c r="J284" i="13"/>
  <c r="BK422" i="13"/>
  <c r="BK138" i="13"/>
  <c r="BK617" i="13"/>
  <c r="J322" i="13"/>
  <c r="J247" i="13"/>
  <c r="J629" i="13"/>
  <c r="J557" i="13"/>
  <c r="BK446" i="13"/>
  <c r="J274" i="13"/>
  <c r="J611" i="13"/>
  <c r="J408" i="13"/>
  <c r="BK221" i="13"/>
  <c r="BK143" i="13"/>
  <c r="BK583" i="13"/>
  <c r="BK512" i="13"/>
  <c r="BK372" i="13"/>
  <c r="BK269" i="13"/>
  <c r="J138" i="13"/>
  <c r="BK381" i="14"/>
  <c r="BK371" i="14"/>
  <c r="J174" i="14"/>
  <c r="BK303" i="14"/>
  <c r="J205" i="14"/>
  <c r="J281" i="14"/>
  <c r="BK174" i="14"/>
  <c r="J366" i="14"/>
  <c r="BK260" i="14"/>
  <c r="J342" i="14"/>
  <c r="J232" i="14"/>
  <c r="BK142" i="14"/>
  <c r="J411" i="14"/>
  <c r="J386" i="14"/>
  <c r="J297" i="14"/>
  <c r="BK194" i="14"/>
  <c r="BK281" i="15"/>
  <c r="BK214" i="15"/>
  <c r="J129" i="15"/>
  <c r="BK227" i="15"/>
  <c r="BK135" i="15"/>
  <c r="J249" i="15"/>
  <c r="J271" i="15"/>
  <c r="J190" i="15"/>
  <c r="J261" i="15"/>
  <c r="BK246" i="15"/>
  <c r="BK208" i="15"/>
  <c r="J146" i="15"/>
  <c r="J297" i="15"/>
  <c r="J183" i="15"/>
  <c r="P126" i="2" l="1"/>
  <c r="P125" i="2"/>
  <c r="P124" i="2"/>
  <c r="AU96" i="1"/>
  <c r="R126" i="2"/>
  <c r="R125" i="2"/>
  <c r="R124" i="2"/>
  <c r="BK150" i="3"/>
  <c r="J150" i="3" s="1"/>
  <c r="J100" i="3" s="1"/>
  <c r="BK386" i="3"/>
  <c r="J386" i="3"/>
  <c r="J102" i="3"/>
  <c r="T523" i="3"/>
  <c r="R850" i="3"/>
  <c r="BK975" i="3"/>
  <c r="J975" i="3"/>
  <c r="J110" i="3"/>
  <c r="T975" i="3"/>
  <c r="BK1102" i="3"/>
  <c r="J1102" i="3"/>
  <c r="J112" i="3"/>
  <c r="T1182" i="3"/>
  <c r="BK1374" i="3"/>
  <c r="J1374" i="3"/>
  <c r="J115" i="3"/>
  <c r="R1462" i="3"/>
  <c r="T1561" i="3"/>
  <c r="BK1617" i="3"/>
  <c r="J1617" i="3"/>
  <c r="J120" i="3" s="1"/>
  <c r="P1627" i="3"/>
  <c r="R1663" i="3"/>
  <c r="T1679" i="3"/>
  <c r="BK1701" i="3"/>
  <c r="J1701" i="3"/>
  <c r="J125" i="3"/>
  <c r="BK157" i="4"/>
  <c r="J157" i="4" s="1"/>
  <c r="J104" i="4" s="1"/>
  <c r="P202" i="4"/>
  <c r="T202" i="4"/>
  <c r="BK326" i="4"/>
  <c r="J326" i="4"/>
  <c r="J107" i="4"/>
  <c r="P351" i="4"/>
  <c r="R358" i="4"/>
  <c r="P131" i="5"/>
  <c r="BK163" i="5"/>
  <c r="J163" i="5"/>
  <c r="J103" i="5" s="1"/>
  <c r="T163" i="5"/>
  <c r="BK218" i="5"/>
  <c r="J218" i="5"/>
  <c r="J105" i="5" s="1"/>
  <c r="T223" i="5"/>
  <c r="BK212" i="6"/>
  <c r="J212" i="6"/>
  <c r="J102" i="6" s="1"/>
  <c r="P333" i="6"/>
  <c r="T333" i="6"/>
  <c r="P416" i="6"/>
  <c r="R150" i="3"/>
  <c r="T282" i="3"/>
  <c r="R523" i="3"/>
  <c r="P850" i="3"/>
  <c r="R957" i="3"/>
  <c r="BK1021" i="3"/>
  <c r="J1021" i="3"/>
  <c r="J111" i="3"/>
  <c r="R1102" i="3"/>
  <c r="R1182" i="3"/>
  <c r="R1295" i="3"/>
  <c r="T1374" i="3"/>
  <c r="BK1453" i="3"/>
  <c r="J1453" i="3"/>
  <c r="J116" i="3"/>
  <c r="P1453" i="3"/>
  <c r="R1453" i="3"/>
  <c r="T1453" i="3"/>
  <c r="BK1561" i="3"/>
  <c r="J1561" i="3"/>
  <c r="J118" i="3" s="1"/>
  <c r="R1586" i="3"/>
  <c r="R1617" i="3"/>
  <c r="T1617" i="3"/>
  <c r="BK1663" i="3"/>
  <c r="J1663" i="3"/>
  <c r="J122" i="3"/>
  <c r="BK1679" i="3"/>
  <c r="J1679" i="3" s="1"/>
  <c r="J123" i="3" s="1"/>
  <c r="R1691" i="3"/>
  <c r="R1701" i="3"/>
  <c r="P157" i="4"/>
  <c r="R202" i="4"/>
  <c r="T256" i="4"/>
  <c r="BK351" i="4"/>
  <c r="J351" i="4" s="1"/>
  <c r="J108" i="4" s="1"/>
  <c r="P358" i="4"/>
  <c r="R131" i="5"/>
  <c r="P163" i="5"/>
  <c r="P188" i="5"/>
  <c r="BK223" i="5"/>
  <c r="J223" i="5"/>
  <c r="J106" i="5" s="1"/>
  <c r="R130" i="6"/>
  <c r="T130" i="6"/>
  <c r="BK333" i="6"/>
  <c r="R361" i="6"/>
  <c r="T416" i="6"/>
  <c r="P133" i="7"/>
  <c r="T142" i="7"/>
  <c r="BK185" i="7"/>
  <c r="J185" i="7"/>
  <c r="J103" i="7" s="1"/>
  <c r="T223" i="7"/>
  <c r="T236" i="7"/>
  <c r="T267" i="7"/>
  <c r="P308" i="7"/>
  <c r="T130" i="8"/>
  <c r="P138" i="8"/>
  <c r="T148" i="8"/>
  <c r="R153" i="8"/>
  <c r="T130" i="9"/>
  <c r="T129" i="9"/>
  <c r="BK146" i="9"/>
  <c r="T150" i="3"/>
  <c r="P386" i="3"/>
  <c r="P523" i="3"/>
  <c r="R687" i="3"/>
  <c r="BK957" i="3"/>
  <c r="J957" i="3"/>
  <c r="J107" i="3" s="1"/>
  <c r="R975" i="3"/>
  <c r="R1021" i="3"/>
  <c r="BK1182" i="3"/>
  <c r="J1182" i="3" s="1"/>
  <c r="J113" i="3" s="1"/>
  <c r="P1295" i="3"/>
  <c r="P1374" i="3"/>
  <c r="P1462" i="3"/>
  <c r="P1561" i="3"/>
  <c r="P1586" i="3"/>
  <c r="BK1627" i="3"/>
  <c r="J1627" i="3" s="1"/>
  <c r="J121" i="3" s="1"/>
  <c r="P1663" i="3"/>
  <c r="R1679" i="3"/>
  <c r="T1691" i="3"/>
  <c r="T1701" i="3"/>
  <c r="BK135" i="4"/>
  <c r="J135" i="4"/>
  <c r="J102" i="4" s="1"/>
  <c r="T135" i="4"/>
  <c r="P148" i="4"/>
  <c r="BK202" i="4"/>
  <c r="J202" i="4" s="1"/>
  <c r="J105" i="4" s="1"/>
  <c r="R256" i="4"/>
  <c r="P326" i="4"/>
  <c r="R351" i="4"/>
  <c r="T358" i="4"/>
  <c r="BK150" i="5"/>
  <c r="J150" i="5"/>
  <c r="J102" i="5" s="1"/>
  <c r="T150" i="5"/>
  <c r="T188" i="5"/>
  <c r="R223" i="5"/>
  <c r="T212" i="6"/>
  <c r="P361" i="6"/>
  <c r="R416" i="6"/>
  <c r="BK133" i="7"/>
  <c r="R142" i="7"/>
  <c r="T185" i="7"/>
  <c r="R223" i="7"/>
  <c r="BK236" i="7"/>
  <c r="J236" i="7"/>
  <c r="J106" i="7"/>
  <c r="R267" i="7"/>
  <c r="BK308" i="7"/>
  <c r="J308" i="7"/>
  <c r="J108" i="7"/>
  <c r="P130" i="8"/>
  <c r="BK138" i="8"/>
  <c r="J138" i="8"/>
  <c r="J102" i="8"/>
  <c r="P148" i="8"/>
  <c r="T153" i="8"/>
  <c r="BK130" i="9"/>
  <c r="BK129" i="9"/>
  <c r="R146" i="9"/>
  <c r="R145" i="9"/>
  <c r="BK126" i="2"/>
  <c r="J126" i="2"/>
  <c r="J100" i="2"/>
  <c r="T126" i="2"/>
  <c r="T125" i="2" s="1"/>
  <c r="T124" i="2" s="1"/>
  <c r="P150" i="3"/>
  <c r="R282" i="3"/>
  <c r="BK523" i="3"/>
  <c r="J523" i="3"/>
  <c r="J103" i="3"/>
  <c r="T687" i="3"/>
  <c r="BK227" i="10"/>
  <c r="J227" i="10"/>
  <c r="J102" i="10"/>
  <c r="T227" i="10"/>
  <c r="T236" i="10"/>
  <c r="R131" i="11"/>
  <c r="P214" i="11"/>
  <c r="R214" i="11"/>
  <c r="R224" i="11"/>
  <c r="R223" i="11"/>
  <c r="T131" i="13"/>
  <c r="P293" i="13"/>
  <c r="T293" i="13"/>
  <c r="P315" i="13"/>
  <c r="T315" i="13"/>
  <c r="R333" i="13"/>
  <c r="R129" i="14"/>
  <c r="P282" i="3"/>
  <c r="R386" i="3"/>
  <c r="BK687" i="3"/>
  <c r="J687" i="3" s="1"/>
  <c r="J104" i="3" s="1"/>
  <c r="BK850" i="3"/>
  <c r="J850" i="3"/>
  <c r="J106" i="3" s="1"/>
  <c r="P957" i="3"/>
  <c r="P975" i="3"/>
  <c r="T1021" i="3"/>
  <c r="T1102" i="3"/>
  <c r="BK1295" i="3"/>
  <c r="J1295" i="3"/>
  <c r="J114" i="3"/>
  <c r="R1374" i="3"/>
  <c r="BK1462" i="3"/>
  <c r="J1462" i="3"/>
  <c r="J117" i="3"/>
  <c r="R1561" i="3"/>
  <c r="T1586" i="3"/>
  <c r="R1627" i="3"/>
  <c r="T1663" i="3"/>
  <c r="BK1691" i="3"/>
  <c r="J1691" i="3"/>
  <c r="J124" i="3"/>
  <c r="R135" i="4"/>
  <c r="T148" i="4"/>
  <c r="T157" i="4"/>
  <c r="P256" i="4"/>
  <c r="T326" i="4"/>
  <c r="BK358" i="4"/>
  <c r="J358" i="4"/>
  <c r="J109" i="4"/>
  <c r="BK131" i="5"/>
  <c r="J131" i="5" s="1"/>
  <c r="J101" i="5" s="1"/>
  <c r="P150" i="5"/>
  <c r="R150" i="5"/>
  <c r="BK188" i="5"/>
  <c r="J188" i="5"/>
  <c r="J104" i="5"/>
  <c r="P218" i="5"/>
  <c r="P223" i="5"/>
  <c r="BK130" i="6"/>
  <c r="J130" i="6"/>
  <c r="J101" i="6"/>
  <c r="P212" i="6"/>
  <c r="R333" i="6"/>
  <c r="T361" i="6"/>
  <c r="T133" i="7"/>
  <c r="BK142" i="7"/>
  <c r="J142" i="7"/>
  <c r="J102" i="7"/>
  <c r="P185" i="7"/>
  <c r="BK223" i="7"/>
  <c r="J223" i="7"/>
  <c r="J105" i="7"/>
  <c r="P236" i="7"/>
  <c r="P267" i="7"/>
  <c r="T308" i="7"/>
  <c r="R130" i="8"/>
  <c r="R138" i="8"/>
  <c r="BK148" i="8"/>
  <c r="J148" i="8"/>
  <c r="J104" i="8"/>
  <c r="BK153" i="8"/>
  <c r="J153" i="8" s="1"/>
  <c r="J105" i="8" s="1"/>
  <c r="R130" i="9"/>
  <c r="R129" i="9"/>
  <c r="R128" i="9" s="1"/>
  <c r="P146" i="9"/>
  <c r="P145" i="9"/>
  <c r="R227" i="10"/>
  <c r="P236" i="10"/>
  <c r="P128" i="10" s="1"/>
  <c r="P127" i="10" s="1"/>
  <c r="AU108" i="1" s="1"/>
  <c r="BK131" i="11"/>
  <c r="P131" i="11"/>
  <c r="P130" i="11"/>
  <c r="P129" i="11" s="1"/>
  <c r="AU109" i="1" s="1"/>
  <c r="BK214" i="11"/>
  <c r="J214" i="11"/>
  <c r="J103" i="11" s="1"/>
  <c r="T214" i="11"/>
  <c r="P224" i="11"/>
  <c r="P223" i="11"/>
  <c r="BK131" i="13"/>
  <c r="J131" i="13"/>
  <c r="J101" i="13"/>
  <c r="R131" i="13"/>
  <c r="BK293" i="13"/>
  <c r="J293" i="13"/>
  <c r="J102" i="13"/>
  <c r="R293" i="13"/>
  <c r="BK315" i="13"/>
  <c r="J315" i="13"/>
  <c r="J103" i="13"/>
  <c r="R315" i="13"/>
  <c r="T333" i="13"/>
  <c r="P238" i="14"/>
  <c r="T238" i="14"/>
  <c r="T128" i="14" s="1"/>
  <c r="BK128" i="15"/>
  <c r="R128" i="15"/>
  <c r="BK189" i="15"/>
  <c r="J189" i="15"/>
  <c r="J101" i="15"/>
  <c r="R189" i="15"/>
  <c r="BK234" i="15"/>
  <c r="J234" i="15"/>
  <c r="J102" i="15"/>
  <c r="R234" i="15"/>
  <c r="P280" i="15"/>
  <c r="BK282" i="3"/>
  <c r="J282" i="3"/>
  <c r="J101" i="3" s="1"/>
  <c r="T386" i="3"/>
  <c r="P687" i="3"/>
  <c r="T850" i="3"/>
  <c r="T957" i="3"/>
  <c r="P1021" i="3"/>
  <c r="P1102" i="3"/>
  <c r="P1182" i="3"/>
  <c r="T1295" i="3"/>
  <c r="T1462" i="3"/>
  <c r="BK1586" i="3"/>
  <c r="J1586" i="3"/>
  <c r="J119" i="3" s="1"/>
  <c r="P1617" i="3"/>
  <c r="T1627" i="3"/>
  <c r="P1679" i="3"/>
  <c r="P1691" i="3"/>
  <c r="P1701" i="3"/>
  <c r="P135" i="4"/>
  <c r="P134" i="4"/>
  <c r="P133" i="4" s="1"/>
  <c r="AU100" i="1" s="1"/>
  <c r="BK148" i="4"/>
  <c r="J148" i="4"/>
  <c r="J103" i="4" s="1"/>
  <c r="R148" i="4"/>
  <c r="R157" i="4"/>
  <c r="BK256" i="4"/>
  <c r="J256" i="4" s="1"/>
  <c r="J106" i="4" s="1"/>
  <c r="R326" i="4"/>
  <c r="T351" i="4"/>
  <c r="T131" i="5"/>
  <c r="R163" i="5"/>
  <c r="R188" i="5"/>
  <c r="R218" i="5"/>
  <c r="T218" i="5"/>
  <c r="P130" i="6"/>
  <c r="R212" i="6"/>
  <c r="R129" i="6"/>
  <c r="BK361" i="6"/>
  <c r="J361" i="6"/>
  <c r="J104" i="6"/>
  <c r="BK416" i="6"/>
  <c r="J416" i="6" s="1"/>
  <c r="J105" i="6" s="1"/>
  <c r="R133" i="7"/>
  <c r="P142" i="7"/>
  <c r="R185" i="7"/>
  <c r="P223" i="7"/>
  <c r="R236" i="7"/>
  <c r="BK267" i="7"/>
  <c r="J267" i="7" s="1"/>
  <c r="J107" i="7" s="1"/>
  <c r="R308" i="7"/>
  <c r="BK130" i="8"/>
  <c r="J130" i="8" s="1"/>
  <c r="J101" i="8" s="1"/>
  <c r="T138" i="8"/>
  <c r="R148" i="8"/>
  <c r="P153" i="8"/>
  <c r="P130" i="9"/>
  <c r="P129" i="9"/>
  <c r="P128" i="9"/>
  <c r="AU106" i="1" s="1"/>
  <c r="T146" i="9"/>
  <c r="T145" i="9"/>
  <c r="P227" i="10"/>
  <c r="BK236" i="10"/>
  <c r="R236" i="10"/>
  <c r="T131" i="11"/>
  <c r="T130" i="11" s="1"/>
  <c r="T129" i="11" s="1"/>
  <c r="BK224" i="11"/>
  <c r="BK223" i="11" s="1"/>
  <c r="J224" i="11"/>
  <c r="J105" i="11" s="1"/>
  <c r="T224" i="11"/>
  <c r="T223" i="11"/>
  <c r="P131" i="13"/>
  <c r="BK333" i="13"/>
  <c r="J333" i="13"/>
  <c r="J105" i="13"/>
  <c r="P333" i="13"/>
  <c r="BK129" i="14"/>
  <c r="BK128" i="14" s="1"/>
  <c r="J128" i="14" s="1"/>
  <c r="J100" i="14" s="1"/>
  <c r="J129" i="14"/>
  <c r="J101" i="14" s="1"/>
  <c r="P129" i="14"/>
  <c r="P128" i="14"/>
  <c r="AU113" i="1"/>
  <c r="T129" i="14"/>
  <c r="BK238" i="14"/>
  <c r="J238" i="14"/>
  <c r="J103" i="14" s="1"/>
  <c r="R238" i="14"/>
  <c r="P128" i="15"/>
  <c r="T128" i="15"/>
  <c r="P189" i="15"/>
  <c r="T189" i="15"/>
  <c r="P234" i="15"/>
  <c r="T234" i="15"/>
  <c r="BK280" i="15"/>
  <c r="J280" i="15"/>
  <c r="J103" i="15"/>
  <c r="R280" i="15"/>
  <c r="T280" i="15"/>
  <c r="BK136" i="2"/>
  <c r="J136" i="2"/>
  <c r="J102" i="2"/>
  <c r="BK1707" i="3"/>
  <c r="J1707" i="3"/>
  <c r="J126" i="3"/>
  <c r="BK220" i="7"/>
  <c r="J220" i="7" s="1"/>
  <c r="J104" i="7" s="1"/>
  <c r="BK846" i="3"/>
  <c r="J846" i="3"/>
  <c r="J105" i="3" s="1"/>
  <c r="BK133" i="2"/>
  <c r="J133" i="2"/>
  <c r="J101" i="2"/>
  <c r="BK971" i="3"/>
  <c r="J971" i="3"/>
  <c r="J108" i="3"/>
  <c r="BK145" i="8"/>
  <c r="J145" i="8" s="1"/>
  <c r="J103" i="8" s="1"/>
  <c r="BK327" i="13"/>
  <c r="BK130" i="13" s="1"/>
  <c r="J130" i="13" s="1"/>
  <c r="J34" i="13" s="1"/>
  <c r="J327" i="13"/>
  <c r="J104" i="13"/>
  <c r="BK128" i="12"/>
  <c r="BK127" i="12"/>
  <c r="BK126" i="12"/>
  <c r="J126" i="12"/>
  <c r="J100" i="12" s="1"/>
  <c r="BK653" i="13"/>
  <c r="J653" i="13"/>
  <c r="J106" i="13"/>
  <c r="BK231" i="14"/>
  <c r="J231" i="14" s="1"/>
  <c r="J102" i="14" s="1"/>
  <c r="BK421" i="14"/>
  <c r="J421" i="14"/>
  <c r="J104" i="14" s="1"/>
  <c r="BK303" i="15"/>
  <c r="J303" i="15"/>
  <c r="J104" i="15"/>
  <c r="J91" i="15"/>
  <c r="BE135" i="15"/>
  <c r="BE246" i="15"/>
  <c r="BE265" i="15"/>
  <c r="BE271" i="15"/>
  <c r="BE274" i="15"/>
  <c r="BE297" i="15"/>
  <c r="BE300" i="15"/>
  <c r="BE304" i="15"/>
  <c r="J94" i="15"/>
  <c r="F123" i="15"/>
  <c r="BE220" i="15"/>
  <c r="BE268" i="15"/>
  <c r="BE129" i="15"/>
  <c r="BE169" i="15"/>
  <c r="BE172" i="15"/>
  <c r="BE202" i="15"/>
  <c r="BE214" i="15"/>
  <c r="BE217" i="15"/>
  <c r="BE231" i="15"/>
  <c r="BE235" i="15"/>
  <c r="BE238" i="15"/>
  <c r="BE251" i="15"/>
  <c r="BE281" i="15"/>
  <c r="BE190" i="15"/>
  <c r="BE254" i="15"/>
  <c r="BE256" i="15"/>
  <c r="BE294" i="15"/>
  <c r="E114" i="15"/>
  <c r="BE175" i="15"/>
  <c r="BE178" i="15"/>
  <c r="BE183" i="15"/>
  <c r="BE193" i="15"/>
  <c r="BE146" i="15"/>
  <c r="BE152" i="15"/>
  <c r="BE155" i="15"/>
  <c r="BE160" i="15"/>
  <c r="BE227" i="15"/>
  <c r="BE289" i="15"/>
  <c r="BE138" i="15"/>
  <c r="BE141" i="15"/>
  <c r="BE163" i="15"/>
  <c r="BE196" i="15"/>
  <c r="BE208" i="15"/>
  <c r="BE211" i="15"/>
  <c r="BE243" i="15"/>
  <c r="BE277" i="15"/>
  <c r="BE132" i="15"/>
  <c r="BE149" i="15"/>
  <c r="BE166" i="15"/>
  <c r="BE186" i="15"/>
  <c r="BE205" i="15"/>
  <c r="BE223" i="15"/>
  <c r="BE249" i="15"/>
  <c r="BE259" i="15"/>
  <c r="BE261" i="15"/>
  <c r="BE284" i="15"/>
  <c r="F96" i="14"/>
  <c r="BE281" i="14"/>
  <c r="BE396" i="14"/>
  <c r="BE401" i="14"/>
  <c r="BE406" i="14"/>
  <c r="BE411" i="14"/>
  <c r="BE416" i="14"/>
  <c r="BE422" i="14"/>
  <c r="BE244" i="14"/>
  <c r="BE260" i="14"/>
  <c r="BE277" i="14"/>
  <c r="BE329" i="14"/>
  <c r="BE371" i="14"/>
  <c r="BE381" i="14"/>
  <c r="J93" i="14"/>
  <c r="BE194" i="14"/>
  <c r="BE210" i="14"/>
  <c r="BE215" i="14"/>
  <c r="BE361" i="14"/>
  <c r="BE386" i="14"/>
  <c r="BE391" i="14"/>
  <c r="BE174" i="14"/>
  <c r="BE321" i="14"/>
  <c r="E114" i="14"/>
  <c r="BE136" i="14"/>
  <c r="BE158" i="14"/>
  <c r="BE169" i="14"/>
  <c r="BE183" i="14"/>
  <c r="BE239" i="14"/>
  <c r="BE314" i="14"/>
  <c r="BE366" i="14"/>
  <c r="J125" i="14"/>
  <c r="BE142" i="14"/>
  <c r="BE221" i="14"/>
  <c r="BE226" i="14"/>
  <c r="BE297" i="14"/>
  <c r="BE342" i="14"/>
  <c r="BE152" i="14"/>
  <c r="BE189" i="14"/>
  <c r="BE254" i="14"/>
  <c r="BE271" i="14"/>
  <c r="BE286" i="14"/>
  <c r="BE292" i="14"/>
  <c r="BE303" i="14"/>
  <c r="BE307" i="14"/>
  <c r="BE130" i="14"/>
  <c r="BE147" i="14"/>
  <c r="BE163" i="14"/>
  <c r="BE200" i="14"/>
  <c r="BE205" i="14"/>
  <c r="BE232" i="14"/>
  <c r="BE249" i="14"/>
  <c r="BE266" i="14"/>
  <c r="BE337" i="14"/>
  <c r="BE376" i="14"/>
  <c r="E116" i="13"/>
  <c r="BE179" i="13"/>
  <c r="BE234" i="13"/>
  <c r="BE274" i="13"/>
  <c r="BE279" i="13"/>
  <c r="BE284" i="13"/>
  <c r="BE322" i="13"/>
  <c r="BE334" i="13"/>
  <c r="BE344" i="13"/>
  <c r="BE641" i="13"/>
  <c r="BE647" i="13"/>
  <c r="J93" i="13"/>
  <c r="BE229" i="13"/>
  <c r="BE299" i="13"/>
  <c r="BE311" i="13"/>
  <c r="BE316" i="13"/>
  <c r="BE328" i="13"/>
  <c r="BE350" i="13"/>
  <c r="BE361" i="13"/>
  <c r="BE537" i="13"/>
  <c r="BE542" i="13"/>
  <c r="BE563" i="13"/>
  <c r="BE593" i="13"/>
  <c r="BE132" i="13"/>
  <c r="BE247" i="13"/>
  <c r="BE294" i="13"/>
  <c r="BE339" i="13"/>
  <c r="BE388" i="13"/>
  <c r="BE484" i="13"/>
  <c r="BE587" i="13"/>
  <c r="BE635" i="13"/>
  <c r="BE149" i="13"/>
  <c r="BE154" i="13"/>
  <c r="BE269" i="13"/>
  <c r="BE512" i="13"/>
  <c r="BE605" i="13"/>
  <c r="J127" i="12"/>
  <c r="J101" i="12"/>
  <c r="J128" i="12"/>
  <c r="J102" i="12"/>
  <c r="J96" i="13"/>
  <c r="BE159" i="13"/>
  <c r="BE164" i="13"/>
  <c r="BE203" i="13"/>
  <c r="BE216" i="13"/>
  <c r="BE289" i="13"/>
  <c r="BE377" i="13"/>
  <c r="BE394" i="13"/>
  <c r="BE413" i="13"/>
  <c r="BE438" i="13"/>
  <c r="BE446" i="13"/>
  <c r="BE454" i="13"/>
  <c r="BE460" i="13"/>
  <c r="BE476" i="13"/>
  <c r="BE496" i="13"/>
  <c r="BE552" i="13"/>
  <c r="F96" i="13"/>
  <c r="BE221" i="13"/>
  <c r="BE372" i="13"/>
  <c r="BE408" i="13"/>
  <c r="BE468" i="13"/>
  <c r="BE578" i="13"/>
  <c r="BE623" i="13"/>
  <c r="BE629" i="13"/>
  <c r="BE138" i="13"/>
  <c r="BE143" i="13"/>
  <c r="BE184" i="13"/>
  <c r="BE356" i="13"/>
  <c r="BE398" i="13"/>
  <c r="BE403" i="13"/>
  <c r="BE430" i="13"/>
  <c r="BE520" i="13"/>
  <c r="BE525" i="13"/>
  <c r="BE547" i="13"/>
  <c r="BE568" i="13"/>
  <c r="BE583" i="13"/>
  <c r="BE654" i="13"/>
  <c r="BE192" i="13"/>
  <c r="BE198" i="13"/>
  <c r="BE307" i="13"/>
  <c r="BE367" i="13"/>
  <c r="BE382" i="13"/>
  <c r="BE422" i="13"/>
  <c r="BE504" i="13"/>
  <c r="BE557" i="13"/>
  <c r="BE599" i="13"/>
  <c r="BE611" i="13"/>
  <c r="BE617" i="13"/>
  <c r="E85" i="12"/>
  <c r="J120" i="12"/>
  <c r="BE129" i="12"/>
  <c r="J223" i="11"/>
  <c r="J104" i="11" s="1"/>
  <c r="J123" i="12"/>
  <c r="F96" i="12"/>
  <c r="BE160" i="11"/>
  <c r="BE178" i="11"/>
  <c r="BE180" i="11"/>
  <c r="BE182" i="11"/>
  <c r="BE198" i="11"/>
  <c r="BE200" i="11"/>
  <c r="BE212" i="11"/>
  <c r="BE229" i="11"/>
  <c r="BE233" i="11"/>
  <c r="BE166" i="11"/>
  <c r="BE170" i="11"/>
  <c r="BE174" i="11"/>
  <c r="BE188" i="11"/>
  <c r="J93" i="11"/>
  <c r="BE146" i="11"/>
  <c r="BE154" i="11"/>
  <c r="BE158" i="11"/>
  <c r="BE172" i="11"/>
  <c r="BE192" i="11"/>
  <c r="BE208" i="11"/>
  <c r="BE215" i="11"/>
  <c r="BE219" i="11"/>
  <c r="BE144" i="11"/>
  <c r="BE156" i="11"/>
  <c r="BE190" i="11"/>
  <c r="BE204" i="11"/>
  <c r="BE206" i="11"/>
  <c r="BE210" i="11"/>
  <c r="BE221" i="11"/>
  <c r="BE194" i="11"/>
  <c r="BE231" i="11"/>
  <c r="BE140" i="11"/>
  <c r="BE184" i="11"/>
  <c r="BE227" i="11"/>
  <c r="F96" i="11"/>
  <c r="E115" i="11"/>
  <c r="BE134" i="11"/>
  <c r="BE136" i="11"/>
  <c r="BE148" i="11"/>
  <c r="BE162" i="11"/>
  <c r="BE164" i="11"/>
  <c r="BE168" i="11"/>
  <c r="BE176" i="11"/>
  <c r="BE186" i="11"/>
  <c r="BE217" i="11"/>
  <c r="BE225" i="11"/>
  <c r="BE132" i="11"/>
  <c r="BE138" i="11"/>
  <c r="BE142" i="11"/>
  <c r="BE150" i="11"/>
  <c r="BE152" i="11"/>
  <c r="BE196" i="11"/>
  <c r="BE202" i="11"/>
  <c r="J130" i="9"/>
  <c r="J102" i="9"/>
  <c r="F124" i="10"/>
  <c r="BE143" i="10"/>
  <c r="BE149" i="10"/>
  <c r="BE171" i="10"/>
  <c r="BE185" i="10"/>
  <c r="BE191" i="10"/>
  <c r="BE181" i="10"/>
  <c r="BE205" i="10"/>
  <c r="BE225" i="10"/>
  <c r="BE232" i="10"/>
  <c r="BE163" i="10"/>
  <c r="BE173" i="10"/>
  <c r="BE228" i="10"/>
  <c r="BE230" i="10"/>
  <c r="BE239" i="10"/>
  <c r="BE137" i="10"/>
  <c r="BE183" i="10"/>
  <c r="BE209" i="10"/>
  <c r="BE133" i="10"/>
  <c r="BE135" i="10"/>
  <c r="BE151" i="10"/>
  <c r="BE157" i="10"/>
  <c r="BE165" i="10"/>
  <c r="BE189" i="10"/>
  <c r="BE199" i="10"/>
  <c r="BE201" i="10"/>
  <c r="BE213" i="10"/>
  <c r="BE215" i="10"/>
  <c r="BE223" i="10"/>
  <c r="BE237" i="10"/>
  <c r="J93" i="10"/>
  <c r="BE139" i="10"/>
  <c r="BE155" i="10"/>
  <c r="BE159" i="10"/>
  <c r="BE161" i="10"/>
  <c r="BE177" i="10"/>
  <c r="BE179" i="10"/>
  <c r="BE187" i="10"/>
  <c r="BE197" i="10"/>
  <c r="BE203" i="10"/>
  <c r="BE211" i="10"/>
  <c r="BE234" i="10"/>
  <c r="E85" i="10"/>
  <c r="BE145" i="10"/>
  <c r="BE153" i="10"/>
  <c r="BE175" i="10"/>
  <c r="BE207" i="10"/>
  <c r="BE219" i="10"/>
  <c r="BE221" i="10"/>
  <c r="BE129" i="10"/>
  <c r="BE131" i="10"/>
  <c r="BE141" i="10"/>
  <c r="BE147" i="10"/>
  <c r="BE167" i="10"/>
  <c r="BE169" i="10"/>
  <c r="BE193" i="10"/>
  <c r="BE195" i="10"/>
  <c r="BE217" i="10"/>
  <c r="F96" i="9"/>
  <c r="BE131" i="9"/>
  <c r="BE156" i="9"/>
  <c r="E85" i="9"/>
  <c r="BE142" i="9"/>
  <c r="BE147" i="9"/>
  <c r="J93" i="9"/>
  <c r="BE139" i="9"/>
  <c r="J125" i="9"/>
  <c r="BE136" i="9"/>
  <c r="BE150" i="9"/>
  <c r="BE153" i="9"/>
  <c r="BE159" i="9"/>
  <c r="BE160" i="8"/>
  <c r="BE164" i="8"/>
  <c r="J93" i="8"/>
  <c r="BE149" i="8"/>
  <c r="BE158" i="8"/>
  <c r="BE166" i="8"/>
  <c r="E85" i="8"/>
  <c r="J126" i="8"/>
  <c r="BE134" i="8"/>
  <c r="BE143" i="8"/>
  <c r="BE146" i="8"/>
  <c r="BE162" i="8"/>
  <c r="F126" i="8"/>
  <c r="BE136" i="8"/>
  <c r="BE131" i="8"/>
  <c r="BE151" i="8"/>
  <c r="BE139" i="8"/>
  <c r="BE141" i="8"/>
  <c r="BE154" i="8"/>
  <c r="BE156" i="8"/>
  <c r="BE147" i="7"/>
  <c r="BE149" i="7"/>
  <c r="BE177" i="7"/>
  <c r="BE179" i="7"/>
  <c r="BE216" i="7"/>
  <c r="BE218" i="7"/>
  <c r="BE228" i="7"/>
  <c r="BE247" i="7"/>
  <c r="BE268" i="7"/>
  <c r="BE286" i="7"/>
  <c r="BE311" i="7"/>
  <c r="BE335" i="7"/>
  <c r="BE337" i="7"/>
  <c r="F96" i="7"/>
  <c r="BE138" i="7"/>
  <c r="BE155" i="7"/>
  <c r="BE186" i="7"/>
  <c r="BE196" i="7"/>
  <c r="BE212" i="7"/>
  <c r="BE221" i="7"/>
  <c r="BE257" i="7"/>
  <c r="BE263" i="7"/>
  <c r="BE270" i="7"/>
  <c r="BE282" i="7"/>
  <c r="BE284" i="7"/>
  <c r="BE292" i="7"/>
  <c r="BE300" i="7"/>
  <c r="BE313" i="7"/>
  <c r="BE315" i="7"/>
  <c r="BE323" i="7"/>
  <c r="BE325" i="7"/>
  <c r="BE333" i="7"/>
  <c r="BE159" i="7"/>
  <c r="BE169" i="7"/>
  <c r="BE171" i="7"/>
  <c r="BE173" i="7"/>
  <c r="BE208" i="7"/>
  <c r="BE214" i="7"/>
  <c r="BE249" i="7"/>
  <c r="BE259" i="7"/>
  <c r="BE294" i="7"/>
  <c r="BE317" i="7"/>
  <c r="BE319" i="7"/>
  <c r="J93" i="7"/>
  <c r="J129" i="7"/>
  <c r="BE136" i="7"/>
  <c r="BE163" i="7"/>
  <c r="BE165" i="7"/>
  <c r="BE232" i="7"/>
  <c r="BE265" i="7"/>
  <c r="BE272" i="7"/>
  <c r="BE274" i="7"/>
  <c r="BE278" i="7"/>
  <c r="BE327" i="7"/>
  <c r="E85" i="7"/>
  <c r="BE175" i="7"/>
  <c r="BE181" i="7"/>
  <c r="BE183" i="7"/>
  <c r="BE190" i="7"/>
  <c r="BE198" i="7"/>
  <c r="BE204" i="7"/>
  <c r="BE210" i="7"/>
  <c r="BE234" i="7"/>
  <c r="BE237" i="7"/>
  <c r="BE280" i="7"/>
  <c r="BE302" i="7"/>
  <c r="BE321" i="7"/>
  <c r="BE329" i="7"/>
  <c r="BE151" i="7"/>
  <c r="BE224" i="7"/>
  <c r="BE226" i="7"/>
  <c r="BE230" i="7"/>
  <c r="BE251" i="7"/>
  <c r="BE255" i="7"/>
  <c r="BE296" i="7"/>
  <c r="BE298" i="7"/>
  <c r="BE304" i="7"/>
  <c r="BE134" i="7"/>
  <c r="BE145" i="7"/>
  <c r="BE161" i="7"/>
  <c r="BE167" i="7"/>
  <c r="BE192" i="7"/>
  <c r="BE206" i="7"/>
  <c r="BE261" i="7"/>
  <c r="BE288" i="7"/>
  <c r="BE306" i="7"/>
  <c r="BE309" i="7"/>
  <c r="BE331" i="7"/>
  <c r="BE140" i="7"/>
  <c r="BE143" i="7"/>
  <c r="BE153" i="7"/>
  <c r="BE157" i="7"/>
  <c r="BE188" i="7"/>
  <c r="BE194" i="7"/>
  <c r="BE200" i="7"/>
  <c r="BE202" i="7"/>
  <c r="BE239" i="7"/>
  <c r="BE241" i="7"/>
  <c r="BE243" i="7"/>
  <c r="BE245" i="7"/>
  <c r="BE253" i="7"/>
  <c r="BE276" i="7"/>
  <c r="BE290" i="7"/>
  <c r="J93" i="6"/>
  <c r="E115" i="6"/>
  <c r="J126" i="6"/>
  <c r="BE134" i="6"/>
  <c r="BE225" i="6"/>
  <c r="BE243" i="6"/>
  <c r="BE261" i="6"/>
  <c r="BE270" i="6"/>
  <c r="BE273" i="6"/>
  <c r="BE303" i="6"/>
  <c r="BE312" i="6"/>
  <c r="F126" i="6"/>
  <c r="BE143" i="6"/>
  <c r="BE146" i="6"/>
  <c r="BE149" i="6"/>
  <c r="BE152" i="6"/>
  <c r="BE203" i="6"/>
  <c r="BE222" i="6"/>
  <c r="BE255" i="6"/>
  <c r="BE258" i="6"/>
  <c r="BE297" i="6"/>
  <c r="BK130" i="5"/>
  <c r="J130" i="5" s="1"/>
  <c r="BE176" i="6"/>
  <c r="BE194" i="6"/>
  <c r="BE249" i="6"/>
  <c r="BE252" i="6"/>
  <c r="BE276" i="6"/>
  <c r="BE279" i="6"/>
  <c r="BE288" i="6"/>
  <c r="BE291" i="6"/>
  <c r="BE300" i="6"/>
  <c r="BE131" i="6"/>
  <c r="BE158" i="6"/>
  <c r="BE167" i="6"/>
  <c r="BE173" i="6"/>
  <c r="BE216" i="6"/>
  <c r="BE285" i="6"/>
  <c r="BE306" i="6"/>
  <c r="BE309" i="6"/>
  <c r="BE315" i="6"/>
  <c r="BE324" i="6"/>
  <c r="BE330" i="6"/>
  <c r="BE340" i="6"/>
  <c r="BE358" i="6"/>
  <c r="BE368" i="6"/>
  <c r="BE371" i="6"/>
  <c r="BE386" i="6"/>
  <c r="BE389" i="6"/>
  <c r="BE392" i="6"/>
  <c r="BE398" i="6"/>
  <c r="BE420" i="6"/>
  <c r="BE423" i="6"/>
  <c r="BE429" i="6"/>
  <c r="BE434" i="6"/>
  <c r="BE436" i="6"/>
  <c r="BE440" i="6"/>
  <c r="BE137" i="6"/>
  <c r="BE140" i="6"/>
  <c r="BE182" i="6"/>
  <c r="BE188" i="6"/>
  <c r="BE219" i="6"/>
  <c r="BE231" i="6"/>
  <c r="BE234" i="6"/>
  <c r="BE264" i="6"/>
  <c r="BE282" i="6"/>
  <c r="BE321" i="6"/>
  <c r="BE349" i="6"/>
  <c r="BE355" i="6"/>
  <c r="BE377" i="6"/>
  <c r="BE395" i="6"/>
  <c r="BE410" i="6"/>
  <c r="BE413" i="6"/>
  <c r="BE432" i="6"/>
  <c r="BE438" i="6"/>
  <c r="BE442" i="6"/>
  <c r="BE164" i="6"/>
  <c r="BE170" i="6"/>
  <c r="BE191" i="6"/>
  <c r="BE197" i="6"/>
  <c r="BE200" i="6"/>
  <c r="BE209" i="6"/>
  <c r="BE246" i="6"/>
  <c r="BE334" i="6"/>
  <c r="BE343" i="6"/>
  <c r="BE362" i="6"/>
  <c r="BE365" i="6"/>
  <c r="BE374" i="6"/>
  <c r="BE383" i="6"/>
  <c r="BE407" i="6"/>
  <c r="BE155" i="6"/>
  <c r="BE161" i="6"/>
  <c r="BE206" i="6"/>
  <c r="BE213" i="6"/>
  <c r="BE228" i="6"/>
  <c r="BE237" i="6"/>
  <c r="BE240" i="6"/>
  <c r="BE294" i="6"/>
  <c r="BE318" i="6"/>
  <c r="BE327" i="6"/>
  <c r="BE337" i="6"/>
  <c r="BE346" i="6"/>
  <c r="BE380" i="6"/>
  <c r="BE404" i="6"/>
  <c r="BE417" i="6"/>
  <c r="BE426" i="6"/>
  <c r="BE179" i="6"/>
  <c r="BE185" i="6"/>
  <c r="BE267" i="6"/>
  <c r="BE352" i="6"/>
  <c r="BE401" i="6"/>
  <c r="BE132" i="5"/>
  <c r="BE153" i="5"/>
  <c r="BE164" i="5"/>
  <c r="BE166" i="5"/>
  <c r="BE176" i="5"/>
  <c r="BE219" i="5"/>
  <c r="F127" i="5"/>
  <c r="BE161" i="5"/>
  <c r="BE178" i="5"/>
  <c r="BE196" i="5"/>
  <c r="BE198" i="5"/>
  <c r="BE200" i="5"/>
  <c r="BE228" i="5"/>
  <c r="E116" i="5"/>
  <c r="J127" i="5"/>
  <c r="BE174" i="5"/>
  <c r="BE184" i="5"/>
  <c r="BE138" i="5"/>
  <c r="BE140" i="5"/>
  <c r="BE151" i="5"/>
  <c r="BE157" i="5"/>
  <c r="BE159" i="5"/>
  <c r="BE170" i="5"/>
  <c r="BE172" i="5"/>
  <c r="BE204" i="5"/>
  <c r="BE214" i="5"/>
  <c r="BE216" i="5"/>
  <c r="BE224" i="5"/>
  <c r="BE226" i="5"/>
  <c r="BK134" i="4"/>
  <c r="J134" i="4" s="1"/>
  <c r="J101" i="4" s="1"/>
  <c r="J93" i="5"/>
  <c r="BE136" i="5"/>
  <c r="BE144" i="5"/>
  <c r="BE155" i="5"/>
  <c r="BE180" i="5"/>
  <c r="BE182" i="5"/>
  <c r="BE194" i="5"/>
  <c r="BE202" i="5"/>
  <c r="BE206" i="5"/>
  <c r="BE208" i="5"/>
  <c r="BE134" i="5"/>
  <c r="BE189" i="5"/>
  <c r="BE192" i="5"/>
  <c r="BE210" i="5"/>
  <c r="BE212" i="5"/>
  <c r="BE232" i="5"/>
  <c r="BE142" i="5"/>
  <c r="BE146" i="5"/>
  <c r="BE148" i="5"/>
  <c r="BE168" i="5"/>
  <c r="BE186" i="5"/>
  <c r="BE221" i="5"/>
  <c r="BE230" i="5"/>
  <c r="E119" i="4"/>
  <c r="BE158" i="4"/>
  <c r="BE164" i="4"/>
  <c r="BE179" i="4"/>
  <c r="BE263" i="4"/>
  <c r="BE299" i="4"/>
  <c r="BE361" i="4"/>
  <c r="BE363" i="4"/>
  <c r="F96" i="4"/>
  <c r="BE139" i="4"/>
  <c r="BE149" i="4"/>
  <c r="BE210" i="4"/>
  <c r="BE216" i="4"/>
  <c r="BE218" i="4"/>
  <c r="BE230" i="4"/>
  <c r="BE232" i="4"/>
  <c r="BE238" i="4"/>
  <c r="BE244" i="4"/>
  <c r="BE273" i="4"/>
  <c r="BE279" i="4"/>
  <c r="BE285" i="4"/>
  <c r="BE287" i="4"/>
  <c r="BE295" i="4"/>
  <c r="BE305" i="4"/>
  <c r="BE312" i="4"/>
  <c r="BE339" i="4"/>
  <c r="BE176" i="4"/>
  <c r="BE183" i="4"/>
  <c r="BE254" i="4"/>
  <c r="BE257" i="4"/>
  <c r="BE275" i="4"/>
  <c r="BE303" i="4"/>
  <c r="BE321" i="4"/>
  <c r="BE323" i="4"/>
  <c r="BE343" i="4"/>
  <c r="BE347" i="4"/>
  <c r="BE136" i="4"/>
  <c r="BE142" i="4"/>
  <c r="BE174" i="4"/>
  <c r="BE186" i="4"/>
  <c r="BE189" i="4"/>
  <c r="BE192" i="4"/>
  <c r="BE203" i="4"/>
  <c r="BE224" i="4"/>
  <c r="BE242" i="4"/>
  <c r="BE267" i="4"/>
  <c r="BE269" i="4"/>
  <c r="BE297" i="4"/>
  <c r="BE307" i="4"/>
  <c r="BE316" i="4"/>
  <c r="BE331" i="4"/>
  <c r="BE337" i="4"/>
  <c r="BE345" i="4"/>
  <c r="BE151" i="4"/>
  <c r="BE154" i="4"/>
  <c r="BE160" i="4"/>
  <c r="BE168" i="4"/>
  <c r="BE196" i="4"/>
  <c r="BE206" i="4"/>
  <c r="BE236" i="4"/>
  <c r="BE341" i="4"/>
  <c r="BE349" i="4"/>
  <c r="BE359" i="4"/>
  <c r="BE166" i="4"/>
  <c r="BE170" i="4"/>
  <c r="BE172" i="4"/>
  <c r="BE194" i="4"/>
  <c r="BE198" i="4"/>
  <c r="BE200" i="4"/>
  <c r="BE208" i="4"/>
  <c r="BE214" i="4"/>
  <c r="BE234" i="4"/>
  <c r="BE240" i="4"/>
  <c r="BE246" i="4"/>
  <c r="BE252" i="4"/>
  <c r="BE277" i="4"/>
  <c r="BE314" i="4"/>
  <c r="BE145" i="4"/>
  <c r="BE212" i="4"/>
  <c r="BE222" i="4"/>
  <c r="BE248" i="4"/>
  <c r="BE250" i="4"/>
  <c r="BE283" i="4"/>
  <c r="BE289" i="4"/>
  <c r="BE291" i="4"/>
  <c r="BE293" i="4"/>
  <c r="BE301" i="4"/>
  <c r="BE319" i="4"/>
  <c r="BE327" i="4"/>
  <c r="BE333" i="4"/>
  <c r="BE352" i="4"/>
  <c r="BE355" i="4"/>
  <c r="J93" i="4"/>
  <c r="BE162" i="4"/>
  <c r="BE181" i="4"/>
  <c r="BE220" i="4"/>
  <c r="BE226" i="4"/>
  <c r="BE228" i="4"/>
  <c r="BE259" i="4"/>
  <c r="BE261" i="4"/>
  <c r="BE265" i="4"/>
  <c r="BE271" i="4"/>
  <c r="BE281" i="4"/>
  <c r="BE309" i="4"/>
  <c r="BE329" i="4"/>
  <c r="BE335" i="4"/>
  <c r="E85" i="3"/>
  <c r="BE167" i="3"/>
  <c r="BE204" i="3"/>
  <c r="BE246" i="3"/>
  <c r="BE289" i="3"/>
  <c r="BE295" i="3"/>
  <c r="BE338" i="3"/>
  <c r="BE351" i="3"/>
  <c r="BE367" i="3"/>
  <c r="BE445" i="3"/>
  <c r="BE505" i="3"/>
  <c r="BE524" i="3"/>
  <c r="BE533" i="3"/>
  <c r="BE547" i="3"/>
  <c r="BE565" i="3"/>
  <c r="BE568" i="3"/>
  <c r="BE584" i="3"/>
  <c r="BE726" i="3"/>
  <c r="BE865" i="3"/>
  <c r="BE868" i="3"/>
  <c r="BE909" i="3"/>
  <c r="BE912" i="3"/>
  <c r="BE954" i="3"/>
  <c r="BE966" i="3"/>
  <c r="BE979" i="3"/>
  <c r="BE1064" i="3"/>
  <c r="BE1117" i="3"/>
  <c r="BE1124" i="3"/>
  <c r="BE1169" i="3"/>
  <c r="BE1183" i="3"/>
  <c r="BE1198" i="3"/>
  <c r="BE1249" i="3"/>
  <c r="BE1320" i="3"/>
  <c r="BE1329" i="3"/>
  <c r="BE1359" i="3"/>
  <c r="BE1367" i="3"/>
  <c r="BE1377" i="3"/>
  <c r="BE1386" i="3"/>
  <c r="BE1436" i="3"/>
  <c r="BE1439" i="3"/>
  <c r="BE1451" i="3"/>
  <c r="BE1460" i="3"/>
  <c r="BE1469" i="3"/>
  <c r="BE1472" i="3"/>
  <c r="BE1490" i="3"/>
  <c r="BE1493" i="3"/>
  <c r="BE1508" i="3"/>
  <c r="BE1511" i="3"/>
  <c r="BE1529" i="3"/>
  <c r="BE1532" i="3"/>
  <c r="BE1535" i="3"/>
  <c r="BE1544" i="3"/>
  <c r="BE1550" i="3"/>
  <c r="BE1587" i="3"/>
  <c r="BE1628" i="3"/>
  <c r="BE1631" i="3"/>
  <c r="BE1634" i="3"/>
  <c r="BE1640" i="3"/>
  <c r="BE1643" i="3"/>
  <c r="BE1649" i="3"/>
  <c r="BE1655" i="3"/>
  <c r="BE1661" i="3"/>
  <c r="BE1664" i="3"/>
  <c r="BE1667" i="3"/>
  <c r="BE1674" i="3"/>
  <c r="BE1677" i="3"/>
  <c r="BE1680" i="3"/>
  <c r="BE1683" i="3"/>
  <c r="BE1687" i="3"/>
  <c r="BE1692" i="3"/>
  <c r="BE1695" i="3"/>
  <c r="BE1702" i="3"/>
  <c r="BE1705" i="3"/>
  <c r="BE1708" i="3"/>
  <c r="J94" i="3"/>
  <c r="BE160" i="3"/>
  <c r="BE214" i="3"/>
  <c r="BE286" i="3"/>
  <c r="BE325" i="3"/>
  <c r="BE364" i="3"/>
  <c r="BE394" i="3"/>
  <c r="BE404" i="3"/>
  <c r="BE474" i="3"/>
  <c r="BE553" i="3"/>
  <c r="BE556" i="3"/>
  <c r="BE562" i="3"/>
  <c r="BE636" i="3"/>
  <c r="BE681" i="3"/>
  <c r="BE713" i="3"/>
  <c r="BE730" i="3"/>
  <c r="BE775" i="3"/>
  <c r="BE839" i="3"/>
  <c r="BE844" i="3"/>
  <c r="BE887" i="3"/>
  <c r="BE894" i="3"/>
  <c r="BE903" i="3"/>
  <c r="BE923" i="3"/>
  <c r="BE958" i="3"/>
  <c r="BE961" i="3"/>
  <c r="BE982" i="3"/>
  <c r="BE1031" i="3"/>
  <c r="BE1076" i="3"/>
  <c r="BE1087" i="3"/>
  <c r="BE1094" i="3"/>
  <c r="BE1097" i="3"/>
  <c r="BE1103" i="3"/>
  <c r="BE1137" i="3"/>
  <c r="BE1146" i="3"/>
  <c r="BE1180" i="3"/>
  <c r="BE1221" i="3"/>
  <c r="BE1224" i="3"/>
  <c r="BE1238" i="3"/>
  <c r="BE1262" i="3"/>
  <c r="BE1270" i="3"/>
  <c r="BE1288" i="3"/>
  <c r="BE1293" i="3"/>
  <c r="BE1309" i="3"/>
  <c r="BE1341" i="3"/>
  <c r="BE1344" i="3"/>
  <c r="BE1362" i="3"/>
  <c r="BE1565" i="3"/>
  <c r="BE1572" i="3"/>
  <c r="BE1581" i="3"/>
  <c r="F145" i="3"/>
  <c r="BE154" i="3"/>
  <c r="BE157" i="3"/>
  <c r="BE195" i="3"/>
  <c r="BE198" i="3"/>
  <c r="BE240" i="3"/>
  <c r="BE273" i="3"/>
  <c r="BE301" i="3"/>
  <c r="BE456" i="3"/>
  <c r="BE462" i="3"/>
  <c r="BE465" i="3"/>
  <c r="BE471" i="3"/>
  <c r="BE477" i="3"/>
  <c r="BE488" i="3"/>
  <c r="BE511" i="3"/>
  <c r="BE614" i="3"/>
  <c r="BE633" i="3"/>
  <c r="BE754" i="3"/>
  <c r="BE757" i="3"/>
  <c r="BE761" i="3"/>
  <c r="BE782" i="3"/>
  <c r="BE787" i="3"/>
  <c r="BE795" i="3"/>
  <c r="BE801" i="3"/>
  <c r="BE805" i="3"/>
  <c r="BE811" i="3"/>
  <c r="BE829" i="3"/>
  <c r="BE837" i="3"/>
  <c r="BE871" i="3"/>
  <c r="BE899" i="3"/>
  <c r="BE915" i="3"/>
  <c r="BE986" i="3"/>
  <c r="BE1019" i="3"/>
  <c r="BE1028" i="3"/>
  <c r="BE1069" i="3"/>
  <c r="BE1072" i="3"/>
  <c r="BE1100" i="3"/>
  <c r="BE1152" i="3"/>
  <c r="BE1161" i="3"/>
  <c r="BE1218" i="3"/>
  <c r="BE1258" i="3"/>
  <c r="BE1265" i="3"/>
  <c r="BE1283" i="3"/>
  <c r="BE1300" i="3"/>
  <c r="BE1306" i="3"/>
  <c r="BE1326" i="3"/>
  <c r="BE1350" i="3"/>
  <c r="BE1424" i="3"/>
  <c r="BE1427" i="3"/>
  <c r="BE1430" i="3"/>
  <c r="BE1463" i="3"/>
  <c r="BE1541" i="3"/>
  <c r="BE1547" i="3"/>
  <c r="BE1605" i="3"/>
  <c r="BK125" i="2"/>
  <c r="J125" i="2" s="1"/>
  <c r="J99" i="2" s="1"/>
  <c r="BE151" i="3"/>
  <c r="BE180" i="3"/>
  <c r="BE183" i="3"/>
  <c r="BE188" i="3"/>
  <c r="BE236" i="3"/>
  <c r="BE283" i="3"/>
  <c r="BE304" i="3"/>
  <c r="BE310" i="3"/>
  <c r="BE375" i="3"/>
  <c r="BE383" i="3"/>
  <c r="BE387" i="3"/>
  <c r="BE418" i="3"/>
  <c r="BE422" i="3"/>
  <c r="BE518" i="3"/>
  <c r="BE639" i="3"/>
  <c r="BE660" i="3"/>
  <c r="BE688" i="3"/>
  <c r="BE694" i="3"/>
  <c r="BE767" i="3"/>
  <c r="BE826" i="3"/>
  <c r="BE834" i="3"/>
  <c r="BE847" i="3"/>
  <c r="BE851" i="3"/>
  <c r="BE856" i="3"/>
  <c r="BE933" i="3"/>
  <c r="BE939" i="3"/>
  <c r="BE972" i="3"/>
  <c r="BE998" i="3"/>
  <c r="BE1016" i="3"/>
  <c r="BE1114" i="3"/>
  <c r="BE1131" i="3"/>
  <c r="BE1174" i="3"/>
  <c r="BE1187" i="3"/>
  <c r="BE1204" i="3"/>
  <c r="BE1275" i="3"/>
  <c r="BE1278" i="3"/>
  <c r="BE1296" i="3"/>
  <c r="BE1400" i="3"/>
  <c r="BE1454" i="3"/>
  <c r="BE1496" i="3"/>
  <c r="BE1562" i="3"/>
  <c r="BE1593" i="3"/>
  <c r="BE1601" i="3"/>
  <c r="BE1618" i="3"/>
  <c r="BE929" i="3"/>
  <c r="BE989" i="3"/>
  <c r="BE1022" i="3"/>
  <c r="BE1233" i="3"/>
  <c r="BE1246" i="3"/>
  <c r="BE1397" i="3"/>
  <c r="BE1410" i="3"/>
  <c r="BE1415" i="3"/>
  <c r="BE1421" i="3"/>
  <c r="BE1484" i="3"/>
  <c r="BE1569" i="3"/>
  <c r="BE1575" i="3"/>
  <c r="BE1590" i="3"/>
  <c r="BE1596" i="3"/>
  <c r="BE260" i="3"/>
  <c r="BE292" i="3"/>
  <c r="BE298" i="3"/>
  <c r="BE330" i="3"/>
  <c r="BE333" i="3"/>
  <c r="BE448" i="3"/>
  <c r="BE459" i="3"/>
  <c r="BE468" i="3"/>
  <c r="BE537" i="3"/>
  <c r="BE541" i="3"/>
  <c r="BE684" i="3"/>
  <c r="BE716" i="3"/>
  <c r="BE721" i="3"/>
  <c r="BE764" i="3"/>
  <c r="BE772" i="3"/>
  <c r="BE778" i="3"/>
  <c r="BE814" i="3"/>
  <c r="BE817" i="3"/>
  <c r="BE854" i="3"/>
  <c r="BE889" i="3"/>
  <c r="BE892" i="3"/>
  <c r="BE918" i="3"/>
  <c r="BE921" i="3"/>
  <c r="BE948" i="3"/>
  <c r="BE951" i="3"/>
  <c r="BE976" i="3"/>
  <c r="BE1004" i="3"/>
  <c r="BE1025" i="3"/>
  <c r="BE1215" i="3"/>
  <c r="BE1252" i="3"/>
  <c r="BE1335" i="3"/>
  <c r="BE1355" i="3"/>
  <c r="BE1372" i="3"/>
  <c r="BE1445" i="3"/>
  <c r="BE1448" i="3"/>
  <c r="BE1457" i="3"/>
  <c r="BE1475" i="3"/>
  <c r="BE1478" i="3"/>
  <c r="BE1487" i="3"/>
  <c r="BE1505" i="3"/>
  <c r="BE1514" i="3"/>
  <c r="BE1517" i="3"/>
  <c r="BE1538" i="3"/>
  <c r="BE1553" i="3"/>
  <c r="BE1556" i="3"/>
  <c r="BE1578" i="3"/>
  <c r="BE1621" i="3"/>
  <c r="J142" i="3"/>
  <c r="BE243" i="3"/>
  <c r="BE255" i="3"/>
  <c r="BE270" i="3"/>
  <c r="BE307" i="3"/>
  <c r="BE390" i="3"/>
  <c r="BE408" i="3"/>
  <c r="BE438" i="3"/>
  <c r="BE480" i="3"/>
  <c r="BE485" i="3"/>
  <c r="BE617" i="3"/>
  <c r="BE751" i="3"/>
  <c r="BE798" i="3"/>
  <c r="BE820" i="3"/>
  <c r="BE823" i="3"/>
  <c r="BE859" i="3"/>
  <c r="BE862" i="3"/>
  <c r="BE874" i="3"/>
  <c r="BE879" i="3"/>
  <c r="BE884" i="3"/>
  <c r="BE896" i="3"/>
  <c r="BE906" i="3"/>
  <c r="BE936" i="3"/>
  <c r="BE942" i="3"/>
  <c r="BE945" i="3"/>
  <c r="BE1010" i="3"/>
  <c r="BE1040" i="3"/>
  <c r="BE1043" i="3"/>
  <c r="BE1052" i="3"/>
  <c r="BE1055" i="3"/>
  <c r="BE1090" i="3"/>
  <c r="BE1106" i="3"/>
  <c r="BE1110" i="3"/>
  <c r="BE1140" i="3"/>
  <c r="BE1143" i="3"/>
  <c r="BE1164" i="3"/>
  <c r="BE1190" i="3"/>
  <c r="BE1193" i="3"/>
  <c r="BE1201" i="3"/>
  <c r="BE1209" i="3"/>
  <c r="BE1255" i="3"/>
  <c r="BE1332" i="3"/>
  <c r="BE1338" i="3"/>
  <c r="BE1389" i="3"/>
  <c r="BE1392" i="3"/>
  <c r="BE1433" i="3"/>
  <c r="BE1466" i="3"/>
  <c r="BE1481" i="3"/>
  <c r="BE1526" i="3"/>
  <c r="BE1559" i="3"/>
  <c r="BE1584" i="3"/>
  <c r="BE1609" i="3"/>
  <c r="BE1615" i="3"/>
  <c r="BE1625" i="3"/>
  <c r="BE201" i="3"/>
  <c r="BE249" i="3"/>
  <c r="BE252" i="3"/>
  <c r="BE264" i="3"/>
  <c r="BE267" i="3"/>
  <c r="BE276" i="3"/>
  <c r="BE279" i="3"/>
  <c r="BE313" i="3"/>
  <c r="BE316" i="3"/>
  <c r="BE322" i="3"/>
  <c r="BE493" i="3"/>
  <c r="BE496" i="3"/>
  <c r="BE499" i="3"/>
  <c r="BE747" i="3"/>
  <c r="BE926" i="3"/>
  <c r="BE992" i="3"/>
  <c r="BE1007" i="3"/>
  <c r="BE1134" i="3"/>
  <c r="BE1156" i="3"/>
  <c r="BE1177" i="3"/>
  <c r="BE1227" i="3"/>
  <c r="BE1241" i="3"/>
  <c r="BE1375" i="3"/>
  <c r="BE1380" i="3"/>
  <c r="BE1499" i="3"/>
  <c r="BE1502" i="3"/>
  <c r="BE1520" i="3"/>
  <c r="BE1523" i="3"/>
  <c r="BE127" i="2"/>
  <c r="F121" i="2"/>
  <c r="E112" i="2"/>
  <c r="BE137" i="2"/>
  <c r="J94" i="2"/>
  <c r="BE134" i="2"/>
  <c r="J91" i="2"/>
  <c r="BE129" i="2"/>
  <c r="BE131" i="2"/>
  <c r="J34" i="12"/>
  <c r="AS99" i="1"/>
  <c r="AS97" i="1" s="1"/>
  <c r="AS94" i="1" s="1"/>
  <c r="F39" i="3"/>
  <c r="BD98" i="1" s="1"/>
  <c r="F39" i="8"/>
  <c r="BB105" i="1" s="1"/>
  <c r="F39" i="9"/>
  <c r="BB106" i="1" s="1"/>
  <c r="F41" i="10"/>
  <c r="BD108" i="1"/>
  <c r="F38" i="12"/>
  <c r="BA110" i="1" s="1"/>
  <c r="F41" i="13"/>
  <c r="BD112" i="1"/>
  <c r="F39" i="15"/>
  <c r="BD114" i="1"/>
  <c r="F37" i="2"/>
  <c r="BB96" i="1" s="1"/>
  <c r="BB95" i="1" s="1"/>
  <c r="AX95" i="1"/>
  <c r="F38" i="4"/>
  <c r="BA100" i="1" s="1"/>
  <c r="J38" i="4"/>
  <c r="AW100" i="1"/>
  <c r="F40" i="4"/>
  <c r="BC100" i="1" s="1"/>
  <c r="F38" i="5"/>
  <c r="BA101" i="1"/>
  <c r="F40" i="5"/>
  <c r="BC101" i="1" s="1"/>
  <c r="F40" i="6"/>
  <c r="BC102" i="1"/>
  <c r="F41" i="6"/>
  <c r="BD102" i="1" s="1"/>
  <c r="J38" i="6"/>
  <c r="AW102" i="1"/>
  <c r="F38" i="7"/>
  <c r="BA104" i="1" s="1"/>
  <c r="J38" i="7"/>
  <c r="AW104" i="1"/>
  <c r="F40" i="7"/>
  <c r="BC104" i="1" s="1"/>
  <c r="F38" i="11"/>
  <c r="BA109" i="1"/>
  <c r="J38" i="11"/>
  <c r="AW109" i="1" s="1"/>
  <c r="F39" i="13"/>
  <c r="BB112" i="1"/>
  <c r="F36" i="15"/>
  <c r="BA114" i="1" s="1"/>
  <c r="F38" i="2"/>
  <c r="BC96" i="1"/>
  <c r="BC95" i="1"/>
  <c r="AY95" i="1" s="1"/>
  <c r="F38" i="3"/>
  <c r="BC98" i="1"/>
  <c r="F41" i="8"/>
  <c r="BD105" i="1"/>
  <c r="F41" i="9"/>
  <c r="BD106" i="1"/>
  <c r="F40" i="11"/>
  <c r="BC109" i="1" s="1"/>
  <c r="F39" i="11"/>
  <c r="BB109" i="1" s="1"/>
  <c r="F38" i="14"/>
  <c r="BA113" i="1"/>
  <c r="F41" i="14"/>
  <c r="BD113" i="1" s="1"/>
  <c r="J36" i="15"/>
  <c r="AW114" i="1"/>
  <c r="AU95" i="1"/>
  <c r="F36" i="3"/>
  <c r="BA98" i="1"/>
  <c r="J38" i="8"/>
  <c r="AW105" i="1"/>
  <c r="F38" i="9"/>
  <c r="BA106" i="1"/>
  <c r="J38" i="10"/>
  <c r="AW108" i="1"/>
  <c r="F37" i="12"/>
  <c r="AZ110" i="1"/>
  <c r="J38" i="13"/>
  <c r="AW112" i="1"/>
  <c r="F38" i="15"/>
  <c r="BC114" i="1"/>
  <c r="F39" i="2"/>
  <c r="BD96" i="1"/>
  <c r="BD95" i="1" s="1"/>
  <c r="F37" i="3"/>
  <c r="BB98" i="1" s="1"/>
  <c r="F40" i="8"/>
  <c r="BC105" i="1" s="1"/>
  <c r="F40" i="9"/>
  <c r="BC106" i="1" s="1"/>
  <c r="F40" i="10"/>
  <c r="BC108" i="1" s="1"/>
  <c r="F41" i="11"/>
  <c r="BD109" i="1"/>
  <c r="J38" i="14"/>
  <c r="AW113" i="1" s="1"/>
  <c r="F40" i="14"/>
  <c r="BC113" i="1"/>
  <c r="J36" i="2"/>
  <c r="AW96" i="1" s="1"/>
  <c r="F39" i="4"/>
  <c r="BB100" i="1" s="1"/>
  <c r="F41" i="4"/>
  <c r="BD100" i="1" s="1"/>
  <c r="F39" i="5"/>
  <c r="BB101" i="1" s="1"/>
  <c r="J38" i="5"/>
  <c r="AW101" i="1" s="1"/>
  <c r="F41" i="5"/>
  <c r="BD101" i="1"/>
  <c r="F39" i="6"/>
  <c r="BB102" i="1" s="1"/>
  <c r="F38" i="6"/>
  <c r="BA102" i="1"/>
  <c r="J34" i="5"/>
  <c r="F39" i="7"/>
  <c r="BB104" i="1" s="1"/>
  <c r="F41" i="7"/>
  <c r="BD104" i="1"/>
  <c r="F39" i="10"/>
  <c r="BB108" i="1" s="1"/>
  <c r="F38" i="13"/>
  <c r="BA112" i="1"/>
  <c r="F37" i="15"/>
  <c r="BB114" i="1" s="1"/>
  <c r="F36" i="2"/>
  <c r="BA96" i="1"/>
  <c r="BA95" i="1" s="1"/>
  <c r="J36" i="3"/>
  <c r="AW98" i="1"/>
  <c r="F38" i="8"/>
  <c r="BA105" i="1" s="1"/>
  <c r="J38" i="9"/>
  <c r="AW106" i="1"/>
  <c r="F38" i="10"/>
  <c r="BA108" i="1" s="1"/>
  <c r="F40" i="13"/>
  <c r="BC112" i="1"/>
  <c r="F39" i="14"/>
  <c r="BB113" i="1" s="1"/>
  <c r="J236" i="10" l="1"/>
  <c r="J103" i="10" s="1"/>
  <c r="BK128" i="10"/>
  <c r="P130" i="13"/>
  <c r="AU112" i="1" s="1"/>
  <c r="J129" i="9"/>
  <c r="J101" i="9" s="1"/>
  <c r="J333" i="6"/>
  <c r="J103" i="6" s="1"/>
  <c r="BK129" i="6"/>
  <c r="J129" i="6" s="1"/>
  <c r="J34" i="6" s="1"/>
  <c r="J131" i="11"/>
  <c r="J102" i="11" s="1"/>
  <c r="BK130" i="11"/>
  <c r="J130" i="11" s="1"/>
  <c r="J101" i="11" s="1"/>
  <c r="R130" i="11"/>
  <c r="R129" i="11" s="1"/>
  <c r="J133" i="7"/>
  <c r="J101" i="7" s="1"/>
  <c r="BK132" i="7"/>
  <c r="J132" i="7" s="1"/>
  <c r="J34" i="7" s="1"/>
  <c r="AG104" i="1" s="1"/>
  <c r="BK974" i="3"/>
  <c r="J974" i="3" s="1"/>
  <c r="J109" i="3" s="1"/>
  <c r="R128" i="10"/>
  <c r="R127" i="10" s="1"/>
  <c r="T128" i="10"/>
  <c r="T127" i="10" s="1"/>
  <c r="J146" i="9"/>
  <c r="J104" i="9" s="1"/>
  <c r="BK145" i="9"/>
  <c r="J145" i="9" s="1"/>
  <c r="J103" i="9" s="1"/>
  <c r="P127" i="15"/>
  <c r="P126" i="15" s="1"/>
  <c r="AU114" i="1" s="1"/>
  <c r="BK127" i="15"/>
  <c r="J127" i="15"/>
  <c r="J99" i="15" s="1"/>
  <c r="R130" i="13"/>
  <c r="P129" i="8"/>
  <c r="AU105" i="1"/>
  <c r="T128" i="9"/>
  <c r="P132" i="7"/>
  <c r="AU104" i="1" s="1"/>
  <c r="R149" i="3"/>
  <c r="P129" i="6"/>
  <c r="AU102" i="1"/>
  <c r="T130" i="13"/>
  <c r="T129" i="6"/>
  <c r="T129" i="8"/>
  <c r="R129" i="8"/>
  <c r="R128" i="14"/>
  <c r="P149" i="3"/>
  <c r="T134" i="4"/>
  <c r="T133" i="4"/>
  <c r="R974" i="3"/>
  <c r="BK149" i="3"/>
  <c r="J149" i="3" s="1"/>
  <c r="J99" i="3" s="1"/>
  <c r="P974" i="3"/>
  <c r="P130" i="5"/>
  <c r="AU101" i="1" s="1"/>
  <c r="T974" i="3"/>
  <c r="T127" i="15"/>
  <c r="T126" i="15"/>
  <c r="R132" i="7"/>
  <c r="R134" i="4"/>
  <c r="R133" i="4" s="1"/>
  <c r="T149" i="3"/>
  <c r="T148" i="3" s="1"/>
  <c r="T130" i="5"/>
  <c r="R127" i="15"/>
  <c r="R126" i="15"/>
  <c r="T132" i="7"/>
  <c r="R130" i="5"/>
  <c r="AG110" i="1"/>
  <c r="BK129" i="8"/>
  <c r="J129" i="8" s="1"/>
  <c r="J34" i="8" s="1"/>
  <c r="AG105" i="1" s="1"/>
  <c r="AN105" i="1" s="1"/>
  <c r="J128" i="15"/>
  <c r="J100" i="15" s="1"/>
  <c r="AG112" i="1"/>
  <c r="J100" i="13"/>
  <c r="BK129" i="11"/>
  <c r="J129" i="11" s="1"/>
  <c r="J100" i="11" s="1"/>
  <c r="AG102" i="1"/>
  <c r="J100" i="6"/>
  <c r="AG101" i="1"/>
  <c r="J100" i="5"/>
  <c r="BK133" i="4"/>
  <c r="J133" i="4"/>
  <c r="J100" i="4" s="1"/>
  <c r="BK124" i="2"/>
  <c r="J124" i="2" s="1"/>
  <c r="J32" i="2" s="1"/>
  <c r="AG96" i="1" s="1"/>
  <c r="AG95" i="1" s="1"/>
  <c r="J37" i="5"/>
  <c r="AV101" i="1" s="1"/>
  <c r="AT101" i="1" s="1"/>
  <c r="AN101" i="1" s="1"/>
  <c r="F37" i="7"/>
  <c r="AZ104" i="1" s="1"/>
  <c r="BB107" i="1"/>
  <c r="AX107" i="1"/>
  <c r="J37" i="11"/>
  <c r="AV109" i="1" s="1"/>
  <c r="AT109" i="1" s="1"/>
  <c r="BA111" i="1"/>
  <c r="AW111" i="1"/>
  <c r="J34" i="14"/>
  <c r="AG113" i="1"/>
  <c r="AG111" i="1" s="1"/>
  <c r="J35" i="15"/>
  <c r="AV114" i="1" s="1"/>
  <c r="AT114" i="1" s="1"/>
  <c r="F35" i="15"/>
  <c r="AZ114" i="1"/>
  <c r="J37" i="4"/>
  <c r="AV100" i="1"/>
  <c r="AT100" i="1" s="1"/>
  <c r="F37" i="8"/>
  <c r="AZ105" i="1" s="1"/>
  <c r="J37" i="9"/>
  <c r="AV106" i="1" s="1"/>
  <c r="AT106" i="1" s="1"/>
  <c r="BC103" i="1"/>
  <c r="AY103" i="1" s="1"/>
  <c r="BC107" i="1"/>
  <c r="AY107" i="1" s="1"/>
  <c r="F37" i="11"/>
  <c r="AZ109" i="1" s="1"/>
  <c r="BD111" i="1"/>
  <c r="J37" i="14"/>
  <c r="AV113" i="1"/>
  <c r="AT113" i="1" s="1"/>
  <c r="J35" i="3"/>
  <c r="AV98" i="1" s="1"/>
  <c r="AT98" i="1" s="1"/>
  <c r="AU111" i="1"/>
  <c r="F35" i="3"/>
  <c r="AZ98" i="1" s="1"/>
  <c r="J35" i="2"/>
  <c r="AV96" i="1"/>
  <c r="AT96" i="1" s="1"/>
  <c r="J37" i="6"/>
  <c r="AV102" i="1" s="1"/>
  <c r="AT102" i="1" s="1"/>
  <c r="AN102" i="1" s="1"/>
  <c r="F37" i="9"/>
  <c r="AZ106" i="1" s="1"/>
  <c r="BA103" i="1"/>
  <c r="AW103" i="1" s="1"/>
  <c r="F37" i="10"/>
  <c r="AZ108" i="1" s="1"/>
  <c r="J37" i="13"/>
  <c r="AV112" i="1" s="1"/>
  <c r="AT112" i="1" s="1"/>
  <c r="AN112" i="1" s="1"/>
  <c r="AU107" i="1"/>
  <c r="F35" i="2"/>
  <c r="AZ96" i="1" s="1"/>
  <c r="AZ95" i="1" s="1"/>
  <c r="AV95" i="1" s="1"/>
  <c r="F37" i="5"/>
  <c r="AZ101" i="1" s="1"/>
  <c r="F37" i="6"/>
  <c r="AZ102" i="1"/>
  <c r="J37" i="8"/>
  <c r="AV105" i="1" s="1"/>
  <c r="AT105" i="1" s="1"/>
  <c r="BB103" i="1"/>
  <c r="AX103" i="1" s="1"/>
  <c r="BD103" i="1"/>
  <c r="J37" i="10"/>
  <c r="AV108" i="1" s="1"/>
  <c r="AT108" i="1" s="1"/>
  <c r="BB111" i="1"/>
  <c r="AX111" i="1"/>
  <c r="BC111" i="1"/>
  <c r="AY111" i="1" s="1"/>
  <c r="F37" i="14"/>
  <c r="AZ113" i="1"/>
  <c r="AW95" i="1"/>
  <c r="F37" i="4"/>
  <c r="AZ100" i="1" s="1"/>
  <c r="J37" i="7"/>
  <c r="AV104" i="1" s="1"/>
  <c r="AT104" i="1" s="1"/>
  <c r="BA107" i="1"/>
  <c r="AW107" i="1" s="1"/>
  <c r="BD107" i="1"/>
  <c r="J37" i="12"/>
  <c r="AV110" i="1"/>
  <c r="AT110" i="1" s="1"/>
  <c r="AN110" i="1" s="1"/>
  <c r="F37" i="13"/>
  <c r="AZ112" i="1"/>
  <c r="AN104" i="1" l="1"/>
  <c r="J100" i="7"/>
  <c r="BK127" i="10"/>
  <c r="J127" i="10" s="1"/>
  <c r="J128" i="10"/>
  <c r="J101" i="10" s="1"/>
  <c r="BK128" i="9"/>
  <c r="J128" i="9" s="1"/>
  <c r="R148" i="3"/>
  <c r="P148" i="3"/>
  <c r="AU98" i="1" s="1"/>
  <c r="J100" i="8"/>
  <c r="BK148" i="3"/>
  <c r="J148" i="3"/>
  <c r="J98" i="3" s="1"/>
  <c r="BK126" i="15"/>
  <c r="J126" i="15" s="1"/>
  <c r="J98" i="15" s="1"/>
  <c r="AN113" i="1"/>
  <c r="J43" i="14"/>
  <c r="J43" i="13"/>
  <c r="J43" i="12"/>
  <c r="J43" i="8"/>
  <c r="J43" i="7"/>
  <c r="J43" i="6"/>
  <c r="J43" i="5"/>
  <c r="AN96" i="1"/>
  <c r="J98" i="2"/>
  <c r="J41" i="2"/>
  <c r="AU103" i="1"/>
  <c r="AU99" i="1"/>
  <c r="AT95" i="1"/>
  <c r="AN95" i="1" s="1"/>
  <c r="BC99" i="1"/>
  <c r="AY99" i="1"/>
  <c r="AZ111" i="1"/>
  <c r="AV111" i="1" s="1"/>
  <c r="AT111" i="1" s="1"/>
  <c r="AN111" i="1" s="1"/>
  <c r="J34" i="4"/>
  <c r="AG100" i="1" s="1"/>
  <c r="J34" i="11"/>
  <c r="AG109" i="1"/>
  <c r="BD99" i="1"/>
  <c r="AZ107" i="1"/>
  <c r="AV107" i="1"/>
  <c r="AT107" i="1" s="1"/>
  <c r="BB99" i="1"/>
  <c r="AX99" i="1" s="1"/>
  <c r="AZ103" i="1"/>
  <c r="AV103" i="1" s="1"/>
  <c r="AT103" i="1" s="1"/>
  <c r="BA99" i="1"/>
  <c r="AW99" i="1" s="1"/>
  <c r="J100" i="10" l="1"/>
  <c r="J34" i="10"/>
  <c r="J34" i="9"/>
  <c r="J100" i="9"/>
  <c r="J43" i="11"/>
  <c r="AN109" i="1"/>
  <c r="J43" i="4"/>
  <c r="AN100" i="1"/>
  <c r="AU97" i="1"/>
  <c r="AU94" i="1"/>
  <c r="J32" i="3"/>
  <c r="AG98" i="1"/>
  <c r="AN98" i="1" s="1"/>
  <c r="J32" i="15"/>
  <c r="AG114" i="1" s="1"/>
  <c r="BA97" i="1"/>
  <c r="AW97" i="1" s="1"/>
  <c r="BD97" i="1"/>
  <c r="AZ99" i="1"/>
  <c r="AV99" i="1" s="1"/>
  <c r="AT99" i="1" s="1"/>
  <c r="BB97" i="1"/>
  <c r="AX97" i="1" s="1"/>
  <c r="BC97" i="1"/>
  <c r="AY97" i="1"/>
  <c r="AG106" i="1" l="1"/>
  <c r="J43" i="9"/>
  <c r="AG108" i="1"/>
  <c r="J43" i="10"/>
  <c r="J41" i="15"/>
  <c r="J41" i="3"/>
  <c r="AN114" i="1"/>
  <c r="AZ97" i="1"/>
  <c r="AV97" i="1"/>
  <c r="AT97" i="1" s="1"/>
  <c r="BC94" i="1"/>
  <c r="W32" i="1"/>
  <c r="BB94" i="1"/>
  <c r="AX94" i="1"/>
  <c r="BD94" i="1"/>
  <c r="W33" i="1"/>
  <c r="BA94" i="1"/>
  <c r="AW94" i="1"/>
  <c r="AK30" i="1" s="1"/>
  <c r="AN108" i="1" l="1"/>
  <c r="AG107" i="1"/>
  <c r="AN106" i="1"/>
  <c r="AG103" i="1"/>
  <c r="AN103" i="1" s="1"/>
  <c r="W30" i="1"/>
  <c r="AZ94" i="1"/>
  <c r="W29" i="1"/>
  <c r="W31" i="1"/>
  <c r="AY94" i="1"/>
  <c r="AN107" i="1" l="1"/>
  <c r="AG99" i="1"/>
  <c r="AV94" i="1"/>
  <c r="AK29" i="1"/>
  <c r="AN99" i="1" l="1"/>
  <c r="AG97" i="1"/>
  <c r="AT94" i="1"/>
  <c r="AG94" i="1" l="1"/>
  <c r="AN97" i="1"/>
  <c r="AK26" i="1" l="1"/>
  <c r="AK35" i="1" s="1"/>
  <c r="AN94" i="1"/>
</calcChain>
</file>

<file path=xl/sharedStrings.xml><?xml version="1.0" encoding="utf-8"?>
<sst xmlns="http://schemas.openxmlformats.org/spreadsheetml/2006/main" count="35610" uniqueCount="4809">
  <si>
    <t>Export Komplet</t>
  </si>
  <si>
    <t/>
  </si>
  <si>
    <t>2.0</t>
  </si>
  <si>
    <t>ZAMOK</t>
  </si>
  <si>
    <t>False</t>
  </si>
  <si>
    <t>{260a7c51-f7ec-4d15-88bf-957bd3bf92cd}</t>
  </si>
  <si>
    <t>0,01</t>
  </si>
  <si>
    <t>21</t>
  </si>
  <si>
    <t>12</t>
  </si>
  <si>
    <t>REKAPITULACE STAVBY</t>
  </si>
  <si>
    <t>v ---  níže se nacházejí doplnkové a pomocné údaje k sestavám  --- v</t>
  </si>
  <si>
    <t>Návod na vyplnění</t>
  </si>
  <si>
    <t>0,001</t>
  </si>
  <si>
    <t>Kód:</t>
  </si>
  <si>
    <t>24LI71001</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</si>
  <si>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</si>
  <si>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</si>
  <si>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PŘÍSTAVBA WALDORFSKÉ MŠ TURNOV</t>
  </si>
  <si>
    <t>KSO:</t>
  </si>
  <si>
    <t>CC-CZ:</t>
  </si>
  <si>
    <t>Místo:</t>
  </si>
  <si>
    <t>Turnov</t>
  </si>
  <si>
    <t>Datum:</t>
  </si>
  <si>
    <t>24. 10. 2024</t>
  </si>
  <si>
    <t>Zadavatel:</t>
  </si>
  <si>
    <t>IČ:</t>
  </si>
  <si>
    <t>MĚSTO TURNOV</t>
  </si>
  <si>
    <t>DIČ:</t>
  </si>
  <si>
    <t>Uchazeč:</t>
  </si>
  <si>
    <t>Vyplň údaj</t>
  </si>
  <si>
    <t>Projektant:</t>
  </si>
  <si>
    <t>Valbek, spol. s r.o.</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</si>
  <si>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</si>
  <si>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</si>
  <si>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</si>
  <si>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</si>
  <si>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</si>
  <si>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</si>
  <si>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</si>
  <si>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</si>
  <si>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</si>
  <si>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</si>
  <si>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</si>
  <si>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</si>
  <si>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</si>
  <si>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</si>
  <si>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</si>
  <si>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</si>
  <si>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</si>
  <si>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</si>
  <si>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</si>
  <si>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</si>
  <si>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</si>
  <si>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</si>
  <si>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</si>
  <si>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</si>
  <si>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</si>
  <si>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</si>
  <si>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</si>
  <si>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</si>
  <si>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</si>
  <si>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</si>
  <si>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</si>
  <si>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</si>
  <si>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</si>
  <si>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</si>
  <si>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</si>
  <si>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</si>
  <si>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</si>
  <si>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</si>
  <si>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</si>
  <si>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</si>
  <si>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</si>
  <si>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</si>
  <si>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</si>
  <si>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</si>
  <si>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</si>
  <si>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</si>
  <si>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</si>
  <si>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</si>
  <si>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</si>
  <si>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SO 000</t>
  </si>
  <si>
    <t>Vedlejší a ostatní náklady</t>
  </si>
  <si>
    <t>STA</t>
  </si>
  <si>
    <t>1</t>
  </si>
  <si>
    <t>{95cce05f-e84b-4679-914e-9b7bdd4057ae}</t>
  </si>
  <si>
    <t>2</t>
  </si>
  <si>
    <t>/</t>
  </si>
  <si>
    <t>000</t>
  </si>
  <si>
    <t>Soupis</t>
  </si>
  <si>
    <t>{7c5f5d05-fa63-4439-bc85-2d231c79ee11}</t>
  </si>
  <si>
    <t>SO 700</t>
  </si>
  <si>
    <t>Mateřská škola</t>
  </si>
  <si>
    <t>{8f441bee-6fdd-4607-97a5-ae90639f1485}</t>
  </si>
  <si>
    <t>700.1</t>
  </si>
  <si>
    <t>Arch.-stavební řešení + Staveb kčí řešení</t>
  </si>
  <si>
    <t>{a2e4f91a-e84e-413d-bcba-2e5116b5699f}</t>
  </si>
  <si>
    <t>700.2</t>
  </si>
  <si>
    <t>Technika prostředí staveb</t>
  </si>
  <si>
    <t>{38fc3227-f2b5-48f1-bfc9-de845e5e2356}</t>
  </si>
  <si>
    <t>700.2.1</t>
  </si>
  <si>
    <t>Zařízení pro vytápění budov</t>
  </si>
  <si>
    <t>3</t>
  </si>
  <si>
    <t>{4ad8c21a-a67f-4c79-a5f8-4116b6df0820}</t>
  </si>
  <si>
    <t>700.2.2</t>
  </si>
  <si>
    <t>Zařízení vzduchotechniky</t>
  </si>
  <si>
    <t>{4fb269bd-4f3f-4169-a08b-53f823938aef}</t>
  </si>
  <si>
    <t>700.2.3</t>
  </si>
  <si>
    <t xml:space="preserve">Zařízení zdravotně technických instalací </t>
  </si>
  <si>
    <t>{dcf146ac-b0b0-4e4b-a525-11702d679318}</t>
  </si>
  <si>
    <t>700.2.4</t>
  </si>
  <si>
    <t>Zařízení silnoproudé elektrotechniky a bleskovodů</t>
  </si>
  <si>
    <t>{15e5645d-5250-47d2-964b-4e4d545ce3a2}</t>
  </si>
  <si>
    <t>700.2.4.1</t>
  </si>
  <si>
    <t>Silnoproud</t>
  </si>
  <si>
    <t>4</t>
  </si>
  <si>
    <t>{bad9a25c-e6e5-420e-8ad4-850f9db996e8}</t>
  </si>
  <si>
    <t>700.2.4.2</t>
  </si>
  <si>
    <t>Slaboproud</t>
  </si>
  <si>
    <t>{3b2b84d7-424f-4228-ac22-73d710e46660}</t>
  </si>
  <si>
    <t>700.2.4.3</t>
  </si>
  <si>
    <t>Zemní práce</t>
  </si>
  <si>
    <t>{e8f55060-b1e5-43ca-b567-696748ed0d12}</t>
  </si>
  <si>
    <t>700.2.5</t>
  </si>
  <si>
    <t>MaR</t>
  </si>
  <si>
    <t>{beda9cc7-37a1-4425-9e04-6a684a2baaa0}</t>
  </si>
  <si>
    <t>700.2.5.1</t>
  </si>
  <si>
    <t>Měření a regulace</t>
  </si>
  <si>
    <t>{d7c1f0e2-c2b7-41b2-b1d7-2b931a92f278}</t>
  </si>
  <si>
    <t>700.2.5.2</t>
  </si>
  <si>
    <t>Rozvaděč R-DT</t>
  </si>
  <si>
    <t>{c18263fd-4369-4795-9011-e9218770d3b4}</t>
  </si>
  <si>
    <t>700.2.6</t>
  </si>
  <si>
    <t>Systém ochrany proti pádu</t>
  </si>
  <si>
    <t>{b90ea4e9-3f5d-40a9-8b30-8ea3d602d286}</t>
  </si>
  <si>
    <t>700.3</t>
  </si>
  <si>
    <t>Venkovní rozvody</t>
  </si>
  <si>
    <t>{5b90eb59-689d-4206-8951-2b5818b4f519}</t>
  </si>
  <si>
    <t>700.3.1</t>
  </si>
  <si>
    <t>Areálová kanalizace</t>
  </si>
  <si>
    <t>{558bb593-d271-4b89-92bb-dae39b8bfe39}</t>
  </si>
  <si>
    <t>700.3.2</t>
  </si>
  <si>
    <t>Areálová přípojka vody</t>
  </si>
  <si>
    <t>{10a349ce-557f-4db9-8ca9-dd86d32c1073}</t>
  </si>
  <si>
    <t>700.4</t>
  </si>
  <si>
    <t>Zpevněné plochy a komunikace</t>
  </si>
  <si>
    <t>{6f8259d6-af96-43ec-9a95-eab54487166f}</t>
  </si>
  <si>
    <t>KRYCÍ LIST SOUPISU PRACÍ</t>
  </si>
  <si>
    <t>Objekt:</t>
  </si>
  <si>
    <t>SO 000 - Vedlejší a ostatní náklady</t>
  </si>
  <si>
    <t>Soupis:</t>
  </si>
  <si>
    <t>000 - Vedlejší a ostatní náklady</t>
  </si>
  <si>
    <t>REKAPITULACE ČLENĚNÍ SOUPISU PRACÍ</t>
  </si>
  <si>
    <t>Kód dílu - Popis</t>
  </si>
  <si>
    <t>Cena celkem [CZK]</t>
  </si>
  <si>
    <t>Náklady ze soupisu prací</t>
  </si>
  <si>
    <t>-1</t>
  </si>
  <si>
    <t>VRN - Vedlejší rozpočtové náklady</t>
  </si>
  <si>
    <t xml:space="preserve">    VRN1 - Průzkumné, geodetické a projektové práce</t>
  </si>
  <si>
    <t xml:space="preserve">    VRN3 - Zařízení staveniště</t>
  </si>
  <si>
    <t xml:space="preserve">    VRN7 - Provozní vlivy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</si>
  <si>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</si>
  <si>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</si>
  <si>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</si>
  <si>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</si>
  <si>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</si>
  <si>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</si>
  <si>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</si>
  <si>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</si>
  <si>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</si>
  <si>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</si>
  <si>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</si>
  <si>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</si>
  <si>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</si>
  <si>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</si>
  <si>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Vedlejší rozpočtové náklady</t>
  </si>
  <si>
    <t>5</t>
  </si>
  <si>
    <t>ROZPOCET</t>
  </si>
  <si>
    <t>VRN1</t>
  </si>
  <si>
    <t>Průzkumné, geodetické a projektové práce</t>
  </si>
  <si>
    <t>K</t>
  </si>
  <si>
    <t>012124000.R</t>
  </si>
  <si>
    <t>Geodetické práce</t>
  </si>
  <si>
    <t>ks</t>
  </si>
  <si>
    <t>1024</t>
  </si>
  <si>
    <t>1132678703</t>
  </si>
  <si>
    <t>PP</t>
  </si>
  <si>
    <t>013244000.R</t>
  </si>
  <si>
    <t>Dílenská dokumentace</t>
  </si>
  <si>
    <t>860024484</t>
  </si>
  <si>
    <t>013254000.R</t>
  </si>
  <si>
    <t>Dokumentace skutečného provedení stavby</t>
  </si>
  <si>
    <t>-1319696351</t>
  </si>
  <si>
    <t>VRN3</t>
  </si>
  <si>
    <t>Zařízení staveniště</t>
  </si>
  <si>
    <t>030001000.R</t>
  </si>
  <si>
    <t>-1848597126</t>
  </si>
  <si>
    <t>VRN7</t>
  </si>
  <si>
    <t>Provozní vlivy</t>
  </si>
  <si>
    <t>072203000.R</t>
  </si>
  <si>
    <t>Silniční provoz - zajištění DIO (dopravní značení)</t>
  </si>
  <si>
    <t>1448083637</t>
  </si>
  <si>
    <t>SO 700 - Mateřská škola</t>
  </si>
  <si>
    <t>700.1 - Arch.-stavební řešení + Staveb kčí řešení</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</si>
  <si>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</si>
  <si>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</si>
  <si>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</si>
  <si>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</si>
  <si>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</si>
  <si>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</si>
  <si>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</si>
  <si>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</si>
  <si>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</si>
  <si>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</si>
  <si>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</si>
  <si>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</si>
  <si>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</si>
  <si>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</si>
  <si>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</si>
  <si>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</si>
  <si>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</si>
  <si>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</si>
  <si>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</si>
  <si>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</si>
  <si>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</si>
  <si>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775 - Podlahy skládané</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</si>
  <si>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</si>
  <si>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</si>
  <si>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</si>
  <si>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</si>
  <si>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</si>
  <si>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 xml:space="preserve">    799 - Požární ochrana</t>
  </si>
  <si>
    <t>HSV</t>
  </si>
  <si>
    <t>Práce a dodávky HSV</t>
  </si>
  <si>
    <t>113204111</t>
  </si>
  <si>
    <t>Vytrhání obrub záhonových</t>
  </si>
  <si>
    <t>m</t>
  </si>
  <si>
    <t>CS ÚRS 2024 02</t>
  </si>
  <si>
    <t>-1352384033</t>
  </si>
  <si>
    <t>Vytrhání obrub s vybouráním lože, s přemístěním hmot na skládku na vzdálenost do 3 m nebo s naložením na dopravní prostředek záhonových</t>
  </si>
  <si>
    <t>VV</t>
  </si>
  <si>
    <t>"vybourání stáv obrubníku u stáv objektu" 10,00"m"</t>
  </si>
  <si>
    <t>115101201</t>
  </si>
  <si>
    <t>Čerpání vody na dopravní výšku do 10 m průměrný přítok do 500 l/min</t>
  </si>
  <si>
    <t>hod</t>
  </si>
  <si>
    <t>-1101008074</t>
  </si>
  <si>
    <t>Čerpání vody na dopravní výšku do 10 m s uvažovaným průměrným přítokem do 500 l/min</t>
  </si>
  <si>
    <t>"předpoklad" 15"dní" *10"hod"</t>
  </si>
  <si>
    <t>115101301</t>
  </si>
  <si>
    <t>Pohotovost čerpací soupravy pro dopravní výšku do 10 m přítok do 500 l/min</t>
  </si>
  <si>
    <t>den</t>
  </si>
  <si>
    <t>1412026682</t>
  </si>
  <si>
    <t>Pohotovost záložní čerpací soupravy pro dopravní výšku do 10 m s uvažovaným průměrným přítokem do 500 l/min</t>
  </si>
  <si>
    <t xml:space="preserve">"předpoklad" 15"dní" </t>
  </si>
  <si>
    <t>122251104</t>
  </si>
  <si>
    <t>Odkopávky a prokopávky nezapažené v hornině třídy těžitelnosti I skupiny 3 objem do 500 m3 strojně</t>
  </si>
  <si>
    <t>m3</t>
  </si>
  <si>
    <t>-1910227534</t>
  </si>
  <si>
    <t>Odkopávky a prokopávky nezapažené strojně v hornině třídy těžitelnosti I skupiny 3 přes 100 do 500 m3</t>
  </si>
  <si>
    <t xml:space="preserve">HTU - srovnávací hladina -0,640 u hl objektu a -0,870 u zahradního domku </t>
  </si>
  <si>
    <t>"pod hl objektem" 140,00"m2"*0,30+270,00"m2"*0,10</t>
  </si>
  <si>
    <t>"použitelné pro další práce (předpoklad 50%)" 557,00"m2"*0,20</t>
  </si>
  <si>
    <t>"pod zahradním domkem" 6,50*6,50*0,20</t>
  </si>
  <si>
    <t>Součet</t>
  </si>
  <si>
    <t>131251104</t>
  </si>
  <si>
    <t>Hloubení jam nezapažených v hornině třídy těžitelnosti I skupiny 3 objem do 500 m3 strojně</t>
  </si>
  <si>
    <t>-64119041</t>
  </si>
  <si>
    <t>Hloubení nezapažených jam a zářezů strojně s urovnáním dna do předepsaného profilu a spádu v hornině třídy těžitelnosti I skupiny 3 přes 100 do 500 m3</t>
  </si>
  <si>
    <t>Hl objekt</t>
  </si>
  <si>
    <t>"pro obvodové základy" 1,70"m2"*85,80</t>
  </si>
  <si>
    <t>"krček" 0,80"m2"*9,40</t>
  </si>
  <si>
    <t>"pro vnitřní základy" 0,65"m2"*(11,90+9,70+12,40+13,30+1,40+6,70)</t>
  </si>
  <si>
    <t>"patky" (3*1,00*1,00+1,15*1,85)*0,70</t>
  </si>
  <si>
    <t>"patky vně" 1,50*1,50*1,00*2</t>
  </si>
  <si>
    <t>Mezisoučet</t>
  </si>
  <si>
    <t>zahradní domek</t>
  </si>
  <si>
    <t>6,50*6,50*0,35 + 0,90"m2"*18,50</t>
  </si>
  <si>
    <t>6</t>
  </si>
  <si>
    <t>132251102</t>
  </si>
  <si>
    <t>Hloubení rýh nezapažených š do 800 mm v hornině třídy těžitelnosti I skupiny 3 objem do 50 m3 strojně</t>
  </si>
  <si>
    <t>-1451332140</t>
  </si>
  <si>
    <t>Hloubení nezapažených rýh šířky do 800 mm strojně s urovnáním dna do předepsaného profilu a spádu v hornině třídy těžitelnosti I skupiny 3 přes 20 do 50 m3</t>
  </si>
  <si>
    <t>"pro vnitřní základy - pasy" (5,50+5,10+1,40+8,30+3,20+6,80+5,30+5,90+4,60+3,80)*0,60*0,70</t>
  </si>
  <si>
    <t>7</t>
  </si>
  <si>
    <t>162351103</t>
  </si>
  <si>
    <t>Vodorovné přemístění přes 50 do 500 m výkopku/sypaniny z horniny třídy těžitelnosti I skupiny 1 až 3</t>
  </si>
  <si>
    <t>-903991827</t>
  </si>
  <si>
    <t>Vodorovné přemístění výkopku nebo sypaniny po suchu na obvyklém dopravním prostředku, bez naložení výkopku, avšak se složením bez rozhrnutí z horniny třídy těžitelnosti I skupiny 1 až 3 na vzdálenost přes 50 do 500 m</t>
  </si>
  <si>
    <t>"odvoz zeminy na deponii, předpoklad 50%" 557,00"m2"*0,20*0,5</t>
  </si>
  <si>
    <t>"dovoz ornice z deponie pro modelaci terénu, předpoklad 50%" 557,00"m2"*0,20*0,5</t>
  </si>
  <si>
    <t>8</t>
  </si>
  <si>
    <t>162751117.R</t>
  </si>
  <si>
    <t>Vodorovné přemístění výkopku/sypaniny z horniny třídy těžitelnosti I skupiny 1 až 3 do vzdálenosti dle možností zhotovitele - SKLÁDKA</t>
  </si>
  <si>
    <t>-2072015820</t>
  </si>
  <si>
    <t>Vodorovné přemístění výkopku nebo sypaniny po suchu na obvyklém dopravním prostředku, bez naložení výkopku, avšak se složením bez rozhrnutí z horniny třídy těžitelnosti I skupiny 1 až 3 do vzdálenosti dle možností zhotovitele - SKLÁDKA</t>
  </si>
  <si>
    <t>Odvoz zeminy na skládku</t>
  </si>
  <si>
    <t>"dle odkopávek" (188,85-55,70)"m3"</t>
  </si>
  <si>
    <t>"dle jam" 228,917"m3"</t>
  </si>
  <si>
    <t>"dle rýh" 20,958"m3"</t>
  </si>
  <si>
    <t>9</t>
  </si>
  <si>
    <t>167151101</t>
  </si>
  <si>
    <t>Nakládání výkopku z hornin třídy těžitelnosti I skupiny 1 až 3 do 100 m3</t>
  </si>
  <si>
    <t>-208064921</t>
  </si>
  <si>
    <t>Nakládání, skládání a překládání neulehlého výkopku nebo sypaniny strojně nakládání, množství do 100 m3, z horniny třídy těžitelnosti I, skupiny 1 až 3</t>
  </si>
  <si>
    <t>10</t>
  </si>
  <si>
    <t>171201231</t>
  </si>
  <si>
    <t>Poplatek za uložení zeminy a kamení na recyklační skládce (skládkovné) kód odpadu 17 05 04</t>
  </si>
  <si>
    <t>t</t>
  </si>
  <si>
    <t>506605502</t>
  </si>
  <si>
    <t>Poplatek za uložení stavebního odpadu na recyklační skládce (skládkovné) zeminy a kamení zatříděného do Katalogu odpadů pod kódem 17 05 04</t>
  </si>
  <si>
    <t>"dle odvozu na skládku" 383,025"m3"*2,00"t/m3"</t>
  </si>
  <si>
    <t>11</t>
  </si>
  <si>
    <t>171251101</t>
  </si>
  <si>
    <t>Uložení sypaniny do násypů nezhutněných strojně</t>
  </si>
  <si>
    <t>405544680</t>
  </si>
  <si>
    <t>Uložení sypanin do násypů strojně s rozprostřením sypaniny ve vrstvách a s hrubým urovnáním nezhutněných jakékoliv třídy těžitelnosti</t>
  </si>
  <si>
    <t>"modelace terénu - využít vytěženou zeminu" 557,00"m2"*0,20*0,5</t>
  </si>
  <si>
    <t>171251201</t>
  </si>
  <si>
    <t>Uložení sypaniny na skládky nebo meziskládky</t>
  </si>
  <si>
    <t>431672214</t>
  </si>
  <si>
    <t>Uložení sypaniny na skládky nebo meziskládky bez hutnění s upravením uložené sypaniny do předepsaného tvaru</t>
  </si>
  <si>
    <t>"odvoz ornice na deponii" 557,00"m2"*0,20*0,5</t>
  </si>
  <si>
    <t>13</t>
  </si>
  <si>
    <t>174151101</t>
  </si>
  <si>
    <t>Zásyp jam, šachet rýh nebo kolem objektů sypaninou se zhutněním</t>
  </si>
  <si>
    <t>-1323623101</t>
  </si>
  <si>
    <t>Zásyp sypaninou z jakékoliv horniny strojně s uložením výkopku ve vrstvách se zhutněním jam, šachet, rýh nebo kolem objektů v těchto vykopávkách</t>
  </si>
  <si>
    <t>"celkový výkop dle výkopu jam a rýh" (189,959+20,958)"m3"</t>
  </si>
  <si>
    <t>vytlačená kubatura</t>
  </si>
  <si>
    <t>"lože drenáže" -9,648"m3"</t>
  </si>
  <si>
    <t>"obsyp drenáže" -10,72"m3"</t>
  </si>
  <si>
    <t>"drenáž" -107,20"m"*(3,14*0,08*0,08)</t>
  </si>
  <si>
    <t>"základ pasy" -59,807"m3"</t>
  </si>
  <si>
    <t>"základ patky" -12,617"m3"</t>
  </si>
  <si>
    <t>Ztracené bednění na pasech</t>
  </si>
  <si>
    <t>"zahradní domek" -(3,50*3+4,00*2)*0,35*0,30</t>
  </si>
  <si>
    <t>"levá část" -(1,49+2,85+1,56+1,15+2,85+3,15)*0,35*0,40</t>
  </si>
  <si>
    <t>"levá horní" -(6,80*2+7,80+7,10+6,35)*0,35*0,40</t>
  </si>
  <si>
    <t>"pravá horní" -(6,48+6,30+7,10+6,08)*0,35*0,40</t>
  </si>
  <si>
    <t>"levá spodní" -(6,00+5,80+6,60+5,58)*0,35*0,40</t>
  </si>
  <si>
    <t>"pravá spodní" -(5,98+5,80+6,60+5,58)*0,35*0,40</t>
  </si>
  <si>
    <t>"propoje" -(2,90+1,90+3,20+1,95)*0,35*0,40</t>
  </si>
  <si>
    <t>"záhon" 3,70*0,24*0,75</t>
  </si>
  <si>
    <t>14</t>
  </si>
  <si>
    <t>M</t>
  </si>
  <si>
    <t>58344171</t>
  </si>
  <si>
    <t>štěrkodrť frakce 0/32</t>
  </si>
  <si>
    <t>1992373424</t>
  </si>
  <si>
    <t>"dle zásypů" 95,584"m3"</t>
  </si>
  <si>
    <t>95,584*1,8 'Přepočtené koeficientem množství</t>
  </si>
  <si>
    <t>15</t>
  </si>
  <si>
    <t>10321100</t>
  </si>
  <si>
    <t>zahradní substrát pro výsadbu VL</t>
  </si>
  <si>
    <t>1632422403</t>
  </si>
  <si>
    <t>16</t>
  </si>
  <si>
    <t>175151101</t>
  </si>
  <si>
    <t>Obsypání potrubí strojně sypaninou bez prohození, uloženou do 3 m</t>
  </si>
  <si>
    <t>-1878247021</t>
  </si>
  <si>
    <t>Obsypání potrubí strojně sypaninou z vhodných hornin třídy těžitelnosti I a II, skupiny 1 až 4 nebo materiálem připraveným podél výkopu ve vzdálenosti do 3 m od jeho kraje, pro jakoukoliv hloubku výkopu a míru zhutnění bez prohození sypaniny</t>
  </si>
  <si>
    <t>"kolem trativodu" 107,20*0,10"m2"</t>
  </si>
  <si>
    <t>17</t>
  </si>
  <si>
    <t>58333651</t>
  </si>
  <si>
    <t>kamenivo těžené hrubé frakce 8/16</t>
  </si>
  <si>
    <t>613342345</t>
  </si>
  <si>
    <t>10,72*1,8 'Přepočtené koeficientem množství</t>
  </si>
  <si>
    <t>18</t>
  </si>
  <si>
    <t>181411131</t>
  </si>
  <si>
    <t>Založení parkového trávníku výsevem pl do 1000 m2 v rovině a ve svahu do 1:5</t>
  </si>
  <si>
    <t>m2</t>
  </si>
  <si>
    <t>997265080</t>
  </si>
  <si>
    <t>Založení trávníku na půdě předem připravené plochy do 1000 m2 výsevem včetně utažení parkového v rovině nebo na svahu do 1:5</t>
  </si>
  <si>
    <t>"na rozprostřenou ornici" 350,00"m2"</t>
  </si>
  <si>
    <t>19</t>
  </si>
  <si>
    <t>00572410</t>
  </si>
  <si>
    <t>osivo směs travní parková</t>
  </si>
  <si>
    <t>kg</t>
  </si>
  <si>
    <t>-1898976743</t>
  </si>
  <si>
    <t>350*0,02 'Přepočtené koeficientem množství</t>
  </si>
  <si>
    <t>20</t>
  </si>
  <si>
    <t>181951112</t>
  </si>
  <si>
    <t>Úprava pláně v hornině třídy těžitelnosti I skupiny 1 až 3 se zhutněním strojně</t>
  </si>
  <si>
    <t>-763442583</t>
  </si>
  <si>
    <t>Úprava pláně vyrovnáním výškových rozdílů strojně v hornině třídy těžitelnosti I, skupiny 1 až 3 se zhutněním</t>
  </si>
  <si>
    <t>"pod budovou" 320,00"m2"</t>
  </si>
  <si>
    <t>"po modelaci terénu" 350,00"m2"</t>
  </si>
  <si>
    <t>182251101.R</t>
  </si>
  <si>
    <t>Modelace terénu strojně strojně s potřebným přemístěním výkopku</t>
  </si>
  <si>
    <t>564710817</t>
  </si>
  <si>
    <t xml:space="preserve">"modelace terénu do finální podoby, využit materiál uložený do násypů bez hutnění" </t>
  </si>
  <si>
    <t>"modelace terénu - využít vytěženou ornici" 350,00"m2"</t>
  </si>
  <si>
    <t>22</t>
  </si>
  <si>
    <t>183111114</t>
  </si>
  <si>
    <t>Hloubení jamek bez výměny půdy zeminy skupiny 1 až 4 obj přes 0,01 do 0,02 m3 v rovině a svahu do 1:5</t>
  </si>
  <si>
    <t>kus</t>
  </si>
  <si>
    <t>-1774120703</t>
  </si>
  <si>
    <t>Hloubení jamek pro vysazování rostlin v zemině skupiny 1 až 4 bez výměny půdy v rovině nebo na svahu do 1:5, objemu přes 0,01 do 0,02 m3</t>
  </si>
  <si>
    <t>30"ks"</t>
  </si>
  <si>
    <t>23</t>
  </si>
  <si>
    <t>183211323</t>
  </si>
  <si>
    <t>Výsadba květin krytokořenných průměru kontejneru přes 120 do 250 mm</t>
  </si>
  <si>
    <t>-171308166</t>
  </si>
  <si>
    <t>Výsadba květin do připravené půdy se zalitím do připravené půdy, se zalitím květin krytokořenných o průměru kontejneru přes 120 do 250 mm</t>
  </si>
  <si>
    <t>24</t>
  </si>
  <si>
    <t>00572610.R</t>
  </si>
  <si>
    <t>Popínavé rostliny dle výběru investora</t>
  </si>
  <si>
    <t>-1802315473</t>
  </si>
  <si>
    <t>25</t>
  </si>
  <si>
    <t>184853511</t>
  </si>
  <si>
    <t>Chemické odplevelení před založením kultury přes 20 m2 postřikem na široko v rovině a svahu do 1:5 strojně</t>
  </si>
  <si>
    <t>-1783429152</t>
  </si>
  <si>
    <t>Chemické odplevelení půdy před založením kultury, trávníku nebo zpevněných ploch strojně o výměře jednotlivě přes 20 m2 postřikem na široko v rovině nebo na svahu do 1:5</t>
  </si>
  <si>
    <t>"dle založení trávníku, předpoklad 1,5x" 350,00"m2"*1,5</t>
  </si>
  <si>
    <t>26</t>
  </si>
  <si>
    <t>185803111</t>
  </si>
  <si>
    <t>Ošetření trávníku shrabáním v rovině a svahu do 1:5</t>
  </si>
  <si>
    <t>-269248543</t>
  </si>
  <si>
    <t>Ošetření trávníku jednorázové v rovině nebo na svahu do 1:5</t>
  </si>
  <si>
    <t>"dle založení trávníku, předpoklad 4x" 350,00"m2"*4</t>
  </si>
  <si>
    <t>27</t>
  </si>
  <si>
    <t>185804111</t>
  </si>
  <si>
    <t>Ošetření vysazených květin v rovině a svahu do 1:5</t>
  </si>
  <si>
    <t>-1228063380</t>
  </si>
  <si>
    <t>Ošetření vysazených květin jednorázové v rovině</t>
  </si>
  <si>
    <t>"záhon" 3,70*0,24*4</t>
  </si>
  <si>
    <t>Zakládání</t>
  </si>
  <si>
    <t>28</t>
  </si>
  <si>
    <t>211971110</t>
  </si>
  <si>
    <t>Zřízení opláštění žeber nebo trativodů geotextilií v rýze nebo zářezu sklonu do 1:2</t>
  </si>
  <si>
    <t>-1403959439</t>
  </si>
  <si>
    <t>Zřízení opláštění výplně z geotextilie odvodňovacích žeber nebo trativodů v rýze nebo zářezu se stěnami šikmými o sklonu do 1:2</t>
  </si>
  <si>
    <t>"okolo trativodu" 107,20*1,00</t>
  </si>
  <si>
    <t>29</t>
  </si>
  <si>
    <t>69311068</t>
  </si>
  <si>
    <t>geotextilie netkaná separační, ochranná, filtrační, drenážní PP 300g/m2</t>
  </si>
  <si>
    <t>-1294192649</t>
  </si>
  <si>
    <t>107,2*1,1845 'Přepočtené koeficientem množství</t>
  </si>
  <si>
    <t>30</t>
  </si>
  <si>
    <t>212312111</t>
  </si>
  <si>
    <t>Lože pro trativody z betonu prostého</t>
  </si>
  <si>
    <t>-1724588886</t>
  </si>
  <si>
    <t>"pod trativod" 107,20*0,09"m2"</t>
  </si>
  <si>
    <t>31</t>
  </si>
  <si>
    <t>212755216</t>
  </si>
  <si>
    <t>Trativody z drenážních trubek plastových flexibilních D 160 mm bez lože</t>
  </si>
  <si>
    <t>2112368940</t>
  </si>
  <si>
    <t>Trativody bez lože z drenážních trubek plastových flexibilních D 160 mm</t>
  </si>
  <si>
    <t>"drenáž kolem objektu" 107,20"m"</t>
  </si>
  <si>
    <t>32</t>
  </si>
  <si>
    <t>218111112</t>
  </si>
  <si>
    <t>Odvětrání radonu vodorovné drenážní kladené do štěrkového podsypu z plastových perforovaných trubek DN přes 60 do 80 mm</t>
  </si>
  <si>
    <t>2116998757</t>
  </si>
  <si>
    <t>Odvětrání radonu vodorovné kladené do štěrkového podsypu drenážní z plastových perforovaných trubek, vnitřní průměr přes 60 do 80 mm</t>
  </si>
  <si>
    <t>"dle výkresu základů" 68,20"m"</t>
  </si>
  <si>
    <t>33</t>
  </si>
  <si>
    <t>218111121</t>
  </si>
  <si>
    <t>Odvětrání radonu vodorovné sběrné kladené do štěrkového podsypu z plastových trubek DN přes 80 do 110 mm</t>
  </si>
  <si>
    <t>-746452228</t>
  </si>
  <si>
    <t>Odvětrání radonu vodorovné kladené do štěrkového podsypu sběrné z plastových trubek, vnitřní průměr přes 80 do 110 mm</t>
  </si>
  <si>
    <t>"dle výkresu základů" 28,70"m"</t>
  </si>
  <si>
    <t>34</t>
  </si>
  <si>
    <t>218121112</t>
  </si>
  <si>
    <t>Odvětrání radonu svislé z plastových trubek DN přes 110 do 125 mm</t>
  </si>
  <si>
    <t>640530029</t>
  </si>
  <si>
    <t>Odvětrání radonu svislé z plastových trubek, vnitřní průměr přes 110 do 140 mm</t>
  </si>
  <si>
    <t>"dle výkresu základů" 10,20"m"</t>
  </si>
  <si>
    <t>35</t>
  </si>
  <si>
    <t>271532212</t>
  </si>
  <si>
    <t>Podsyp pod základové konstrukce se zhutněním z hrubého kameniva frakce 16 až 32 mm</t>
  </si>
  <si>
    <t>1549007212</t>
  </si>
  <si>
    <t>Podsyp pod základové konstrukce se zhutněním a urovnáním povrchu z kameniva hrubého, frakce 16 - 32 mm</t>
  </si>
  <si>
    <t>"podlaha P1-3 - kamenivo mezi základy / ztraceným bedněním" (21,00+34,40+10,20+39,70+33,60+33,60+56,90)"m2"*0,15</t>
  </si>
  <si>
    <t>36</t>
  </si>
  <si>
    <t>271532212.R</t>
  </si>
  <si>
    <t>Podsyp pod základové konstrukce se zhutněním z hrubého kameniva frakce 8 až 32 mm</t>
  </si>
  <si>
    <t>1362228715</t>
  </si>
  <si>
    <t>Podsyp pod základové konstrukce se zhutněním a urovnáním povrchu z kameniva hrubého, frakce 8 - 32 mm</t>
  </si>
  <si>
    <t>"pod terasy" (4,16*7,00+3,20*7,00)*0,20</t>
  </si>
  <si>
    <t>37</t>
  </si>
  <si>
    <t>271532212.R2</t>
  </si>
  <si>
    <t>Podsyp pod základové konstrukce se zhutněním z hrubého kameniva frakce 2 až 32 mm</t>
  </si>
  <si>
    <t>1870555134</t>
  </si>
  <si>
    <t>Podsyp pod základové konstrukce se zhutněním a urovnáním povrchu z kameniva hrubého, frakce 2 - 32 mm</t>
  </si>
  <si>
    <t>"podlaha P07/8" 3,38*3,38*0,15</t>
  </si>
  <si>
    <t>38</t>
  </si>
  <si>
    <t>271562211.R</t>
  </si>
  <si>
    <t>Podsyp pod základové konstrukce se zhutněním z drobného kameniva frakce 4 až 8 mm</t>
  </si>
  <si>
    <t>405118292</t>
  </si>
  <si>
    <t>Podsyp pod základové konstrukce se zhutněním a urovnáním povrchu z kameniva drobného, frakce 4 - 8 mm</t>
  </si>
  <si>
    <t>"pod terasy" (4,16*7,00+3,20*7,00)*0,10</t>
  </si>
  <si>
    <t>39</t>
  </si>
  <si>
    <t>273321311</t>
  </si>
  <si>
    <t>Základové desky ze ŽB bez zvýšených nároků na prostředí tř. C 16/20</t>
  </si>
  <si>
    <t>-224241459</t>
  </si>
  <si>
    <t>Základy z betonu železového (bez výztuže) desky z betonu bez zvláštních nároků na prostředí tř. C 16/20</t>
  </si>
  <si>
    <t>Podlaha P7/P8</t>
  </si>
  <si>
    <t>"zahradní domek" (3,98*3,98)*0,15</t>
  </si>
  <si>
    <t>"Prohloubení pod zdí" 0,10"m2"*3,40</t>
  </si>
  <si>
    <t>40</t>
  </si>
  <si>
    <t>273321411</t>
  </si>
  <si>
    <t>Základové desky ze ŽB bez zvýšených nároků na prostředí tř. C 20/25</t>
  </si>
  <si>
    <t>994300411</t>
  </si>
  <si>
    <t>Základy z betonu železového (bez výztuže) desky z betonu bez zvláštních nároků na prostředí tř. C 20/25</t>
  </si>
  <si>
    <t>"podlaha P1-3 - základ deska" 301,00"m2"*0,20</t>
  </si>
  <si>
    <t>41</t>
  </si>
  <si>
    <t>273351121</t>
  </si>
  <si>
    <t>Zřízení bednění základových desek</t>
  </si>
  <si>
    <t>-1231607165</t>
  </si>
  <si>
    <t>Bednění základů desek zřízení</t>
  </si>
  <si>
    <t>"podlaha P1-3 - základ deska" 86,1"m"*0,20</t>
  </si>
  <si>
    <t>"zahradní domek" (4*3,98)*0,15</t>
  </si>
  <si>
    <t>42</t>
  </si>
  <si>
    <t>273351122</t>
  </si>
  <si>
    <t>Odstranění bednění základových desek</t>
  </si>
  <si>
    <t>1553451811</t>
  </si>
  <si>
    <t>Bednění základů desek odstranění</t>
  </si>
  <si>
    <t>"dle zřízení bednění desek" 19,608"m2"</t>
  </si>
  <si>
    <t>43</t>
  </si>
  <si>
    <t>273362021</t>
  </si>
  <si>
    <t>Výztuž základových desek svařovanými sítěmi Kari</t>
  </si>
  <si>
    <t>-175914021</t>
  </si>
  <si>
    <t>Výztuž základů desek ze svařovaných sítí z drátů typu KARI</t>
  </si>
  <si>
    <t>"podlaha P1-3 - KARI při obou površích do základ desky" 301,00"m2"*2*5,40"kg/m2"/1000*1,15</t>
  </si>
  <si>
    <t>"podlaha P7 " 3,43"m2"*4,44"kg/m2"/1000*1,15</t>
  </si>
  <si>
    <t>44</t>
  </si>
  <si>
    <t>274313711</t>
  </si>
  <si>
    <t>Základové pásy z betonu tř. C 20/25</t>
  </si>
  <si>
    <t>-854977292</t>
  </si>
  <si>
    <t>Základy z betonu prostého pasy betonu kamenem neprokládaného tř. C 20/25</t>
  </si>
  <si>
    <t>Pasy</t>
  </si>
  <si>
    <t>"levá část" (1,49+2,85+1,49+1,15+2,85+3,05)*0,65*0,70</t>
  </si>
  <si>
    <t>"levá horní" (6,00*3+8,00+6,45)*0,60*0,70</t>
  </si>
  <si>
    <t>"pravá horní" (6,58+6,10+7,30+5,98)*0,60*0,70</t>
  </si>
  <si>
    <t>"levá spodní" (6,08+5,60+6,80+5,48)*0,60*0,70</t>
  </si>
  <si>
    <t>"pravá spodní" (6,08+5,60+6,80+6,08)*0,60*0,70</t>
  </si>
  <si>
    <t>"propoje" (2,71+1,77+3,00+1,77)*0,60*0,70</t>
  </si>
  <si>
    <t>"zahradní domek" (4,18*4,18-3,18*3,18)*0,70</t>
  </si>
  <si>
    <t>45</t>
  </si>
  <si>
    <t>274351121</t>
  </si>
  <si>
    <t>Zřízení bednění základových pasů rovného</t>
  </si>
  <si>
    <t>591384349</t>
  </si>
  <si>
    <t>Bednění základů pasů rovné zřízení</t>
  </si>
  <si>
    <t>"levá část" 2*(1,49+2,85+1,48+1,15+2,85+3,05)*0,70</t>
  </si>
  <si>
    <t>"levá horní" (5,22+2,63+16,63+3,10+15,80+22,05)*0,70</t>
  </si>
  <si>
    <t>"pravá horní" (5,30+15,90+5,30+24,15)*0,70</t>
  </si>
  <si>
    <t>"levá spodní" (13,40+5,13+5,48+22,15)*0,70</t>
  </si>
  <si>
    <t>"pravá spodní" (3,83+16,20+4,60+22,15)*0,70</t>
  </si>
  <si>
    <t>"propoje" 2*(2,70+1,80+3,00+1,80)*0,70</t>
  </si>
  <si>
    <t>"zahradní domek" (4*4,00+4*3,40)*0,70</t>
  </si>
  <si>
    <t>46</t>
  </si>
  <si>
    <t>274351122</t>
  </si>
  <si>
    <t>Odstranění bednění základových pasů rovného</t>
  </si>
  <si>
    <t>1455732948</t>
  </si>
  <si>
    <t>Bednění základů pasů rovné odstranění</t>
  </si>
  <si>
    <t>"dle zřízení bednění pasů" 198,072"m2"</t>
  </si>
  <si>
    <t>47</t>
  </si>
  <si>
    <t>275313711</t>
  </si>
  <si>
    <t>Základové patky z betonu tř. C 20/25</t>
  </si>
  <si>
    <t>504742299</t>
  </si>
  <si>
    <t>Základy z betonu prostého patky a bloky z betonu kamenem neprokládaného tř. C 20/25</t>
  </si>
  <si>
    <t>Patky</t>
  </si>
  <si>
    <t>"levá část vně" (0,90*0,90*1,59)*2</t>
  </si>
  <si>
    <t>"levá část uvnitř" (0,90*0,90*1,20)*4</t>
  </si>
  <si>
    <t>"střed - velká" (1,85*1,15*1,20)*1</t>
  </si>
  <si>
    <t>"střed - malé" (1,00*1,00*1,20)*3</t>
  </si>
  <si>
    <t>48</t>
  </si>
  <si>
    <t>275351121</t>
  </si>
  <si>
    <t>Zřízení bednění základových patek</t>
  </si>
  <si>
    <t>1730944067</t>
  </si>
  <si>
    <t>Bednění základů patek zřízení</t>
  </si>
  <si>
    <t>"levá část vně" (4*0,90*1,59)*2</t>
  </si>
  <si>
    <t>"levá část uvnitř" (4*0,90*1,20)*4</t>
  </si>
  <si>
    <t>"střed - velká" (2*(1,85+1,15)*1,20)*1</t>
  </si>
  <si>
    <t>"střed - malé" (4*1,00*1,20)*3</t>
  </si>
  <si>
    <t>49</t>
  </si>
  <si>
    <t>275351122</t>
  </si>
  <si>
    <t>Odstranění bednění základových patek</t>
  </si>
  <si>
    <t>-706907556</t>
  </si>
  <si>
    <t>Bednění základů patek odstranění</t>
  </si>
  <si>
    <t xml:space="preserve">"dle zřízení bednění patek" 50,328"m2" </t>
  </si>
  <si>
    <t>Svislé a kompletní konstrukce</t>
  </si>
  <si>
    <t>50</t>
  </si>
  <si>
    <t>300000001</t>
  </si>
  <si>
    <t>D+M nosné kce přístřešků z kovu vč povrchové úpravy a kotvení</t>
  </si>
  <si>
    <t>-977604056</t>
  </si>
  <si>
    <t>"dle statiky - TZ" 636,50"kg"</t>
  </si>
  <si>
    <t>51</t>
  </si>
  <si>
    <t>311113142</t>
  </si>
  <si>
    <t>Nadzákladová zeď tl přes 150 do 200 mm z hladkých tvárnic ztraceného bednění včetně výplně z betonu tř. 20/25</t>
  </si>
  <si>
    <t>-1453963203</t>
  </si>
  <si>
    <t>Nadzákladové zdi z betonových tvárnic ztraceného bednění hladkých, včetně výplně z betonu třídy C 20/25, tloušťky zdiva přes 150 do 200 mm</t>
  </si>
  <si>
    <t>Atiky - středová část</t>
  </si>
  <si>
    <t>"levá část" (7,40+9,00)*0,50</t>
  </si>
  <si>
    <t>52</t>
  </si>
  <si>
    <t>311113143</t>
  </si>
  <si>
    <t>Nadzákladová zeď tl přes 200 do 250 mm z hladkých tvárnic ztraceného bednění včetně výplně z betonu tř. C 20/25</t>
  </si>
  <si>
    <t>1245841000</t>
  </si>
  <si>
    <t>Nadzákladové zdi z betonových tvárnic ztraceného bednění hladkých, včetně výplně z betonu třídy C 20/25, tloušťky zdiva přes 200 do 250 mm</t>
  </si>
  <si>
    <t>Atiky - kostky</t>
  </si>
  <si>
    <t>"levá horní" (7,60*2+7,80)*0,50</t>
  </si>
  <si>
    <t>"pravá horní" (6,90*2+7,10)*0,50</t>
  </si>
  <si>
    <t>"levá spodní" (6,50*2+6,60)*0,50</t>
  </si>
  <si>
    <t>"pravá spodní" (6,50*2+6,60)*0,50</t>
  </si>
  <si>
    <t>"střed" (1,55+2,50+1,55+2,85)*0,50</t>
  </si>
  <si>
    <t>53</t>
  </si>
  <si>
    <t>311113144</t>
  </si>
  <si>
    <t>Nadzákladová zeď tl přes 250 do 300 mm z hladkých tvárnic ztraceného bednění včetně výplně z betonu tř. C 20/25</t>
  </si>
  <si>
    <t>-1794617684</t>
  </si>
  <si>
    <t>Nadzákladové zdi z betonových tvárnic ztraceného bednění hladkých, včetně výplně z betonu třídy C 20/25, tloušťky zdiva přes 250 do 300 mm</t>
  </si>
  <si>
    <t>"zahradní domek" (3,50*3+4,00*2)*0,50</t>
  </si>
  <si>
    <t>54</t>
  </si>
  <si>
    <t>311113145</t>
  </si>
  <si>
    <t>Nadzákladová zeď tl přes 300 do 400 mm z hladkých tvárnic ztraceného bednění včetně výplně z betonu tř. C 20/25</t>
  </si>
  <si>
    <t>1169346107</t>
  </si>
  <si>
    <t>Nadzákladové zdi z betonových tvárnic ztraceného bednění hladkých, včetně výplně z betonu třídy C 20/25, tloušťky zdiva přes 300 do 400 mm</t>
  </si>
  <si>
    <t>"levá část" (1,49+2,85+1,56+1,15+2,85+3,15)*0,50</t>
  </si>
  <si>
    <t>"levá horní" (6,80*2+7,80+7,10+6,35)*0,50</t>
  </si>
  <si>
    <t>"pravá horní" (6,48+6,30+7,10+6,08)*0,50</t>
  </si>
  <si>
    <t>"levá spodní" (6,00+5,80+6,60+5,58)*0,50</t>
  </si>
  <si>
    <t>"pravá spodní" (5,98+5,80+6,60+5,58)*0,50</t>
  </si>
  <si>
    <t>"propoje" (2,90+1,90+3,20+1,95)*0,50</t>
  </si>
  <si>
    <t>55</t>
  </si>
  <si>
    <t>311236101</t>
  </si>
  <si>
    <t>Zdivo jednovrstvé zvukově izolační na cementovou maltu M10 z cihel děrovaných do P15 tl 190 mm</t>
  </si>
  <si>
    <t>1501696318</t>
  </si>
  <si>
    <t>Zdivo jednovrstvé zvukově izolační z cihel děrovaných spojených na pero a drážku na maltu cementovou M10, pevnost cihel do P15, tl. zdiva 190 mm</t>
  </si>
  <si>
    <t>"hl objekt 1NP pod strop"</t>
  </si>
  <si>
    <t>"horní levá" 7,10*4,50 - 1,79*2,31</t>
  </si>
  <si>
    <t>56</t>
  </si>
  <si>
    <t>311236131</t>
  </si>
  <si>
    <t>Zdivo jednovrstvé zvukově izolační na cementovou maltu M10 z cihel děrovaných pře P15 do P20 tl 250 mm</t>
  </si>
  <si>
    <t>1125455086</t>
  </si>
  <si>
    <t>Zdivo jednovrstvé zvukově izolační z cihel děrovaných spojených na pero a drážku na maltu cementovou M10, pevnost cihel přes P15 do P20, tl. zdiva 250 mm</t>
  </si>
  <si>
    <t>"hl objekt 1NP pod věněc / průvlak"</t>
  </si>
  <si>
    <t>"horní levá" (2,90+7,50+7,60+2,80+1,00)*3,03</t>
  </si>
  <si>
    <t>"horní pravá" (4,80+7,10+6,60+4,10)*3,03</t>
  </si>
  <si>
    <t>"dolní levá" (1,50+6,60+6,10+4,60)*3,03</t>
  </si>
  <si>
    <t>"dolní pravá" (3,60+6,10+6,60+4,30)*3,03</t>
  </si>
  <si>
    <t>"odpočet otvorů" -(0,90*2,20+0,80*2,20)-(4,85*2,40*2)-(4,85*2,40)-(4,85*2,40)</t>
  </si>
  <si>
    <t>"hl objekt 1NP nad věněc / průvlak"</t>
  </si>
  <si>
    <t>"horní levá" 7,60*1,50 + 2*7,50*(0+1,50)*0,5</t>
  </si>
  <si>
    <t>"horní pravá" 7,10*1,25 + 2*6,80*(0+1,25)*0,5</t>
  </si>
  <si>
    <t>"dolní levá" 6,60*1,25 + 2*6,35*(0+1,25)*0,5</t>
  </si>
  <si>
    <t>"dolní pravá" 6,60*1,50 + 6,60*2,75+2*6,30*(0+1,25)*0,5</t>
  </si>
  <si>
    <t>57</t>
  </si>
  <si>
    <t>311238650</t>
  </si>
  <si>
    <t>Zdivo jednovrstvé tepelně izolační z cihel broušených P8 s vnitřní izolací z minerální vlny na tenkovrstvou maltu U přes 0,18 do 0,22 W/m2K tl 300 mm</t>
  </si>
  <si>
    <t>-1507757829</t>
  </si>
  <si>
    <t>Zdivo jednovrstvé tepelně izolační z cihel děrovaných broušených s integrovanou izolací z hydrofobizované minerální vlny na tenkovrstvou maltu, součinitel prostupu tepla U přes 0,18 do 0,22, pevnost cihel P8, tl. zdiva 300 mm</t>
  </si>
  <si>
    <t>"zahradní domek - pod věncem" (4,10*2+3,50*3)*(2,25)</t>
  </si>
  <si>
    <t>"odpočet otvorů" -(2*0,90*1,85+1,00*1,00+0,50*1,00)</t>
  </si>
  <si>
    <t>"zahradní domek - nad věncem" 4,10*0,75+2*3,80*(0+0,75)*0,5</t>
  </si>
  <si>
    <t>58</t>
  </si>
  <si>
    <t>311238935</t>
  </si>
  <si>
    <t>Založení zdiva z cihel děrovaných broušených na zakládací maltu tloušťky přes 200 do 250 mm</t>
  </si>
  <si>
    <t>-266947658</t>
  </si>
  <si>
    <t>Založení zdiva z broušených cihel na zakládací maltu, tlouštky zdiva přes 200 do 250 mm</t>
  </si>
  <si>
    <t>"zahradní domek" (4,10*2+3,50*3) - 0,90*2</t>
  </si>
  <si>
    <t>59</t>
  </si>
  <si>
    <t>311361821</t>
  </si>
  <si>
    <t>Výztuž nosných zdí betonářskou ocelí 10 505</t>
  </si>
  <si>
    <t>76299992</t>
  </si>
  <si>
    <t>Výztuž nadzákladových zdí nosných svislých nebo odkloněných od svislice, rovných nebo oblých z betonářské oceli 10 505 (R) nebo BSt 500</t>
  </si>
  <si>
    <t>"zeď ze ztrac bednění 200mm" 8,20"m2"*0,20</t>
  </si>
  <si>
    <t>"zeď ze ztrac bednění 250mm" 45,775"m2"*0,25</t>
  </si>
  <si>
    <t>"zeď ze ztrac bednění 300mm" 9,25"m2"*0,30</t>
  </si>
  <si>
    <t>"zeď ze ztrac bednění 400mm" 65,875"m2"*0,40</t>
  </si>
  <si>
    <t>"předpoklad 30kg/m3" 42,209"m3"*30/1000</t>
  </si>
  <si>
    <t>60</t>
  </si>
  <si>
    <t>317168022</t>
  </si>
  <si>
    <t>Překlad keramický plochý š 145 mm dl 1250 mm</t>
  </si>
  <si>
    <t>289536283</t>
  </si>
  <si>
    <t>Překlady keramické ploché osazené do maltového lože, výšky překladu 71 mm šířky 145 mm, délky 1250 mm</t>
  </si>
  <si>
    <t>"dle výpisu překladů - PŘ06" 4"ks"</t>
  </si>
  <si>
    <t>61</t>
  </si>
  <si>
    <t>317168026</t>
  </si>
  <si>
    <t>Překlad keramický plochý š 145 mm dl 2250 mm</t>
  </si>
  <si>
    <t>367521188</t>
  </si>
  <si>
    <t>Překlady keramické ploché osazené do maltového lože, výšky překladu 71 mm šířky 145 mm, délky 2250 mm</t>
  </si>
  <si>
    <t>"dle výpisu překladů - PŘ07" 1"ks"</t>
  </si>
  <si>
    <t>62</t>
  </si>
  <si>
    <t>317168051</t>
  </si>
  <si>
    <t>Překlad keramický vysoký v 238 mm dl 1000 mm</t>
  </si>
  <si>
    <t>335869340</t>
  </si>
  <si>
    <t>Překlady keramické vysoké osazené do maltového lože, šířky překladu 70 mm výšky 238 mm, délky 1000 mm</t>
  </si>
  <si>
    <t>"dle výpisu překladů - PŘ01" 2*3"ks"</t>
  </si>
  <si>
    <t>63</t>
  </si>
  <si>
    <t>317168052</t>
  </si>
  <si>
    <t>Překlad keramický vysoký v 238 mm dl 1250 mm</t>
  </si>
  <si>
    <t>-863438007</t>
  </si>
  <si>
    <t>Překlady keramické vysoké osazené do maltového lože, šířky překladu 70 mm výšky 238 mm, délky 1250 mm</t>
  </si>
  <si>
    <t>"dle výpisu překladů - PŘ02" 1*3"ks"</t>
  </si>
  <si>
    <t>64</t>
  </si>
  <si>
    <t>317168053</t>
  </si>
  <si>
    <t>Překlad keramický vysoký v 238 mm dl 1500 mm</t>
  </si>
  <si>
    <t>-1058868261</t>
  </si>
  <si>
    <t>Překlady keramické vysoké osazené do maltového lože, šířky překladu 70 mm výšky 238 mm, délky 1500 mm</t>
  </si>
  <si>
    <t>"dle výpisu překladů - PŘ03" 1*3"ks"</t>
  </si>
  <si>
    <t>65</t>
  </si>
  <si>
    <t>317168056</t>
  </si>
  <si>
    <t>Překlad keramický vysoký v 238 mm dl 2250 mm</t>
  </si>
  <si>
    <t>360313374</t>
  </si>
  <si>
    <t>Překlady keramické vysoké osazené do maltového lože, šířky překladu 70 mm výšky 238 mm, délky 2250 mm</t>
  </si>
  <si>
    <t>"dle výpisu překladů - PŘ05" 1*2"ks"</t>
  </si>
  <si>
    <t>66</t>
  </si>
  <si>
    <t>317168057</t>
  </si>
  <si>
    <t>Překlad keramický vysoký v 238 mm dl 2500 mm</t>
  </si>
  <si>
    <t>1353433571</t>
  </si>
  <si>
    <t>Překlady keramické vysoké osazené do maltového lože, šířky překladu 70 mm výšky 238 mm, délky 2500 mm</t>
  </si>
  <si>
    <t>"dle výpisu překladů - PŘ04" 1*3"ks"</t>
  </si>
  <si>
    <t>67</t>
  </si>
  <si>
    <t>317998112</t>
  </si>
  <si>
    <t>Tepelná izolace mezi překlady v 24 cm z EPS tl přes 50 do 70 mm</t>
  </si>
  <si>
    <t>1915851970</t>
  </si>
  <si>
    <t>Izolace tepelná mezi překlady z pěnového polystyrenu výšky 24 cm, tloušťky přes 50 do 70 mm</t>
  </si>
  <si>
    <t>"dle výpisu překladů - PŘ05" 1*2,25"m"</t>
  </si>
  <si>
    <t>68</t>
  </si>
  <si>
    <t>330321613</t>
  </si>
  <si>
    <t>Sloupy nebo pilíře z betonu pohledového odolného agresivnímu prostředí tř. C 30/37 bez výztuže</t>
  </si>
  <si>
    <t>-2129254615</t>
  </si>
  <si>
    <t>Sloupy, pilíře, táhla, rámové stojky, vzpěry z betonu železového (bez výztuže) pohledového odolného proti agresivnímu prostředí tř. C 30/37</t>
  </si>
  <si>
    <t>"sloupy krček" 6*(3,14*0,10*0,10*2,60)</t>
  </si>
  <si>
    <t>"sloupy uvnitř" 3*(3,14*0,10*0,10*2,69)</t>
  </si>
  <si>
    <t>69</t>
  </si>
  <si>
    <t>331361821</t>
  </si>
  <si>
    <t>Výztuž sloupů hranatých betonářskou ocelí 10 505</t>
  </si>
  <si>
    <t>1987303031</t>
  </si>
  <si>
    <t>Výztuž sloupů, pilířů, rámových stojek, táhel nebo vzpěr hranatých svislých nebo šikmých (odkloněných) z betonářské oceli 10 505 (R) nebo BSt 500</t>
  </si>
  <si>
    <t>"sloupy" 0,743"m3"*150"kg/m3"/1000</t>
  </si>
  <si>
    <t>70</t>
  </si>
  <si>
    <t>332352101</t>
  </si>
  <si>
    <t>Zřízení bednění z papírových trubic svislých nebo šikmých sloupů kruhového průřezu průměru do 200 mm</t>
  </si>
  <si>
    <t>-2019478416</t>
  </si>
  <si>
    <t>Bednění z papírových trubic sloupů z pohledového betonu svislých nebo šikmých kruhového průřezu, výšky do 4 m zřízení, průměru do 200 mm</t>
  </si>
  <si>
    <t>"sloupy krček" 6*(2,60)</t>
  </si>
  <si>
    <t>"sloupy uvnitř" 3*(2,69)</t>
  </si>
  <si>
    <t>71</t>
  </si>
  <si>
    <t>332352191</t>
  </si>
  <si>
    <t>Odstranění bednění z papírových trubic svislých, šikmých sloupů kruhového průřezu průměru do 600 mm</t>
  </si>
  <si>
    <t>525437241</t>
  </si>
  <si>
    <t>Bednění z papírových trubic sloupů z pohledového betonu svislých nebo šikmých kruhového průřezu, výšky do 4 m odstranění, průměru do 600 mm</t>
  </si>
  <si>
    <t>"dle zřízení bednění" 23,67"m"</t>
  </si>
  <si>
    <t>72</t>
  </si>
  <si>
    <t>342244201</t>
  </si>
  <si>
    <t>Příčka z cihel broušených na tenkovrstvou maltu tloušťky 80 mm</t>
  </si>
  <si>
    <t>575602869</t>
  </si>
  <si>
    <t>Příčky jednoduché z cihel děrovaných broušených, na tenkovrstvou maltu, pevnost cihel do P15, tl. příčky 80 mm</t>
  </si>
  <si>
    <t>"horní pravá" (0,60+0,80)*3,50</t>
  </si>
  <si>
    <t>73</t>
  </si>
  <si>
    <t>342244211</t>
  </si>
  <si>
    <t>Příčka z cihel broušených na tenkovrstvou maltu tloušťky 115 mm</t>
  </si>
  <si>
    <t>1508369276</t>
  </si>
  <si>
    <t>Příčky jednoduché z cihel děrovaných broušených, na tenkovrstvou maltu, pevnost cihel do P15, tl. příčky 115 mm</t>
  </si>
  <si>
    <t>"horní pravá" (1,40)*3,50</t>
  </si>
  <si>
    <t>U oken</t>
  </si>
  <si>
    <t>5*2,40*2,70</t>
  </si>
  <si>
    <t>74</t>
  </si>
  <si>
    <t>342244221</t>
  </si>
  <si>
    <t>Příčka z cihel broušených na tenkovrstvou maltu tloušťky 140 mm</t>
  </si>
  <si>
    <t>1948571132</t>
  </si>
  <si>
    <t>Příčky jednoduché z cihel děrovaných broušených, na tenkovrstvou maltu, pevnost cihel do P15, tl. příčky 140 mm</t>
  </si>
  <si>
    <t>"horní pravá" (5,40+3,80+1,40+4,50+3,70+1,75)*4,00 - (2,00*2,30+0,70*2,20+0,80*2,20)</t>
  </si>
  <si>
    <t>3,80*1,20</t>
  </si>
  <si>
    <t>"zahradní domek" 1,00*3,20-0,70*2,10</t>
  </si>
  <si>
    <t>75</t>
  </si>
  <si>
    <t>342291112</t>
  </si>
  <si>
    <t>Ukotvení příček montážní polyuretanovou pěnou tl příčky přes 100 mm</t>
  </si>
  <si>
    <t>-1585048367</t>
  </si>
  <si>
    <t>Ukotvení příček polyuretanovou pěnou, tl. příčky přes 100 mm</t>
  </si>
  <si>
    <t>"horní pravá" (0,60+0,80)</t>
  </si>
  <si>
    <t>"horní pravá" (1,40)</t>
  </si>
  <si>
    <t>"horní pravá" (5,40+3,80+1,40+4,50+3,70+1,75)</t>
  </si>
  <si>
    <t>"zahradní domek" 1,00</t>
  </si>
  <si>
    <t>76</t>
  </si>
  <si>
    <t>342291121</t>
  </si>
  <si>
    <t>Ukotvení příček k cihelným konstrukcím plochými kotvami</t>
  </si>
  <si>
    <t>1394121212</t>
  </si>
  <si>
    <t>Ukotvení příček plochými kotvami, do konstrukce cihelné</t>
  </si>
  <si>
    <t>"horní pravá" 9*4,00</t>
  </si>
  <si>
    <t>"zahradní domek" 2*3,20</t>
  </si>
  <si>
    <t>Vodorovné konstrukce</t>
  </si>
  <si>
    <t>77</t>
  </si>
  <si>
    <t>411133901.R1</t>
  </si>
  <si>
    <t>D+M stropních panelů z betonu předpjatého vč vyplnění spar mezi panely a výztuže do těchto spar - kompletní provedení</t>
  </si>
  <si>
    <t>1782268058</t>
  </si>
  <si>
    <t>P</t>
  </si>
  <si>
    <t>Poznámka k položce:_x000D_
Vč nutného podepření panelů a podbetonování uložení panelů_x000D_
Vč nutné výměny pro prostup střechou</t>
  </si>
  <si>
    <t>Střešní kce</t>
  </si>
  <si>
    <t>"levá horní" 56,30"m2"*0,20 - 4*(1,20*1,20)*0,20</t>
  </si>
  <si>
    <t>"pravá horní" 47,10"m2"*0,20</t>
  </si>
  <si>
    <t>"levá spodní" 40,30"m2"*0,20</t>
  </si>
  <si>
    <t>"pravá spodní" 40,30"m2"*0,20</t>
  </si>
  <si>
    <t>78</t>
  </si>
  <si>
    <t>411133901.R2</t>
  </si>
  <si>
    <t>D+M prefa stropních panelů z žb - kompletní provedení</t>
  </si>
  <si>
    <t>1307172560</t>
  </si>
  <si>
    <t>Položka obsahuje:
-kompletní dodání prefa kce se zabudovanými nosníky s přerušeným tepelným mostem. 
-položka obsahuje i podepření prefa kce pro betonáž (propojení) s navazující monolitickou deskou</t>
  </si>
  <si>
    <t xml:space="preserve">Poznámka k položce:_x000D_
Předpoklad: 2,03m3 </t>
  </si>
  <si>
    <t>"dle statiky - krček spodní deska" 1"ks"</t>
  </si>
  <si>
    <t>79</t>
  </si>
  <si>
    <t>411133901.R3</t>
  </si>
  <si>
    <t>-1684003076</t>
  </si>
  <si>
    <t xml:space="preserve">Poznámka k položce:_x000D_
Předpoklad: 3,50m3 </t>
  </si>
  <si>
    <t>"dle statiky - krček horní deska" 1"ks"</t>
  </si>
  <si>
    <t>80</t>
  </si>
  <si>
    <t>411321414</t>
  </si>
  <si>
    <t>Stropy deskové ze ŽB tř. C 25/30</t>
  </si>
  <si>
    <t>1725505224</t>
  </si>
  <si>
    <t>Stropy z betonu železového (bez výztuže) stropů deskových, plochých střech, desek balkonových, desek hřibových stropů včetně hlavic hřibových sloupů tř. C 25/30</t>
  </si>
  <si>
    <t>Deska mezi zdmi dle statiky</t>
  </si>
  <si>
    <t>"krček" 31,60"m2"*0,20</t>
  </si>
  <si>
    <t>"středová část" (74,70"m2" - 0,80*0,80*12)*0,25</t>
  </si>
  <si>
    <t>81</t>
  </si>
  <si>
    <t>411351011</t>
  </si>
  <si>
    <t>Zřízení bednění stropů deskových tl přes 5 do 25 cm bez podpěrné kce</t>
  </si>
  <si>
    <t>177713904</t>
  </si>
  <si>
    <t>Bednění stropních konstrukcí - bez podpěrné konstrukce desek tloušťky stropní desky přes 5 do 25 cm zřízení</t>
  </si>
  <si>
    <t>"krček" 31,60"m2"</t>
  </si>
  <si>
    <t>"středová část" (74,70"m2" - 0,80*0,80*12)</t>
  </si>
  <si>
    <t>82</t>
  </si>
  <si>
    <t>411351012</t>
  </si>
  <si>
    <t>Odstranění bednění stropů deskových tl přes 5 do 25 cm bez podpěrné kce</t>
  </si>
  <si>
    <t>-282442761</t>
  </si>
  <si>
    <t>Bednění stropních konstrukcí - bez podpěrné konstrukce desek tloušťky stropní desky přes 5 do 25 cm odstranění</t>
  </si>
  <si>
    <t>"dle zřízení bednění stropů" 98,62"m2"</t>
  </si>
  <si>
    <t>83</t>
  </si>
  <si>
    <t>411354313</t>
  </si>
  <si>
    <t>Zřízení podpěrné konstrukce stropů výšky do 4 m tl přes 15 do 25 cm</t>
  </si>
  <si>
    <t>1439684130</t>
  </si>
  <si>
    <t>Podpěrná konstrukce stropů - desek, kleneb a skořepin výška podepření do 4 m tloušťka stropu přes 15 do 25 cm zřízení</t>
  </si>
  <si>
    <t>84</t>
  </si>
  <si>
    <t>411354314</t>
  </si>
  <si>
    <t>Odstranění podpěrné konstrukce stropů výšky do 4 m tl přes 15 do 25 cm</t>
  </si>
  <si>
    <t>-1077878424</t>
  </si>
  <si>
    <t>Podpěrná konstrukce stropů - desek, kleneb a skořepin výška podepření do 4 m tloušťka stropu přes 15 do 25 cm odstranění</t>
  </si>
  <si>
    <t>"dle zřízení podpěrné kce stropů" 98,62"m2"</t>
  </si>
  <si>
    <t>85</t>
  </si>
  <si>
    <t>411361821</t>
  </si>
  <si>
    <t>Výztuž stropů betonářskou ocelí 10 505</t>
  </si>
  <si>
    <t>1894529758</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</si>
  <si>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</si>
  <si>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"strop" 23,075"m3"*120"kg/m3"/1000</t>
  </si>
  <si>
    <t>86</t>
  </si>
  <si>
    <t>413321414</t>
  </si>
  <si>
    <t>Nosníky ze ŽB tř. C 25/30</t>
  </si>
  <si>
    <t>1084230074</t>
  </si>
  <si>
    <t>Nosníky z betonu železového (bez výztuže) včetně stěnových i jeřábových drah, volných trámů, průvlaků, rámových příčlí, ztužidel, konzol, vodorovných táhel apod., tyčových konstrukcí tř. C 25/30</t>
  </si>
  <si>
    <t>Průvlaky</t>
  </si>
  <si>
    <t>1NP</t>
  </si>
  <si>
    <t>"levá horní" (4,79)*0,34*0,25 + (2,74)*0,68*0,25</t>
  </si>
  <si>
    <t>"pravá horní" (6,15)*0,59*0,25 + (6,15)*0,59*0,25 + (2,25+3,50)*0,54*0,25</t>
  </si>
  <si>
    <t>"levá spodní" (6,10)*0,59*0,25 + (6,10+2,50)*0,54*0,25</t>
  </si>
  <si>
    <t>"pravá spodní" (2,75+2,50)*0,54*0,25 + (6,10+3,35+6,60)*0,59*0,25</t>
  </si>
  <si>
    <t>Propoje</t>
  </si>
  <si>
    <t>"horní" 2,70*0,34*0,25</t>
  </si>
  <si>
    <t>"pravý" 1,90*0,34*0,25</t>
  </si>
  <si>
    <t>"dolní" 3,20*0,34*0,25</t>
  </si>
  <si>
    <t>"levý" - není, v desce</t>
  </si>
  <si>
    <t>87</t>
  </si>
  <si>
    <t>413351111</t>
  </si>
  <si>
    <t>Zřízení bednění nosníků a průvlaků bez podpěrné kce výšky do 100 cm</t>
  </si>
  <si>
    <t>185311579</t>
  </si>
  <si>
    <t>Bednění nosníků a průvlaků - bez podpěrné konstrukce výška nosníku po spodní líc stropní desky do 100 cm zřízení</t>
  </si>
  <si>
    <t>Boční bednění</t>
  </si>
  <si>
    <t>"levá horní" 2*(4,79+0,25)*0,34 + 2*(2,74+0,25)*0,68</t>
  </si>
  <si>
    <t>"pravá horní" 2*(6,15+0,25)*0,59 + 2*(6,15+0,25)*0,59 + 2*(2,50+3,50)*0,54</t>
  </si>
  <si>
    <t>"levá spodní" 2*(6,10+0,25)*0,59 + 2*(6,35+2,50)*0,54</t>
  </si>
  <si>
    <t>"pravá spodní" 2*(3,00+2,50)*0,54 + 2*(6,10+3,35+6,60)*0,59</t>
  </si>
  <si>
    <t>"horní" 2,70*(2*0,34)</t>
  </si>
  <si>
    <t>"pravý" 1,90*(2*0,34)</t>
  </si>
  <si>
    <t>"dolní" 3,20*(2*0,34)</t>
  </si>
  <si>
    <t>Spodní bednění = podpěrná kce</t>
  </si>
  <si>
    <t>"levá horní" (3,75+2,00+4,45)*0,25</t>
  </si>
  <si>
    <t>"pravá horní" (2,32*2+2,00+2,75)*0,25</t>
  </si>
  <si>
    <t>"levá spodní" (2,32+2,00+4,65)*0,25</t>
  </si>
  <si>
    <t>"pravá spodní" (2,32*2+2,00+2,75)*0,25</t>
  </si>
  <si>
    <t>"horní" 2,70*0,25</t>
  </si>
  <si>
    <t>"pravý" 1,90*0,25</t>
  </si>
  <si>
    <t>"dolní" 3,20*0,25</t>
  </si>
  <si>
    <t>88</t>
  </si>
  <si>
    <t>413351112</t>
  </si>
  <si>
    <t>Odstranění bednění nosníků a průvlaků bez podpěrné kce výšky do 100 cm</t>
  </si>
  <si>
    <t>815855993</t>
  </si>
  <si>
    <t>Bednění nosníků a průvlaků - bez podpěrné konstrukce výška nosníku po spodní líc stropní desky do 100 cm odstranění</t>
  </si>
  <si>
    <t>"dle zřízení bednění průvlaků" 87,751"m2"</t>
  </si>
  <si>
    <t>89</t>
  </si>
  <si>
    <t>413352111</t>
  </si>
  <si>
    <t>Zřízení podpěrné konstrukce nosníků výšky podepření do 4 m pro nosník výšky do 100 cm</t>
  </si>
  <si>
    <t>-46902555</t>
  </si>
  <si>
    <t>Podpěrná konstrukce nosníků a průvlaků výšky podepření do 4 m výšky nosníku (po spodní hranu stropní desky) do 100 cm zřízení</t>
  </si>
  <si>
    <t>90</t>
  </si>
  <si>
    <t>413352112</t>
  </si>
  <si>
    <t>Odstranění podpěrné konstrukce nosníků výšky podepření do 4 m pro nosník výšky do 100 cm</t>
  </si>
  <si>
    <t>1827363362</t>
  </si>
  <si>
    <t>Podpěrná konstrukce nosníků a průvlaků výšky podepření do 4 m výšky nosníku (po spodní hranu stropní desky) do 100 cm odstranění</t>
  </si>
  <si>
    <t>"dle zřízení podpěrné kce" 11,439"m2"</t>
  </si>
  <si>
    <t>91</t>
  </si>
  <si>
    <t>413361821</t>
  </si>
  <si>
    <t>Výztuž nosníků, volných trámů nebo průvlaků volných trámů betonářskou ocelí 10 505</t>
  </si>
  <si>
    <t>1766079107</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</si>
  <si>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</si>
  <si>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"průvlaky" 9,265"m3"*120"kg/m3"/1000</t>
  </si>
  <si>
    <t>92</t>
  </si>
  <si>
    <t>417321515</t>
  </si>
  <si>
    <t>Ztužující pásy a věnce ze ŽB tř. C 25/30</t>
  </si>
  <si>
    <t>943503441</t>
  </si>
  <si>
    <t>Ztužující pásy a věnce z betonu železového (bez výztuže) tř. C 25/30</t>
  </si>
  <si>
    <t>Ztužující věnce</t>
  </si>
  <si>
    <t>"levá horní" (4,82+7,60+2,77)*0,25*0,25 +(2,55)*(0,49-0,25)*0,25</t>
  </si>
  <si>
    <t>"pravá horní" (0,45+0,70)*0,25*0,25</t>
  </si>
  <si>
    <t>"levá spodní" (6,60)*0,25*0,25</t>
  </si>
  <si>
    <t>"pravá spodní" - v desce</t>
  </si>
  <si>
    <t>2NP / pod atiky</t>
  </si>
  <si>
    <t>"levá horní - horní" 7,600*0,29*0,25 + 7,60*0,50*0,25</t>
  </si>
  <si>
    <t>"levá horní - boky" 2*(7,60*0,20*0,10)</t>
  </si>
  <si>
    <t>"pravá horní - horní" 7,10*0,41*0,25</t>
  </si>
  <si>
    <t>"pravá horní - boky" 2*(6,90*0,20*0,10)</t>
  </si>
  <si>
    <t>"levá spodní - horní" 6,60*0,33*0,25</t>
  </si>
  <si>
    <t>"levá spodní - boky" 2*(6,50*0,20*0,10)</t>
  </si>
  <si>
    <t>"pravá spodní - horní" 6,60*0,32*0,25</t>
  </si>
  <si>
    <t>"pravá spodní - boky" 2*(6,50*0,20*0,10)</t>
  </si>
  <si>
    <t>"svislá část ke střeše" (7,60+7,10+6,30)*0,50*0,25</t>
  </si>
  <si>
    <t>93</t>
  </si>
  <si>
    <t>417351115</t>
  </si>
  <si>
    <t>Zřízení bednění ztužujících věnců</t>
  </si>
  <si>
    <t>-627860870</t>
  </si>
  <si>
    <t>Bednění bočnic ztužujících pásů a věnců včetně vzpěr zřízení</t>
  </si>
  <si>
    <t>"levá horní" 2*(4,82+7,60+2,77)*0,25 +2*(2,55)*0,24</t>
  </si>
  <si>
    <t>"pravá horní" (4*0,70)*0,25</t>
  </si>
  <si>
    <t>"levá spodní" (2*6,60)*0,25</t>
  </si>
  <si>
    <t>"levá horní - horní" 7,60*0,29*1  + 2*(7,60+0,25)*0,50</t>
  </si>
  <si>
    <t>"levá horní - boky" 2*((7,60+0,25)*0,20*1)</t>
  </si>
  <si>
    <t>"pravá horní - horní" 7,10*0,41*1</t>
  </si>
  <si>
    <t>"pravá horní - boky" 2*((6,90+0,25)*0,20*1)</t>
  </si>
  <si>
    <t>"levá spodní - horní" 6,60*0,33*1</t>
  </si>
  <si>
    <t>"levá spodní - boky" 2*((6,50+0,25)*0,20*1)</t>
  </si>
  <si>
    <t>"pravá spodní - horní" 6,60*0,32*1</t>
  </si>
  <si>
    <t>"pravá spodní - boky" 2*((6,50+0,25)*0,20*1)</t>
  </si>
  <si>
    <t>"svislá část ke střeše" (7,60+7,10+6,30)*0,50*1</t>
  </si>
  <si>
    <t>94</t>
  </si>
  <si>
    <t>417351116</t>
  </si>
  <si>
    <t>Odstranění bednění ztužujících věnců</t>
  </si>
  <si>
    <t>958092828</t>
  </si>
  <si>
    <t>Bednění bočnic ztužujících pásů a věnců včetně vzpěr odstranění</t>
  </si>
  <si>
    <t>"dle zřízení bednění věnců" 51,974"m2"</t>
  </si>
  <si>
    <t>95</t>
  </si>
  <si>
    <t>417361821</t>
  </si>
  <si>
    <t>Výztuž ztužujících pásů a věnců betonářskou ocelí 10 505</t>
  </si>
  <si>
    <t>-1638674191</t>
  </si>
  <si>
    <t>Výztuž ztužujících pásů a věnců z betonářské oceli 10 505 (R) nebo BSt 500</t>
  </si>
  <si>
    <t>"věnce" 8,614"m3"*120"kg/m3"/1000</t>
  </si>
  <si>
    <t>Úpravy povrchů, podlahy a osazování výplní</t>
  </si>
  <si>
    <t>96</t>
  </si>
  <si>
    <t>612142001</t>
  </si>
  <si>
    <t>Pletivo sklovláknité vnitřních stěn vtlačené do tmelu</t>
  </si>
  <si>
    <t>-815672423</t>
  </si>
  <si>
    <t>Pletivo vnitřních ploch v ploše nebo pruzích, na plném podkladu sklovláknité vtlačené do tmelu včetně tmelu stěn</t>
  </si>
  <si>
    <t>vyztužení stěn</t>
  </si>
  <si>
    <t>"dle štukové omítky" 621,631"m2"*0,15</t>
  </si>
  <si>
    <t>"dle cementové omítky" 74,493"m2"*0,15</t>
  </si>
  <si>
    <t>97</t>
  </si>
  <si>
    <t>612321141.R</t>
  </si>
  <si>
    <t>Vápenocementová omítka štuková dvouvrstvá vnitřních stěn nanášená ručně vč veškerých lišt</t>
  </si>
  <si>
    <t>247672732</t>
  </si>
  <si>
    <t>Omítka vápenocementová vnitřních ploch nanášená ručně dvouvrstvá, tloušťky jádrové omítky do 10 mm a tloušťky štuku do 5 mm štuková svislých konstrukcí stěn vč veškerých lišt</t>
  </si>
  <si>
    <t>"1.01" (3,00+0,50)*2,50</t>
  </si>
  <si>
    <t>"1.02" (1,70+11,50+4,50+3,40+3,70+2,00+4,30)*2,70</t>
  </si>
  <si>
    <t>"1.03" (18,40)*3,60 - 2,30*2,30*1</t>
  </si>
  <si>
    <t>"1.04" (19,90)*5,00 - 2,30*2,30*2</t>
  </si>
  <si>
    <t>"1.05" (21,90)*3,50 - 2,30*2,30*2</t>
  </si>
  <si>
    <t>"1.06" 7,30*2,60 - 0,80*2,20</t>
  </si>
  <si>
    <t>"1.07" 6,50*2,60 - 0,80*2,20</t>
  </si>
  <si>
    <t>"1.08" 4,80*2,60 - 0,70*2,20</t>
  </si>
  <si>
    <t>"1.09" 22,20*4,00 - (0,70*2,20+0,80*2,20+0,90*2,20) + 13,70*1,20</t>
  </si>
  <si>
    <t>"1.10" 15,60*4,00 - (0,90*2,20*2)</t>
  </si>
  <si>
    <t>"1.11" 13,60*4,50 - 0,80*2,20</t>
  </si>
  <si>
    <t>"1.12" (4,50+5,80)*3,20 - (0,90*2,10+0,70*2,10*2)</t>
  </si>
  <si>
    <t>"1.13" 11,50*3,20 - 0,90*2,10</t>
  </si>
  <si>
    <t>"odpočet cementové omítky pod obklady" -74,493"m2"</t>
  </si>
  <si>
    <t>"pro ostění" 632,84"m2"*0,1</t>
  </si>
  <si>
    <t>98</t>
  </si>
  <si>
    <t>612331121.R</t>
  </si>
  <si>
    <t>Cementová omítka hladká jednovrstvá vnitřních stěn nanášená ručně vč veškerých lišt</t>
  </si>
  <si>
    <t>1151962968</t>
  </si>
  <si>
    <t>Omítka cementová vnitřních ploch nanášená ručně jednovrstvá, tloušťky do 10 mm hladká svislých konstrukcí stěn vč veškerých lišt</t>
  </si>
  <si>
    <t>"dle obkladů" 74,493"m2"</t>
  </si>
  <si>
    <t>99</t>
  </si>
  <si>
    <t>622142001</t>
  </si>
  <si>
    <t>Sklovláknité pletivo vnějších stěn vtlačené do tmelu</t>
  </si>
  <si>
    <t>1953707457</t>
  </si>
  <si>
    <t>Pletivo vnějších ploch v ploše nebo pruzích, na plném podkladu sklovláknité vtlačené do tmelu stěn</t>
  </si>
  <si>
    <t>"stěna A2 - sokl" ((17,30+16,70+16,80+14,20)-(0,80+2,30*5))*0,50</t>
  </si>
  <si>
    <t>"zahradní domek - A3" (4*4,10*2,75+4,10*1,00+2*3,20"m2") - (1,00*1,00+0,50*1,00+2*0,90*2,00)</t>
  </si>
  <si>
    <t>100</t>
  </si>
  <si>
    <t>622151031</t>
  </si>
  <si>
    <t>Penetrační silikonový nátěr vnějších pastovitých tenkovrstvých omítek stěn</t>
  </si>
  <si>
    <t>-114964986</t>
  </si>
  <si>
    <t>Penetrační nátěr vnějších pastovitých tenkovrstvých omítek silikonový stěn</t>
  </si>
  <si>
    <t>"dle KZS vč špalet" 384,90"m2"*1,1</t>
  </si>
  <si>
    <t>101</t>
  </si>
  <si>
    <t>622211041.R</t>
  </si>
  <si>
    <t>Montáž kontaktního zateplení vnějších stěn lepením a mechanickým kotvením polystyrénových desek do betonu a zdiva tl přes 160 do 200 mm</t>
  </si>
  <si>
    <t>-518616538</t>
  </si>
  <si>
    <t>Montáž kontaktního zateplení lepením a mechanickým kotvením z polystyrenových desek (dodávka ve specifikaci) na vnější stěny, na podklad betonový nebo z lehčeného betonu, z tvárnic keramických nebo vápenopískových, tloušťky desek přes 160 do 200 mm</t>
  </si>
  <si>
    <t xml:space="preserve">Poznámka k položce:_x000D_
vč veškerých lišt kromě zakládací, která je vykázána zvlášť_x000D_
_x000D_
Položka obsahuje přestěrkování izolačních desek
 a vložení sklovláknité výztužné tkaniny
</t>
  </si>
  <si>
    <t>(380,07+4,83)"m2"</t>
  </si>
  <si>
    <t>102</t>
  </si>
  <si>
    <t>28375954</t>
  </si>
  <si>
    <t>deska EPS 70 fasádní λ=0,039 tl 200mm</t>
  </si>
  <si>
    <t>1266959699</t>
  </si>
  <si>
    <t>Nad stropní desku / věnce</t>
  </si>
  <si>
    <t>"stěna -KZS" (17,30+16,70+16,80+14,20)*2,70</t>
  </si>
  <si>
    <t>"odpočet otvorů" -(0,80*1,90+2,30*2,00*5)</t>
  </si>
  <si>
    <t>"odpočet tl 0,16m" -4,38"m2"</t>
  </si>
  <si>
    <t>(2,60+1,50+2,90)*1,20</t>
  </si>
  <si>
    <t>"levá horní" (2,40*8,00+0,70*8,00+13,90"m2"*2)</t>
  </si>
  <si>
    <t>"pravá horní" (2,20*7,50+0,70*7,50+12,30"m2"*2)</t>
  </si>
  <si>
    <t>"levá dolní" (2,20*6,80+0,70*6,80+11,30"m2"*2)</t>
  </si>
  <si>
    <t>"pravá dolní" (3,60*7,00+2,20*7,00+21,60"m2"*2)</t>
  </si>
  <si>
    <t>380,07*1,02 'Přepočtené koeficientem množství</t>
  </si>
  <si>
    <t>103</t>
  </si>
  <si>
    <t>28375952</t>
  </si>
  <si>
    <t>deska EPS 70 fasádní λ=0,039 tl 160mm</t>
  </si>
  <si>
    <t>962897127</t>
  </si>
  <si>
    <t>"u místnosti 1.11" 2,30*2,10</t>
  </si>
  <si>
    <t>4,83*1,02 'Přepočtené koeficientem množství</t>
  </si>
  <si>
    <t>104</t>
  </si>
  <si>
    <t>622251101</t>
  </si>
  <si>
    <t>Příplatek k cenám kontaktního zateplení vnějších stěn za zápustnou montáž a použití tepelněizolačních zátek z polystyrenu</t>
  </si>
  <si>
    <t>-1911322634</t>
  </si>
  <si>
    <t>Montáž kontaktního zateplení lepením a mechanickým kotvením Příplatek k cenám za zápustnou montáž kotev s použitím tepelněizolačních zátek na vnější stěny z polystyrenu</t>
  </si>
  <si>
    <t>"dle KZS" 384,90"m2"</t>
  </si>
  <si>
    <t>105</t>
  </si>
  <si>
    <t>622252001</t>
  </si>
  <si>
    <t>Montáž profilů kontaktního zateplení připevněných mechanicky</t>
  </si>
  <si>
    <t>-100532259</t>
  </si>
  <si>
    <t>Montáž profilů kontaktního zateplení zakládacích soklových připevněných hmoždinkami</t>
  </si>
  <si>
    <t>(48,80+2,32)"m"</t>
  </si>
  <si>
    <t>106</t>
  </si>
  <si>
    <t>59051657</t>
  </si>
  <si>
    <t>profil zakládací Al tl 0,7mm pro ETICS pro izolant tl 200mm</t>
  </si>
  <si>
    <t>-105510642</t>
  </si>
  <si>
    <t>(16,50+15,50+15,70+13,40)-(0,80+2,30*5)</t>
  </si>
  <si>
    <t>48,8*1,05 'Přepočtené koeficientem množství</t>
  </si>
  <si>
    <t>107</t>
  </si>
  <si>
    <t>59051653</t>
  </si>
  <si>
    <t>profil zakládací Al tl 0,7mm pro ETICS pro izolant tl 160mm</t>
  </si>
  <si>
    <t>-1380429940</t>
  </si>
  <si>
    <t>"u místnosti 1.11" 2,30"m"</t>
  </si>
  <si>
    <t>108</t>
  </si>
  <si>
    <t>622321121</t>
  </si>
  <si>
    <t>Vápenocementová omítka hladká jednovrstvá vnějších stěn nanášená ručně</t>
  </si>
  <si>
    <t>-2101301532</t>
  </si>
  <si>
    <t>Omítka vápenocementová vnějších ploch nanášená ručně jednovrstvá, tloušťky do 15 mm hladká stěn</t>
  </si>
  <si>
    <t>109</t>
  </si>
  <si>
    <t>622531012</t>
  </si>
  <si>
    <t>Tenkovrstvá silikonová zatíraná omítka zrnitost 1,5 mm vnějších stěn</t>
  </si>
  <si>
    <t>2132165129</t>
  </si>
  <si>
    <t>Omítka tenkovrstvá silikonová vnějších ploch probarvená bez penetrace zatíraná (škrábaná), zrnitost 1,5 mm stěn</t>
  </si>
  <si>
    <t>110</t>
  </si>
  <si>
    <t>622531012.R</t>
  </si>
  <si>
    <t>Tenkovrstvá soklová omítka zrnitost 1,5 mm vnějších stěn vč penetrace</t>
  </si>
  <si>
    <t>1808874836</t>
  </si>
  <si>
    <t>111</t>
  </si>
  <si>
    <t>622811002.R</t>
  </si>
  <si>
    <t>Tepelně izolační jednovrstvá omítka vnějších stěn tloušťky do 30 mm vč systémového přednástřiku</t>
  </si>
  <si>
    <t>-1775970055</t>
  </si>
  <si>
    <t>112</t>
  </si>
  <si>
    <t>629991011</t>
  </si>
  <si>
    <t>Zakrytí výplní otvorů a svislých ploch fólií přilepenou lepící páskou</t>
  </si>
  <si>
    <t>565519987</t>
  </si>
  <si>
    <t>Zakrytí vnějších ploch před znečištěním včetně pozdějšího odkrytí výplní otvorů a svislých ploch fólií přilepenou lepící páskou</t>
  </si>
  <si>
    <t>dle oken</t>
  </si>
  <si>
    <t>(2,30*2,32*5+3,20*2,40+1,90*2,40+2,88*2,40+3,14*0,90*0,90+0,50*1,00+1,00*1,00)*2</t>
  </si>
  <si>
    <t>113</t>
  </si>
  <si>
    <t>631311123</t>
  </si>
  <si>
    <t>Mazanina tl přes 80 do 120 mm z betonu prostého bez zvýšených nároků na prostředí tř. C 12/15</t>
  </si>
  <si>
    <t>-1840399543</t>
  </si>
  <si>
    <t>Mazanina z betonu prostého bez zvýšených nároků na prostředí tl. přes 80 do 120 mm tř. C 12/15</t>
  </si>
  <si>
    <t>"podlaha P07 dle tab místností" 3,43"m2"*0,081</t>
  </si>
  <si>
    <t>"podlaha P08 dle tab místností" 7,83"m2"*0,093</t>
  </si>
  <si>
    <t>114</t>
  </si>
  <si>
    <t>631311214</t>
  </si>
  <si>
    <t>Mazanina tl přes 50 do 80 mm z betonu prostého se zvýšenými nároky na prostředí tř. C 25/30</t>
  </si>
  <si>
    <t>904058523</t>
  </si>
  <si>
    <t>Mazanina z betonu prostého se zvýšenými nároky na prostředí tl. přes 50 do 80 mm tř. C 25/30</t>
  </si>
  <si>
    <t>Střešní kce - na panelech vrstva</t>
  </si>
  <si>
    <t>"levá horní" 56,30"m2"*0,06 - 4*(1,20*1,20)*0,06</t>
  </si>
  <si>
    <t>"pravá horní" 47,10"m2"*0,06</t>
  </si>
  <si>
    <t>"levá spodní" 40,30"m2"*0,06</t>
  </si>
  <si>
    <t>"pravá spodní" 40,30"m2"*0,06</t>
  </si>
  <si>
    <t>115</t>
  </si>
  <si>
    <t>631319173</t>
  </si>
  <si>
    <t>Příplatek k mazanině tl přes 80 do 120 mm za stržení povrchu spodní vrstvy před vložením výztuže</t>
  </si>
  <si>
    <t>1841193801</t>
  </si>
  <si>
    <t>Příplatek k cenám mazanin za stržení povrchu spodní vrstvy mazaniny latí před vložením výztuže nebo pletiva pro tl. obou vrstev mazaniny přes 80 do 120 mm</t>
  </si>
  <si>
    <t>116</t>
  </si>
  <si>
    <t>631362021</t>
  </si>
  <si>
    <t>Výztuž mazanin svařovanými sítěmi Kari</t>
  </si>
  <si>
    <t>1351367116</t>
  </si>
  <si>
    <t>Výztuž mazanin ze svařovaných sítí z drátů typu KARI</t>
  </si>
  <si>
    <t>"podlaha P8 " 7,83"m2"*4,44"kg/m2"/1000*1,15</t>
  </si>
  <si>
    <t>117</t>
  </si>
  <si>
    <t>632441219</t>
  </si>
  <si>
    <t>Potěr anhydritový samonivelační litý C25 přes 40 do 45 mm</t>
  </si>
  <si>
    <t>935786399</t>
  </si>
  <si>
    <t>Potěr anhydritový samonivelační litý tř. C 25, tl. přes 40 do 45 mm</t>
  </si>
  <si>
    <t>Systémová deska podlahového vytápění viz samostatná část rozpočtu - vytápění</t>
  </si>
  <si>
    <t>"podlaha P1 dle tab místností" 29,44"m2"</t>
  </si>
  <si>
    <t>118</t>
  </si>
  <si>
    <t>632441220.R</t>
  </si>
  <si>
    <t>Potěr anhydritový samonivelační litý C25 přes 50 do 55 mm</t>
  </si>
  <si>
    <t>2081665053</t>
  </si>
  <si>
    <t>"podlaha P2 dle tab místností" (62,35+38,58+36,70+42,98+2,55)"m2"</t>
  </si>
  <si>
    <t>"podlaha P3 dle tab místností" (3,40+1,29+20,26+13,06+9,07)"m2"</t>
  </si>
  <si>
    <t>119</t>
  </si>
  <si>
    <t>632481213</t>
  </si>
  <si>
    <t>Separační vrstva z PE fólie</t>
  </si>
  <si>
    <t>799059979</t>
  </si>
  <si>
    <t>Separační vrstva k oddělení podlahových vrstev z polyetylénové fólie</t>
  </si>
  <si>
    <t>"podlaha P07-8 dle tab místností" (3,43+7,83)"m2"</t>
  </si>
  <si>
    <t>120</t>
  </si>
  <si>
    <t>634112123</t>
  </si>
  <si>
    <t>Obvodová dilatace podlahovým páskem z pěnového PE s fólií mezi stěnou a mazaninou nebo potěrem v 80 mm</t>
  </si>
  <si>
    <t>-1748468293</t>
  </si>
  <si>
    <t>Obvodová dilatace mezi stěnou a mazaninou nebo potěrem podlahovým páskem z pěnového PE s fólií tl. do 10 mm, výšky 80 mm</t>
  </si>
  <si>
    <t>(102,60+15,50+22,10+4,80+6,50+13,60+7,30+11,60+4,60+5,90)"m"</t>
  </si>
  <si>
    <t>121</t>
  </si>
  <si>
    <t>637121112</t>
  </si>
  <si>
    <t>Okapový chodník z kačírku tl 150 mm s udusáním</t>
  </si>
  <si>
    <t>-757916543</t>
  </si>
  <si>
    <t>Okapový chodník z kameniva s udusáním a urovnáním povrchu z kačírku tl. 150 mm</t>
  </si>
  <si>
    <t>"okapový chodníček" (2,30+2,90+25,50)"m2"</t>
  </si>
  <si>
    <t>122</t>
  </si>
  <si>
    <t>642942611</t>
  </si>
  <si>
    <t>Osazování zárubní nebo rámů dveřních kovových do 2,5 m2 na montážní pěnu</t>
  </si>
  <si>
    <t>268060543</t>
  </si>
  <si>
    <t>Osazování zárubní nebo rámů kovových dveřních lisovaných nebo z úhelníků bez dveřních křídel na montážní pěnu, plochy otvoru do 2,5 m2</t>
  </si>
  <si>
    <t>(1+1+2)"ks"</t>
  </si>
  <si>
    <t>123</t>
  </si>
  <si>
    <t>55331481.R1</t>
  </si>
  <si>
    <t>zárubeň jednokřídlá ocelová pro zdění 700/2100mm vč povrchové úpravy</t>
  </si>
  <si>
    <t>40650858</t>
  </si>
  <si>
    <t>"dle výpisu dveří - D01" 1"ks"</t>
  </si>
  <si>
    <t>124</t>
  </si>
  <si>
    <t>55331481.R2</t>
  </si>
  <si>
    <t>zárubeň jednokřídlá ocelová pro zdění 700/2200mm vč povrchové úpravy</t>
  </si>
  <si>
    <t>-1567208666</t>
  </si>
  <si>
    <t>"dle výpisu dveří - D02" 1"ks"</t>
  </si>
  <si>
    <t>125</t>
  </si>
  <si>
    <t>55331482.R</t>
  </si>
  <si>
    <t>zárubeň jednokřídlá ocelová pro zdění 800/2200mm vč povrchové úpravy</t>
  </si>
  <si>
    <t>115349981</t>
  </si>
  <si>
    <t>"dle výpisu dveří - D03" 1"ks"</t>
  </si>
  <si>
    <t>"dle výpisu dveří - D04" 1"ks"</t>
  </si>
  <si>
    <t>126</t>
  </si>
  <si>
    <t>642946111</t>
  </si>
  <si>
    <t>Osazování pouzdra posuvných dveří s jednou kapsou pro jedno křídlo š do 800 mm do zděné příčky</t>
  </si>
  <si>
    <t>-1967179981</t>
  </si>
  <si>
    <t>Osazení stavebního pouzdra posuvných dveří do zděné příčky s jednou kapsou pro jedno dveřní křídlo průchozí šířky do 800 mm</t>
  </si>
  <si>
    <t>"dle výpisu dveří - D05" 1"ks"</t>
  </si>
  <si>
    <t>127</t>
  </si>
  <si>
    <t>55331612.R</t>
  </si>
  <si>
    <t>pouzdro stavební do zdiva pro 1 křídlo posuvných dveří š 800mm v 2200mm</t>
  </si>
  <si>
    <t>1096317799</t>
  </si>
  <si>
    <t>128</t>
  </si>
  <si>
    <t>642946112</t>
  </si>
  <si>
    <t>Osazování pouzdra posuvných dveří s jednou kapsou pro jedno křídlo š přes 800 do 1200 mm do zděné příčky</t>
  </si>
  <si>
    <t>-1137494043</t>
  </si>
  <si>
    <t>Osazení stavebního pouzdra posuvných dveří do zděné příčky s jednou kapsou pro jedno dveřní křídlo průchozí šířky přes 800 do 1200 mm</t>
  </si>
  <si>
    <t>"dle výpisu dveří - D06a" 1"ks"</t>
  </si>
  <si>
    <t>"dle výpisu dveří - D06b" 1"ks"</t>
  </si>
  <si>
    <t>129</t>
  </si>
  <si>
    <t>55331613.R</t>
  </si>
  <si>
    <t>pouzdro stavební do zdiva pro 1 křídlo posuvných dveří š 900mm v 2200mm</t>
  </si>
  <si>
    <t>-820487246</t>
  </si>
  <si>
    <t>Trubní vedení</t>
  </si>
  <si>
    <t>130</t>
  </si>
  <si>
    <t>899620121.R</t>
  </si>
  <si>
    <t>Výřez, napojení a utěsnění potrubí DN 150 do stávajícího potrubí otevřený výkop - kompletní provedení</t>
  </si>
  <si>
    <t>-141568559</t>
  </si>
  <si>
    <t>"napojení drenáží do stáv potrubí" 4"ks"</t>
  </si>
  <si>
    <t>Ostatní konstrukce a práce, bourání</t>
  </si>
  <si>
    <t>131</t>
  </si>
  <si>
    <t>916331111</t>
  </si>
  <si>
    <t>Osazení zahradního obrubníku betonového do lože z betonu bez boční opěry</t>
  </si>
  <si>
    <t>-2051845460</t>
  </si>
  <si>
    <t>Osazení zahradního obrubníku betonového s ložem tl. od 50 do 100 mm z betonu prostého tř. C 12/15 bez boční opěry</t>
  </si>
  <si>
    <t>"kolem okap chodníku" (5,30+4,30+38,30)"m"</t>
  </si>
  <si>
    <t>132</t>
  </si>
  <si>
    <t>59217001</t>
  </si>
  <si>
    <t>obrubník zahradní betonový 1000x50x250mm</t>
  </si>
  <si>
    <t>1897594</t>
  </si>
  <si>
    <t>133</t>
  </si>
  <si>
    <t>941111111</t>
  </si>
  <si>
    <t>Montáž lešení řadového trubkového lehkého s podlahami zatížení do 200 kg/m2 š od 0,6 do 0,9 m v do 10 m</t>
  </si>
  <si>
    <t>1671354551</t>
  </si>
  <si>
    <t>Lešení řadové trubkové lehké pracovní s podlahami s provozním zatížením tř. 3 do 200 kg/m2 šířky tř. W06 od 0,6 do 0,9 m výšky do 10 m montáž</t>
  </si>
  <si>
    <t>86,80*5,30</t>
  </si>
  <si>
    <t>134</t>
  </si>
  <si>
    <t>941111211</t>
  </si>
  <si>
    <t>Příplatek k lešení řadovému trubkovému lehkému s podlahami do 200 kg/m2 š od 0,6 do 0,9 m v do 10 m za každý den použití</t>
  </si>
  <si>
    <t>-1777988684</t>
  </si>
  <si>
    <t>Lešení řadové trubkové lehké pracovní s podlahami s provozním zatížením tř. 3 do 200 kg/m2 šířky tř. W06 od 0,6 do 0,9 m výšky do 10 m příplatek k ceně za každý den použití</t>
  </si>
  <si>
    <t>"dle zřízení lešení" 460,04"m2"*45"dní"</t>
  </si>
  <si>
    <t>135</t>
  </si>
  <si>
    <t>941111811</t>
  </si>
  <si>
    <t>Demontáž lešení řadového trubkového lehkého s podlahami zatížení do 200 kg/m2 š od 0,6 do 0,9 m v do 10 m</t>
  </si>
  <si>
    <t>1874660512</t>
  </si>
  <si>
    <t>Lešení řadové trubkové lehké pracovní s podlahami s provozním zatížením tř. 3 do 200 kg/m2 šířky tř. W06 od 0,6 do 0,9 m výšky do 10 m demontáž</t>
  </si>
  <si>
    <t>"dle zřízení lešení" 460,04"m2"</t>
  </si>
  <si>
    <t>136</t>
  </si>
  <si>
    <t>944511111</t>
  </si>
  <si>
    <t>Montáž ochranné sítě z textilie z umělých vláken</t>
  </si>
  <si>
    <t>-1556962702</t>
  </si>
  <si>
    <t>Síť ochranná zavěšená na konstrukci lešení z textilie z umělých vláken montáž</t>
  </si>
  <si>
    <t>137</t>
  </si>
  <si>
    <t>944511211</t>
  </si>
  <si>
    <t>Příplatek k ochranné síti za každý den použití</t>
  </si>
  <si>
    <t>517432371</t>
  </si>
  <si>
    <t>Síť ochranná zavěšená na konstrukci lešení z textilie z umělých vláken příplatek k ceně za každý den použití</t>
  </si>
  <si>
    <t>138</t>
  </si>
  <si>
    <t>944511811</t>
  </si>
  <si>
    <t>Demontáž ochranné sítě z textilie z umělých vláken</t>
  </si>
  <si>
    <t>548096994</t>
  </si>
  <si>
    <t>Síť ochranná zavěšená na konstrukci lešení z textilie z umělých vláken demontáž</t>
  </si>
  <si>
    <t>139</t>
  </si>
  <si>
    <t>949101112</t>
  </si>
  <si>
    <t>Lešení pomocné pro objekty pozemních staveb s lešeňovou podlahou v přes 1,9 do 3,5 m zatížení do 150 kg/m2</t>
  </si>
  <si>
    <t>826137982</t>
  </si>
  <si>
    <t>Lešení pomocné pracovní pro objekty pozemních staveb pro zatížení do 150 kg/m2, o výšce lešeňové podlahy přes 1,9 do 3,5 m</t>
  </si>
  <si>
    <t>"dle tabulky místností 1NP" (29,44+62,35+38,58+36,70+42,98+3,40+2,55+1,29+20,26+13,06+9,07+3,43+7,83)"m2"</t>
  </si>
  <si>
    <t>"dle tabulky místností 2NP" (14,17)"m2"</t>
  </si>
  <si>
    <t>140</t>
  </si>
  <si>
    <t>952901111</t>
  </si>
  <si>
    <t>Vyčištění budov bytové a občanské výstavby při výšce podlaží do 4 m</t>
  </si>
  <si>
    <t>-1086664031</t>
  </si>
  <si>
    <t>Vyčištění budov nebo objektů před předáním do užívání budov bytové nebo občanské výstavby, světlé výšky podlaží do 4 m</t>
  </si>
  <si>
    <t>141</t>
  </si>
  <si>
    <t>953731311</t>
  </si>
  <si>
    <t>Montáž svislého odvětrání - montáž větrací hlavice plastové DN do 160 mm</t>
  </si>
  <si>
    <t>-496458352</t>
  </si>
  <si>
    <t>Montáž svislého odvětrání z plastových trub montáž větrací hlavice, vnitřního průměru do 160 mm</t>
  </si>
  <si>
    <t>2"ks"</t>
  </si>
  <si>
    <t>142</t>
  </si>
  <si>
    <t>28612264.R</t>
  </si>
  <si>
    <t>hlavice ventilační plastová PP DN 125</t>
  </si>
  <si>
    <t>2108636081</t>
  </si>
  <si>
    <t>143</t>
  </si>
  <si>
    <t>968062456</t>
  </si>
  <si>
    <t>Vybourání dřevěných dveřních zárubní pl přes 2 m2</t>
  </si>
  <si>
    <t>-319972411</t>
  </si>
  <si>
    <t>Vybourání dřevěných rámů oken s křídly, dveřních zárubní, vrat, stěn, ostění nebo obkladů dveřních zárubní, plochy přes 2 m2</t>
  </si>
  <si>
    <t>"vybourání stáv dveří v pův objektu" 1,25*2,20</t>
  </si>
  <si>
    <t>144</t>
  </si>
  <si>
    <t>999000001</t>
  </si>
  <si>
    <t>Nutné stavební úpravy pro úpravu VZT na stáv budově - kompletní provedení</t>
  </si>
  <si>
    <t>1512179983</t>
  </si>
  <si>
    <t>145</t>
  </si>
  <si>
    <t>999000002</t>
  </si>
  <si>
    <t>Nutné stavební úpravy kolem dveří do pův budovy - kompletní provedení</t>
  </si>
  <si>
    <t>-1072058132</t>
  </si>
  <si>
    <t>146</t>
  </si>
  <si>
    <t>999000003</t>
  </si>
  <si>
    <t>Demontáž dřevěného plaňkového oplocení s portálem a jeho uskladnění po dobu stavby - kompletní provedení</t>
  </si>
  <si>
    <t>1693775671</t>
  </si>
  <si>
    <t>6,00"m"</t>
  </si>
  <si>
    <t>147</t>
  </si>
  <si>
    <t>999000004</t>
  </si>
  <si>
    <t>Zpětná montáž dřevěného plaňkového oplocení s portálem - kompletní provedení</t>
  </si>
  <si>
    <t>-626362114</t>
  </si>
  <si>
    <t>Poznámka k položce:_x000D_
Položka obsahuje staveništní přesun a případné nahrazení / doplnění poškozených kusů oplocení_x000D_
Pozice bude určena investorem</t>
  </si>
  <si>
    <t>148</t>
  </si>
  <si>
    <t>999000005</t>
  </si>
  <si>
    <t>Demontáž prvků stáv hřiště vč odvozu a likvidace prvků hřiště za hranicí životnosti</t>
  </si>
  <si>
    <t>-1222834800</t>
  </si>
  <si>
    <t>Poznámka k položce:_x000D_
Odstranění stáv prvků hřiště:_x000D_
1x dřevěná zavěšená houpačka, 1x dřevěné ohraničení pískoviště, 1x dřevěná lavička,1x dřevěná pochozí kláda, 1x dřevěná kláda (vydlabaný žlab), 4x stupňovité pochozí dřevěné kůly,3x dřevěný kůl (pravděpodobně na zavěšení stínící plachty ), 3x vyvýšený záhon (dřevěná kce)._x000D_
_x000D_
Ponechání stáv prvků hřiště:_x000D_
1x nerezová klouzačka</t>
  </si>
  <si>
    <t>149</t>
  </si>
  <si>
    <t>999000006</t>
  </si>
  <si>
    <t>D+M ochranné přepažovací sítě z pleteného přírodního lana - kompletní provedení vč kotvení</t>
  </si>
  <si>
    <t>-1435528309</t>
  </si>
  <si>
    <t>Kompletní specifikace dle výpisu ostatních výrobků</t>
  </si>
  <si>
    <t>"dle výpisu ostatních výrobků - J12" (16,60+3,90+11,30)"m2"</t>
  </si>
  <si>
    <t>150</t>
  </si>
  <si>
    <t>999000007</t>
  </si>
  <si>
    <t>D+M zábradlí formou lana z pleteného přírodního lana - kompletní provedení vč kotvení</t>
  </si>
  <si>
    <t>795850239</t>
  </si>
  <si>
    <t>2*4,00"m"</t>
  </si>
  <si>
    <t>151</t>
  </si>
  <si>
    <t>999000008</t>
  </si>
  <si>
    <t>D+M záhonového obrubníku ocelového - kompletní provedení</t>
  </si>
  <si>
    <t>-615046315</t>
  </si>
  <si>
    <t>"dle výpisu zámečnických kcí - ZK01" 4,70"m"</t>
  </si>
  <si>
    <t>152</t>
  </si>
  <si>
    <t>999000009</t>
  </si>
  <si>
    <t>D+M ocelového záhonového rámu pro popínavé rostliny do země (pro oddělení záhonu a terasy) - kompletní provedení</t>
  </si>
  <si>
    <t>-1093273994</t>
  </si>
  <si>
    <t>"dle výpisu zámečnických kcí - ZK03" 1"ks"</t>
  </si>
  <si>
    <t>153</t>
  </si>
  <si>
    <t>999000010</t>
  </si>
  <si>
    <t>Zhotovení prostupů kcemi vč vložení nutného prvku (např pažnice) a zatěsnění - kompletní provedení</t>
  </si>
  <si>
    <t>-1815797546</t>
  </si>
  <si>
    <t>1"ks"</t>
  </si>
  <si>
    <t>154</t>
  </si>
  <si>
    <t>999000011</t>
  </si>
  <si>
    <t>Úprava povrchu vnějšího napojení krčku na stáv. budovu - kompletní provedení</t>
  </si>
  <si>
    <t>707909950</t>
  </si>
  <si>
    <t>155</t>
  </si>
  <si>
    <t>999000012</t>
  </si>
  <si>
    <t>D+M kuchyňské sestavy (skříněk) - kompletní provedení</t>
  </si>
  <si>
    <t>340832851</t>
  </si>
  <si>
    <t>Poznámka k položce:_x000D_
předpoklad délky 4,20m_x000D_
Dle výpisu truhlářských výrobků - T01</t>
  </si>
  <si>
    <t>156</t>
  </si>
  <si>
    <t>999000013</t>
  </si>
  <si>
    <t>D+M spotřebičů do kuchyňské sestavy - kompletní provedení</t>
  </si>
  <si>
    <t>1258849328</t>
  </si>
  <si>
    <t>Položka obsahuje:
-lednici
-indukční 2 plotýnkový vařič
-trouba</t>
  </si>
  <si>
    <t>Poznámka k položce:_x000D_
Dle výpisu truhlářských výrobků - T01</t>
  </si>
  <si>
    <t>157</t>
  </si>
  <si>
    <t>999000014</t>
  </si>
  <si>
    <t>D+M obložení markýzy - kompletní provedení</t>
  </si>
  <si>
    <t>940563988</t>
  </si>
  <si>
    <t>Poznámka k položce:_x000D_
dle skladby S6, markýza o ploše 4,60m2</t>
  </si>
  <si>
    <t>158</t>
  </si>
  <si>
    <t>999000015</t>
  </si>
  <si>
    <t>D+M liniového žlabu - kompletní provedení vč napojení na kanalizaci</t>
  </si>
  <si>
    <t>415154523</t>
  </si>
  <si>
    <t>5,00"m"</t>
  </si>
  <si>
    <t>159</t>
  </si>
  <si>
    <t>999000016</t>
  </si>
  <si>
    <t>Vybourání stáv oplocení vč brány a podezdívky - kompletní provedení vč nutných zemních prací, odvozu a likvidace suti</t>
  </si>
  <si>
    <t>-1212387373</t>
  </si>
  <si>
    <t>Poznámka k položce:_x000D_
-předpoklad oplocení 5,00m a 3,00m brána_x000D_
-ponechání oplocení pro zpětné osazení vč jeho uskladnění po dobu stavby_x000D_
_x000D_
Oplocení musí být odstraněno z důvodu vjezdu na staveniště</t>
  </si>
  <si>
    <t>160</t>
  </si>
  <si>
    <t>999000017</t>
  </si>
  <si>
    <t>Obnova oplocení vč brány a podezdívky dle pův stavu - kompletní provedení vč nutných zemních prací a nahrazení poškozených / chybějícíh kusů</t>
  </si>
  <si>
    <t>34099900</t>
  </si>
  <si>
    <t>Poznámka k položce:_x000D_
-předpoklad oplocení 5,00m a 3,00m brána_x000D_
-z ponechaného oplocení pro zpětné osazení</t>
  </si>
  <si>
    <t>161</t>
  </si>
  <si>
    <t>999000018</t>
  </si>
  <si>
    <t>D+M sanitární dělící příčky o rozměrech 0,55*1,10m</t>
  </si>
  <si>
    <t>-147408966</t>
  </si>
  <si>
    <t>"dle výpisu ostatních výrobků - J11" 4"ks"</t>
  </si>
  <si>
    <t>162</t>
  </si>
  <si>
    <t>999000019</t>
  </si>
  <si>
    <t>D+M stěnového absorbéru - kompletní provedení vč kotvení a případné nosné kce</t>
  </si>
  <si>
    <t>-288221238</t>
  </si>
  <si>
    <t xml:space="preserve">"herna - min" 24,00"m2" </t>
  </si>
  <si>
    <t>163</t>
  </si>
  <si>
    <t>999000020</t>
  </si>
  <si>
    <t>D+M vyvýšených dřevěných záhonů - kompletní provedení vč povchové úpravy</t>
  </si>
  <si>
    <t>-1989313226</t>
  </si>
  <si>
    <t xml:space="preserve">-celkem 5 ks
-3x 50x170x43,5 cm
-2x 90x250x43,5 cm
Kompletní specifikace dle výpisu truhlářských výrobků </t>
  </si>
  <si>
    <t>"T02" 1"ks"</t>
  </si>
  <si>
    <t>164</t>
  </si>
  <si>
    <t>999000021</t>
  </si>
  <si>
    <t>Mobilní dřevěné vyvýšené pískoviště 820/640/v700, objem 50 l, D+M viz. TZ</t>
  </si>
  <si>
    <t>-1804310332</t>
  </si>
  <si>
    <t>165</t>
  </si>
  <si>
    <t>999000022</t>
  </si>
  <si>
    <t>D+M chránička pro prostup kabelů střešní kcí s integrovanou PVC manžetou - kompletní provedení</t>
  </si>
  <si>
    <t>1017525841</t>
  </si>
  <si>
    <t>"J13" 2"ks"</t>
  </si>
  <si>
    <t>997</t>
  </si>
  <si>
    <t>Přesun sutě</t>
  </si>
  <si>
    <t>166</t>
  </si>
  <si>
    <t>997013111</t>
  </si>
  <si>
    <t>Vnitrostaveništní doprava suti a vybouraných hmot pro budovy v do 6 m</t>
  </si>
  <si>
    <t>-1357353220</t>
  </si>
  <si>
    <t>Vnitrostaveništní doprava suti a vybouraných hmot vodorovně do 50 m s naložením základní pro budovy a haly výšky do 6 m</t>
  </si>
  <si>
    <t>"dle odvozu na skládku" 0,584"t"</t>
  </si>
  <si>
    <t>167</t>
  </si>
  <si>
    <t>997013511.R</t>
  </si>
  <si>
    <t>Odvoz suti a vybouraných hmot z meziskládky na skládku s naložením a se složením do vzdálenosti dle možností zhotovitele - SKLÁDKA</t>
  </si>
  <si>
    <t>795154748</t>
  </si>
  <si>
    <t>Odvoz suti a vybouraných hmot z meziskládky na skládku s naložením a se složením, do vzdálenosti dle možností zhotovitele - SKLÁDKA</t>
  </si>
  <si>
    <t>"dveře" 0,184"t"</t>
  </si>
  <si>
    <t>"obrubník" 0,40"t"</t>
  </si>
  <si>
    <t>168</t>
  </si>
  <si>
    <t>997013871</t>
  </si>
  <si>
    <t>Poplatek za uložení stavebního odpadu na recyklační skládce (skládkovné) směsného stavebního a demoličního kód odpadu 17 09 04</t>
  </si>
  <si>
    <t>-2089995610</t>
  </si>
  <si>
    <t>Poplatek za uložení stavebního odpadu na recyklační skládce (skládkovné) směsného stavebního a demoličního zatříděného do Katalogu odpadů pod kódem 17 09 04</t>
  </si>
  <si>
    <t>998</t>
  </si>
  <si>
    <t>Přesun hmot</t>
  </si>
  <si>
    <t>169</t>
  </si>
  <si>
    <t>998011002</t>
  </si>
  <si>
    <t>Přesun hmot pro budovy zděné v přes 6 do 12 m</t>
  </si>
  <si>
    <t>1816189542</t>
  </si>
  <si>
    <t>Přesun hmot pro budovy občanské výstavby, bydlení, výrobu a služby s nosnou svislou konstrukcí zděnou z cihel, tvárnic nebo kamene vodorovná dopravní vzdálenost do 100 m základní pro budovy výšky přes 6 do 12 m</t>
  </si>
  <si>
    <t>PSV</t>
  </si>
  <si>
    <t>Práce a dodávky PSV</t>
  </si>
  <si>
    <t>711</t>
  </si>
  <si>
    <t>Izolace proti vodě, vlhkosti a plynům</t>
  </si>
  <si>
    <t>170</t>
  </si>
  <si>
    <t>711111001</t>
  </si>
  <si>
    <t>Provedení izolace proti zemní vlhkosti vodorovné za studena nátěrem penetračním</t>
  </si>
  <si>
    <t>-1867176114</t>
  </si>
  <si>
    <t>Provedení izolace proti zemní vlhkosti natěradly a tmely za studena na ploše vodorovné V nátěrem penetračním</t>
  </si>
  <si>
    <t>"podlaha P1-3 - na základ desku" 301,00"m2"</t>
  </si>
  <si>
    <t>171</t>
  </si>
  <si>
    <t>711112001</t>
  </si>
  <si>
    <t>Provedení izolace proti zemní vlhkosti svislé za studena nátěrem penetračním</t>
  </si>
  <si>
    <t>489326621</t>
  </si>
  <si>
    <t>Provedení izolace proti zemní vlhkosti natěradly a tmely za studena na ploše svislé S nátěrem penetračním</t>
  </si>
  <si>
    <t>"podlaha P1-3 - na základ desku svisle vč zpětného spoje" 86,1"m"*1,30</t>
  </si>
  <si>
    <t>172</t>
  </si>
  <si>
    <t>11163150</t>
  </si>
  <si>
    <t>lak penetrační asfaltový</t>
  </si>
  <si>
    <t>1607022310</t>
  </si>
  <si>
    <t>"vodorovně + svisle" (301,00+111,93)"m2"</t>
  </si>
  <si>
    <t>412,93*0,0003 'Přepočtené koeficientem množství</t>
  </si>
  <si>
    <t>173</t>
  </si>
  <si>
    <t>711141559</t>
  </si>
  <si>
    <t>Provedení izolace proti zemní vlhkosti pásy přitavením vodorovné NAIP</t>
  </si>
  <si>
    <t>212916687</t>
  </si>
  <si>
    <t>Provedení izolace proti zemní vlhkosti pásy přitavením NAIP na ploše vodorovné V</t>
  </si>
  <si>
    <t>"podlaha P1-3 - na základ desku" 2*301,00"m2"</t>
  </si>
  <si>
    <t>174</t>
  </si>
  <si>
    <t>711142559</t>
  </si>
  <si>
    <t>Provedení izolace proti zemní vlhkosti pásy přitavením svislé NAIP</t>
  </si>
  <si>
    <t>-2024566825</t>
  </si>
  <si>
    <t>Provedení izolace proti zemní vlhkosti pásy přitavením NAIP na ploše svislé S</t>
  </si>
  <si>
    <t>"podlaha P1-3 - na základ desku svisle vč zpětného spoje" 86,1"m"*1,60*2</t>
  </si>
  <si>
    <t>175</t>
  </si>
  <si>
    <t>62853004</t>
  </si>
  <si>
    <t>pás asfaltový natavitelný modifikovaný SBS s vložkou ze skleněné tkaniny a spalitelnou PE fólií nebo jemnozrnným minerálním posypem na horním povrchu tl 4,0mm</t>
  </si>
  <si>
    <t>-687725133</t>
  </si>
  <si>
    <t>"podlaha P1-3 - na základ desku svisle vč zpětného spoje" 86,1"m"*1,60</t>
  </si>
  <si>
    <t>438,76*1,1655 'Přepočtené koeficientem množství</t>
  </si>
  <si>
    <t>176</t>
  </si>
  <si>
    <t>62855001</t>
  </si>
  <si>
    <t>pás asfaltový natavitelný modifikovaný SBS s vložkou z polyesterové rohože a spalitelnou PE fólií nebo jemnozrnným minerálním posypem na horním povrchu tl 4,0mm</t>
  </si>
  <si>
    <t>-243422611</t>
  </si>
  <si>
    <t>177</t>
  </si>
  <si>
    <t>711461201.R</t>
  </si>
  <si>
    <t>Provedení izolace proti zemní vlhkosti z fólií - kompletní provedení vč detailů</t>
  </si>
  <si>
    <t>1449239035</t>
  </si>
  <si>
    <t>"podlaha P07-8" (3,98*3,98) + 4*3,98*1,30</t>
  </si>
  <si>
    <t>178</t>
  </si>
  <si>
    <t>28322005</t>
  </si>
  <si>
    <t>fólie hydroizolační pro spodní stavbu mPVC tl 2,0mm</t>
  </si>
  <si>
    <t>-600193324</t>
  </si>
  <si>
    <t>36,536*1,1655 'Přepočtené koeficientem množství</t>
  </si>
  <si>
    <t>179</t>
  </si>
  <si>
    <t>711491171</t>
  </si>
  <si>
    <t>Provedení doplňků izolace proti vodě na vodorovné ploše z textilií vrstva podkladní</t>
  </si>
  <si>
    <t>1857746657</t>
  </si>
  <si>
    <t>Provedení doplňků izolace proti vodě textilií na ploše vodorovné V vrstva podkladní</t>
  </si>
  <si>
    <t>"podlaha P1-3 - na kamenivo mezi základy / ztraceným bedněním" (21,00+34,40+10,20+39,70+33,60+33,60+56,90)"m2"</t>
  </si>
  <si>
    <t>"podlaha P07-8 - na kamenivo mezi základy / ztraceným bedněním" (3,43+7,83)"m2"</t>
  </si>
  <si>
    <t>180</t>
  </si>
  <si>
    <t>-211739966</t>
  </si>
  <si>
    <t>271,36*1,05 'Přepočtené koeficientem množství</t>
  </si>
  <si>
    <t>181</t>
  </si>
  <si>
    <t>998711102</t>
  </si>
  <si>
    <t>Přesun hmot tonážní pro izolace proti vodě, vlhkosti a plynům v objektech v přes 6 do 12 m</t>
  </si>
  <si>
    <t>445052130</t>
  </si>
  <si>
    <t>Přesun hmot pro izolace proti vodě, vlhkosti a plynům stanovený z hmotnosti přesunovaného materiálu vodorovná dopravní vzdálenost do 50 m základní v objektech výšky přes 6 do 12 m</t>
  </si>
  <si>
    <t>712</t>
  </si>
  <si>
    <t>Povlakové krytiny</t>
  </si>
  <si>
    <t>182</t>
  </si>
  <si>
    <t>712000001</t>
  </si>
  <si>
    <t>D+M těsnící manžety pro prostup střechou DN75</t>
  </si>
  <si>
    <t>993632531</t>
  </si>
  <si>
    <t>"dle výpisu ostaních výrobků - J03" 1"ks"</t>
  </si>
  <si>
    <t>183</t>
  </si>
  <si>
    <t>712000002</t>
  </si>
  <si>
    <t>D+M těsnící manžety pro prostup střechou DN110</t>
  </si>
  <si>
    <t>-543682031</t>
  </si>
  <si>
    <t>"dle výpisu ostaních výrobků - J04" 2"ks"</t>
  </si>
  <si>
    <t>184</t>
  </si>
  <si>
    <t>712000003</t>
  </si>
  <si>
    <t>D+M těsnící manžety pro prostup střechou DN125</t>
  </si>
  <si>
    <t>-1531857992</t>
  </si>
  <si>
    <t>"dle výpisu ostaních výrobků - J05" 2"ks"</t>
  </si>
  <si>
    <t>185</t>
  </si>
  <si>
    <t>712311101</t>
  </si>
  <si>
    <t>Provedení povlakové krytiny střech do 10° za studena lakem penetračním nebo asfaltovým</t>
  </si>
  <si>
    <t>191830593</t>
  </si>
  <si>
    <t>Provedení povlakové krytiny střech plochých do 10° natěradly a tmely za studena nátěrem lakem penetračním nebo asfaltovým</t>
  </si>
  <si>
    <t>"střecha S1 - plocha" 25,10"m2"</t>
  </si>
  <si>
    <t>"střecha S1 - vytažení na atiku" 24,90*0,80</t>
  </si>
  <si>
    <t>"střecha S2 - plocha" 51,60"m2" - 12*1,00*1,00</t>
  </si>
  <si>
    <t>"střecha S2 - vytažení na atiku" 54,60*0,80</t>
  </si>
  <si>
    <t>"střecha S3 - plocha" (6,90*7,60+6,40*6,90+5,90*6,35+5,90*6,35)-(1,20*1,20*4)</t>
  </si>
  <si>
    <t xml:space="preserve">"střecha S3 - vytažení na atiku" (21,90+19,80+18,30+18,30)*0,80 </t>
  </si>
  <si>
    <t>186</t>
  </si>
  <si>
    <t>107805669</t>
  </si>
  <si>
    <t>356,71*0,00032 'Přepočtené koeficientem množství</t>
  </si>
  <si>
    <t>187</t>
  </si>
  <si>
    <t>712341559</t>
  </si>
  <si>
    <t>Provedení povlakové krytiny střech do 10° pásy NAIP přitavením v plné ploše</t>
  </si>
  <si>
    <t>-142055894</t>
  </si>
  <si>
    <t>Provedení povlakové krytiny střech plochých do 10° pásy přitavením NAIP v plné ploše</t>
  </si>
  <si>
    <t>188</t>
  </si>
  <si>
    <t>62857040</t>
  </si>
  <si>
    <t>pás asfaltový natavitelný modifikovaný SBS s vložkou kombinovanou z hliníkové fólie a skleněné rohože s jemnozrnným minerálním posypem na horním povrchu tl 4,0mm</t>
  </si>
  <si>
    <t>-788420626</t>
  </si>
  <si>
    <t>356,71*1,1655 'Přepočtené koeficientem množství</t>
  </si>
  <si>
    <t>189</t>
  </si>
  <si>
    <t>712363545.R1</t>
  </si>
  <si>
    <t>Provedení povlakové krytiny střech plochých do 10° z mechanicky kotvených hydroizolačních fólií tl. tepelné izolace přes 200 do 300 mm budovy výšky do 18 m, kotvené do betonu - kompletní provedení vč detailů</t>
  </si>
  <si>
    <t>-1341400214</t>
  </si>
  <si>
    <t>"střecha S1 - vytažení na atiku" 24,90*0,60</t>
  </si>
  <si>
    <t>"střecha S2 - vytažení na atiku" 54,60*0,60</t>
  </si>
  <si>
    <t>"střecha S3 - vytažení na atiku" (21,90+19,80+18,30+18,30)*0,60</t>
  </si>
  <si>
    <t>190</t>
  </si>
  <si>
    <t>712363545.R2</t>
  </si>
  <si>
    <t>Provedení povlakové krytiny střech plochých do 10° z mechanicky kotvených hydroizolačních fólií tl. bez tepelné izolace budovy výšky do 18 m, kotvené do betonu - kompletní provedení vč detailů</t>
  </si>
  <si>
    <t>491310405</t>
  </si>
  <si>
    <t xml:space="preserve">"střecha S4 - plocha" (13,30+20,00)"m2" </t>
  </si>
  <si>
    <t xml:space="preserve">"střecha S4 - vytažení na atiku" (9,00+7,30)*0,60 </t>
  </si>
  <si>
    <t>191</t>
  </si>
  <si>
    <t>712363545.R3</t>
  </si>
  <si>
    <t>Provedení povlakové krytiny střech plochých do 30° z mechanicky kotvených hydroizolačních fólií bez tepelné izolace budovy výšky do 18 m, kotvené do dřeva - kompletní provedení vč detailů</t>
  </si>
  <si>
    <t>880393024</t>
  </si>
  <si>
    <t>"střecha S5 - plocha" 4,00*4,00</t>
  </si>
  <si>
    <t>192</t>
  </si>
  <si>
    <t>28322013</t>
  </si>
  <si>
    <t>fólie hydroizolační střešní mPVC mechanicky kotvená barevná tl 1,5mm</t>
  </si>
  <si>
    <t>1066909235</t>
  </si>
  <si>
    <t>(325,15+43,08+16,00)"m2"</t>
  </si>
  <si>
    <t>384,23*1,1655 'Přepočtené koeficientem množství</t>
  </si>
  <si>
    <t>193</t>
  </si>
  <si>
    <t>712391171</t>
  </si>
  <si>
    <t>Provedení povlakové krytiny střech do 10° podkladní textilní vrstvy</t>
  </si>
  <si>
    <t>-1494234512</t>
  </si>
  <si>
    <t>Provedení povlakové krytiny střech plochých do 10° -ostatní práce provedení vrstvy textilní podkladní</t>
  </si>
  <si>
    <t xml:space="preserve">"střecha S3 - vytažení na atiku" (21,90+19,80+18,30+18,30)*0,60 </t>
  </si>
  <si>
    <t>194</t>
  </si>
  <si>
    <t>712491171</t>
  </si>
  <si>
    <t>Provedení povlakové krytiny střech přes 10° do 30° podkladní textilní vrstvy</t>
  </si>
  <si>
    <t>-1124062624</t>
  </si>
  <si>
    <t>Provedení povlakové krytiny střech šikmých přes 10° do 30°- ostatní práce provedení vrstvy textilní podkladní</t>
  </si>
  <si>
    <t>195</t>
  </si>
  <si>
    <t>-966179352</t>
  </si>
  <si>
    <t>(368,23+16,00)"m2"</t>
  </si>
  <si>
    <t>384,23*1,155 'Přepočtené koeficientem množství</t>
  </si>
  <si>
    <t>196</t>
  </si>
  <si>
    <t>712998201.R1</t>
  </si>
  <si>
    <t>D+M bezpečnostního přepadu 50x150PVC - kompletní provedení</t>
  </si>
  <si>
    <t>-288793035</t>
  </si>
  <si>
    <t>Kompletní specifikace dle výpisu Ostatních výrobků</t>
  </si>
  <si>
    <t>"dle výpisu ostaních výrobků - J01" 2"ks"</t>
  </si>
  <si>
    <t>197</t>
  </si>
  <si>
    <t>712998201.R2</t>
  </si>
  <si>
    <t>D+M bezpečnostního přepadu 100x300PVC - kompletní provedení</t>
  </si>
  <si>
    <t>170994335</t>
  </si>
  <si>
    <t>"dle výpisu ostaních výrobků - J02" 4"ks"</t>
  </si>
  <si>
    <t>198</t>
  </si>
  <si>
    <t>998712102</t>
  </si>
  <si>
    <t>Přesun hmot tonážní pro krytiny povlakové v objektech v přes 6 do 12 m</t>
  </si>
  <si>
    <t>-1914874887</t>
  </si>
  <si>
    <t>Přesun hmot pro povlakové krytiny stanovený z hmotnosti přesunovaného materiálu vodorovná dopravní vzdálenost do 50 m základní v objektech výšky přes 6 do 12 m</t>
  </si>
  <si>
    <t>713</t>
  </si>
  <si>
    <t>Izolace tepelné</t>
  </si>
  <si>
    <t>199</t>
  </si>
  <si>
    <t>713121111</t>
  </si>
  <si>
    <t>Montáž izolace tepelné podlah volně kladenými rohožemi, pásy, dílci, deskami 1 vrstva</t>
  </si>
  <si>
    <t>674070724</t>
  </si>
  <si>
    <t>Montáž tepelné izolace podlah rohožemi, pásy, deskami, dílci, bloky (izolační materiál ve specifikaci) kladenými volně jednovrstvá</t>
  </si>
  <si>
    <t>(11,26+13,447)"m2"</t>
  </si>
  <si>
    <t>200</t>
  </si>
  <si>
    <t>28372312</t>
  </si>
  <si>
    <t>deska EPS 100 pro konstrukce s běžným zatížením λ=0,037 tl 120mm</t>
  </si>
  <si>
    <t>-1468000214</t>
  </si>
  <si>
    <t>11,26*1,05 'Přepočtené koeficientem množství</t>
  </si>
  <si>
    <t>201</t>
  </si>
  <si>
    <t>28376555</t>
  </si>
  <si>
    <t>deska polystyrénová pro snížení kročejového hluku (max. zatížení 4 kN/m2) tl 50mm</t>
  </si>
  <si>
    <t>-676441902</t>
  </si>
  <si>
    <t>"podlaha 2NP - P4" 2,23*6,03</t>
  </si>
  <si>
    <t>13,447*1,02 'Přepočtené koeficientem množství</t>
  </si>
  <si>
    <t>202</t>
  </si>
  <si>
    <t>713121121</t>
  </si>
  <si>
    <t>Montáž izolace tepelné podlah volně kladenými rohožemi, pásy, dílci, deskami 2 vrstvy</t>
  </si>
  <si>
    <t>-2087563882</t>
  </si>
  <si>
    <t>Montáž tepelné izolace podlah rohožemi, pásy, deskami, dílci, bloky (izolační materiál ve specifikaci) kladenými volně dvouvrstvá</t>
  </si>
  <si>
    <t>"izolace ve 2 vrstvách" 259,68"m2"</t>
  </si>
  <si>
    <t>203</t>
  </si>
  <si>
    <t>28372309</t>
  </si>
  <si>
    <t>deska EPS 100 pro konstrukce s běžným zatížením λ=0,037 tl 100mm</t>
  </si>
  <si>
    <t>-1475389894</t>
  </si>
  <si>
    <t>259,68*1,05 'Přepočtené koeficientem množství</t>
  </si>
  <si>
    <t>204</t>
  </si>
  <si>
    <t>28372310</t>
  </si>
  <si>
    <t>deska EPS 100 pro konstrukce s běžným zatížením λ=0,037 tl 90mm</t>
  </si>
  <si>
    <t>-360819134</t>
  </si>
  <si>
    <t>205</t>
  </si>
  <si>
    <t>713131241.R</t>
  </si>
  <si>
    <t>Montáž izolace tepelné stěn s mechanickým kotvením rohoží, pásů, dílců, desek tl do 100mm</t>
  </si>
  <si>
    <t>38088210</t>
  </si>
  <si>
    <t>"pod oplechování atiky" 0,55*97,30+0,42*16,40+0,38*12,30</t>
  </si>
  <si>
    <t>206</t>
  </si>
  <si>
    <t>28375933</t>
  </si>
  <si>
    <t>deska EPS 70 fasádní λ=0,039 tl 50mm</t>
  </si>
  <si>
    <t>-1196064798</t>
  </si>
  <si>
    <t>65,077*1,05 'Přepočtené koeficientem množství</t>
  </si>
  <si>
    <t>207</t>
  </si>
  <si>
    <t>713131243</t>
  </si>
  <si>
    <t>Montáž izolace tepelné stěn lepením celoplošně v kombinaci s mechanickým kotvením rohoží, pásů, dílců, desek tl přes 140 do 200 mm</t>
  </si>
  <si>
    <t>374786614</t>
  </si>
  <si>
    <t>Montáž tepelné izolace stěn rohožemi, pásy, deskami, dílci, bloky (izolační materiál ve specifikaci) lepením celoplošně s mechanickým kotvením, tloušťky izolace přes 140 do 200 mm</t>
  </si>
  <si>
    <t>"okolo objektu - základů" 85,50*1,30</t>
  </si>
  <si>
    <t>208</t>
  </si>
  <si>
    <t>28376425</t>
  </si>
  <si>
    <t>deska XPS hrana polodrážková a hladký povrch 300kPA λ=0,035 tl 160mm</t>
  </si>
  <si>
    <t>1402640799</t>
  </si>
  <si>
    <t>111,15*1,05 'Přepočtené koeficientem množství</t>
  </si>
  <si>
    <t>209</t>
  </si>
  <si>
    <t>713141135</t>
  </si>
  <si>
    <t>Montáž izolace tepelné střech plochých lepené za studena bodově 1 vrstva rohoží, pásů, dílců, desek</t>
  </si>
  <si>
    <t>533853371</t>
  </si>
  <si>
    <t>Montáž tepelné izolace střech plochých rohožemi, pásy, deskami, dílci, bloky (izolační materiál ve specifikaci) přilepenými za studena jednovrstvá bodově</t>
  </si>
  <si>
    <t>(64,70+165,77)"m2"</t>
  </si>
  <si>
    <t>210</t>
  </si>
  <si>
    <t>28372321</t>
  </si>
  <si>
    <t>deska EPS 100 pro konstrukce s běžným zatížením λ=0,037 tl 200mm</t>
  </si>
  <si>
    <t>170622673</t>
  </si>
  <si>
    <t>64,7*1,05 'Přepočtené koeficientem množství</t>
  </si>
  <si>
    <t>211</t>
  </si>
  <si>
    <t>28372330</t>
  </si>
  <si>
    <t>deska EPS 100 pro konstrukce s běžným zatížením λ=0,037 tl 220mm</t>
  </si>
  <si>
    <t>-287535114</t>
  </si>
  <si>
    <t>165,77*1,05 'Přepočtené koeficientem množství</t>
  </si>
  <si>
    <t>212</t>
  </si>
  <si>
    <t>713141253</t>
  </si>
  <si>
    <t>Přikotvení tepelné izolace šrouby do betonu pro izolaci tl přes 200 do 240 mm</t>
  </si>
  <si>
    <t>-2142580295</t>
  </si>
  <si>
    <t>Montáž tepelné izolace střech plochých mechanické přikotvení šrouby včetně dodávky šroubů, bez položení tepelné izolace tl. izolace přes 200 do 240 mm do betonu</t>
  </si>
  <si>
    <t>"střecha S2 - plocha" -(51,60"m2" - 12*1,00*1,00)</t>
  </si>
  <si>
    <t>213</t>
  </si>
  <si>
    <t>713141263</t>
  </si>
  <si>
    <t>Přikotvení tepelné izolace šrouby do betonu pro izolaci tl přes 240 mm</t>
  </si>
  <si>
    <t>1138549660</t>
  </si>
  <si>
    <t>Montáž tepelné izolace střech plochých mechanické přikotvení šrouby včetně dodávky šroubů, bez položení tepelné izolace tl. izolace přes 240 mm do betonu</t>
  </si>
  <si>
    <t>214</t>
  </si>
  <si>
    <t>713141335</t>
  </si>
  <si>
    <t>Montáž izolace tepelné střech plochých lepené za studena bodově, spádová vrstva</t>
  </si>
  <si>
    <t>1426107098</t>
  </si>
  <si>
    <t>Montáž tepelné izolace střech plochých spádovými klíny v ploše přilepenými za studena bodově</t>
  </si>
  <si>
    <t>"střecha S2 - plocha" (51,60"m2" - 12*1,00*1,00)</t>
  </si>
  <si>
    <t>215</t>
  </si>
  <si>
    <t>28376141</t>
  </si>
  <si>
    <t>klín izolační spád do 5% EPS 100</t>
  </si>
  <si>
    <t>441196280</t>
  </si>
  <si>
    <t>"střecha S1 - plocha" 25,10"m2"*(0,02+0,06)*0,5</t>
  </si>
  <si>
    <t>"střecha S2 - plocha" (51,60"m2" - 12*1,00*1,00)*(0,02+0,14)*0,5</t>
  </si>
  <si>
    <t>216</t>
  </si>
  <si>
    <t>713151111</t>
  </si>
  <si>
    <t>Montáž izolace tepelné střech šikmých kladené volně mezi krokve rohoží, pásů, desek</t>
  </si>
  <si>
    <t>613870473</t>
  </si>
  <si>
    <t>Montáž tepelné izolace střech šikmých rohožemi, pásy, deskami (izolační materiál ve specifikaci) kladenými volně mezi krokve</t>
  </si>
  <si>
    <t>"střecha S5" 4,00*4,10</t>
  </si>
  <si>
    <t>217</t>
  </si>
  <si>
    <t>63148157</t>
  </si>
  <si>
    <t>deska tepelně izolační minerální univerzální λ=0,035 tl 160mm</t>
  </si>
  <si>
    <t>1280405137</t>
  </si>
  <si>
    <t>16,4*1,02 'Přepočtené koeficientem množství</t>
  </si>
  <si>
    <t>218</t>
  </si>
  <si>
    <t>998713102</t>
  </si>
  <si>
    <t>Přesun hmot tonážní pro izolace tepelné v objektech v přes 6 do 12 m</t>
  </si>
  <si>
    <t>-2090088764</t>
  </si>
  <si>
    <t>Přesun hmot pro izolace tepelné stanovený z hmotnosti přesunovaného materiálu vodorovná dopravní vzdálenost do 50 m s užitím mechanizace v objektech výšky přes 6 m do 12 m</t>
  </si>
  <si>
    <t>762</t>
  </si>
  <si>
    <t>Konstrukce tesařské</t>
  </si>
  <si>
    <t>219</t>
  </si>
  <si>
    <t>762000001</t>
  </si>
  <si>
    <t>D+M stropní kce z trámů GL24H vč povrchové úpravy a kotvení</t>
  </si>
  <si>
    <t>-1665931304</t>
  </si>
  <si>
    <t>Poznámka k položce:_x000D_
Dle statiky kotveno do průvlaků na L profily</t>
  </si>
  <si>
    <t>"strop 2NP" 5*6,10*(0,14*0,24)</t>
  </si>
  <si>
    <t>220</t>
  </si>
  <si>
    <t>762000002</t>
  </si>
  <si>
    <t>D+M dřevěného schodiště s podestou z lepeného dřeva - kompletní provedení vč povrchové úpravy a kotvení</t>
  </si>
  <si>
    <t>1215292831</t>
  </si>
  <si>
    <t>221</t>
  </si>
  <si>
    <t>762000003</t>
  </si>
  <si>
    <t>D+M dřevěného roštu pro podbíjení - kompletní provedení vč povrchové úpravy a kotvení</t>
  </si>
  <si>
    <t>1689952004</t>
  </si>
  <si>
    <t>222</t>
  </si>
  <si>
    <t>762000004</t>
  </si>
  <si>
    <t>D+M ocelového roštu pro zavěšení desek obložení - kompletní provedení vč povrchové úpravy a kotvení</t>
  </si>
  <si>
    <t>1289855610</t>
  </si>
  <si>
    <t>"střecha S4 - čela" (9,00+6,80)*0,40</t>
  </si>
  <si>
    <t>223</t>
  </si>
  <si>
    <t>762000005</t>
  </si>
  <si>
    <t>D+M ocelových botek pro osazení krokví - kompletní provedení vč povrchové úpravy a kotvení</t>
  </si>
  <si>
    <t>799394446</t>
  </si>
  <si>
    <t>"zahradní domek - krokve" 6"ks"</t>
  </si>
  <si>
    <t>224</t>
  </si>
  <si>
    <t>762000006</t>
  </si>
  <si>
    <t>D+M ocelového podepření stropní kce - kompletní provedení vč povrchové úpravy a kotvení</t>
  </si>
  <si>
    <t>-1640251983</t>
  </si>
  <si>
    <t>"2NP dle statiky - L 140/140/10 podepření stropu" 2*2,40"m"*21,66"kg/m"</t>
  </si>
  <si>
    <t>225</t>
  </si>
  <si>
    <t>762332522</t>
  </si>
  <si>
    <t>Montáž vázaných kcí krovů pravidelných pomocí ocelových spojek z hoblovaného řeziva pl přes 120 do 224 cm2</t>
  </si>
  <si>
    <t>62283515</t>
  </si>
  <si>
    <t>Montáž vázaných konstrukcí krovů střech pultových, sedlových, valbových, stanových čtvercového nebo obdélníkového půdorysu z řeziva hoblovaného pomocí ocelových spojek (spojky ve specifikaci) průřezové plochy přes 120 do 224 cm2</t>
  </si>
  <si>
    <t>"zahradní domek - krokve" 6*4,00"m"</t>
  </si>
  <si>
    <t>"zahradní domek - pozedníce" 3,35"m"</t>
  </si>
  <si>
    <t>226</t>
  </si>
  <si>
    <t>60512130.R</t>
  </si>
  <si>
    <t>hranol stavební řezivo průřezu do 224cm2 vč povrchové úpravy</t>
  </si>
  <si>
    <t>-652388386</t>
  </si>
  <si>
    <t>"zahradní domek - krokve" 6*4,00"m"*0,12*0,16</t>
  </si>
  <si>
    <t>"zahradní domek - pozedníce" 3,35"m"*0,15*0,10</t>
  </si>
  <si>
    <t>0,511*1,1 'Přepočtené koeficientem množství</t>
  </si>
  <si>
    <t>227</t>
  </si>
  <si>
    <t>762341033.R</t>
  </si>
  <si>
    <t>Bednění střech rovných sklon do 60° z desek OSB tl 15 mm na sraz šroubovaných do kce</t>
  </si>
  <si>
    <t>9116606</t>
  </si>
  <si>
    <t>228</t>
  </si>
  <si>
    <t>762341036</t>
  </si>
  <si>
    <t>Bednění střech rovných sklon do 60° z desek OSB tl 22 mm na sraz šroubovaných na rošt</t>
  </si>
  <si>
    <t>1162523462</t>
  </si>
  <si>
    <t>Bednění střech střech rovných sklonu do 60° s vyřezáním otvorů z dřevoštěpkových desek OSB šroubovaných na rošt na sraz, tloušťky desky 22 mm</t>
  </si>
  <si>
    <t>"zahradní domek - bednění" 4,00*4,00</t>
  </si>
  <si>
    <t>229</t>
  </si>
  <si>
    <t>762342216</t>
  </si>
  <si>
    <t>Montáž laťování na střechách jednoduchých sklonu do 60° osové vzdálenosti přes 360 do 600 mm</t>
  </si>
  <si>
    <t>-1171048478</t>
  </si>
  <si>
    <t>Montáž laťování střech jednoduchých sklonu do 60° při osové vzdálenosti latí přes 360 do 600 mm</t>
  </si>
  <si>
    <t>"zahradní domek - laťování" 4,00*4,00</t>
  </si>
  <si>
    <t>230</t>
  </si>
  <si>
    <t>762342511</t>
  </si>
  <si>
    <t>Montáž kontralatí na podklad bez tepelné izolace</t>
  </si>
  <si>
    <t>635497287</t>
  </si>
  <si>
    <t>Montáž laťování montáž kontralatí na podklad bez tepelné izolace</t>
  </si>
  <si>
    <t>"zahradní domek - kontralatě" 6*4,00"m"</t>
  </si>
  <si>
    <t>231</t>
  </si>
  <si>
    <t>60514114.R</t>
  </si>
  <si>
    <t>řezivo jehličnaté lať vč povrchové úpravy</t>
  </si>
  <si>
    <t>2129831855</t>
  </si>
  <si>
    <t>"zahradní domek - kontralatě" 6*4,00"m"*0,04*0,06</t>
  </si>
  <si>
    <t>"zahradní domek - laťování" 4,00*7*0,04*0,06</t>
  </si>
  <si>
    <t>0,125*1,1 'Přepočtené koeficientem množství</t>
  </si>
  <si>
    <t>232</t>
  </si>
  <si>
    <t>762395000</t>
  </si>
  <si>
    <t>Spojovací prostředky krovů, bednění, laťování, nadstřešních konstrukcí</t>
  </si>
  <si>
    <t>1141132780</t>
  </si>
  <si>
    <t>Spojovací prostředky krovů, bednění a laťování, nadstřešních konstrukcí svorníky, prkna, hřebíky, pásová ocel, vruty</t>
  </si>
  <si>
    <t>"hranoly" 0,562"m3"</t>
  </si>
  <si>
    <t>"laťě" 0,138"m3"</t>
  </si>
  <si>
    <t>233</t>
  </si>
  <si>
    <t>762395000.R</t>
  </si>
  <si>
    <t>Kotvení pozednice k betonové kci - kompletní provedení</t>
  </si>
  <si>
    <t>1022842701</t>
  </si>
  <si>
    <t>234</t>
  </si>
  <si>
    <t>762420013</t>
  </si>
  <si>
    <t>Obložení stropu z cementotřískových desek tl 16 mm na sraz šroubovaných</t>
  </si>
  <si>
    <t>282933067</t>
  </si>
  <si>
    <t>Obložení stropů nebo střešních podhledů z cementotřískových desek šroubovaných na sraz, tloušťky desky 16 mm</t>
  </si>
  <si>
    <t>235</t>
  </si>
  <si>
    <t>762431230</t>
  </si>
  <si>
    <t>Montáž obložení stěn deskami cementotřískovými na sraz</t>
  </si>
  <si>
    <t>-1933282759</t>
  </si>
  <si>
    <t>Obložení stěn montáž deskami z dřevovláknitých hmot včetně tvarování a úpravy pro olištování spár cementotřískovými nebo cementovými na sraz</t>
  </si>
  <si>
    <t>"místnost 1.03" 4,80*0,52</t>
  </si>
  <si>
    <t>236</t>
  </si>
  <si>
    <t>59590739</t>
  </si>
  <si>
    <t>deska cementotřísková bez povrchové úpravy tl 16mm</t>
  </si>
  <si>
    <t>1353281392</t>
  </si>
  <si>
    <t>2,496*1,1 'Přepočtené koeficientem množství</t>
  </si>
  <si>
    <t>237</t>
  </si>
  <si>
    <t>762511243</t>
  </si>
  <si>
    <t>Podlahové kce podkladové z desek OSB tl 15 mm na sraz šroubovaných</t>
  </si>
  <si>
    <t>729824658</t>
  </si>
  <si>
    <t>Podlahové konstrukce podkladové z dřevoštěpkových desek OSB jednovrstvých šroubovaných na sraz, tloušťky desky 15 mm</t>
  </si>
  <si>
    <t>"podlaha 2NP - P4" 2,23*6,03*2</t>
  </si>
  <si>
    <t>238</t>
  </si>
  <si>
    <t>762841220</t>
  </si>
  <si>
    <t>Montáž podbíjení stropů a střech rovných z hoblovaných prken na sraz</t>
  </si>
  <si>
    <t>253871674</t>
  </si>
  <si>
    <t>Montáž podbíjení stropů a střech vodorovných z hoblovaných prken na sraz</t>
  </si>
  <si>
    <t>239</t>
  </si>
  <si>
    <t>60515111.R</t>
  </si>
  <si>
    <t>prkno 20mm vč povrchové úpravy</t>
  </si>
  <si>
    <t>1893309565</t>
  </si>
  <si>
    <t>"podlaha 2NP - P4" 2,23*6,03*0,02</t>
  </si>
  <si>
    <t>0,269*1,1 'Přepočtené koeficientem množství</t>
  </si>
  <si>
    <t>240</t>
  </si>
  <si>
    <t>762895000</t>
  </si>
  <si>
    <t>Spojovací prostředky pro montáž záklopu, stropnice a podbíjení</t>
  </si>
  <si>
    <t>-685240742</t>
  </si>
  <si>
    <t>Spojovací prostředky záklopu stropů, stropnic, podbíjení hřebíky, svorníky</t>
  </si>
  <si>
    <t>"dle podbíjení" 0,296"m3"</t>
  </si>
  <si>
    <t>241</t>
  </si>
  <si>
    <t>762951001.R</t>
  </si>
  <si>
    <t>Podkladní rošt terasy z dřevěných hranolů, podkladních hranolů a betonových zakládacích dlaždic - kompletní provedení vč povrchové úpravy</t>
  </si>
  <si>
    <t>-1876681827</t>
  </si>
  <si>
    <t>"terasa 1" 19,75"m2"</t>
  </si>
  <si>
    <t>"terasa 2" 14,00"m2"</t>
  </si>
  <si>
    <t>242</t>
  </si>
  <si>
    <t>762952014</t>
  </si>
  <si>
    <t>Montáž teras z prken přes 135 mm z dřevin tvrdých šroubovaných broušených bez povrchové úpravy</t>
  </si>
  <si>
    <t>277850624</t>
  </si>
  <si>
    <t>Montáž terasy nášlapné vrstvy z prken z dřevin tvrdých nebo neobyčejně tvrdých, s broušením, omytím a kartáčováním, bez povrchové úpravy, spojovaných šroubováním, šířky přes 135 mm</t>
  </si>
  <si>
    <t>243</t>
  </si>
  <si>
    <t>61198121.R</t>
  </si>
  <si>
    <t>profil terasový dřevěný sibiřský modřín š min 140mm tl min 28mm s protiskluzným drážkováním</t>
  </si>
  <si>
    <t>1484435202</t>
  </si>
  <si>
    <t>33,75*1,08 'Přepočtené koeficientem množství</t>
  </si>
  <si>
    <t>244</t>
  </si>
  <si>
    <t>762952014.R1</t>
  </si>
  <si>
    <t>D+M schodišťového stupně k terase - kompletní provedení vč založení a povrchové úpravy</t>
  </si>
  <si>
    <t>1101742021</t>
  </si>
  <si>
    <t>"terasa 1" (1,40+2,40)"m2"</t>
  </si>
  <si>
    <t>"terasa 2" (1,90+1,00)"m2"</t>
  </si>
  <si>
    <t>245</t>
  </si>
  <si>
    <t>762952014.R2</t>
  </si>
  <si>
    <t>D+M rampy k terase - kompletní provedení vč založení a povrchové úpravy</t>
  </si>
  <si>
    <t>1063558319</t>
  </si>
  <si>
    <t>"terasa 1" 5,10"m2"</t>
  </si>
  <si>
    <t>"terasa 2" 5,20"m2"</t>
  </si>
  <si>
    <t>246</t>
  </si>
  <si>
    <t>762953002</t>
  </si>
  <si>
    <t>Nátěr dřevěných teras olejový dvojnásobný s očištěním</t>
  </si>
  <si>
    <t>-382228415</t>
  </si>
  <si>
    <t>Montáž terasy nátěr dřevěných teras olejem, včetně očištění dvojnásobně</t>
  </si>
  <si>
    <t>247</t>
  </si>
  <si>
    <t>998762102</t>
  </si>
  <si>
    <t>Přesun hmot tonážní pro kce tesařské v objektech v přes 6 do 12 m</t>
  </si>
  <si>
    <t>-100824728</t>
  </si>
  <si>
    <t>Přesun hmot pro konstrukce tesařské stanovený z hmotnosti přesunovaného materiálu vodorovná dopravní vzdálenost do 50 m základní v objektech výšky přes 6 do 12 m</t>
  </si>
  <si>
    <t>763</t>
  </si>
  <si>
    <t>Konstrukce suché výstavby</t>
  </si>
  <si>
    <t>248</t>
  </si>
  <si>
    <t>763121411</t>
  </si>
  <si>
    <t>SDK stěna předsazená tl 62,5 mm profil CW+UW 50 deska 1xA 12,5 bez izolace EI 15</t>
  </si>
  <si>
    <t>-2085650925</t>
  </si>
  <si>
    <t>Stěna předsazená ze sádrokartonových desek s nosnou konstrukcí z ocelových profilů CW, UW jednoduše opláštěná deskou standardní A tl. 12,5 mm bez izolace, EI 15, stěna tl. 62,5 mm, profil 50</t>
  </si>
  <si>
    <t>((3,00+3,60+0,60)+(0,60+3,10)+(0,90+6,50+0,90))*3,90</t>
  </si>
  <si>
    <t>249</t>
  </si>
  <si>
    <t>763121590</t>
  </si>
  <si>
    <t>SDK stěna předsazená pro osazení závěsného WC tl 150 - 250 mm profil CW+UW 50 desky 2xH2 12,5 bez TI</t>
  </si>
  <si>
    <t>1981839280</t>
  </si>
  <si>
    <t>Stěna předsazená ze sádrokartonových desek pro osazení závěsného WC s nosnou konstrukcí z ocelových profilů CW, UW dvojitě opláštěná deskami impregnovanými H2 tl. 2x12,5 mm bez izolace, stěna tl. 150 - 250 mm, profil 50</t>
  </si>
  <si>
    <t>"1.08" 3,80*1,20</t>
  </si>
  <si>
    <t>"1.09" 1,00*1,20</t>
  </si>
  <si>
    <t>"1.12" 1,00*1,20</t>
  </si>
  <si>
    <t>250</t>
  </si>
  <si>
    <t>763121714</t>
  </si>
  <si>
    <t>SDK stěna předsazená základní penetrační nátěr</t>
  </si>
  <si>
    <t>-1944054437</t>
  </si>
  <si>
    <t>Stěna předsazená ze sádrokartonových desek ostatní konstrukce a práce na předsazených stěnách ze sádrokartonových desek základní penetrační nátěr</t>
  </si>
  <si>
    <t>"dle SDK předstěn" 74,88"m2"</t>
  </si>
  <si>
    <t>251</t>
  </si>
  <si>
    <t>763131411</t>
  </si>
  <si>
    <t>SDK podhled desky 1xA 12,5 bez izolace dvouvrstvá spodní kce profil CD+UD</t>
  </si>
  <si>
    <t>-1294743908</t>
  </si>
  <si>
    <t>Podhled ze sádrokartonových desek dvouvrstvá zavěšená spodní konstrukce z ocelových profilů CD, UD jednoduše opláštěná deskou standardní A, tl. 12,5 mm, bez izolace</t>
  </si>
  <si>
    <t>Vodorovné podhledy</t>
  </si>
  <si>
    <t>"dle tab místností" (29,44+62,35)"m2"</t>
  </si>
  <si>
    <t>"odpočet světlíků" -12*1,00*1,00</t>
  </si>
  <si>
    <t>navýšení koef pro šikmou plochu - podhledy jsou šikmé</t>
  </si>
  <si>
    <t>"dle tab místností" (2,55+13,06+9,07)"m2"*1,03</t>
  </si>
  <si>
    <t>"odpočet světlíků" -2*1,20*1,20</t>
  </si>
  <si>
    <t>252</t>
  </si>
  <si>
    <t>763131451</t>
  </si>
  <si>
    <t>SDK podhled deska 1xH2 12,5 bez izolace dvouvrstvá spodní kce profil CD+UD</t>
  </si>
  <si>
    <t>-646838842</t>
  </si>
  <si>
    <t>Podhled ze sádrokartonových desek dvouvrstvá zavěšená spodní konstrukce z ocelových profilů CD, UD jednoduše opláštěná deskou impregnovanou H2, tl. 12,5 mm, bez izolace</t>
  </si>
  <si>
    <t>"dle tab místností" (3,40+1,29+20,14)"m2"*1,03</t>
  </si>
  <si>
    <t>253</t>
  </si>
  <si>
    <t>763131714</t>
  </si>
  <si>
    <t>SDK podhled základní penetrační nátěr</t>
  </si>
  <si>
    <t>275093338</t>
  </si>
  <si>
    <t>Podhled ze sádrokartonových desek ostatní práce a konstrukce na podhledech ze sádrokartonových desek základní penetrační nátěr</t>
  </si>
  <si>
    <t>"dle SDK podhledů" (102,33+25,699+8,065+3,533)"m2"</t>
  </si>
  <si>
    <t>254</t>
  </si>
  <si>
    <t>763131722.R</t>
  </si>
  <si>
    <t>SDK podhled skoková změna výšky podhledu - kompletní provedení vč nosné kce</t>
  </si>
  <si>
    <t>2057249427</t>
  </si>
  <si>
    <t>"místnost 1.09" 1,80*0,60</t>
  </si>
  <si>
    <t>255</t>
  </si>
  <si>
    <t>763131751</t>
  </si>
  <si>
    <t>Montáž parotěsné zábrany do SDK podhledu</t>
  </si>
  <si>
    <t>-1775397358</t>
  </si>
  <si>
    <t>Podhled ze sádrokartonových desek ostatní práce a konstrukce na podhledech ze sádrokartonových desek montáž parotěsné zábrany</t>
  </si>
  <si>
    <t>"dle podhledů" (119,964+25,699)"m2"</t>
  </si>
  <si>
    <t>256</t>
  </si>
  <si>
    <t>28329276.R</t>
  </si>
  <si>
    <t>fólie PE vyztužená pro parotěsnou vrstvu</t>
  </si>
  <si>
    <t>878155200</t>
  </si>
  <si>
    <t>145,663*1,1235 'Přepočtené koeficientem množství</t>
  </si>
  <si>
    <t>257</t>
  </si>
  <si>
    <t>763131752</t>
  </si>
  <si>
    <t>Montáž jedné vrstvy tepelné izolace do SDK podhledu</t>
  </si>
  <si>
    <t>-127838069</t>
  </si>
  <si>
    <t>Podhled ze sádrokartonových desek ostatní práce a konstrukce na podhledech ze sádrokartonových desek montáž jedné vrstvy tepelné izolace</t>
  </si>
  <si>
    <t>"nad perforovaný podhled" 121,808"m2"</t>
  </si>
  <si>
    <t>258</t>
  </si>
  <si>
    <t>63152096</t>
  </si>
  <si>
    <t>pás tepelně izolační univerzální λ=0,032-0,033 tl 50mm</t>
  </si>
  <si>
    <t>711343949</t>
  </si>
  <si>
    <t>121,808*1,02 'Přepočtené koeficientem množství</t>
  </si>
  <si>
    <t>259</t>
  </si>
  <si>
    <t>763131762</t>
  </si>
  <si>
    <t>Příplatek k SDK podhledu za prostorové zakřivení</t>
  </si>
  <si>
    <t>635609757</t>
  </si>
  <si>
    <t>Podhled ze sádrokartonových desek Příplatek k cenám za prostorové zakřivení podhledu</t>
  </si>
  <si>
    <t>"dle SDK podhledů" (117,084+22,695+121,808)"m2"</t>
  </si>
  <si>
    <t>"odpočet místností 1.01+02" -(29,44+62,35)"m2"</t>
  </si>
  <si>
    <t>"odpočet snížených podhledů" -10,54"m2"</t>
  </si>
  <si>
    <t>260</t>
  </si>
  <si>
    <t>763131767</t>
  </si>
  <si>
    <t>Příplatek k SDK podhledu za výšku zavěšení přes 1,5 m</t>
  </si>
  <si>
    <t>-2008528330</t>
  </si>
  <si>
    <t>Podhled ze sádrokartonových desek Příplatek k cenám za výšku zavěšení přes 1,5 m</t>
  </si>
  <si>
    <t>"místnost 1.06-1.08" (3,40+2,55+1,29)"m2"</t>
  </si>
  <si>
    <t>"část místnosti 1.09" 3,30"m2"</t>
  </si>
  <si>
    <t>261</t>
  </si>
  <si>
    <t>763135002</t>
  </si>
  <si>
    <t>Montáž SDK podhledu z desek perforovaných celoplošně s hranami speciálně tmelenými na dvouvrstvé kci z CD+UD</t>
  </si>
  <si>
    <t>-900567748</t>
  </si>
  <si>
    <t>Montáž sádrokartonového podhledu z desek pro bezesparý podhled včetně zavěšené dvouvrstvé konstrukce z ocelových profilů CD, UD perforovaných celoplošně se speciálním tmelením hran</t>
  </si>
  <si>
    <t>"dle tab místností" (38,58+36,70+42,98)"m2"*1,03</t>
  </si>
  <si>
    <t>262</t>
  </si>
  <si>
    <t>59030599</t>
  </si>
  <si>
    <t>deska pro bezesparý deskový podhled s celoplošnou perforací tl 12,5mm</t>
  </si>
  <si>
    <t>464399474</t>
  </si>
  <si>
    <t>121,808*1,05 'Přepočtené koeficientem množství</t>
  </si>
  <si>
    <t>263</t>
  </si>
  <si>
    <t>763261123.R1</t>
  </si>
  <si>
    <t>Podkroví ze sádrovláknitých desek 1x12,5 TI 100 mm 12 kg/m3 dvouvrstvá spodní kce profil CD+UD, parotěsná zábrana</t>
  </si>
  <si>
    <t>-1056869072</t>
  </si>
  <si>
    <t>Podkroví ze sádrovláknitých desek dvouvrstvá spodní konstrukce z ocelových profilů CD, UD jednoduše opláštěná deskou tl. 12,5 mm s izolací TI 100 mm 12 kg/m3, parotěsná zábrana</t>
  </si>
  <si>
    <t>Poznámka k položce:_x000D_
deska A</t>
  </si>
  <si>
    <t>"dle tab místností" (7,83)"m2"*1,03</t>
  </si>
  <si>
    <t>264</t>
  </si>
  <si>
    <t>763261123.R2</t>
  </si>
  <si>
    <t>1915456770</t>
  </si>
  <si>
    <t>Poznámka k položce:_x000D_
deska H2</t>
  </si>
  <si>
    <t>"dle tab místností" (3,43)"m2"*1,03</t>
  </si>
  <si>
    <t>265</t>
  </si>
  <si>
    <t>998763302</t>
  </si>
  <si>
    <t>Přesun hmot tonážní pro konstrukce montované z desek v objektech v přes 6 do 12 m</t>
  </si>
  <si>
    <t>1075986922</t>
  </si>
  <si>
    <t>Přesun hmot pro konstrukce montované z desek sádrokartonových, sádrovláknitých, cementovláknitých nebo cementových stanovený z hmotnosti přesunovaného materiálu vodorovná dopravní vzdálenost do 50 m základní v objektech výšky přes 6 do 12 m</t>
  </si>
  <si>
    <t>764</t>
  </si>
  <si>
    <t>Konstrukce klempířské</t>
  </si>
  <si>
    <t>266</t>
  </si>
  <si>
    <t>764000001</t>
  </si>
  <si>
    <t>Úprava klempířiny na stáv objektu - kompletní provedení</t>
  </si>
  <si>
    <t>197209369</t>
  </si>
  <si>
    <t>267</t>
  </si>
  <si>
    <t>764212635.R</t>
  </si>
  <si>
    <t>Oplechování střechy z Pz s povrchovou úpravou rš 430 mm</t>
  </si>
  <si>
    <t>212558286</t>
  </si>
  <si>
    <t>"dle výpisu klempířských výrobků - K19" 0,40"m"</t>
  </si>
  <si>
    <t>268</t>
  </si>
  <si>
    <t>764212635.R2</t>
  </si>
  <si>
    <t>Oplechování krycí dřevěné lamely na oknech z Pz s povrchovou úpravou rš 380 mm</t>
  </si>
  <si>
    <t>-1739321862</t>
  </si>
  <si>
    <t>"dle výpisu klempířských výrobků - K28" 2,82"m"</t>
  </si>
  <si>
    <t>"dle výpisu klempířských výrobků - K29" 1,44"m"</t>
  </si>
  <si>
    <t>"dle výpisu klempířských výrobků - K30" 2,52"m"</t>
  </si>
  <si>
    <t>269</t>
  </si>
  <si>
    <t>764212636.R</t>
  </si>
  <si>
    <t>Oplechování hrany markýzy z Pz s povrchovou úpravou rš 430 mm</t>
  </si>
  <si>
    <t>-244012916</t>
  </si>
  <si>
    <t>"dle výpisu klempířských výrobků - K21" 15,82"m"</t>
  </si>
  <si>
    <t>270</t>
  </si>
  <si>
    <t>764212664.R</t>
  </si>
  <si>
    <t>Oplechování rovné okapové hrany z Pz s povrchovou úpravou rš 250 mm</t>
  </si>
  <si>
    <t>2084831286</t>
  </si>
  <si>
    <t>Oplechování střešních prvků z pozinkovaného plechu s povrchovou úpravou okapu střechy rovné okapovým plechem rš 250 mm</t>
  </si>
  <si>
    <t>"dle výpisu klempířských výrobků - K18" 25,10"m"</t>
  </si>
  <si>
    <t>271</t>
  </si>
  <si>
    <t>764214607.R</t>
  </si>
  <si>
    <t>Oplechování horních ploch a atik z Pz s povrch úpravou mechanicky kotvené rš 570 mm</t>
  </si>
  <si>
    <t>589066185</t>
  </si>
  <si>
    <t>Oplechování horních ploch zdí a nadezdívek (atik) z pozinkovaného plechu s povrchovou úpravou mechanicky kotvené rš 570 mm</t>
  </si>
  <si>
    <t>"dle výpisu klempířských výrobků - K15" 7,40"m"</t>
  </si>
  <si>
    <t>"dle výpisu klempířských výrobků - K16" 9,00"m"</t>
  </si>
  <si>
    <t>272</t>
  </si>
  <si>
    <t>764214607.R2</t>
  </si>
  <si>
    <t>Oplechování horních ploch a atik z Pz s povrch úpravou mechanicky kotvené rš 530 mm</t>
  </si>
  <si>
    <t>-523360148</t>
  </si>
  <si>
    <t>Oplechování horních ploch zdí a nadezdívek (atik) z pozinkovaného plechu s povrchovou úpravou mechanicky kotvené rš 530 mm</t>
  </si>
  <si>
    <t>"dle výpisu klempířských výrobků - K17" 12,30"m"</t>
  </si>
  <si>
    <t>273</t>
  </si>
  <si>
    <t>764214608.R</t>
  </si>
  <si>
    <t>Oplechování horních ploch a atik z Pz s povrch úpravou mechanicky kotvené rš 700 mm</t>
  </si>
  <si>
    <t>-1396562153</t>
  </si>
  <si>
    <t>Oplechování horních ploch zdí a nadezdívek (atik) z pozinkovaného plechu s povrchovou úpravou mechanicky kotvené rš 700 mm</t>
  </si>
  <si>
    <t>"dle výpisu klempířských výrobků - K08" 42,00"m"</t>
  </si>
  <si>
    <t>"dle výpisu klempířských výrobků - K09" 22,50"m"</t>
  </si>
  <si>
    <t>"dle výpisu klempířských výrobků - K10" 8,00"m"</t>
  </si>
  <si>
    <t>"dle výpisu klempířských výrobků - K11" 16,40"m"</t>
  </si>
  <si>
    <t>"dle výpisu klempířských výrobků - K12" 2,82"m"</t>
  </si>
  <si>
    <t>"dle výpisu klempířských výrobků - K13" 3,08"m"</t>
  </si>
  <si>
    <t>"dle výpisu klempířských výrobků - K14" 2,52"m"</t>
  </si>
  <si>
    <t>274</t>
  </si>
  <si>
    <t>764216602</t>
  </si>
  <si>
    <t>Oplechování rovných parapetů mechanicky kotvené z Pz s povrchovou úpravou rš 200 mm</t>
  </si>
  <si>
    <t>-287017549</t>
  </si>
  <si>
    <t>Oplechování parapetů z pozinkovaného plechu s povrchovou úpravou rovných mechanicky kotvené, bez rohů rš 200 mm</t>
  </si>
  <si>
    <t>"dle výpisu klempířských výrobků - K06" 0,50"m"</t>
  </si>
  <si>
    <t>"dle výpisu klempířských výrobků - K07" 1,00"m"</t>
  </si>
  <si>
    <t>275</t>
  </si>
  <si>
    <t>764216603.R</t>
  </si>
  <si>
    <t>Oplechování rovných parapetů mechanicky kotvené z Pz s povrchovou úpravou rš 260 mm</t>
  </si>
  <si>
    <t>-390296311</t>
  </si>
  <si>
    <t>Oplechování parapetů z pozinkovaného plechu s povrchovou úpravou rovných mechanicky kotvené, bez rohů rš 260 mm</t>
  </si>
  <si>
    <t>"dle výpisu klempířských výrobků - K02" 2,79"m"</t>
  </si>
  <si>
    <t>"dle výpisu klempířských výrobků - K03" 2,48"m"</t>
  </si>
  <si>
    <t>"dle výpisu klempířských výrobků - K04" 2,49"m"</t>
  </si>
  <si>
    <t>276</t>
  </si>
  <si>
    <t>764216604.R</t>
  </si>
  <si>
    <t>Oplechování rovných parapetů mechanicky kotvené z Pz s povrchovou úpravou rš 300 mm</t>
  </si>
  <si>
    <t>-2054941496</t>
  </si>
  <si>
    <t>Oplechování parapetů z pozinkovaného plechu s povrchovou úpravou rovných mechanicky kotvené, bez rohů rš 300 mm</t>
  </si>
  <si>
    <t>"dle výpisu klempířských výrobků - K05" 5,66"m"</t>
  </si>
  <si>
    <t>277</t>
  </si>
  <si>
    <t>764216605.R</t>
  </si>
  <si>
    <t>Oplechování rovných parapetů mechanicky kotvené z Pz s povrchovou úpravou rš 420 mm</t>
  </si>
  <si>
    <t>-363356732</t>
  </si>
  <si>
    <t>Oplechování parapetů z pozinkovaného plechu s povrchovou úpravou rovných mechanicky kotvené, bez rohů rš 420 mm</t>
  </si>
  <si>
    <t>"dle výpisu klempířských výrobků - K01" 6,96"m"</t>
  </si>
  <si>
    <t>278</t>
  </si>
  <si>
    <t>764311603.R</t>
  </si>
  <si>
    <t>Ukončující přítlačná lišta hydroizolace střechy z Pz s povrchovou úpravou rš 130 mm</t>
  </si>
  <si>
    <t>-466210466</t>
  </si>
  <si>
    <t>"dle výpisu klempířských výrobků - K27" 44,40"m"</t>
  </si>
  <si>
    <t>279</t>
  </si>
  <si>
    <t>764311603.R2</t>
  </si>
  <si>
    <t>Lemování zdí z Pz s povrchovou úpravou rš 250 mm</t>
  </si>
  <si>
    <t>988167323</t>
  </si>
  <si>
    <t>"dle výpisu klempířských výrobků - K33" 9,60"m"</t>
  </si>
  <si>
    <t>280</t>
  </si>
  <si>
    <t>764511612.R</t>
  </si>
  <si>
    <t>Žlab podokapní hranatý z Pz s povrchovou úpravou rš 450 mm</t>
  </si>
  <si>
    <t>1007034532</t>
  </si>
  <si>
    <t>Žlab podokapní z pozinkovaného plechu s povrchovou úpravou včetně háků a čel hranatý rš 450 mm</t>
  </si>
  <si>
    <t>"dle výpisu klempířských výrobků - K20" 25,20"m"</t>
  </si>
  <si>
    <t>281</t>
  </si>
  <si>
    <t>764511661.R</t>
  </si>
  <si>
    <t>Kotlík hranatý pro žlaby z Pz s povrchovou úpravou 80x80mm</t>
  </si>
  <si>
    <t>239087955</t>
  </si>
  <si>
    <t>"dle výpisu klempířských výrobků - K32" 3"ks"</t>
  </si>
  <si>
    <t>282</t>
  </si>
  <si>
    <t>764518401.R</t>
  </si>
  <si>
    <t>Hranatý svod včetně objímek, kolen, odskoků z Pz plechu s povrchovou úpravou o straně 80 mm</t>
  </si>
  <si>
    <t>439116449</t>
  </si>
  <si>
    <t>Svod z pozinkovaného plechu s povrchovou úpravou včetně objímek, kolen a odskoků hranatý, o straně 80 mm</t>
  </si>
  <si>
    <t>"dle výpisu klempířských výrobků - K23" 5,20"m"</t>
  </si>
  <si>
    <t>"dle výpisu klempířských výrobků - K25" 8,40"m"</t>
  </si>
  <si>
    <t>"dle výpisu klempířských výrobků - K26" 2,85"m"</t>
  </si>
  <si>
    <t>283</t>
  </si>
  <si>
    <t>764518402.R</t>
  </si>
  <si>
    <t>Hranatý svod včetně objímek, kolen, odskoků z Pz plechu s povrchovou úpravou o straně 100 mm</t>
  </si>
  <si>
    <t>340300216</t>
  </si>
  <si>
    <t>Svod z pozinkovaného plechu s povrchovou úpravou včetně objímek, kolen a odskoků hranatý, o straně 100 mm</t>
  </si>
  <si>
    <t>"dle výpisu klempířských výrobků - K22" 1,85"m"</t>
  </si>
  <si>
    <t>284</t>
  </si>
  <si>
    <t>764518403.R</t>
  </si>
  <si>
    <t>Hranatý svod včetně objímek, kolen, odskoků z Pz s povrchovou úpravou plechu o straně 125 mm</t>
  </si>
  <si>
    <t>-654055683</t>
  </si>
  <si>
    <t>Svod z pozinkovaného plechu s povrchovou úpravou včetně objímek, kolen a odskoků hranatý, o straně 125 mm</t>
  </si>
  <si>
    <t>"dle výpisu klempířských výrobků - K24" 5,20"m"</t>
  </si>
  <si>
    <t>285</t>
  </si>
  <si>
    <t>998764102</t>
  </si>
  <si>
    <t>Přesun hmot tonážní pro konstrukce klempířské v objektech v přes 6 do 12 m</t>
  </si>
  <si>
    <t>-2105451234</t>
  </si>
  <si>
    <t>Přesun hmot pro konstrukce klempířské stanovený z hmotnosti přesunovaného materiálu vodorovná dopravní vzdálenost do 50 m základní v objektech výšky přes 6 do 12 m</t>
  </si>
  <si>
    <t>765</t>
  </si>
  <si>
    <t>Krytina skládaná</t>
  </si>
  <si>
    <t>286</t>
  </si>
  <si>
    <t>765191001</t>
  </si>
  <si>
    <t>Montáž pojistné hydroizolační nebo parotěsné fólie kladené ve sklonu do 20° lepením na bednění nebo izolaci</t>
  </si>
  <si>
    <t>920907094</t>
  </si>
  <si>
    <t>Montáž pojistné hydroizolační nebo parotěsné fólie kladené ve sklonu do 20° lepením (vodotěsné podstřeší) na bednění nebo tepelnou izolaci</t>
  </si>
  <si>
    <t>287</t>
  </si>
  <si>
    <t>28329036.R</t>
  </si>
  <si>
    <t>kontaktní pojistná hydroizolační fólie</t>
  </si>
  <si>
    <t>530661536</t>
  </si>
  <si>
    <t>16*1,1 'Přepočtené koeficientem množství</t>
  </si>
  <si>
    <t>288</t>
  </si>
  <si>
    <t>998765102</t>
  </si>
  <si>
    <t>Přesun hmot tonážní pro krytiny skládané v objektech v přes 6 do 12 m</t>
  </si>
  <si>
    <t>-1791569690</t>
  </si>
  <si>
    <t>Přesun hmot pro krytiny skládané stanovený z hmotnosti přesunovaného materiálu vodorovná dopravní vzdálenost do 50 m základní na objektech výšky přes 6 do 12 m</t>
  </si>
  <si>
    <t>766</t>
  </si>
  <si>
    <t>Konstrukce truhlářské</t>
  </si>
  <si>
    <t>289</t>
  </si>
  <si>
    <t>766000001</t>
  </si>
  <si>
    <t>D+M posuvného dřeveného okna do pouzdra 2,32x2,30m - kompletní provedení</t>
  </si>
  <si>
    <t>655741125</t>
  </si>
  <si>
    <t>-okno dřevěné, izolační trojsklo
-kompletní provedení vč všech doplňků a potřebných prvků
Kompletní specifikace dle výpisu oken</t>
  </si>
  <si>
    <t>"dle výpisu oken - O01" 5"ks"</t>
  </si>
  <si>
    <t>290</t>
  </si>
  <si>
    <t>766000002</t>
  </si>
  <si>
    <t>D+M dřeveného okna bezrámového 3,175x2,40m - kompletní provedení</t>
  </si>
  <si>
    <t>-450624983</t>
  </si>
  <si>
    <t>"dle výpisu oken - O02" 1"ks"</t>
  </si>
  <si>
    <t>291</t>
  </si>
  <si>
    <t>766000003</t>
  </si>
  <si>
    <t>D+M dřeveného okna bezrámového 1,895x2,40m - kompletní provedení</t>
  </si>
  <si>
    <t>-1218168118</t>
  </si>
  <si>
    <t>"dle výpisu oken - O03" 1"ks"</t>
  </si>
  <si>
    <t>292</t>
  </si>
  <si>
    <t>766000004</t>
  </si>
  <si>
    <t>D+M dřeveného okna bezrámového 2,875x2,40m - kompletní provedení</t>
  </si>
  <si>
    <t>1353326391</t>
  </si>
  <si>
    <t>"dle výpisu oken - O04" 1"ks"</t>
  </si>
  <si>
    <t>293</t>
  </si>
  <si>
    <t>766000005</t>
  </si>
  <si>
    <t>D+M dřeveného okna kulatého průměr 1,80m - kompletní provedení</t>
  </si>
  <si>
    <t>-1318915852</t>
  </si>
  <si>
    <t>"dle výpisu oken - O05" 1"ks"</t>
  </si>
  <si>
    <t>294</t>
  </si>
  <si>
    <t>766000006</t>
  </si>
  <si>
    <t>D+M dřeveného okna 0,50x1,00m - kompletní provedení</t>
  </si>
  <si>
    <t>778532589</t>
  </si>
  <si>
    <t>"dle výpisu oken - O06" 1"ks"</t>
  </si>
  <si>
    <t>295</t>
  </si>
  <si>
    <t>766000007</t>
  </si>
  <si>
    <t>D+M dřeveného okna 1,00x1,00m - kompletní provedení</t>
  </si>
  <si>
    <t>-680633272</t>
  </si>
  <si>
    <t>"dle výpisu oken - O07" 1"ks"</t>
  </si>
  <si>
    <t>296</t>
  </si>
  <si>
    <t>766000008</t>
  </si>
  <si>
    <t>D+M střešního světlíku 0,80x0,80m otevíraného - kompletní provedení</t>
  </si>
  <si>
    <t>62411132</t>
  </si>
  <si>
    <t>-kompletní provedení vč všech doplňků a potřebných prvků
-systémové provedení světlovodu přes nosnou kci a SDK
Kompletní specifikace dle výpisu oken</t>
  </si>
  <si>
    <t>"dle výpisu oken - O08" 1"ks"</t>
  </si>
  <si>
    <t>297</t>
  </si>
  <si>
    <t>766000009</t>
  </si>
  <si>
    <t>D+M střešního světlíku 0,80x0,80m neotevíraného - kompletní provedení</t>
  </si>
  <si>
    <t>317065345</t>
  </si>
  <si>
    <t>"dle výpisu oken - O09" 11"ks"</t>
  </si>
  <si>
    <t>298</t>
  </si>
  <si>
    <t>766000010</t>
  </si>
  <si>
    <t>D+M střešního světlíku 1,00x1,00m neotevíraného - kompletní provedení</t>
  </si>
  <si>
    <t>-717465229</t>
  </si>
  <si>
    <t>"dle výpisu oken - O10" 4"ks"</t>
  </si>
  <si>
    <t>299</t>
  </si>
  <si>
    <t>766000011</t>
  </si>
  <si>
    <t>D+M lamelové vnější žaluzie na fixních oknech - kompletní provedení</t>
  </si>
  <si>
    <t>648641918</t>
  </si>
  <si>
    <t xml:space="preserve">-2,77x3,59m
-ocelová kce obložená lamelami ze dřeva (vč povrchové úpravy)
Kompletní specifikace dle vvýpisu ostatních výrobků
</t>
  </si>
  <si>
    <t>"dle výpisu ostatních prvků - J08" 1"ks"</t>
  </si>
  <si>
    <t>300</t>
  </si>
  <si>
    <t>766000012</t>
  </si>
  <si>
    <t>1523886452</t>
  </si>
  <si>
    <t>-1,33x3,59m
-ocelová kce obložená lamelami ze dřeva (vč povrchové úpravy)
Kompletní specifikace dle vvýpisu ostatních výrobků</t>
  </si>
  <si>
    <t>"dle výpisu ostatních prvků - J09" 1"ks"</t>
  </si>
  <si>
    <t>301</t>
  </si>
  <si>
    <t>766000013</t>
  </si>
  <si>
    <t>-2116516413</t>
  </si>
  <si>
    <t>-2,47x3,40m
-ocelová kce obložená lamelami ze dřeva (vč povrchové úpravy)
Kompletní specifikace dle vvýpisu ostatních výrobků</t>
  </si>
  <si>
    <t>"dle výpisu ostatních prvků - J10" 1"ks"</t>
  </si>
  <si>
    <t>302</t>
  </si>
  <si>
    <t>766000014</t>
  </si>
  <si>
    <t>D+M dřevených dveří 1,25x2,20m - kompletní provedení vč zárubně a kování</t>
  </si>
  <si>
    <t>-1311147811</t>
  </si>
  <si>
    <t>-PO EW 15 DP3 + C
-prosklené vnitřní
-kompletní provedení vč všech doplňků a potřebných prvků
Kompletní specifikace dle výpisu oken</t>
  </si>
  <si>
    <t>"dle výpisu oken - D14" 1"ks"</t>
  </si>
  <si>
    <t>303</t>
  </si>
  <si>
    <t>766660001</t>
  </si>
  <si>
    <t>Montáž dveřních křídel otvíravých jednokřídlových š do 0,8 m do ocelové zárubně</t>
  </si>
  <si>
    <t>130123475</t>
  </si>
  <si>
    <t>Montáž dveřních křídel dřevěných nebo plastových otevíravých do ocelové zárubně povrchově upravených jednokřídlových, šířky do 800 mm</t>
  </si>
  <si>
    <t>(1+1+1+1)"ks"</t>
  </si>
  <si>
    <t>304</t>
  </si>
  <si>
    <t>61162001.R1</t>
  </si>
  <si>
    <t>dveře jednokřídlé dřevotřískové povrch laminátový plné 700x2100mm vč kování a příslušenství</t>
  </si>
  <si>
    <t>-76212364</t>
  </si>
  <si>
    <t>Kompletní specifikace dle výpisu dveří</t>
  </si>
  <si>
    <t>305</t>
  </si>
  <si>
    <t>61162001.R2</t>
  </si>
  <si>
    <t>dveře jednokřídlé dřevotřískové povrch laminátový plné 700x2200mm vč kování a příslušenství</t>
  </si>
  <si>
    <t>85757286</t>
  </si>
  <si>
    <t>306</t>
  </si>
  <si>
    <t>61162002.R1</t>
  </si>
  <si>
    <t>dveře jednokřídlé dřevotřískové povrch laminátový plné 800x2200mm vč kování a příslušenství</t>
  </si>
  <si>
    <t>-3040674</t>
  </si>
  <si>
    <t>307</t>
  </si>
  <si>
    <t>61162002.R2</t>
  </si>
  <si>
    <t>351318837</t>
  </si>
  <si>
    <t>308</t>
  </si>
  <si>
    <t>766660311</t>
  </si>
  <si>
    <t>Montáž posuvných dveří jednokřídlových průchozí š do 800 mm do pouzdra s jednou kapsou</t>
  </si>
  <si>
    <t>1136996045</t>
  </si>
  <si>
    <t>Montáž dveřních křídel dřevěných nebo plastových posuvných dveří do pouzdra s jednou kapsou jednokřídlových, průchozí šířky do 800 mm</t>
  </si>
  <si>
    <t>309</t>
  </si>
  <si>
    <t>61162002.R3</t>
  </si>
  <si>
    <t>dveře posuvné jednokřídlé dřevotřískové povrch laminátový plné 800x2200mm vč kování a příslušenství</t>
  </si>
  <si>
    <t>925560432</t>
  </si>
  <si>
    <t>310</t>
  </si>
  <si>
    <t>766660312</t>
  </si>
  <si>
    <t>Montáž posuvných dveří jednokřídlových průchozí š přes 800 do 1200 mm do pouzdra s jednou kapsou</t>
  </si>
  <si>
    <t>1567306761</t>
  </si>
  <si>
    <t>Montáž dveřních křídel dřevěných nebo plastových posuvných dveří do pouzdra s jednou kapsou jednokřídlových, průchozí šířky přes 800 do 1200 mm</t>
  </si>
  <si>
    <t>(1+1)"ks"</t>
  </si>
  <si>
    <t>311</t>
  </si>
  <si>
    <t>61162003.R1</t>
  </si>
  <si>
    <t>dveře posuvné jednokřídlé dřevotřískové povrch laminátový plné 900x2200mm vč kování a příslušenství</t>
  </si>
  <si>
    <t>719017517</t>
  </si>
  <si>
    <t>312</t>
  </si>
  <si>
    <t>61162003.R2</t>
  </si>
  <si>
    <t>-857418027</t>
  </si>
  <si>
    <t>313</t>
  </si>
  <si>
    <t>766660381.R</t>
  </si>
  <si>
    <t xml:space="preserve">Montáž skládacích dveří </t>
  </si>
  <si>
    <t>398421551</t>
  </si>
  <si>
    <t>(2+2)"ks"</t>
  </si>
  <si>
    <t>314</t>
  </si>
  <si>
    <t>61160867.R</t>
  </si>
  <si>
    <t>dveře dřevotřískové skládací povrch laminátový plné 1775x2200mm vč kování, rámu / zárubně a příslušenství</t>
  </si>
  <si>
    <t>-2081905890</t>
  </si>
  <si>
    <t>"dle výpisu dveří - D07" 2"ks"</t>
  </si>
  <si>
    <t>315</t>
  </si>
  <si>
    <t>61160867.R2</t>
  </si>
  <si>
    <t>dveře dřevotřískové skládací povrch laminátový plné 2775x2200mm vč kování, rámu / zárubně a příslušenství</t>
  </si>
  <si>
    <t>1733078539</t>
  </si>
  <si>
    <t>"dle výpisu dveří - D08" 2"ks"</t>
  </si>
  <si>
    <t>316</t>
  </si>
  <si>
    <t>766660411</t>
  </si>
  <si>
    <t>Montáž vchodových dveří včetně rámu jednokřídlových bez nadsvětlíku do zdiva</t>
  </si>
  <si>
    <t>2086131009</t>
  </si>
  <si>
    <t>Montáž vchodových dveří včetně rámu do zdiva jednokřídlových bez nadsvětlíku</t>
  </si>
  <si>
    <t>317</t>
  </si>
  <si>
    <t>61173202.R1</t>
  </si>
  <si>
    <t>dveře jednokřídlé dřevěné plné 900x2100mm vč kování, zárubně a příslušenství</t>
  </si>
  <si>
    <t>-986928215</t>
  </si>
  <si>
    <t>"dle výpisu dveří - D10" 2"ks"</t>
  </si>
  <si>
    <t>318</t>
  </si>
  <si>
    <t>61173202.R2</t>
  </si>
  <si>
    <t>dveře jednokřídlé dřevěné plné 800x2200mm vč kování, zárubně a příslušenství</t>
  </si>
  <si>
    <t>-168455885</t>
  </si>
  <si>
    <t>"dle výpisu dveří - D11" 1"ks"</t>
  </si>
  <si>
    <t>319</t>
  </si>
  <si>
    <t>766660441</t>
  </si>
  <si>
    <t>Montáž vchodových dveří včetně rámu jednokřídlových s díly a nadsvětlíkem do zdiva</t>
  </si>
  <si>
    <t>876848614</t>
  </si>
  <si>
    <t>Montáž vchodových dveří včetně rámu do zdiva jednokřídlových s díly a nadsvětlíkem</t>
  </si>
  <si>
    <t>320</t>
  </si>
  <si>
    <t>61173209.R</t>
  </si>
  <si>
    <t>dveře jednokřídlé dřevěné prosklené s doplňkovými díly o rozměrech 1880x2400mm vč kování, zárubně a příslušenství</t>
  </si>
  <si>
    <t>812023401</t>
  </si>
  <si>
    <t>-kompletní sestava
-částečně prosklenné dveře s bočním dílem a nadsvětlíkem
-bezpečnostní sklo
Kompletní specifikace dle výpisu dveří</t>
  </si>
  <si>
    <t>"dle výpisu dveří - D09" 1"ks"</t>
  </si>
  <si>
    <t>321</t>
  </si>
  <si>
    <t>998766101.R</t>
  </si>
  <si>
    <t>Přesun hmot pro kce truhlářské v objektech v do 12 m</t>
  </si>
  <si>
    <t>213771652</t>
  </si>
  <si>
    <t>767</t>
  </si>
  <si>
    <t>Konstrukce zámečnické</t>
  </si>
  <si>
    <t>322</t>
  </si>
  <si>
    <t>767000001</t>
  </si>
  <si>
    <t>D+M ocelová treláž - kompletní provedení</t>
  </si>
  <si>
    <t>1041654511</t>
  </si>
  <si>
    <t>"dle výpisu zámečnických kcí - ZK04" 1"ks"</t>
  </si>
  <si>
    <t>323</t>
  </si>
  <si>
    <t>767000002</t>
  </si>
  <si>
    <t>D+M kovových branek u schodiště - kompletní provedení vč povrchové kce a kotvení</t>
  </si>
  <si>
    <t>174752237</t>
  </si>
  <si>
    <t>Poznámka k položce:_x000D_
0,70*0,90 vč nosné kce</t>
  </si>
  <si>
    <t>"dle výpisu zámečnické kce - ZK02" 2"ks"</t>
  </si>
  <si>
    <t>324</t>
  </si>
  <si>
    <t>767531211.R1</t>
  </si>
  <si>
    <t>D+M čisticích zón 2,50x1,40m - kompletní provedení vč rámu</t>
  </si>
  <si>
    <t>-35129316</t>
  </si>
  <si>
    <t>-z rohože s gumovou vložkou
Kompletní specifikace dle výpisu Ostatních výrobků</t>
  </si>
  <si>
    <t>325</t>
  </si>
  <si>
    <t>767531211.R2</t>
  </si>
  <si>
    <t>D+M čisticích zón 2,50x3,35m - kompletní provedení vč rámu</t>
  </si>
  <si>
    <t>1403883868</t>
  </si>
  <si>
    <t>-z kobercové rohože, kombinace z pásů hrubého a jemného koberce
Kompletní specifikace dle výpisu Ostatních výrobků</t>
  </si>
  <si>
    <t>"dle výpisu ostaních výrobků - J02" 1"ks"</t>
  </si>
  <si>
    <t>326</t>
  </si>
  <si>
    <t>767640223</t>
  </si>
  <si>
    <t>Montáž dveří ocelových nebo hliníkových vchodových dvoukřídlových s pevným bočním dílem</t>
  </si>
  <si>
    <t>-282447407</t>
  </si>
  <si>
    <t>Montáž dveří ocelových nebo hliníkových vchodových dvoukřídlové s pevným bočním dílem</t>
  </si>
  <si>
    <t>327</t>
  </si>
  <si>
    <t>55341335.R1</t>
  </si>
  <si>
    <t xml:space="preserve">Fasádní sestava o rozměrech 7340x(290+2400)mm vč kován, zárubně a příslušenství </t>
  </si>
  <si>
    <t>268800234</t>
  </si>
  <si>
    <t>-rozšiřovací profil 0,29m
-dvoukřídlé dveře
-hliníkové profily, trojsklo, bezpečnostní sklo
-PO EI 30DP1
Kompletní specifikace dle výpisu dveří</t>
  </si>
  <si>
    <t>"dle výpisu dveří - D12" 1"ks"</t>
  </si>
  <si>
    <t>328</t>
  </si>
  <si>
    <t>55341335.R2</t>
  </si>
  <si>
    <t xml:space="preserve">Fasádní sestava o rozměrech 9000x(290+2400)mm vč kován, zárubně a příslušenství </t>
  </si>
  <si>
    <t>-1162162062</t>
  </si>
  <si>
    <t>"dle výpisu dveří - D13" 1"ks"</t>
  </si>
  <si>
    <t>329</t>
  </si>
  <si>
    <t>998767101.R</t>
  </si>
  <si>
    <t>Přesun hmot pro zámečnické konstrukce v objektech v do 12 m</t>
  </si>
  <si>
    <t>-1498625153</t>
  </si>
  <si>
    <t>771</t>
  </si>
  <si>
    <t>Podlahy z dlaždic</t>
  </si>
  <si>
    <t>330</t>
  </si>
  <si>
    <t>771151022</t>
  </si>
  <si>
    <t>Samonivelační stěrka podlah pevnosti 30 MPa tl přes 3 do 5 mm</t>
  </si>
  <si>
    <t>1982166005</t>
  </si>
  <si>
    <t>Příprava podkladu před provedením dlažby samonivelační stěrka min. pevnosti 30 MPa, tloušťky přes 3 do 5 mm</t>
  </si>
  <si>
    <t>"podlaha P08 dle tab místností" 7,83"m2"</t>
  </si>
  <si>
    <t>331</t>
  </si>
  <si>
    <t>771474113</t>
  </si>
  <si>
    <t>Montáž soklů z dlaždic keramických rovných lepených cementovým flexibilním lepidlem v přes 90 do 120 mm</t>
  </si>
  <si>
    <t>-1192818688</t>
  </si>
  <si>
    <t>Montáž soklů z dlaždic keramických lepených cementovým flexibilním lepidlem rovných, výšky přes 90 do 120 mm</t>
  </si>
  <si>
    <t>6,10"m"</t>
  </si>
  <si>
    <t>332</t>
  </si>
  <si>
    <t>59761187.R</t>
  </si>
  <si>
    <t>sokl keramický výšky 100mm dle výběru investora</t>
  </si>
  <si>
    <t>713746191</t>
  </si>
  <si>
    <t>6,1*1,1 'Přepočtené koeficientem množství</t>
  </si>
  <si>
    <t>333</t>
  </si>
  <si>
    <t>771574416.R</t>
  </si>
  <si>
    <t>Montáž podlah keramických hladkých lepených cementovým flexibilním lepidlem vč veškerých lišt</t>
  </si>
  <si>
    <t>2105861503</t>
  </si>
  <si>
    <t>Montáž podlah z dlaždic keramických lepených cementovým flexibilním lepidlem hladkých, tloušťky do 10 mm vč veškerých lišt</t>
  </si>
  <si>
    <t>"podlaha P7 dle tab místností" 3,43"m2"</t>
  </si>
  <si>
    <t>334</t>
  </si>
  <si>
    <t>59761160.R</t>
  </si>
  <si>
    <t>dlažba keramická dle výběru investora</t>
  </si>
  <si>
    <t>-1939053315</t>
  </si>
  <si>
    <t>29,44*1,1 'Přepočtené koeficientem množství</t>
  </si>
  <si>
    <t>335</t>
  </si>
  <si>
    <t>59761160.R2</t>
  </si>
  <si>
    <t>dlažba keramická mrazuvzdorná dle výběru investora</t>
  </si>
  <si>
    <t>-1630187474</t>
  </si>
  <si>
    <t>3,43*1,1 'Přepočtené koeficientem množství</t>
  </si>
  <si>
    <t>336</t>
  </si>
  <si>
    <t>771591112.R</t>
  </si>
  <si>
    <t>Izolace stěrkou ve dvou vrstvách</t>
  </si>
  <si>
    <t>-868177047</t>
  </si>
  <si>
    <t>Položka obsahuje:
Hydroizolační cementová stěrka vč mandáží koutů, rohů a systémového kontaktního můstku</t>
  </si>
  <si>
    <t>"podlaha P07 dle tab místností" 3,43"m2"</t>
  </si>
  <si>
    <t>337</t>
  </si>
  <si>
    <t>998771102</t>
  </si>
  <si>
    <t>Přesun hmot tonážní pro podlahy z dlaždic v objektech v přes 6 do 12 m</t>
  </si>
  <si>
    <t>-470413594</t>
  </si>
  <si>
    <t>Přesun hmot pro podlahy z dlaždic stanovený z hmotnosti přesunovaného materiálu vodorovná dopravní vzdálenost do 50 m základní v objektech výšky přes 6 do 12 m</t>
  </si>
  <si>
    <t>775</t>
  </si>
  <si>
    <t>Podlahy skládané</t>
  </si>
  <si>
    <t>338</t>
  </si>
  <si>
    <t>775413401.R</t>
  </si>
  <si>
    <t>D+M podlahových lišt v 60mm dle výběru investora</t>
  </si>
  <si>
    <t>1889503313</t>
  </si>
  <si>
    <t>"2NP" 11,40"m"</t>
  </si>
  <si>
    <t>339</t>
  </si>
  <si>
    <t>775511411.R</t>
  </si>
  <si>
    <t>Podlahy z dvouvrstvých parket z dřevěného masivu tl do 22 mm - kompletní provedení vč povrchové úpravy</t>
  </si>
  <si>
    <t>-1572110276</t>
  </si>
  <si>
    <t>Poznámka k položce:_x000D_
Dle výběru investora</t>
  </si>
  <si>
    <t>340</t>
  </si>
  <si>
    <t>998775102</t>
  </si>
  <si>
    <t>Přesun hmot tonážní pro podlahy skládané v objektech v přes 6 do 12 m</t>
  </si>
  <si>
    <t>-1813802156</t>
  </si>
  <si>
    <t>Přesun hmot pro podlahy skládané stanovený z hmotnosti přesunovaného materiálu vodorovná dopravní vzdálenost do 50 m základní v objektech výšky přes 6 do 12 m</t>
  </si>
  <si>
    <t>776</t>
  </si>
  <si>
    <t>Podlahy povlakové</t>
  </si>
  <si>
    <t>341</t>
  </si>
  <si>
    <t>776121112.R</t>
  </si>
  <si>
    <t>Penetrace podkladu povlakových podlah - kontaktní můstek pod stěrku</t>
  </si>
  <si>
    <t>-1326401359</t>
  </si>
  <si>
    <t>342</t>
  </si>
  <si>
    <t>776141122</t>
  </si>
  <si>
    <t>Stěrka podlahová nivelační pro vyrovnání podkladu povlakových podlah pevnosti 30 MPa tl přes 3 do 5 mm</t>
  </si>
  <si>
    <t>1864350159</t>
  </si>
  <si>
    <t>Příprava podkladu povlakových podlah a stěn vyrovnání samonivelační stěrkou podlah min.pevnosti 30 MPa, tloušťky přes 3 do 5 mm</t>
  </si>
  <si>
    <t>343</t>
  </si>
  <si>
    <t>776231111</t>
  </si>
  <si>
    <t>Lepení lamel a čtverců z vinylu standardním lepidlem</t>
  </si>
  <si>
    <t>1067734729</t>
  </si>
  <si>
    <t>Montáž podlahovin z vinylu lepením lamel nebo čtverců standardním lepidlem</t>
  </si>
  <si>
    <t>Sokl - vytažení na stěnu výšky 0,1m</t>
  </si>
  <si>
    <t>(6,50+4,00+27,70+13,70+12,90)*0,10</t>
  </si>
  <si>
    <t>344</t>
  </si>
  <si>
    <t>28411159.R</t>
  </si>
  <si>
    <t>heterogenní vinylová podlahovina se vsypem, bezespárá, protiskluzná dle výběru investora</t>
  </si>
  <si>
    <t>1807621918</t>
  </si>
  <si>
    <t>53,56*1,1 'Přepočtené koeficientem množství</t>
  </si>
  <si>
    <t>345</t>
  </si>
  <si>
    <t>776251111</t>
  </si>
  <si>
    <t>Lepení pásů z přírodního linolea (marmolea) standardním lepidlem</t>
  </si>
  <si>
    <t>1004658941</t>
  </si>
  <si>
    <t>Montáž podlahovin z přírodního linolea (marmolea) lepením standardním lepidlem z pásů standardních</t>
  </si>
  <si>
    <t>(24,40+15,60+15,10+17,00+5,00)*0,10</t>
  </si>
  <si>
    <t>346</t>
  </si>
  <si>
    <t>776551111</t>
  </si>
  <si>
    <t>Lepení pásů z přírodního linolea (marmolea) na stěnu výšky do 2,0 m</t>
  </si>
  <si>
    <t>477586391</t>
  </si>
  <si>
    <t>Montáž podlahovin z přírodního linolea (marmolea) na stěnu lepením pásů, výšky do 2 m</t>
  </si>
  <si>
    <t>"místnost 1.02" 5,50*1,50</t>
  </si>
  <si>
    <t>"místnost 1.10" (15,60-0,90*2)*1,50</t>
  </si>
  <si>
    <t>347</t>
  </si>
  <si>
    <t>28411069.R</t>
  </si>
  <si>
    <t>přírodní linoleum (marmoleum) tř zátěže min 32 dle výběru investora</t>
  </si>
  <si>
    <t>1660049592</t>
  </si>
  <si>
    <t>"na podlahu" 190,87"m2"</t>
  </si>
  <si>
    <t>"na stěnu" 31,446"m2"</t>
  </si>
  <si>
    <t>222,316*1,1 'Přepočtené koeficientem množství</t>
  </si>
  <si>
    <t>348</t>
  </si>
  <si>
    <t>998776102</t>
  </si>
  <si>
    <t>Přesun hmot tonážní pro podlahy povlakové v objektech v přes 6 do 12 m</t>
  </si>
  <si>
    <t>31689603</t>
  </si>
  <si>
    <t>Přesun hmot pro podlahy povlakové stanovený z hmotnosti přesunovaného materiálu vodorovná dopravní vzdálenost do 50 m základní v objektech výšky přes 6 do 12 m</t>
  </si>
  <si>
    <t>781</t>
  </si>
  <si>
    <t>Dokončovací práce - obklady</t>
  </si>
  <si>
    <t>349</t>
  </si>
  <si>
    <t>781131112</t>
  </si>
  <si>
    <t>Izolace pod obklad nátěrem nebo stěrkou ve dvou vrstvách</t>
  </si>
  <si>
    <t>1528676808</t>
  </si>
  <si>
    <t>Izolace stěny pod obklad izolace nátěrem nebo stěrkou ve dvou vrstvách</t>
  </si>
  <si>
    <t>"dle obkladů" 74,493"m2"*0,8</t>
  </si>
  <si>
    <t>350</t>
  </si>
  <si>
    <t>781472216.R</t>
  </si>
  <si>
    <t>Montáž obkladů keramických hladkých lepených cementovým flexibilním lepidlem vč veškerých lišt</t>
  </si>
  <si>
    <t>-557550099</t>
  </si>
  <si>
    <t>Montáž keramických obkladů stěn lepených cementovým flexibilním lepidlem hladkých vč veškerých lišt</t>
  </si>
  <si>
    <t>"místnost 1.06" (3,00)*1,50</t>
  </si>
  <si>
    <t>"místnost 1.08" (4,70)*1,50 -(0,70*1,50)</t>
  </si>
  <si>
    <t>"místnost 1.09" (22,10)*2,00+7,70*1,50 +0,14*(3,75+3,75) -(0,70+0,80+0,90)*2,003</t>
  </si>
  <si>
    <t>"místnost 1.12" (4,50+5,80)*1,50 -(0,70*1,50*2+0,90*1,50)</t>
  </si>
  <si>
    <t>351</t>
  </si>
  <si>
    <t>59761717.R</t>
  </si>
  <si>
    <t>obklad keramický dle výběru investora</t>
  </si>
  <si>
    <t>-798825698</t>
  </si>
  <si>
    <t>74,493*1,1 'Přepočtené koeficientem množství</t>
  </si>
  <si>
    <t>352</t>
  </si>
  <si>
    <t>998781102</t>
  </si>
  <si>
    <t>Přesun hmot tonážní pro obklady keramické v objektech v přes 6 do 12 m</t>
  </si>
  <si>
    <t>-1844137316</t>
  </si>
  <si>
    <t>Přesun hmot pro obklady keramické stanovený z hmotnosti přesunovaného materiálu vodorovná dopravní vzdálenost do 50 m základní v objektech výšky přes 6 do 12 m</t>
  </si>
  <si>
    <t>783</t>
  </si>
  <si>
    <t>Dokončovací práce - nátěry</t>
  </si>
  <si>
    <t>353</t>
  </si>
  <si>
    <t>783933161</t>
  </si>
  <si>
    <t>Penetrační epoxidový nátěr pórovitých betonových podlah</t>
  </si>
  <si>
    <t>-1104364049</t>
  </si>
  <si>
    <t>Penetrační nátěr betonových podlah pórovitých ( např. z cihelné dlažby, betonu apod.) epoxidový</t>
  </si>
  <si>
    <t>354</t>
  </si>
  <si>
    <t>783937163.R</t>
  </si>
  <si>
    <t>Krycí dvojnásobný epoxidový vodouředitelný nátěr betonové podlahy</t>
  </si>
  <si>
    <t>-1662946091</t>
  </si>
  <si>
    <t xml:space="preserve">Krycí (uzavírací) nátěr betonových podlah dvojnásobný epoxidový vodouředitelný </t>
  </si>
  <si>
    <t>Poznámka k položce:_x000D_
Paropropustný nátěr</t>
  </si>
  <si>
    <t>355</t>
  </si>
  <si>
    <t>783937163.R2</t>
  </si>
  <si>
    <t>Sokl s krycím dvojnásobným epoxidový vodouředitelný nátěrem - kompletní provedení</t>
  </si>
  <si>
    <t>-1411509401</t>
  </si>
  <si>
    <t>10,50"m"</t>
  </si>
  <si>
    <t>784</t>
  </si>
  <si>
    <t>Dokončovací práce - malby a tapety</t>
  </si>
  <si>
    <t>356</t>
  </si>
  <si>
    <t>784181103</t>
  </si>
  <si>
    <t>Základní akrylátová jednonásobná bezbarvá penetrace podkladu v místnostech v přes 3,80 do 5,00 m</t>
  </si>
  <si>
    <t>-1785863298</t>
  </si>
  <si>
    <t>Penetrace podkladu jednonásobná základní akrylátová bezbarvá v místnostech výšky přes 3,80 do 5,00 m</t>
  </si>
  <si>
    <t>"dle štukové omítky" 621,631"m2"</t>
  </si>
  <si>
    <t>357</t>
  </si>
  <si>
    <t>784221003</t>
  </si>
  <si>
    <t>Jednonásobné bílé malby ze směsí za sucha dobře otěruvzdorných v místnostech přes 3,80 do 5,00 m</t>
  </si>
  <si>
    <t>-207374795</t>
  </si>
  <si>
    <t>Malby z malířských směsí otěruvzdorných za sucha jednonásobné, bílé za sucha otěruvzdorné dobře v místnostech výšky přes 3,80 do 5,00 m</t>
  </si>
  <si>
    <t>"dle SDK podhledu" 139,627"m2"</t>
  </si>
  <si>
    <t>"předpoklad 3x" 761,258"m2"*3</t>
  </si>
  <si>
    <t>786</t>
  </si>
  <si>
    <t>Dokončovací práce - čalounické úpravy</t>
  </si>
  <si>
    <t>358</t>
  </si>
  <si>
    <t>786623021.R</t>
  </si>
  <si>
    <t>D+M exteriérové Al žaluzie vč pohonu a podomítkové schánky</t>
  </si>
  <si>
    <t>514861666</t>
  </si>
  <si>
    <t>-pro okno 2,32x2,30m
-lamela Z70 horizontální
-podomítková schránka
-pohon
-napojení na větrné čidlo
Kompletní specifikace dle výpisu oken</t>
  </si>
  <si>
    <t>359</t>
  </si>
  <si>
    <t>998786101.R</t>
  </si>
  <si>
    <t>Přesun hmot pro stínění a čalounické úpravy v objektech v do 12 m</t>
  </si>
  <si>
    <t>-513756645</t>
  </si>
  <si>
    <t>799</t>
  </si>
  <si>
    <t>Požární ochrana</t>
  </si>
  <si>
    <t>360</t>
  </si>
  <si>
    <t>79901</t>
  </si>
  <si>
    <t>D+M požárních prvků - hasící přístroj PHP 21A</t>
  </si>
  <si>
    <t>2111443406</t>
  </si>
  <si>
    <t>4"ks"</t>
  </si>
  <si>
    <t>700.2 - Technika prostředí staveb</t>
  </si>
  <si>
    <t>Úroveň 3:</t>
  </si>
  <si>
    <t>700.2.1 - Zařízení pro vytápění budov</t>
  </si>
  <si>
    <t xml:space="preserve">    731 - Ústřední vytápění - kotelny</t>
  </si>
  <si>
    <t xml:space="preserve">    732 - Ústřední vytápění - strojovny</t>
  </si>
  <si>
    <t xml:space="preserve">    733 - Ústřední vytápění - potrubí</t>
  </si>
  <si>
    <t xml:space="preserve">    734 - Ústřední vytápění - armatury</t>
  </si>
  <si>
    <t xml:space="preserve">    735 - Ústřední vytápění - otopná tělesa</t>
  </si>
  <si>
    <t>OST - Ostatní</t>
  </si>
  <si>
    <t>713411150</t>
  </si>
  <si>
    <t>Izolace tepelné potrubí v podlaze, potrubí PEX, dod+mtz, komplet</t>
  </si>
  <si>
    <t>1746411490</t>
  </si>
  <si>
    <t>Poznámka k položce:_x000D_
Potrubí ve stěnách a v podlahách (potrubí PEX/Al/PEX) budou izolována návlekovou izolací tl.10mm pro potrubí pr. 20mm, tl. 20mm pro potrubí větších dimenzí. Návleková izola-ce potrubí bude použita taková, která má součinitel tepelné vodivosti λ 0,048 W/m.K a lepší, budou použity trubice dutého profilu z pěnového polyetylenu laminované povrchovou ochrannou polyetylenovou tkaninou (pro osazení do podlah, pro zalití do betonu a do stěn musí být izolace opatřena ochrannou vrstvou).</t>
  </si>
  <si>
    <t>713411151</t>
  </si>
  <si>
    <t>Izolace tepelné potrubí ve venkovním prostředí - potrubí měděné, dod+mtz, komplet</t>
  </si>
  <si>
    <t>470415032</t>
  </si>
  <si>
    <t>Poznámka k položce:_x000D_
Potrubí měděné ve venkovním prostředí bude izolováno návlekovou izolací tl. 40mm (2x 20) pro potrubí DN40. Izolace potrubí bude použita taková, která má součinitel tepelné vodivosti λ 0,048W/m.K a lepší, budou použity trubice dutého profilu z pěnového polyetylenu laminova-né povrchovou ochrannou polyetylenovou folií. Potrubí ve venkovním prostředí bude doplně-no obalem izolace z Al plechu.</t>
  </si>
  <si>
    <t>713411151.1</t>
  </si>
  <si>
    <t>Izolace tepelné potrubí - potrubí měděné, dod+mtz, komplet</t>
  </si>
  <si>
    <t>851346140</t>
  </si>
  <si>
    <t>Poznámka k položce:_x000D_
Všechno potrubí měděné volně vedené (mimo doplňovacího potrubí a odfuku pojistných ventilů a odvzdušňovacího potrubí DN15) v technické místnosti bude izolováno návlekovou izolací z kamenné vlny kašírovaných hliníkovou fólií - tl. 20mm pro potrubí DN15,20, tl.30mm pro potrubí DN25,32, tl. 40mm pro potrubí DN40,50mm, tl. 50mm pro potrubí DN80. Izolace potrubí bude použita taková, která má sou-činitel tepelné vodivosti λ 0,048W/m.K a lepší, budou použity trubice dutého profilu s povrchovou úpravou Al fólií.</t>
  </si>
  <si>
    <t>713411152</t>
  </si>
  <si>
    <t>Izolace tepelné potrubí podlahového vytápění, dod+mtz, komplet</t>
  </si>
  <si>
    <t>-601056532</t>
  </si>
  <si>
    <t>Poznámka k položce:_x000D_
Potrubí PEXc podlahového vytápění (vedená v podlaze) nebudou mimo označených úseků izolována, označené úseky budou izolovány návlekovou izolací tl.6mm. Návleková izolace potrubí bude použi-ta taková, která má součinitel tepelné vodivosti λ 0,045 W/m.K a lepší, budou použity trubice dutého profilu z pěnového polyetylenu laminované povrchovou ochrannou polyetylenovou tkaninou (pro osazení do podlah, pro zalití do betonu a do stěn musí být izolace opatřena ochrannou vrstvou).</t>
  </si>
  <si>
    <t>731</t>
  </si>
  <si>
    <t>Ústřední vytápění - kotelny</t>
  </si>
  <si>
    <t>731249215</t>
  </si>
  <si>
    <t>Montáž zařízení tepelného čerpadla (tepelná čerpadla, akumulační nádoba, vč. napojení na potrubí)</t>
  </si>
  <si>
    <t>-1833989705</t>
  </si>
  <si>
    <t>731249231</t>
  </si>
  <si>
    <t>Tepelné čerpadlo (referenční zařízení Stiebel Eltron)</t>
  </si>
  <si>
    <t>-1994414463</t>
  </si>
  <si>
    <t>Poznámka k položce:_x000D_
Venkovní jednotka tepelného čerpadla - vzduch/voda, teplovodní, provedení s plynule řízeným výkonem kompresoru - referenční Stiebel Eltron HPA-O 10 Premium - kom-paktní invertorové tepelné čerpadlo, výkon 10,14kW při A-7/W35C, výkono-vé číslo COP při A2/W35 4,14 dle EN 14511, pro výstupní teplotu topné vo-dy 55°C při venkovní teplotě -18°C, vč. samoregulačního topného kabelu 2m, vč. konzol k upevnění na základ. El. příkon 5,5 kW, 400V._x000D_
POZOR-vybavení tep.čerpadla pro napojení na regulaci nutno před objednáním odsouhlasit s MaR</t>
  </si>
  <si>
    <t>731249232</t>
  </si>
  <si>
    <t>Akumulační nádoba (dodávka s tepelným čerpadlem), vč. el. topných vložek (referenční zařízení Stiebel Eltron)</t>
  </si>
  <si>
    <t>268807636</t>
  </si>
  <si>
    <t>Poznámka k položce:_x000D_
Akumulační nádoba objem 415 l, stacionární, PN3, vč.tepelné izolace, vč.hrdel - dod. s tepelným čerpadlem (referenční STH 415 Plus) vč. 1x el. patrona 6kW/400V (referenční BGC/45), vč. tepelné izolace snímatelné</t>
  </si>
  <si>
    <t>732</t>
  </si>
  <si>
    <t>Ústřední vytápění - strojovny</t>
  </si>
  <si>
    <t>732111132.2</t>
  </si>
  <si>
    <t>Tělesa rozdělovačů a sběračů DN 80 z trub měděných</t>
  </si>
  <si>
    <t>59633913</t>
  </si>
  <si>
    <t>732111348</t>
  </si>
  <si>
    <t>Trubková hrdla rozdělovačů a sběračů bez přírub DN 20</t>
  </si>
  <si>
    <t>-657539927</t>
  </si>
  <si>
    <t>732111349</t>
  </si>
  <si>
    <t>Trubková hrdla rozdělovačů a sběračů bez přírub DN 25</t>
  </si>
  <si>
    <t>-1393862730</t>
  </si>
  <si>
    <t>732111350</t>
  </si>
  <si>
    <t>Trubková hrdla rozdělovačů a sběračů bez přírub DN 32</t>
  </si>
  <si>
    <t>-845540555</t>
  </si>
  <si>
    <t>732111352</t>
  </si>
  <si>
    <t>Trubková hrdla rozdělovačů a sběračů bez přírub DN 50</t>
  </si>
  <si>
    <t>2017715245</t>
  </si>
  <si>
    <t>732199101</t>
  </si>
  <si>
    <t>Orientační, popisné, směrové štítky (popisné 26x, směry toku 37x)</t>
  </si>
  <si>
    <t>409259357</t>
  </si>
  <si>
    <t>732219314</t>
  </si>
  <si>
    <t>Montáž ohříváku vody stojatého, na podlahu</t>
  </si>
  <si>
    <t>462589770</t>
  </si>
  <si>
    <t>732331635</t>
  </si>
  <si>
    <t>Expanzní nádoba tlaková, uzavřená, s membránou, objem 180 l, PN6, hrdlo DN25, vč. mtz - referenční Reflex SL180</t>
  </si>
  <si>
    <t>-275772488</t>
  </si>
  <si>
    <t>732429111</t>
  </si>
  <si>
    <t>Montáž čerpadla oběhového DN 25,32 do potrubí</t>
  </si>
  <si>
    <t>-1694675852</t>
  </si>
  <si>
    <t>9.1</t>
  </si>
  <si>
    <t>Oběhové čerpadlo primárních okruhů, DN30, s elektronickou regulací otáček, PN10, s elektronickou regulací otáček, vč. tepelné izolace, dod. s tepelným čerpadlem - referenční čerpadlo dod. Stiebel Eltron</t>
  </si>
  <si>
    <t>1270421237</t>
  </si>
  <si>
    <t>Poznámka k položce:_x000D_
referenční čerpadlo dod. Stiebel Eltron typ UP 30/1-8 PCV, 230V, 130 W, PN10, průtok regulovatelný 500 - 4000 l/h, výtlak regulovatelný 10 - 60 kPa)</t>
  </si>
  <si>
    <t>9.2</t>
  </si>
  <si>
    <t>Oběhové čerpadlo pro vytápění, DN25, s elektronickou regulací otáček, vč. tepelné izolace, PN10, vč. možnosti pro napojení do nadřazené regulace - referenční Grundfos Magna 3 25-60, 230V, 91W, 0,75A</t>
  </si>
  <si>
    <t>-1002477384</t>
  </si>
  <si>
    <t>9.3</t>
  </si>
  <si>
    <t>Oběhové čerpadlo pro vytápění, DN25, s elektronickou regulací otáček, vč. tepelné izolace, PN10, vč. možnosti pro napojení do nadřazené regulace - referenční Grundfos Magna 3 25-80, 230V, 124W, 1,02A</t>
  </si>
  <si>
    <t>44776800</t>
  </si>
  <si>
    <t>Bojler stojatý, vč.el. topné patrony, vč. tepelné izolace</t>
  </si>
  <si>
    <t>-1589332577</t>
  </si>
  <si>
    <t>Poznámka k položce:_x000D_
Ohřívač teplé vody, zásobníkový, smaltovaný zásobník teplé vody stacio-nární, objem 285 l, PN10/10, vč. tepelné izolace, vč. el. topné patrony 6kW/400V … referenční Dražice OKC 300 NTRR/BP + el.patrona TPK 210-12/6,6kW</t>
  </si>
  <si>
    <t>Doplňovací zařízení vč. mtz</t>
  </si>
  <si>
    <t>-1920025075</t>
  </si>
  <si>
    <t>Poznámka k položce:_x000D_
Doplňovací zařízení DN15 - souprava pro přímé napojení topného systému na potrubí pitné vody, vč. systémového oddělovacího členu typ BA podle DIN EN12729, PN10, 230 V, při výpadku el. proudu se uzavře, automatické přerušení doplňování při překročení doby doplňování nebo počtu cyklů do-plňování, vč. filtru, tlakového čidla, kulového kohoutu s elpohonem, vč. redukčního ventilu, vč. výtokového trychtýře, vč. externího tlakového čidla - referenční Reflex Fillcontrol Plus Compact</t>
  </si>
  <si>
    <t>Změkčovací zařízení vč.mtz</t>
  </si>
  <si>
    <t>-595293550</t>
  </si>
  <si>
    <t>Poznámka k položce:_x000D_
Změkčovací zařízení DN15 pro změkčení doplňovací vody na požadovanou hodnotu, PN8, vč. sady na měření tvrdosti vody, vč.uzávěrů, kapacita 6000 l x odH, ½“, kvs 0,4, vč. uzavíracího kulového koutu s kontrolním ventilem, omezovačem průtoku a šroubením, vč. směšovacího zařízení pro zajištění požadované tvrdosti vody na výstupu (G1/4“) - Reflex Fillsoft + Softmix</t>
  </si>
  <si>
    <t>Vodoměr na doplňování, pro studenou vodu, DN15, průtok 1,5m3/h, PN10, vč. mtz - referenční Reflex Fillguard plus</t>
  </si>
  <si>
    <t>2034938155</t>
  </si>
  <si>
    <t>18.1</t>
  </si>
  <si>
    <t>Magnetický odkalovací filtr, DN25, PN6, s možností aplikovat chemii pro úpravu topné vody přímo do filtru, vč. upevnění -  referenční MagnaClean Professional 2</t>
  </si>
  <si>
    <t>174205870</t>
  </si>
  <si>
    <t>18.2</t>
  </si>
  <si>
    <t>Sada na měření tvrdosti vody</t>
  </si>
  <si>
    <t>809510410</t>
  </si>
  <si>
    <t>Nezámrzný ventil - referenční Caleffi serie 108, DN40, PN10, vč. mtz (osazení provést podle podkladů výrobce)</t>
  </si>
  <si>
    <t>1331163327</t>
  </si>
  <si>
    <t>732429119</t>
  </si>
  <si>
    <t>Uvedení zařízení do chodu (TČ, regulace, havarijní stavy, doplňování, otopný systém)</t>
  </si>
  <si>
    <t>1530763672</t>
  </si>
  <si>
    <t>733</t>
  </si>
  <si>
    <t>Ústřední vytápění - potrubí</t>
  </si>
  <si>
    <t>733110811</t>
  </si>
  <si>
    <t>Stavební výpomoce-vč.potřebného materiálu atd. - celkem</t>
  </si>
  <si>
    <t>1619389596</t>
  </si>
  <si>
    <t>Poznámka k položce:_x000D_
prostupy pro potrubí, drážky, výklenky_x000D_
vč.zaplentování drážek po osazení potrubí_x000D_
součinnost při osazování skříní pro podlahové vytápění_x000D_
potřebné konstrukce z ocelových profilů pro upevnění potrubí, tepelných čerpadel atd.</t>
  </si>
  <si>
    <t>733110812</t>
  </si>
  <si>
    <t>Uložení, upevnění potrubí topné vody, objímky z pryžovou vložkou</t>
  </si>
  <si>
    <t>-1380184810</t>
  </si>
  <si>
    <t>733223203</t>
  </si>
  <si>
    <t>Potrubí měděné tvrdé spojované tvrdým pájením D 18x1 mm</t>
  </si>
  <si>
    <t>CS ÚRS 2023 01</t>
  </si>
  <si>
    <t>1147763377</t>
  </si>
  <si>
    <t>733223204</t>
  </si>
  <si>
    <t>Potrubí měděné tvrdé spojované tvrdým pájením D 22x1 mm</t>
  </si>
  <si>
    <t>-626815378</t>
  </si>
  <si>
    <t>733223205</t>
  </si>
  <si>
    <t>Potrubí měděné tvrdé spojované tvrdým pájením D 28x1,5 mm</t>
  </si>
  <si>
    <t>1325040595</t>
  </si>
  <si>
    <t>733223206</t>
  </si>
  <si>
    <t>Potrubí měděné tvrdé spojované tvrdým pájením D 35x1,5 mm</t>
  </si>
  <si>
    <t>-1407779375</t>
  </si>
  <si>
    <t>733223207</t>
  </si>
  <si>
    <t>Potrubí měděné tvrdé spojované tvrdým pájením D 42x1,5 mm</t>
  </si>
  <si>
    <t>-1174525073</t>
  </si>
  <si>
    <t>733223208</t>
  </si>
  <si>
    <t>Potrubí měděné tvrdé spojované tvrdým pájením D 54x2 mm</t>
  </si>
  <si>
    <t>-1088264288</t>
  </si>
  <si>
    <t>733224203</t>
  </si>
  <si>
    <t>Příplatek k potrubí měděnému za potrubí vedené v kotelnách nebo strojovnách D 18x1 mm</t>
  </si>
  <si>
    <t>-1822541090</t>
  </si>
  <si>
    <t>733224204</t>
  </si>
  <si>
    <t>Příplatek k potrubí měděnému za potrubí vedené v kotelnách nebo strojovnách D 22x1 mm</t>
  </si>
  <si>
    <t>1382199091</t>
  </si>
  <si>
    <t>733224205</t>
  </si>
  <si>
    <t>Příplatek k potrubí měděnému za potrubí vedené v kotelnách nebo strojovnách D 28x1,5 mm</t>
  </si>
  <si>
    <t>-233682920</t>
  </si>
  <si>
    <t>733224206</t>
  </si>
  <si>
    <t>Příplatek k potrubí měděnému za potrubí vedené v kotelnách nebo strojovnách D 35x1,5 mm</t>
  </si>
  <si>
    <t>-313787666</t>
  </si>
  <si>
    <t>733224207</t>
  </si>
  <si>
    <t>Příplatek k potrubí měděnému za potrubí vedené v kotelnách nebo strojovnách D 42x1,5 mm</t>
  </si>
  <si>
    <t>-1577369249</t>
  </si>
  <si>
    <t>733224208</t>
  </si>
  <si>
    <t>Příplatek k potrubí měděnému za potrubí vedené v kotelnách nebo strojovnách D 54x2 mm</t>
  </si>
  <si>
    <t>-1038961875</t>
  </si>
  <si>
    <t>733224220</t>
  </si>
  <si>
    <t>Příplatek k potrubí PEX za zhotovení přípojky D 20x2</t>
  </si>
  <si>
    <t>1288296085</t>
  </si>
  <si>
    <t>733224225</t>
  </si>
  <si>
    <t>Příplatek k potrubí měděnému za zhotovení přípojky z trubek měděných D 28x1,5 mm</t>
  </si>
  <si>
    <t>-1736451156</t>
  </si>
  <si>
    <t>733224227</t>
  </si>
  <si>
    <t>Příplatek k potrubí měděnému za zhotovení přípojky z trubek měděných D 42x1,5 mm</t>
  </si>
  <si>
    <t>-699962303</t>
  </si>
  <si>
    <t>733224228</t>
  </si>
  <si>
    <t>Příplatek k potrubí měděnému za zhotovení přípojky z trubek měděných D 54x2 mm</t>
  </si>
  <si>
    <t>-1373035462</t>
  </si>
  <si>
    <t>733291101</t>
  </si>
  <si>
    <t>Zkouška těsnosti potrubí měděné D do 35x1,5</t>
  </si>
  <si>
    <t>-862580357</t>
  </si>
  <si>
    <t>733291102</t>
  </si>
  <si>
    <t>Zkouška těsnosti potrubí měděné D přes 35x1,5 do 64x2</t>
  </si>
  <si>
    <t>-1993587353</t>
  </si>
  <si>
    <t>733322205</t>
  </si>
  <si>
    <t>Potrubí plastové z ALPEX spojované kovovou objímkou D 20x2, potrubí vč. potřebných přechodek Cu/Pex, vč. fitinek</t>
  </si>
  <si>
    <t>-1575739612</t>
  </si>
  <si>
    <t>733322206</t>
  </si>
  <si>
    <t>Potrubí plastové z ALPEX spojované kovovou objímkou D 26x3, potrubí vč. potřebných přechodek Cu/Pex, vč. fitinek</t>
  </si>
  <si>
    <t>-1950964027</t>
  </si>
  <si>
    <t>733322207</t>
  </si>
  <si>
    <t>Potrubí plastové z ALPEX spojované kovovou objímkou D 32x3, potrubí vč. potřebných přechodek Cu/Pex, vč. fitinek</t>
  </si>
  <si>
    <t>-1937692167</t>
  </si>
  <si>
    <t>733322208</t>
  </si>
  <si>
    <t>Potrubí plastové z ALPEX spojované kovovou objímkou D 40x3,5, potrubí vč. potřebných přechodek Cu/Pex, vč. fitinek</t>
  </si>
  <si>
    <t>-1891104121</t>
  </si>
  <si>
    <t>733391101</t>
  </si>
  <si>
    <t>Zkouška těsnosti potrubí plastové D do 32x3,0</t>
  </si>
  <si>
    <t>-1384198142</t>
  </si>
  <si>
    <t>733391102</t>
  </si>
  <si>
    <t>Zkouška těsnosti potrubí plastové D přes 32x3 do 50x4,6</t>
  </si>
  <si>
    <t>977632407</t>
  </si>
  <si>
    <t>734</t>
  </si>
  <si>
    <t>Ústřední vytápění - armatury</t>
  </si>
  <si>
    <t>734211128</t>
  </si>
  <si>
    <t>Trojcestný směšovací elektroventil + elektropohon - MTZ (dodávka je v MaR)</t>
  </si>
  <si>
    <t>-1744258148</t>
  </si>
  <si>
    <t>734211129</t>
  </si>
  <si>
    <t>Ventil závitový odvzdušňovací G 1/2 PN 14 do 120°C automatický se zpětnou klapkou</t>
  </si>
  <si>
    <t>555707618</t>
  </si>
  <si>
    <t>734220117</t>
  </si>
  <si>
    <t>Ventil závitový regulační přímý G 2 PN 25 do 120°C vyvažovací bez vypouštění</t>
  </si>
  <si>
    <t>-1591196017</t>
  </si>
  <si>
    <t>734220135</t>
  </si>
  <si>
    <t>Ventil závitový regulační přímý DN15 PN 10 do 100°C vyvažovací, se stupnicí, s měřícími vsuvkami, kv 0,93 - referenční Hydronix D9535 15 LF</t>
  </si>
  <si>
    <t>-1807416337</t>
  </si>
  <si>
    <t>734221684</t>
  </si>
  <si>
    <t>Termostatická hlavice kapalinová PN 10 do 110°C pro veřejné prostory</t>
  </si>
  <si>
    <t>1701665030</t>
  </si>
  <si>
    <t>734242423</t>
  </si>
  <si>
    <t>Ventil závitový zpětný přímý DN25 PN6 kv10,3, do 110°C</t>
  </si>
  <si>
    <t>62285840</t>
  </si>
  <si>
    <t>734242424</t>
  </si>
  <si>
    <t>Ventil závitový zpětný přímý DN32 PN6 kv18, do 110°C</t>
  </si>
  <si>
    <t>544600923</t>
  </si>
  <si>
    <t>734242425</t>
  </si>
  <si>
    <t>Ventil závitový zpětný přímý DN40 PN6 kv24, do 110°C</t>
  </si>
  <si>
    <t>-2101248988</t>
  </si>
  <si>
    <t>734251215</t>
  </si>
  <si>
    <t>Ventil závitový pojistný rohový DN20/25, otv. přetlak 300 kPa. výtokový součinitel 0,565</t>
  </si>
  <si>
    <t>291542360</t>
  </si>
  <si>
    <t>734261420</t>
  </si>
  <si>
    <t>Radiátorové šroubení uzavírací a regulační DN15 PN 10 do 110°C, kv 1,35, vč.přechodek pro napojení na potrubí plastové 20x2 (přizpůsobit použitému potrubí)</t>
  </si>
  <si>
    <t>-30228467</t>
  </si>
  <si>
    <t>734261735</t>
  </si>
  <si>
    <t>Radiátorový ventil pro středové napojení žebříčků, regulační, rohový, kv 0,6 vč. termostatické hlavice, s napojením na potrubí PEX 20x2</t>
  </si>
  <si>
    <t>99710946</t>
  </si>
  <si>
    <t>734291123</t>
  </si>
  <si>
    <t>Kohout plnící a vypouštěcí G 1/2 PN 10 do 90°C závitový</t>
  </si>
  <si>
    <t>-1141435860</t>
  </si>
  <si>
    <t>734291272</t>
  </si>
  <si>
    <t>Filtr závitový pro topné a chladicí systémy přímý G 1/2 PN 30 do 110°C s vnitřními závity a integrovaným magnetem</t>
  </si>
  <si>
    <t>1612051114</t>
  </si>
  <si>
    <t>734291274</t>
  </si>
  <si>
    <t>Filtr závitový pro topné a chladicí systémy přímý G 1 PN 30 do 110°C s vnitřními závity a integrovaným magnetem</t>
  </si>
  <si>
    <t>33486860</t>
  </si>
  <si>
    <t>734291275</t>
  </si>
  <si>
    <t>Filtr závitový pro topné a chladicí systémy přímý G 1 1/4 PN 30 do 110°C s vnitřními závity a integrovaným magnetem</t>
  </si>
  <si>
    <t>-1808276080</t>
  </si>
  <si>
    <t>734291276</t>
  </si>
  <si>
    <t>Filtr závitový pro topné a chladicí systémy přímý G 1 1/2 PN 30 do 110°C s vnitřními závity a integrovaným magnetem</t>
  </si>
  <si>
    <t>879980952</t>
  </si>
  <si>
    <t>734292772</t>
  </si>
  <si>
    <t>Kohout kulový přímý G 1/2 PN 42 do 185°C plnoprůtokový s koulí DADO vnitřní závit</t>
  </si>
  <si>
    <t>-239730826</t>
  </si>
  <si>
    <t>734292774</t>
  </si>
  <si>
    <t>Kohout kulový přímý G 1 PN 42 do 185°C plnoprůtokový s koulí DADO vnitřní závit</t>
  </si>
  <si>
    <t>867928598</t>
  </si>
  <si>
    <t>734292775</t>
  </si>
  <si>
    <t>Kohout kulový přímý G 1 1/4 PN 42 do 185°C plnoprůtokový s koulí DADO vnitřní závit</t>
  </si>
  <si>
    <t>-427346108</t>
  </si>
  <si>
    <t>734292776</t>
  </si>
  <si>
    <t>Kohout kulový přímý G 1 1/2 PN 42 do 185°C plnoprůtokový s koulí DADO vnitřní závit</t>
  </si>
  <si>
    <t>248217746</t>
  </si>
  <si>
    <t>734292777</t>
  </si>
  <si>
    <t>Kohout kulový přímý G 2 PN 42 do 185°C plnoprůtokový s koulí DADO vnitřní závit</t>
  </si>
  <si>
    <t>-2132364327</t>
  </si>
  <si>
    <t>734292782</t>
  </si>
  <si>
    <t>Kohout kulový přímý G 1 PN 16 do 185°C plnoprůtokový, s možností opatření plombou</t>
  </si>
  <si>
    <t>101230710</t>
  </si>
  <si>
    <t>734292819</t>
  </si>
  <si>
    <t>Přepouštěcí ventil, závitový, rozsah 5-50 kPa, DN15, PN6, se stupnicí</t>
  </si>
  <si>
    <t>-10806273</t>
  </si>
  <si>
    <t>734292821</t>
  </si>
  <si>
    <t>Návarek DN15 pro snímač tlaku se zkušebním manometrovým kohoutem ČSN 137513.5, M20x1,5 a redukcí M20x1,5/M12x1,5</t>
  </si>
  <si>
    <t>1207973657</t>
  </si>
  <si>
    <t>734411139</t>
  </si>
  <si>
    <t>Teploměr technický s pevným stonkem a jímkou, 0-120 st.C, průměr 80mm (dl.stonku 60mm)</t>
  </si>
  <si>
    <t>156637329</t>
  </si>
  <si>
    <t>734421130</t>
  </si>
  <si>
    <t>Tlakoměr nízkotlaký kruhový D 100 spodní připojení, vč. manom.kohoutu a smyčky..1x rozsah 0-1,6 MPa, 16x rozsah 0-600 kPa</t>
  </si>
  <si>
    <t>590062789</t>
  </si>
  <si>
    <t>734441122</t>
  </si>
  <si>
    <t>Podlahové vytápění-komplet systém -desky s nopy celkem tl.31mm, vč. přípojek a MTZ, vč. tlakové zkoušky (referenční systém Ivar CS, combitop ND10)</t>
  </si>
  <si>
    <t>-155902673</t>
  </si>
  <si>
    <t>Poznámka k položce:_x000D_
Podlahové vytápění - komplet systém systémové desky s nopy tl.31mm (deska 10mm+nopy 21mm, v místech s menší roztečí než 50mm, u vstupu do rozdělovačů deska hladká tl.10mm) od rozdělovače, vč. trubek, vč. dilatační pásky podél stěn a dilatačních spár, vč. systémové desky s fólií, vč. přípojek, vč. ev.plastifikátoru atd. (zálivka betonem či anhydritem je dod. stavební části), trubky PEXc 17x2 (referenční Ivar CS desky Combitop)_x000D_
rozteč 150mm...174,6m2_x000D_
rozteč 200mm...27,6m2_x000D_
přípojky (50-150mm)...........29,4m2</t>
  </si>
  <si>
    <t>734441125</t>
  </si>
  <si>
    <t>Skříň pro rozdělovač, sběrač podl.vytápění, do výklenku, vč. dvířek, vč.MTZ - šířka 1030mm - referenční Ivar CS</t>
  </si>
  <si>
    <t>1049229454</t>
  </si>
  <si>
    <t>734441126</t>
  </si>
  <si>
    <t>Skříň pro rozdělovač, sběrač podl.vytápění, před stěnu, vč. dvířek, vč.MTZ - šířka 1030mm - referenční Ivar CS</t>
  </si>
  <si>
    <t>-293747268</t>
  </si>
  <si>
    <t>734441129</t>
  </si>
  <si>
    <t>Rozdělovač+sběrač pro podlahové vytápění, pro 10 okruhů, DN25, s dynamickými ventily - referenční Ivar CS 553 VPD</t>
  </si>
  <si>
    <t>1694636238</t>
  </si>
  <si>
    <t>Poznámka k položce:_x000D_
Rozdělovač a sběrač pro podlahové vytápění, osazení ve skříni, rozdělovač a sběrač vč. odvzdušnění, vypouštění. Na přívodu a zpátečce do rozdělovače uzavírací kohouty+ teploměr. Na odbočkách do podlahy regulační ventily (dynamické vyvažovací ventily) a průtokoměry a teploměry v T-kusu na odbočkách na zpátečkách + držák rozdělovače a sběrače. Potrubí podlahového vytápění PEXc 17x2. Na některých vývodech el.termohlavice</t>
  </si>
  <si>
    <t>734441133</t>
  </si>
  <si>
    <t>Vybavení skříně rozdělovače podlahového vytápění - montáž, napojení potrubí PEXc na rozdělovač, sběrač</t>
  </si>
  <si>
    <t>958832693</t>
  </si>
  <si>
    <t>734494219</t>
  </si>
  <si>
    <t xml:space="preserve">Návarek pro MaR </t>
  </si>
  <si>
    <t>2129299908</t>
  </si>
  <si>
    <t>734494226</t>
  </si>
  <si>
    <t>Elektrotermická hlavice - dodávka s rozdělovačem podlahového vytápění (referenční Ivar CS), 230V, bez proudu otevřeno, vč. mtz</t>
  </si>
  <si>
    <t>-226090008</t>
  </si>
  <si>
    <t>Poznámka k položce:_x000D_
parametry (napětí, zda bez proudu otevřeno či zavřeno) nutno před objednáním odsouhlasit s dodavatelem MaR</t>
  </si>
  <si>
    <t>735</t>
  </si>
  <si>
    <t>Ústřední vytápění - otopná tělesa</t>
  </si>
  <si>
    <t>735000913</t>
  </si>
  <si>
    <t>Napuštění, odvzdušnění systému, vč. vody, vodu upravit dle aktuální tvrdosti vody a dle požadavků výrobce tepelného čerpadla, vč.chemikálií</t>
  </si>
  <si>
    <t>-186920675</t>
  </si>
  <si>
    <t>735000914</t>
  </si>
  <si>
    <t>Vyregulování systému</t>
  </si>
  <si>
    <t>-1393693010</t>
  </si>
  <si>
    <t>735152591</t>
  </si>
  <si>
    <t>Otopné těleso panelové VK dvoudeskové 2 přídavné přestupní plochy výška/délka 900/400 mm výkon 925 W</t>
  </si>
  <si>
    <t>1747965910</t>
  </si>
  <si>
    <t>735152594</t>
  </si>
  <si>
    <t>Otopné těleso panelové VK dvoudeskové 2 přídavné přestupní plochy výška/délka 900/700 mm výkon 1619 W</t>
  </si>
  <si>
    <t>-755681822</t>
  </si>
  <si>
    <t>735152595</t>
  </si>
  <si>
    <t>Otopné těleso panelové VK dvoudeskové 2 přídavné přestupní plochy výška/délka 900/800 mm výkon 1850 W</t>
  </si>
  <si>
    <t>-2138026443</t>
  </si>
  <si>
    <t>735152610</t>
  </si>
  <si>
    <t>Otopné těleso panelové VKU třídeskové 3 přídavné přestupní plochy výška/délka 200/1400 mm</t>
  </si>
  <si>
    <t>-1339248673</t>
  </si>
  <si>
    <t>735159341</t>
  </si>
  <si>
    <t>Montáž otopných těles panelových, na stěnu</t>
  </si>
  <si>
    <t>768181991</t>
  </si>
  <si>
    <t>735159342</t>
  </si>
  <si>
    <t>Montáž otopných těles panelových, na stojánky, vč. mtz stojánků</t>
  </si>
  <si>
    <t>-620297008</t>
  </si>
  <si>
    <t>735159343</t>
  </si>
  <si>
    <t>Stojánky pro otopná tělesa, v.těles 200mm, stojánky pro umístění dovnitř radiátoru, vč. upevnění na podlahu, vč. krytky na podlahu</t>
  </si>
  <si>
    <t>1236746588</t>
  </si>
  <si>
    <t>735164523</t>
  </si>
  <si>
    <t>Montáž otopného tělesa trubkového na stěnu vč. montáže el.topné vložky vč. regulátoru</t>
  </si>
  <si>
    <t>-842550318</t>
  </si>
  <si>
    <t>735164550</t>
  </si>
  <si>
    <t>Ocelové žebříčkové těleso, spodní středové napojení,rozměry 1820.450 - referenční Korado Radik Koralux Linear KLTM, vč. el.topné vložky 500W vč.regulátoru teploty</t>
  </si>
  <si>
    <t>-1150408068</t>
  </si>
  <si>
    <t>735164551</t>
  </si>
  <si>
    <t>Ocelové žebříčkové těleso, spodní středové napojení,rozměry 1820.600 - referenční Korado Radik Koralux Linear KLTM, vč. el.topné vložky 500W vč.regulátoru teploty</t>
  </si>
  <si>
    <t>969113838</t>
  </si>
  <si>
    <t>783425428</t>
  </si>
  <si>
    <t>Nátěry potrubí (neizolovaného)</t>
  </si>
  <si>
    <t>1211846653</t>
  </si>
  <si>
    <t>Poznámka k položce:_x000D_
Neizolované potrubí měděné bude natřeno základním nátěrem a syntetickým dvojnásobným ná-těrem emailem,</t>
  </si>
  <si>
    <t>783425430</t>
  </si>
  <si>
    <t>Nátěry ocelových doplňkových konstrukcí</t>
  </si>
  <si>
    <t>-1492173020</t>
  </si>
  <si>
    <t>Poznámka k položce:_x000D_
natřeno základním nátěrem a syntetickým dvojnásobným ná-těrem emailem</t>
  </si>
  <si>
    <t>OST</t>
  </si>
  <si>
    <t>Ostatní</t>
  </si>
  <si>
    <t>77777h</t>
  </si>
  <si>
    <t>Topná zkouška, zaškolení obsluhy</t>
  </si>
  <si>
    <t>512</t>
  </si>
  <si>
    <t>-880752745</t>
  </si>
  <si>
    <t>77778h</t>
  </si>
  <si>
    <t>Dokumentace dílenská a dokumentace skut. provedení</t>
  </si>
  <si>
    <t>922649762</t>
  </si>
  <si>
    <t>77779h</t>
  </si>
  <si>
    <t>Provozní řád strojovny</t>
  </si>
  <si>
    <t>-653108875</t>
  </si>
  <si>
    <t xml:space="preserve">Poznámka k položce:_x000D_
 POZNÁMKY-pro všechny položky_x000D_
všechno zařízení na potrubí topné vody (armatury, potrubí, čerpadla, atd.) musí být pro top-nou vodu do 100oC, PN6, kvalita materiálu armatur mosaz ev. lepší_x000D_
nedílnou součástí výpisu materiálu je také technická zpráva a výkresy_x000D_
barva otopných těles bílá není-li označeno jinak,barvu všech otopných těles před objednáním nechat odsouhlasit investorem a architektem_x000D_
izolace pro potrubí pro uložení do podlah a do stěn musí být určená pro zabetonování (povr-chová úprava izolace)_x000D_
tento výpis materiálu neslouží jako jako dílenská dokumentace_x000D_
v případě použití jiných materiálů a zařízení než je zde uvedeno je nutno ověřit technické parametry nových použitých materiálů a zařízení tak, aby parametry nových materiálů a za-řízení byly stejné či lepší než navržených_x000D_
v případě použití jiných otopných těles než je zde uvedeno je nutno překontrolovat výkon nových těles (musí být minimálně shodný či vyšší, než je výkon navržených těles)_x000D_
otopná tělesa - označení VK značí těleso s vestavěným ventilem, pravé spodní napojení, ozn. VKL značí spodní levé napojení. Vývody těles DN15, Tělesa typy =_x000D_
"Poznámka k položce:_x000D_
typ 10=jednodeskový bez přestupní plochy_x000D_
typ 11=jednodeskový s jednou přestupní plochou_x000D_
typ 21=dvoudeskový s jednou přestupní plochou_x000D_
typ 22=dvoudeskový se dvěma přestupními plochami_x000D_
typ 33=trojdeskový se třemi přestupními plochami_x000D_
"_x000D_
rozvody potrubí  a armatury jsou vč. fitinek, redukcí, přechodek, adaptérů atd. a montáží_x000D_
MaR - zařízení je komplet samostatná dodávka, vč. havarijních stavů, přenosů dat - POZOR-před objednáním zdroje tepla nutno zkoordinovat rozsah dodávky tep.čerpadla s dodavatelem MaR_x000D_
"Poznámka k položce:_x000D_
před objednáním komponent vytápění a tepelného čerpadla je NUTNO s dodavatelem tep. čerpadla a MaR odsouhlasit elektrické i ostatní parametry zařízení a rozsah dodávky tep.čerpadla a požadavky investora na řízení a podle toho určit a dodat doplňkové zařízení MaR"_x000D_
podlahové vytápění-_x000D_
"Poznámka k položce:_x000D_
podlahové vytápění je provedeno systémem standardu - systémová deska s výstupky, kdy je potrubí uloženo na systémovou desku, rozteč pokládky je po 50mm. Systémová deska bude uložena na tepelnou izolaci z tvrzeného polystyrenu - dodávka stavby. Min. tloušťka betonové mazaniny od vršku systémové desky je 50mm (dodávka stavba), při zalití anhydritem je min. tl. 40mm (dodávka stavba)-komplet dod. referenční systém Ivar CS"_x000D_
upevnění otopných těles-otopná tělesa budou uložena na konzolách a držácích ev. stojáncích, které budou dodány s tělesy_x000D_
rozpočet neobsahuje položky "přesun hmot" - toto doplní dodavatel dle svých potřeb a zvyklostí_x000D_
počet čerpadel je uveden BEZ záložních, záložní čerpadla objedná investor po dohodě s budoucím správcem a údržbářem_x000D_
montáže tepelných čerpadel vč. příslušenství, ostatních zařízení, osazení armatur a zařízení, jejich zprovoznění, provedení podlahového vytápění atd. nutno provádět podle podkladů příslušného výrobce_x000D_
</t>
  </si>
  <si>
    <t>700.2.2 - Zařízení vzduchotechniky</t>
  </si>
  <si>
    <t>01.VZT - EF1.1 - Odvětrání soc. zařízení</t>
  </si>
  <si>
    <t xml:space="preserve">02.VZT - EF1.2 - Odvětrání tech.  Míst. </t>
  </si>
  <si>
    <t>03.VZT - SF1.1 - Přívod vzduchu šatny</t>
  </si>
  <si>
    <t>04.VZT - AHU1 – Větrání třídy</t>
  </si>
  <si>
    <t>05.VZT - Úprava stávajícího potrubí</t>
  </si>
  <si>
    <t>06.VZT - Ostatní</t>
  </si>
  <si>
    <t>01.VZT</t>
  </si>
  <si>
    <t>EF1.1 - Odvětrání soc. zařízení</t>
  </si>
  <si>
    <t>VZT.001</t>
  </si>
  <si>
    <t>Ventilátor do kruhového potrubí , V = 680 m3/h, Pext = 200Pa (RM200) Včetně pružného připojení na potrubí</t>
  </si>
  <si>
    <t>-1881756933</t>
  </si>
  <si>
    <t>VZT.002</t>
  </si>
  <si>
    <t>zpětná klapka do potrubí D200</t>
  </si>
  <si>
    <t>1115318458</t>
  </si>
  <si>
    <t>VZT.003</t>
  </si>
  <si>
    <t>Tlumič hluku do kruhové potrubí vel.D200-600</t>
  </si>
  <si>
    <t>1786161796</t>
  </si>
  <si>
    <t>VZT.004</t>
  </si>
  <si>
    <t>Odvodní talířový ventil D125</t>
  </si>
  <si>
    <t>-782403811</t>
  </si>
  <si>
    <t>VZT.005</t>
  </si>
  <si>
    <t>Protidešťová žaluzie vč. Pozedního rámu a krycího síta vel. 400x400</t>
  </si>
  <si>
    <t>669213811</t>
  </si>
  <si>
    <t>VZT.006</t>
  </si>
  <si>
    <t>Kruhové potrubí z pozinkovaného plechu o síle dle norem, včetně tvarovek, regulačních klapek, spojovacího, kotvícího a těsnícího materiálu ( SPIRO ) průměr 125</t>
  </si>
  <si>
    <t>bm</t>
  </si>
  <si>
    <t>964519860</t>
  </si>
  <si>
    <t>VZT.007</t>
  </si>
  <si>
    <t>Kruhové potrubí z pozinkovaného plechu o síle dle norem, včetně tvarovek, regulačních klapek, spojovacího, kotvícího a těsnícího materiálu ( SPIRO ) průměr 160</t>
  </si>
  <si>
    <t>-950375371</t>
  </si>
  <si>
    <t>VZT.008</t>
  </si>
  <si>
    <t>Kruhové potrubí z pozinkovaného plechu o síle dle norem, včetně tvarovek, regulačních klapek, spojovacího, kotvícího a těsnícího materiálu ( SPIRO ) průměr 200</t>
  </si>
  <si>
    <t>842120433</t>
  </si>
  <si>
    <t>VZT.009</t>
  </si>
  <si>
    <t>Ohebné potrubí SONOFLEX D125</t>
  </si>
  <si>
    <t>-1356968294</t>
  </si>
  <si>
    <t>02.VZT</t>
  </si>
  <si>
    <t xml:space="preserve">EF1.2 - Odvětrání tech.  Míst. </t>
  </si>
  <si>
    <t>VZT.010</t>
  </si>
  <si>
    <t>Ventilátor do kruhového potrubí , V = 150 m3/h, Pext = 200Pa (RM125) Včetně pružného připojení na potrubí</t>
  </si>
  <si>
    <t>-956788883</t>
  </si>
  <si>
    <t>VZT.011</t>
  </si>
  <si>
    <t>Krycí mřížka D160</t>
  </si>
  <si>
    <t>-476655416</t>
  </si>
  <si>
    <t>VZT.012</t>
  </si>
  <si>
    <t>Protidešťová žaluzie vč. Pozedního rámu a krycího síta vel. 200x200</t>
  </si>
  <si>
    <t>-298276326</t>
  </si>
  <si>
    <t>VZT.013</t>
  </si>
  <si>
    <t>zpětná klapka do potrubí D125</t>
  </si>
  <si>
    <t>-1063567600</t>
  </si>
  <si>
    <t>VZT.014</t>
  </si>
  <si>
    <t>Tlumič hluku do kruhové potrubí vel.D125-600</t>
  </si>
  <si>
    <t>-1699407050</t>
  </si>
  <si>
    <t>VZT.015</t>
  </si>
  <si>
    <t>-128552588</t>
  </si>
  <si>
    <t>03.VZT</t>
  </si>
  <si>
    <t>SF1.1 - Přívod vzduchu šatny</t>
  </si>
  <si>
    <t>VZT.016</t>
  </si>
  <si>
    <t>-2070171920</t>
  </si>
  <si>
    <t>VZT.017</t>
  </si>
  <si>
    <t>Přívodní talířový ventil D125</t>
  </si>
  <si>
    <t>-87527490</t>
  </si>
  <si>
    <t>VZT.018</t>
  </si>
  <si>
    <t>1034903727</t>
  </si>
  <si>
    <t>VZT.019</t>
  </si>
  <si>
    <t>175547784</t>
  </si>
  <si>
    <t>VZT.020</t>
  </si>
  <si>
    <t>-1303865871</t>
  </si>
  <si>
    <t>VZT.021</t>
  </si>
  <si>
    <t>Potrubní elektrický ohřívač (MBE - 200/5,0)</t>
  </si>
  <si>
    <t>-761882777</t>
  </si>
  <si>
    <t>VZT.022</t>
  </si>
  <si>
    <t>Přívodní vyúst do potrubí s regulací R1, vel. 825x75</t>
  </si>
  <si>
    <t>-1618830820</t>
  </si>
  <si>
    <t>VZT.023</t>
  </si>
  <si>
    <t>Přívodní vyúst do potrubí s regulací R1, vel. 425x75</t>
  </si>
  <si>
    <t>-1074509791</t>
  </si>
  <si>
    <t>VZT.024</t>
  </si>
  <si>
    <t>-416787328</t>
  </si>
  <si>
    <t>VZT.025</t>
  </si>
  <si>
    <t>-149192885</t>
  </si>
  <si>
    <t>VZT.026</t>
  </si>
  <si>
    <t>-1598325918</t>
  </si>
  <si>
    <t>VZT.027</t>
  </si>
  <si>
    <t>Tepelná izolace potrubí - minerální vlna s polepem - 4cm</t>
  </si>
  <si>
    <t>291607957</t>
  </si>
  <si>
    <t>04.VZT</t>
  </si>
  <si>
    <t>AHU1 – Větrání třídy</t>
  </si>
  <si>
    <t>VZT.028</t>
  </si>
  <si>
    <t>Vzduchotechnická jednotka (DUPLEX 1500 Multi Eco-N)</t>
  </si>
  <si>
    <t>-30400910</t>
  </si>
  <si>
    <t>Poznámka k položce:_x000D_
Složení: klapka, filtr EU7, rekuperační výměník, elektrický ohřívač, ventilátor s Ecmotorem_x000D_
Odvod: klapka, filtr EU5, rekuperační výměník, ventilátor s ECmotorem_x000D_
Vp = 600m3/h / Pext = 250 Pa_x000D_
Vo = 600m3/h / Pext = 250 Pa_x000D_
jednotka vč.: _x000D_
pružných vložek na sání a výtlaku z jednotky, MaR</t>
  </si>
  <si>
    <t>VZT.029</t>
  </si>
  <si>
    <t>Tlumič hluku do hranatého potrubí vel.300x300 - 1000</t>
  </si>
  <si>
    <t>1531399872</t>
  </si>
  <si>
    <t>VZT.030</t>
  </si>
  <si>
    <t>Výfukový kus hranatý se sítem vel. 300x300</t>
  </si>
  <si>
    <t>1985084872</t>
  </si>
  <si>
    <t>VZT.031</t>
  </si>
  <si>
    <t>Sací kus hranatý se sítem vel. 300x300</t>
  </si>
  <si>
    <t>531545356</t>
  </si>
  <si>
    <t>VZT.032</t>
  </si>
  <si>
    <t>Přívodní vyúst do potrubí s regulací R1, vel. 400x400</t>
  </si>
  <si>
    <t>-336566628</t>
  </si>
  <si>
    <t>VZT.033</t>
  </si>
  <si>
    <t>Odvodní vyúst do potrubí s regulací R1, vel. 400x400</t>
  </si>
  <si>
    <t>-170574054</t>
  </si>
  <si>
    <t>VZT.034</t>
  </si>
  <si>
    <t>Regulátor průtoku vzduchu VAV vel. D200</t>
  </si>
  <si>
    <t>-1342611112</t>
  </si>
  <si>
    <t>VZT.035</t>
  </si>
  <si>
    <t>Anemostat pro přívod vzduchu VDW 600 x 24</t>
  </si>
  <si>
    <t>429745790</t>
  </si>
  <si>
    <t>VZT.036</t>
  </si>
  <si>
    <t>Hranaté potrubí z pozinkovaného plechu o síle dle norem, včetně tvarovek, regulačních klapek, spojovacího, kotvícího a těsnícího materiálu, třída těsnosti C</t>
  </si>
  <si>
    <t>-1490414671</t>
  </si>
  <si>
    <t>VZT.037</t>
  </si>
  <si>
    <t>Kruhové potrubí z pozinkovaného plechu o síle dle norem, včetně tvarovek, regulačních klapek, spojovacího, kotvícího a těsnícího materiálu ( SPIRO ), třída těsnosti C průměr 200</t>
  </si>
  <si>
    <t>-367067007</t>
  </si>
  <si>
    <t>VZT.038</t>
  </si>
  <si>
    <t>Kruhové potrubí z pozinkovaného plechu o síle dle norem, včetně tvarovek, regulačních klapek, spojovacího, kotvícího a těsnícího materiálu ( SPIRO ), třída těsnosti C průměr 225</t>
  </si>
  <si>
    <t>-1111281053</t>
  </si>
  <si>
    <t>VZT.039</t>
  </si>
  <si>
    <t>Ohebné potrubí SONOFLEX D250</t>
  </si>
  <si>
    <t>1167755682</t>
  </si>
  <si>
    <t>VZT.040</t>
  </si>
  <si>
    <t>1218949378</t>
  </si>
  <si>
    <t>VZT.041</t>
  </si>
  <si>
    <t>Tepelná izolace potrubí - minerální vlna s polepem s oplechováním 8cm</t>
  </si>
  <si>
    <t>1537860275</t>
  </si>
  <si>
    <t>05.VZT</t>
  </si>
  <si>
    <t>Úprava stávajícího potrubí</t>
  </si>
  <si>
    <t>VZT.042</t>
  </si>
  <si>
    <t>1962735787</t>
  </si>
  <si>
    <t>VZT.043</t>
  </si>
  <si>
    <t>Výfukový kus kruhový se sítem vel. D200</t>
  </si>
  <si>
    <t>-1003260874</t>
  </si>
  <si>
    <t>06.VZT</t>
  </si>
  <si>
    <t>VZT.044</t>
  </si>
  <si>
    <t>Uvedení zařízení do provozu, seřízení a zaregulování všech systémů a zařízení, provedení předepsaných zkoušek</t>
  </si>
  <si>
    <t>-1782444142</t>
  </si>
  <si>
    <t>VZT.045</t>
  </si>
  <si>
    <t>Požární ucpávky prostupů ve smyslu projektu PBŘ</t>
  </si>
  <si>
    <t>-524127043</t>
  </si>
  <si>
    <t>VZT.046</t>
  </si>
  <si>
    <t>-112902031</t>
  </si>
  <si>
    <t>VZT.047</t>
  </si>
  <si>
    <t>Dokumentace skutečného provedení vzduchotechniky</t>
  </si>
  <si>
    <t>774161957</t>
  </si>
  <si>
    <t>VZT.048</t>
  </si>
  <si>
    <t>Materiál na závěsy</t>
  </si>
  <si>
    <t>1512400827</t>
  </si>
  <si>
    <t xml:space="preserve">700.2.3 - Zařízení zdravotně technických instalací </t>
  </si>
  <si>
    <t>01.ZTI - Vnitřní kanalizace</t>
  </si>
  <si>
    <t>02.ZTI - Vnitřní pitný vodovod</t>
  </si>
  <si>
    <t>03.ZTI - Vnitřní požární vodovod</t>
  </si>
  <si>
    <t>04.ZTI - Zařizovací předměty</t>
  </si>
  <si>
    <t>05.ZTI - Stavební přípomoce, konstrukce a ostatní</t>
  </si>
  <si>
    <t>01.ZTI</t>
  </si>
  <si>
    <t>Vnitřní kanalizace</t>
  </si>
  <si>
    <t>ZTI.001</t>
  </si>
  <si>
    <t>Umělohmotné kanalizační trubky HT-DN40 v barvě šedé - dodávka a montáž</t>
  </si>
  <si>
    <t>1801581022</t>
  </si>
  <si>
    <t>Poznámka k položce:_x000D_
Umělohmotné kanalizační trubky HT-DN40 v barvě šedé - vlastnosti - tvarová stálost do teploty odpadní vody +95°C, těžce zápalné, násuvné hrdlo se zabudovaným těsnícím kroužkem z elastomeru, včetně tvarovek, odboček, redukcí a systémových prvků pro upevnění potrubí (závěsy a objímky, pokud jsou instalovány), kotvící a spojovací materiál - dodávka a montáž</t>
  </si>
  <si>
    <t>ZTI.002</t>
  </si>
  <si>
    <t>Umělohmotné kanalizační trubky HT-DN50 v barvě šedé - dodávka a montáž</t>
  </si>
  <si>
    <t>1232113798</t>
  </si>
  <si>
    <t>Poznámka k položce:_x000D_
Umělohmotné kanalizační trubky HT-DN50 v barvě šedé - vlastnosti - tvarová stálost do teploty odpadní vody +95°C, těžce zápalné, násuvné hrdlo se zabudovaným těsnícím kroužkem z elastomeru, včetně tvarovek, odboček, redukcí a systémových prvků pro upevnění potrubí (závěsy a objímky, pokud jsou instalovány), kotvící a spojovací materiál - dodávka a montáž</t>
  </si>
  <si>
    <t>ZTI.003</t>
  </si>
  <si>
    <t>Umělohmotné kanalizační trubky HT-DN75 v barvě šedé - dodávka a montáž</t>
  </si>
  <si>
    <t>229366415</t>
  </si>
  <si>
    <t>Poznámka k položce:_x000D_
Umělohmotné kanalizační trubky HT-DN75 v barvě šedé - vlastnosti - tvarová stálost do teploty odpadní vody +95°C, těžce zápalné, násuvné hrdlo se zabudovaným těsnícím kroužkem z elastomeru, včetně tvarovek, odboček, redukcí a systémových prvků pro upevnění potrubí (závěsy a objímky, pokud jsou instalovány), kotvící a spojovací materiál - dodávka a montáž</t>
  </si>
  <si>
    <t>ZTI.004</t>
  </si>
  <si>
    <t>Umělohmotné kanalizační trubky HT-DN110 v barvě šedé - dodávka a montáž</t>
  </si>
  <si>
    <t>-987189815</t>
  </si>
  <si>
    <t>Poznámka k položce:_x000D_
Umělohmotné kanalizační trubky HT-DN110 v barvě šedé - vlastnosti - tvarová stálost do teploty odpadní vody +95°C, těžce zápalné, násuvné hrdlo se zabudovaným těsnícím kroužkem z elastomeru, včetně tvarovek, odboček, redukcí a systémových prvků pro upevnění potrubí (závěsy a objímky, pokud jsou instalovány), kotvící a spojovací materiál - dodávka a montáž</t>
  </si>
  <si>
    <t>ZTI.005</t>
  </si>
  <si>
    <t>Kanalizační potrubí KG-SN4-DN110 v barvě oranžové ukládané v zemi - dodávka a montáž</t>
  </si>
  <si>
    <t>-1257096740</t>
  </si>
  <si>
    <t>Poznámka k položce:_x000D_
Kanalizační potrubí KG-SN4-DN110 v barvě oranžové ukládané v zemi, obetonování potrubí betonem třídy C16/20 v místě odboček a kolen pro fixaci systému ležaté kanalizace, násuvné hrdlo se zabudovaným těsnícím pryžovým kroužkem, trubky, tvarovky, redukce, včetně spojovacího materiálu - dodávka a montáž</t>
  </si>
  <si>
    <t>ZTI.006</t>
  </si>
  <si>
    <t>Kanalizační potrubí KG-SN4-DN125 v barvě oranžové ukládané v zemi - dodávka a montáž</t>
  </si>
  <si>
    <t>-1034780771</t>
  </si>
  <si>
    <t>Poznámka k položce:_x000D_
Kanalizační potrubí KG-SN4-DN125 v barvě oranžové ukládané v zemi, obetonování potrubí betonem třídy C16/20 v místě odboček a kolen pro fixaci systému ležaté kanalizace, násuvné hrdlo se zabudovaným těsnícím pryžovým kroužkem, trubky, tvarovky, redukce, včetně spojovacího materiálu - dodávka a montáž</t>
  </si>
  <si>
    <t>ZTI.007</t>
  </si>
  <si>
    <t>Kanalizační potrubí KG-SN4-DN160 v barvě oranžové ukládané v zemi - dodávka a montáž</t>
  </si>
  <si>
    <t>-840698924</t>
  </si>
  <si>
    <t>Poznámka k položce:_x000D_
Kanalizační potrubí KG-SN4-DN160 v barvě oranžové ukládané v zemi, obetonování potrubí betonem třídy C16/20 v místě odboček a kolen pro fixaci systému ležaté kanalizace, násuvné hrdlo se zabudovaným těsnícím pryžovým kroužkem, trubky, tvarovky, redukce, včetně spojovacího materiálu - dodávka a montáž</t>
  </si>
  <si>
    <t>ZTI.008</t>
  </si>
  <si>
    <t>Podlahová vpusť DN110-3100Pr s nerezovou vtokovou mřížkou 145 x 145mm, se svislým odtokem - dodávka a montáž</t>
  </si>
  <si>
    <t>-2028412523</t>
  </si>
  <si>
    <t>Poznámka k položce:_x000D_
Podlahová vpusť DN110-3100Pr s nerezovou vtokovou mřížkou 145 x 145, se svislým odtokem, včetně izolační soupravy, komínového izolačního nástavce, garance pachotěsnosti i v případě vyschnutí vodní zápachové uzávěrky, spojovacího a kotvícího materiál, izolační a vymezovací kroužky - dodávka a montáž</t>
  </si>
  <si>
    <t>ZTI.009</t>
  </si>
  <si>
    <t>Flexibilní hadice PN16-DN25 s výztuhou s vysocepevnostních textilních vláken z polyester-polyamidu</t>
  </si>
  <si>
    <t>-1717775020</t>
  </si>
  <si>
    <t>Flexibilní hadice PN16-DN25 s výztuhou s vysocepevnostních textilních vláken z polyester-polyamidu, pro propojení odkapu z potrubí pojistného ventilu na studené vodě u zásobníku TV a vnitřních jedotektepelných čerpadel, se zaústěním do podlahové vpusti - dodávka a montáž</t>
  </si>
  <si>
    <t>Poznámka k položce:_x000D_
Flexibilní hadice PN16-DN25 s výztuhou s vysocepevnostních textilních vláken z polyester-polyamidu, pro propojení odkapu z potrubí pojistného ventilu na studené vodě u zásobníku TV a vnitřních jedotektepelných čerpadel, se zaústěním do podlahové vpusti, včetně kotvícího a spojovacího materiálu - dodávka a montáž</t>
  </si>
  <si>
    <t>ZTI.010</t>
  </si>
  <si>
    <t>Střešní elektrická samoregulační vpusť DN110-64.1.P/1 - dodávka a montáž</t>
  </si>
  <si>
    <t>-1937753230</t>
  </si>
  <si>
    <t>Poznámka k položce:_x000D_
Střešní elektrická samoregulační vpusť DN110-64.1.P/1, včetně izolační příruby pro napojení ma střešní izolační vrstvu, vodorovný odtok, krycí mřížka vtoku, elektrického připojení, topného samoregulačního tělesa (termostat není dodávkou vpusti, dodává p.d. ekektro instalace), kotvícího a spojovacího materiálu - dodávka a montáž</t>
  </si>
  <si>
    <t>ZTI.011</t>
  </si>
  <si>
    <t>Střešní elektrická samoregulační vpusť DN110-64.1.H+65P - dodávka a montáž</t>
  </si>
  <si>
    <t>839298538</t>
  </si>
  <si>
    <t>Poznámka k položce:_x000D_
Střešní elektrická samoregulační vpusť DN110-64.1.H+65P, včetně izolační příruby pro napojení ma střešní izolační vrstvu, svislý odtok, krycí mřížka vtoku, elektrického připojení, topného samoregulačního tělesa (termostat není dodávkou vpusti, dodává p.d. ekektro instalace), kotvícího a spojovacího materiálu - dodávka a montáž</t>
  </si>
  <si>
    <t>ZTI.012</t>
  </si>
  <si>
    <t>Odvětrávací plastová hlavice DN75-807, včetně plastové střešní krycí růžice - dodávka a montáž</t>
  </si>
  <si>
    <t>911622060</t>
  </si>
  <si>
    <t>Poznámka k položce:_x000D_
Odvětrávací plastová hlavice DN75-807, včetně plastové střešní krycí růžice a zpětného zaizolování střešního prostupu proti vodě - dodávka a montáž</t>
  </si>
  <si>
    <t>ZTI.013</t>
  </si>
  <si>
    <t>Odvětrávací plastová hlavice DN110-810, včetně plastové střešní krycí růžice - dodávka a montáž</t>
  </si>
  <si>
    <t>-1801892674</t>
  </si>
  <si>
    <t>Poznámka k položce:_x000D_
Odvětrávací plastová hlavice DN110-810, včetně plastové střešní krycí růžice a zpětného zaizolování střešního prostupu proti vodě - dodávka a montáž</t>
  </si>
  <si>
    <t>ZTI.014</t>
  </si>
  <si>
    <t>Revizní dvířka 300x300, v barvě bílé, pro přístup k čistícím kusům kanalizace - dodávka a montáž</t>
  </si>
  <si>
    <t>3574613</t>
  </si>
  <si>
    <t>Poznámka k položce:_x000D_
Revizní dvířka 300x300, v barvě bílé, pro přístup k čistícím kusům kanalizace s instalací do zdiva, popřípadě obkladu (v případě osazení do obkladu budou dvířka na magnetický rámeček a rozměr dvířek bude dle velikosti spárořezu dlažby), kotvící a spojovací materiál - dodávka a montáž</t>
  </si>
  <si>
    <t>ZTI.015</t>
  </si>
  <si>
    <t>Revizní dvířka 500x500, v barvě bílé, pro přístup k protipožárním manžetám na potrubí kanalizace - dodávka a montáž</t>
  </si>
  <si>
    <t>1191348661</t>
  </si>
  <si>
    <t>Poznámka k položce:_x000D_
Revizní dvířka 500x500, v barvě bílé, pro přístup k protipožárním manžetám na potrubí kanalizace s instalací do sdk. podhledu, kotvící a spojovací materiál - dodávka a montáž</t>
  </si>
  <si>
    <t>ZTI.016</t>
  </si>
  <si>
    <t>Čistící tvarovka pro kanalizační potrubí HT-DN75 - dodávka a montáž</t>
  </si>
  <si>
    <t>-1952898620</t>
  </si>
  <si>
    <t>Poznámka k položce:_x000D_
Čistící tvarovka pro kanalizační potrubí HT-DN75, včetně spojovacího materiálu - dodávka a montáž</t>
  </si>
  <si>
    <t>ZTI.017</t>
  </si>
  <si>
    <t>Čistící tvarovka pro kanalizační potrubí HT-DN110 - dodávka a montáž</t>
  </si>
  <si>
    <t>1878802870</t>
  </si>
  <si>
    <t>Poznámka k položce:_x000D_
Čistící tvarovka pro kanalizační potrubí HT-DN110, včetně spojovacího materiálu - dodávka a montáž</t>
  </si>
  <si>
    <t>ZTI.018</t>
  </si>
  <si>
    <t>Plastový lapač střešních splavenin 600N, pro vstupní potrubí DN80 - DN125, s plastovým vybíracím košem pro zachytávání nečistot - dodávka a montáž</t>
  </si>
  <si>
    <t>1434406772</t>
  </si>
  <si>
    <t>Poznámka k položce:_x000D_
Plastový lapač střešních splavenin 600N, pro vstupní potrubí DN80 - DN125, s plastovým vybíracím košem pro zachytávání nečistot a flexibilním odtokovým kloubem DN125, suchá nemrznoucí klapka proti pronikání zápachu, těsnící a vymezovací kroužky, stabilizace v terénu suchým obetonováním, hydraulický průtok 11 l/s, včetně spojovacího a kotvícího materiálu - dodávka a montáž</t>
  </si>
  <si>
    <t>ZTI.019</t>
  </si>
  <si>
    <t>Instalační prvek 13 pro napojení pojistného setu z elektrického zásobníku na ohřev vody, s osazením nad zápachovou uzávěrku umyvadla - dodávka a montáž</t>
  </si>
  <si>
    <t>1371641296</t>
  </si>
  <si>
    <t>Poznámka k položce:_x000D_
Instalační prvek 13 pro napojení pojistného setu z elektrického zásobníku na ohřev vody, s osazením nad zápachovou uzávěrku umyvadla, včetně spojovacího a kotvícího materiálu - dodávka a montáž</t>
  </si>
  <si>
    <t>ZTI.020</t>
  </si>
  <si>
    <t>Tepelná návleková polyethylénová pěnová izolace DG tloušťky 20mm pro dešťové potrubí DN110 - dodávka a montáž</t>
  </si>
  <si>
    <t>-1938008679</t>
  </si>
  <si>
    <t>Poznámka k položce:_x000D_
Tepelná návleková polyethylénová pěnová izolace DG tloušťky 20mm pro dešťové potrubí DN110, spojovaná samolepícím podélným spojem - dodávka a montáž</t>
  </si>
  <si>
    <t>ZTI.021</t>
  </si>
  <si>
    <t>Sprchový podlahový žlab Low délky 650mm s nerezovým krycím roštěm - dodávka a montáž</t>
  </si>
  <si>
    <t>-1674322085</t>
  </si>
  <si>
    <t>Poznámka k položce:_x000D_
Sprchový podlahový žlab Low délky 750mm s nerezovým krycím roštěm, včetně stavilených montážních nohou, plastového odpadního sifonu, izolační sestavy pro napojení podlahové izolace, spojovacího a kotvícího materiálu - dodávka a montáž</t>
  </si>
  <si>
    <t>ZTI.022</t>
  </si>
  <si>
    <t>Protipožární manžeta FC3 s požární odolností dle PBŘ EI.45min., pro prostupy plastového potrubí o průměru DN75 požádně dělícími konstrukcemi - dodávka a montáž</t>
  </si>
  <si>
    <t>-303194342</t>
  </si>
  <si>
    <t>Poznámka k položce:_x000D_
Protipožární manžeta FC3 s požární odolností dle PBŘ EI.45min., pro prostupy plastového potrubí o průměru DN75 požádně dělícími konstrukcemi, informačního štítku, včetně kotvícího a spojovacího materiálu - dodávka a montáž</t>
  </si>
  <si>
    <t>ZTI.023</t>
  </si>
  <si>
    <t>Protipožární manžeta FC3 s požární odolností dle PBŘ EI.45min., pro prostupy plastového potrubí o průměru DN110 požádně dělícími konstrukcemi - dodávka a montáž</t>
  </si>
  <si>
    <t>-344715480</t>
  </si>
  <si>
    <t>Poznámka k položce:_x000D_
Protipožární manžeta FC3 s požární odolností dle PBŘ EI.45min., pro prostupy plastového potrubí o průměru DN110 požádně dělícími konstrukcemi, informačního štítku, včetně kotvícího a spojovacího materiálu - dodávka a montáž</t>
  </si>
  <si>
    <t>ZTI.024</t>
  </si>
  <si>
    <t>Montážní mazivo pro spojování potrubí - dodávka a montáž</t>
  </si>
  <si>
    <t>-954424661</t>
  </si>
  <si>
    <t>Poznámka k položce:_x000D_
Montážní mazivo pro spojování potrubí - dodávka a montáž</t>
  </si>
  <si>
    <t>ZTI.025</t>
  </si>
  <si>
    <t>Přesun hmot pro vnitřní kanalizaci stanovený z hmotnosti přesunovaného materiálu vodorovná dopravní vzdálenost do 100m, v objektech výšky do 6m - montáž</t>
  </si>
  <si>
    <t>-1628977293</t>
  </si>
  <si>
    <t>Poznámka k položce:_x000D_
Přesun hmot pro vnitřní kanalizaci stanovený z hmotnosti přesunovaného materiálu vodorovná dopravní vzdálenost do 100m, v objektech výšky do 6m - montáž</t>
  </si>
  <si>
    <t>ZTI.026</t>
  </si>
  <si>
    <t>Příplatek k ceně za přesun prováděný bez použití mechanizace pro jakoukoliv výšku objektu - montáž</t>
  </si>
  <si>
    <t>-1308825194</t>
  </si>
  <si>
    <t>Poznámka k položce:_x000D_
Příplatek k ceně za přesun prováděný bez použití mechanizace pro jakoukoliv výšku objektu - montáž</t>
  </si>
  <si>
    <t>ZTI.027</t>
  </si>
  <si>
    <t>Zkoušky těsnosti kanalizace vodou pro odpadní potrubí do DN160 a kouřem do DN300, včetně dodávky tlakovacího média a zkušebních přístrojů - montáž</t>
  </si>
  <si>
    <t>-299211873</t>
  </si>
  <si>
    <t>Poznámka k položce:_x000D_
Zkoušky těsnosti kanalizace vodou pro odpadní potrubí do DN160 a kouřem do DN300, včetně dodávky tlakovacího média a zkušebních přístrojů - montáž</t>
  </si>
  <si>
    <t>02.ZTI</t>
  </si>
  <si>
    <t>Vnitřní pitný vodovod</t>
  </si>
  <si>
    <t>ZTI.028</t>
  </si>
  <si>
    <t>Plastové potrubí PP-RCT D20 x 2,3 (EVO S 4/SDR 9, PN 22) v barvě světle šedé se zelenými pruhy, spojované polyfůzním svařováním - dodávka a montáž</t>
  </si>
  <si>
    <t>-316256315</t>
  </si>
  <si>
    <t>Poznámka k položce:_x000D_
Plastové potrubí PP-RCT D20 x 2,3 (EVO S 4/SDR 9, PN 22) v barvě světle šedé se zelenými pruhy, spojované polyfůzním svařováním, včetně spojovacího a kotvícího materiálu, systémových tvarovek, redukcí a odboček. Součástí rozvodů jsou objímky s pryžovou manžetou, klipová korýtka a závěsy na horizontálních rozvodech, pokud jsou instalovány - dodávka a montáž   Poznámka pro všechny položky: Izolace na studenou vodu pro potrubí D15 - D25, tl. min. 13mm, pro potrubí D32 - D50, tl. min. 20mm, pro potrubí D63 - D90, tl. min. 25mm, pro potrubí D90 a více, tl. min. 30mm, pro potrubí TV a cirkulace D15 - D25, tl. min. 20mm, pro potrubí D32 - D50, tl. min. 25mm, pro potrubí D63 - D90, tl. min. 30mm, pro potrubí D90 a více, tl. min. 40mm. V případě nedostatku místa, zejména při uložení ve zdivu, je možné tloušťku izolace po dohodě s projektantem ZTI zmenšit.</t>
  </si>
  <si>
    <t>ZTI.029</t>
  </si>
  <si>
    <t>Plastové potrubí PP-RCT D25 x 2,8 (EVO S 4/SDR 9, PN 22) v barvě světle šedé se zelenými pruhy, spojované polyfůzním svařováním - dodávka a montáž</t>
  </si>
  <si>
    <t>-713570320</t>
  </si>
  <si>
    <t>Poznámka k položce:_x000D_
Plastové potrubí PP-RCT D25 x 2,8 (EVO S 4/SDR 9, PN 22) v barvě světle šedé se zelenými pruhy, spojované polyfůzním svařováním, včetně spojovacího a kotvícího materiálu, systémových tvarovek, redukcí a odboček. Součástí rozvodů jsou objímky s pryžovou manžetou, klipová korýtka a závěsy na horizontálních rozvodech - dodávka a montáž</t>
  </si>
  <si>
    <t>ZTI.030</t>
  </si>
  <si>
    <t>Plastové potrubí PP-RCT D32 x 3,6 (EVO S 4/SDR 9, PN 22) v barvě světle šedé se zelenými pruhy, spojované polyfůzním svařováním - dodávka a montáž</t>
  </si>
  <si>
    <t>309857656</t>
  </si>
  <si>
    <t>Poznámka k položce:_x000D_
Plastové potrubí PP-RCT D32 x 3,6 (EVO S 4/SDR 9, PN 22) v barvě světle šedé se zelenými pruhy, spojované polyfůzním svařováním, včetně spojovacího a kotvícího materiálu, systémových tvarovek, redukcí, odboček a přechodek na PE potrubí .Součástí rozvodů jsou objímky s pryžovou manžetou, klipová korýtka a závěsy na horizontálních rozvodech - dodávka a montáž</t>
  </si>
  <si>
    <t>ZTI.031</t>
  </si>
  <si>
    <t>Plastové potrubí PP-RCT D40 x 4,5 (EVO S 4/SDR 9, PN 22) v barvě světle šedé se zelenými pruhy, spojované polyfůzním svařováním - dodávka a montáž</t>
  </si>
  <si>
    <t>1517998180</t>
  </si>
  <si>
    <t>Poznámka k položce:_x000D_
Plastové potrubí PP-RCT D40 x 4,5 (EVO S 4/SDR 9, PN 22) v barvě světle šedé se zelenými pruhy, spojované polyfůzním svařováním, včetně spojovacího a kotvícího materiálu, systémových tvarovek, redukcí, odboček a přechodek na PE potrubí .Součástí rozvodů jsou objímky s pryžovou manžetou, klipová korýtka a závěsy na horizontálních rozvodech - dodávka a montáž</t>
  </si>
  <si>
    <t>ZTI.032</t>
  </si>
  <si>
    <t>Tepelná návleková polyethylénová pěnová izolace DG tloušťky 13mm pro potrubí D20 (st.voda) - dodávka a montáž</t>
  </si>
  <si>
    <t>-1656458764</t>
  </si>
  <si>
    <t>Poznámka k položce:_x000D_
Tepelná návleková polyethylénová pěnová izolace DG tloušťky 13mm pro potrubí D20 (st.voda), spojovaná samolepícím podélným spojem - dodávka a montáž</t>
  </si>
  <si>
    <t>ZTI.033</t>
  </si>
  <si>
    <t>Tepelná návleková polyethylénová pěnová izolace DG tloušťky 20mm pro potrubí D20 (tv) - dodávka a montáž</t>
  </si>
  <si>
    <t>449671269</t>
  </si>
  <si>
    <t>Poznámka k položce:_x000D_
Tepelná návleková polyethylénová pěnová izolace DG tloušťky 20mm pro potrubí D20 (tv), spojovaná samolepícím podélným spojem - dodávka a montáž</t>
  </si>
  <si>
    <t>ZTI.034</t>
  </si>
  <si>
    <t>Tepelná návleková polyethylénová pěnová izolace DG tloušťky 13mm pro potrubí D25 (st.voda) - dodávka a montáž</t>
  </si>
  <si>
    <t>1129504746</t>
  </si>
  <si>
    <t>Poznámka k položce:_x000D_
Tepelná návleková polyethylénová pěnová izolace DG tloušťky 13mm pro potrubí D25 (st.voda), spojovaná samolepícím podélným spojem - dodávka a montáž</t>
  </si>
  <si>
    <t>ZTI.035</t>
  </si>
  <si>
    <t>Tepelná návleková polyethylénová pěnová izolace DG tloušťky 20mm pro potrubí D25 (tv + cirk.) - dodávka a montáž</t>
  </si>
  <si>
    <t>-1220423138</t>
  </si>
  <si>
    <t>Poznámka k položce:_x000D_
Tepelná návleková polyethylénová pěnová izolace DG tloušťky 20mm pro potrubí D25 (tv + cirk.), spojovaná samolepícím podélným spojem - dodávka a montáž</t>
  </si>
  <si>
    <t>ZTI.036</t>
  </si>
  <si>
    <t>Tepelná návleková polyethylénová pěnová izolace DG tloušťky 20mm pro potrubí D32 (st.voda) - dodávka a montáž</t>
  </si>
  <si>
    <t>-1223224385</t>
  </si>
  <si>
    <t>Poznámka k položce:_x000D_
Tepelná návleková polyethylénová pěnová izolace DG tloušťky 20mm pro potrubí D32 (st.voda), spojovaná samolepícím podélným spojem - dodávka a montáž</t>
  </si>
  <si>
    <t>ZTI.037</t>
  </si>
  <si>
    <t>Tepelná návleková polyethylénová pěnová izolace DG tloušťky 25mm pro potrubí D32 (tv) - dodávka a montáž</t>
  </si>
  <si>
    <t>1282745685</t>
  </si>
  <si>
    <t>Poznámka k položce:_x000D_
Tepelná návleková polyethylénová pěnová izolace DG tloušťky 25mm pro potrubí D32 (tv), spojovaná samolepícím podélným spojem - dodávka a montáž</t>
  </si>
  <si>
    <t>ZTI.038</t>
  </si>
  <si>
    <t>Tepelná návleková polyethylénová pěnová izolace DG tloušťky 20mm pro potrubí D40 (st.voda) - dodávka a montáž</t>
  </si>
  <si>
    <t>-724199351</t>
  </si>
  <si>
    <t>Poznámka k položce:_x000D_
Tepelná návleková polyethylénová pěnová izolace DG tloušťky 20mm pro potrubí D40 (st.voda), spojovaná samolepícím podélným spojem - dodávka a montáž</t>
  </si>
  <si>
    <t>ZTI.039</t>
  </si>
  <si>
    <t>Tepelná návleková polyethylénová pěnová izolace DG tloušťky 25mm pro potrubí D40 (tv) - dodávka a montáž</t>
  </si>
  <si>
    <t>-1652175489</t>
  </si>
  <si>
    <t>Poznámka k položce:_x000D_
Tepelná návleková polyethylénová pěnová izolace DG tloušťky 25mm pro potrubí D40 (tv), spojovaná samolepícím podélným spojem - dodávka a montáž</t>
  </si>
  <si>
    <t>ZTI.040</t>
  </si>
  <si>
    <t>Kulový kohout FIV.08011 DN20 (PN 25) s ovládací páčkou a vypouštěním - dodávka a montáž</t>
  </si>
  <si>
    <t>2084285067</t>
  </si>
  <si>
    <t>Poznámka k položce:_x000D_
Kulový kohout FIV.08011 DN20 (PN 25) s ovládací páčkou a vypouštěním, včetně spojovacího materiálu - dodávka a montáž</t>
  </si>
  <si>
    <t>ZTI.041</t>
  </si>
  <si>
    <t>Kulový kohout FIV.08011 DN25 (PN 25) s ovládací páčkou a vypouštěním - dodávka a montáž</t>
  </si>
  <si>
    <t>-274468892</t>
  </si>
  <si>
    <t>Poznámka k položce:_x000D_
Kulový kohout FIV.08011 DN25 (PN 25) s ovládací páčkou a vypouštěním, včetně spojovacího materiálu - dodávka a montáž</t>
  </si>
  <si>
    <t>ZTI.042</t>
  </si>
  <si>
    <t>Kulový kohout FIV.08011 DN32 (PN 20) s ovládací páčkou a vypouštěním - dodávka a montáž</t>
  </si>
  <si>
    <t>1475319837</t>
  </si>
  <si>
    <t>Poznámka k položce:_x000D_
Kulový kohout FIV.08011 DN32 (PN 20) s ovládací páčkou a vypouštěním, včetně spojovacího materiálu - dodávka a montáž</t>
  </si>
  <si>
    <t>ZTI.043</t>
  </si>
  <si>
    <t>Zpětná celokovová klapka FIV.08018 DN20 (PN 15) - dodávka a montáž</t>
  </si>
  <si>
    <t>-1896314859</t>
  </si>
  <si>
    <t>Poznámka k položce:_x000D_
Zpětná celokovová klapka FIV.08018 DN20 (PN 15), včetně spojovacího materiálu - dodávka a montáž</t>
  </si>
  <si>
    <t>ZTI.044</t>
  </si>
  <si>
    <t>Zpětná celokovová klapka FIV.08018 DN32 (PN 15) - dodávka a montáž</t>
  </si>
  <si>
    <t>629489628</t>
  </si>
  <si>
    <t>Poznámka k položce:_x000D_
Zpětná celokovová klapka FIV.08018 DN32 (PN 15), včetně spojovacího materiálu - dodávka a montáž</t>
  </si>
  <si>
    <t>ZTI.045</t>
  </si>
  <si>
    <t>Expanzní nádoba DD12 na vstupu st.vody do zásobníku TV o objemu 12l - dodávka a montáž</t>
  </si>
  <si>
    <t>-1459227344</t>
  </si>
  <si>
    <t>Poznámka k položce:_x000D_
Expanzní nádoba DD12 na vstupu st.vody do zásobníku TV o objemu 12l, včetně průtočné armatury s atestycí pro pitnouvodu, signalizace netěsnosti membrány MBM II, spojovacího a kotvícího materiálu - dodávka a montáž</t>
  </si>
  <si>
    <t>ZTI.046</t>
  </si>
  <si>
    <t>Elektronické cirkulační čerpadlo Z 20/1-6, PN10 - dodávka a montáž</t>
  </si>
  <si>
    <t>-17295988</t>
  </si>
  <si>
    <t>Poznámka k položce:_x000D_
Elektronické cirkulační čerpadlo Z 20/1-6, PN10, spínací digitální modul SK-601N, spojovací a kotvící materiál, izolační korpus na čerpadlo, zaregulování - dodávka a montáž</t>
  </si>
  <si>
    <t>ZTI.047</t>
  </si>
  <si>
    <t>Pojistný ventil PV-KB-DN20 (PN 16), na vstupu st.vody do zásobníku TV v rozsahu 6 - 10 bar, otevírací tlak 6 bar - dodávka a montáž</t>
  </si>
  <si>
    <t>43435288</t>
  </si>
  <si>
    <t>Poznámka k položce:_x000D_
Pojistný ventil PV-KB-DN20 (PN 16), na vstupu st.vody do zásobníku TV v rozsahu 6 - 10 bar, otevírací tlak 6 bar, spojovací materiál - dodávka a montáž</t>
  </si>
  <si>
    <t>ZTI.048</t>
  </si>
  <si>
    <t>Manometr radiální MR 63 na vstupu st.vody do zásobníku TV s rozsahem 0 - 10 bar - dodávka a montáž</t>
  </si>
  <si>
    <t>-448772051</t>
  </si>
  <si>
    <t>Poznámka k položce:_x000D_
Manometr radiální MR 63 na vstupu st.vody do zásobníku TV s rozsahem 0 - 10 bar, spojovací a kotvící materiál - dodávka a montáž</t>
  </si>
  <si>
    <t>ZTI.049</t>
  </si>
  <si>
    <t>Výtokový ventil FIV.008003 DN15 (PN 15) s možností napojení zahradní hadice - dodávka a montáž</t>
  </si>
  <si>
    <t>-584892864</t>
  </si>
  <si>
    <t>Poznámka k položce:_x000D_
Výtokový ventil FIV.008003 DN15 (PN 15) s možností napojení zahradní hadice, včetně kotvícího a spojovacího materiálu - dodávka a montáž</t>
  </si>
  <si>
    <t>ZTI.050</t>
  </si>
  <si>
    <t>Návarek na snímač teploty pro zásobník TV - dodávka a montáž</t>
  </si>
  <si>
    <t>-790971739</t>
  </si>
  <si>
    <t>Poznámka k položce:_x000D_
Návarek na snímač teploty pro zásobník TV, pokud již není instalován z výroby, spojovací materiál - dodávka a montáž</t>
  </si>
  <si>
    <t>ZTI.051</t>
  </si>
  <si>
    <t>Orientační štítky na vnitřní vodovod - dodávka a montáž</t>
  </si>
  <si>
    <t>-1763837453</t>
  </si>
  <si>
    <t>Poznámka k položce:_x000D_
Orientační štítky na vnitřní vodovod - dodávka a montáž</t>
  </si>
  <si>
    <t>ZTI.052</t>
  </si>
  <si>
    <t>Filtr na st.vodu GWO DN32 s automatickým prolachem, umístěný v podružné vodovodní sestavě, osazen na vstupu studené vody do objektu - dodávka a montáž</t>
  </si>
  <si>
    <t>-2034421815</t>
  </si>
  <si>
    <t>Poznámka k položce:_x000D_
Filtr na st.vodu GWO DN32 s automatickým prolachem, umístěný v podružné vodovodní sestavě, osazen na vstupu studené vody do objektu, filtračním sítem 100um, spojovací a kotvící materiál - dodávka a montáž</t>
  </si>
  <si>
    <t>ZTI.053</t>
  </si>
  <si>
    <t>Filtr na st.vodu GWO DN25 s automatickým prolachem, umístěný v podružné vodovodní sestavě, osazen na vstupu studené vody do objektu - dodávka a montáž</t>
  </si>
  <si>
    <t>-80432272</t>
  </si>
  <si>
    <t>Poznámka k položce:_x000D_
Filtr na st.vodu GWO DN25 s automatickým prolachem, umístěný v podružné vodovodní sestavě, osazen na vstupu studené vody do objektu, filtračním sítem 100um, spojovací a kotvící materiál - dodávka a montáž</t>
  </si>
  <si>
    <t>ZTI.054</t>
  </si>
  <si>
    <t>Stavební podpěra pro podružnou vodovodní setavu vetknutí do zdiva nebo podlahy - dodávka a montáž</t>
  </si>
  <si>
    <t>-954969673</t>
  </si>
  <si>
    <t>Poznámka k položce:_x000D_
Stavební podpěra pro podružnou vodovodní setavu vetknutí do zdiva nebo podlahy, včetně kotvícího a spojovacího materiálu - dodávka a montáž</t>
  </si>
  <si>
    <t>ZTI.055</t>
  </si>
  <si>
    <t>Protimrazový ventil DN15 - dodávka a montáž</t>
  </si>
  <si>
    <t>-1594352209</t>
  </si>
  <si>
    <t>Poznámka k položce:_x000D_
Protimrazový ventil DN15, včtně uzavíracího vřetana ve zdivu, kotvící a spojovací materiál - dodávka a montáž</t>
  </si>
  <si>
    <t>ZTI.056</t>
  </si>
  <si>
    <t>Směšovací termostatický ventil pro TV, Premix 90-DN25 - dodávka a montáž</t>
  </si>
  <si>
    <t>-1465662953</t>
  </si>
  <si>
    <t>Poznámka k položce:_x000D_
Směšovací termostatický ventil pro TV, Premix 90-DN25, průtokem maximálně 90l/min., včetně spojovacího a kotvícího materiálu - dodávka a montáž</t>
  </si>
  <si>
    <t>ZTI.057</t>
  </si>
  <si>
    <t>Revizní dvířka 200x200, v barvě bílé, pro přístup k uzávěrům vody - dodávka a montáž</t>
  </si>
  <si>
    <t>-341163303</t>
  </si>
  <si>
    <t>Poznámka k položce:_x000D_
Revizní dvířka 200x200, v barvě bílé, pro přístup k uzávěrům vody s instalací do zdiva, popřípadě obkladu (v případě osazení do obkladu budou dvířka na magnetický rámeček a rozměr dvířek bude dle velikosti spárořezu dlažby), kotvící a spojovací materiál - dodávka a montáž</t>
  </si>
  <si>
    <t>ZTI.058</t>
  </si>
  <si>
    <t>Revizní dvířka 500x500, v barvě bílé, pro přístup k uzávěrům vody - dodávka a montáž</t>
  </si>
  <si>
    <t>-996128580</t>
  </si>
  <si>
    <t>Poznámka k položce:_x000D_
Revizní dvířka 500x500, v barvě bílé, pro přístup k uzávěrům vody s instalací do zdiva, popřípadě obkladu (v případě osazení do obkladu budou dvířka na magnetický rámeček a rozměr dvířek bude dle velikosti spárořezu dlažby), kotvící a spojovací materiál - dodávka a montáž</t>
  </si>
  <si>
    <t>ZTI.059</t>
  </si>
  <si>
    <t>Redukční ventil 5350 DN25 (PN 25) s manometrem v rozsahu 0 - 10 bar a šroubením s pracovním tlakem v rozsahu 0 - 6 bar - dodávka a montáž</t>
  </si>
  <si>
    <t>-2119558604</t>
  </si>
  <si>
    <t>Poznámka k položce:_x000D_
Redukční ventil 5350 DN25 (PN 25) s manometrem v rozsahu 0 - 10 bar a šroubením s pracovním tlakem v rozsahu 0 - 6 bar, včetně spojovacího materiálu, osadit pouze v případě tlaku vyššího než 6 bar - dodávka a montáž</t>
  </si>
  <si>
    <t>ZTI.060</t>
  </si>
  <si>
    <t>Redukční ventil 5350 DN32 (PN 25) s manometrem v rozsahu 0 - 10 bar a šroubením s pracovním tlakem v rozsahu 0 - 6 bar - dodávka a montáž</t>
  </si>
  <si>
    <t>835235946</t>
  </si>
  <si>
    <t>Poznámka k položce:_x000D_
Redukční ventil 5350 DN32 (PN 25) s manometrem v rozsahu 0 - 10 bar a šroubením s pracovním tlakem v rozsahu 0 - 6 bar, včetně spojovacího materiálu, osadit pouze v případě tlaku vyššího než 6 bar - dodávka a montáž</t>
  </si>
  <si>
    <t>ZTI.061</t>
  </si>
  <si>
    <t>Podružný vodoměr na st.vodu, DN15, s trvalým konstrukčním průtokem Qn=1,5m3/hod.(0,42l/sec.), pro odečet bytové jednotky - dodávka a montáž</t>
  </si>
  <si>
    <t>-1857032108</t>
  </si>
  <si>
    <t>Poznámka k položce:_x000D_
Podružný vodoměr na st.vodu, DN15, s trvalým konstrukčním průtokem Qn=1,5m3/hod.(0,42l/sec.), pro odečet bytové jednotky, včetně převlečných matic, plomb a spojovacího materiálu - dodávka a montáž</t>
  </si>
  <si>
    <t>ZTI.062</t>
  </si>
  <si>
    <t>Podružný vodoměr na st.vodu, DN25, s trvalým konstrukčním průtokem Qn=5,0m3/hod.(1,38l/sec.), pro odečet bytové jednotky - dodávka a montáž</t>
  </si>
  <si>
    <t>-1323277057</t>
  </si>
  <si>
    <t>Poznámka k položce:_x000D_
Podružný vodoměr na st.vodu, DN25, s trvalým konstrukčním průtokem Qn=5,0m3/hod.(1,38l/sec.), pro odečet bytové jednotky, včetně převlečných matic, plomb a spojovacího materiálu - dodávka a montáž</t>
  </si>
  <si>
    <t>ZTI.063</t>
  </si>
  <si>
    <t>Rohový ventil DN15 x DN10 s výměnným filtračním sítkem - dodávka a montáž</t>
  </si>
  <si>
    <t>-1421574488</t>
  </si>
  <si>
    <t>Poznámka k položce:_x000D_
Rohový ventil DN15 x DN10 s výměnným filtračním sítkem, nerezových krycích rozet, včetně spojovacího materiálu - dodávka a montáž</t>
  </si>
  <si>
    <t>ZTI.064</t>
  </si>
  <si>
    <t>Zabezpečovací zařízení SVMT na vstupu studené vody do elektrického zásobníku TV - "EO" - dodávka a montáž</t>
  </si>
  <si>
    <t>-891113184</t>
  </si>
  <si>
    <t>Poznámka k položce:_x000D_
Zabezpečovací zařízení SVMT na vstupu studené vody do elektrického zásobníku TV - "EO", součástí dodávky je regulační ventil, uzávěr, kanalizační vložka nad sifon, odtoková výlevka, zařízení k omezení tlaku, připojovací souprava, spojovací materiál - dodávka a montáž</t>
  </si>
  <si>
    <t>ZTI.065</t>
  </si>
  <si>
    <t>Přesun hmot pro vnitřní vodovod stanovený z hmotnosti přesunovaného materiálu vodorovná dopravní vzdálenost do 100m, v objektech výšky do 6m - montáž</t>
  </si>
  <si>
    <t>759072414</t>
  </si>
  <si>
    <t>Poznámka k položce:_x000D_
Přesun hmot pro vnitřní vodovod stanovený z hmotnosti přesunovaného materiálu vodorovná dopravní vzdálenost do 100m, v objektech výšky do 6m - montáž</t>
  </si>
  <si>
    <t>ZTI.066</t>
  </si>
  <si>
    <t>-1345292878</t>
  </si>
  <si>
    <t>ZTI.067</t>
  </si>
  <si>
    <t>Tlakové zkoušky, proplach a desinfekce vodovodního potrubí plastového svařovaného do D50, včetně zdroje tlakovacího a desinfekčního média, měřících a tlakovacích přístrojů - dodávka a montáž</t>
  </si>
  <si>
    <t>-715102826</t>
  </si>
  <si>
    <t>Poznámka k položce:_x000D_
Tlakové zkoušky, proplach a desinfekce vodovodního potrubí plastového svařovaného do D50, včetně zdroje tlakovacího a desinfekčního média, měřících a tlakovacích přístrojů - dodávka a montáž</t>
  </si>
  <si>
    <t>03.ZTI</t>
  </si>
  <si>
    <t>Vnitřní požární vodovod</t>
  </si>
  <si>
    <t>ZTI.068</t>
  </si>
  <si>
    <t>Ocelové pozinkované potrubí DN20 - dodávka a montáž</t>
  </si>
  <si>
    <t>-1794796360</t>
  </si>
  <si>
    <t>Poznámka k položce:_x000D_
Ocelové pozinkované potrubí DN20, součástí rozvodů jsou systémové závitové spojovací fitinky, odbočky a redukce, objímky s pryžovou manžetou, klipová korýtka, závěsy na horizontálních rozvodech pokud jsou instalovány, stavitelné montážní trny, kotvící a spojovací materiál - dodávka a montáž  Poznámka pro všechny položky: Izolace na požární vodu pro potrubí DN15 - DN32, tl.min.13mm, pro potrubí DN40 - DN50, tl.min.20mm, pro potrubí DN65 a více tl.min.25mm. V případě nedostatku místa, zejména při uložení ve zdivu, je možné tloušťku izolace po dohodě s projektantem ZTI zmenšit.</t>
  </si>
  <si>
    <t>ZTI.069</t>
  </si>
  <si>
    <t>Tepelná návleková polyethylénová pěnová izolace DG tloušťky 13mm pro potrubí DN20 (po.voda) - dodávka a montáž</t>
  </si>
  <si>
    <t>-1815376874</t>
  </si>
  <si>
    <t>Poznámka k položce:_x000D_
Tepelná návleková polyethylénová pěnová izolace DG tloušťky 13mm pro potrubí DN20 (po.voda), spojovaná samolepícím podélným spojem - dodávka a montáž</t>
  </si>
  <si>
    <t>ZTI.070</t>
  </si>
  <si>
    <t>-52434901</t>
  </si>
  <si>
    <t>ZTI.071</t>
  </si>
  <si>
    <t>-1533303750</t>
  </si>
  <si>
    <t>ZTI.072</t>
  </si>
  <si>
    <t>Hydrant (D19 - 30 bm, 650 x 650 x 175) s tvarově stálou hadicí délky 30m + 10m dostřik s instalací do zdi - dodávka a montáž</t>
  </si>
  <si>
    <t>1750430577</t>
  </si>
  <si>
    <t>Poznámka k položce:_x000D_
Hydrant (D19 - 30 bm, 650 x 650 x 175) s tvarově stálou hadicí délky 30m + 10m dostřik s instalací do zdi, s uzamykatelnou skříní, včetně kotvícího a spojovacího materiálu - dodávka a montáž</t>
  </si>
  <si>
    <t>ZTI.073</t>
  </si>
  <si>
    <t>Stavební podpěra pro odbočku požárního vodovodu, vetknutí do zdiva nebo podlahy - dodávka a montáž</t>
  </si>
  <si>
    <t>-2022785237</t>
  </si>
  <si>
    <t>Poznámka k položce:_x000D_
Stavební podpěra pro odbočku požárního vodovodu, vetknutí do zdiva nebo podlahy, včetně kotvícího a spojovacího materiálu - dodávka a montáž</t>
  </si>
  <si>
    <t>ZTI.074</t>
  </si>
  <si>
    <t>Přesun hmot pro vnitřní požární vodovod stanovený z hmotnosti přesunovaného materiálu vodorovná dopravní vzdálenost do 100m, v objektech výšky do 6m - montáž</t>
  </si>
  <si>
    <t>1430715320</t>
  </si>
  <si>
    <t>Poznámka k položce:_x000D_
Přesun hmot pro vnitřní požární vodovod stanovený z hmotnosti přesunovaného materiálu vodorovná dopravní vzdálenost do 100m, v objektech výšky do 6m - montáž</t>
  </si>
  <si>
    <t>ZTI.075</t>
  </si>
  <si>
    <t>-1790775840</t>
  </si>
  <si>
    <t>ZTI.076</t>
  </si>
  <si>
    <t>Tlakové zkoušky a proplach vodovodního požárního potrubí pozinkovaného, závitového do DN50, včetně zdroje tlakovacího média, měřících a tlakovacích přístrojů - dodávka a montáž</t>
  </si>
  <si>
    <t>-888656632</t>
  </si>
  <si>
    <t>Poznámka k položce:_x000D_
Tlakové zkoušky a proplach vodovodního požárního potrubí pozinkovaného, závitového do DN50, včetně zdroje tlakovacího média, měřících a tlakovacích přístrojů - dodávka a montáž</t>
  </si>
  <si>
    <t>04.ZTI</t>
  </si>
  <si>
    <t>Zařizovací předměty</t>
  </si>
  <si>
    <t>ZTI.077</t>
  </si>
  <si>
    <t>Klozet závěsný keramický 355 x 520 x 370 v barvě bílé s hlubokým splachováním - dodávka a montáž</t>
  </si>
  <si>
    <t>-298322688</t>
  </si>
  <si>
    <t>Poznámka k položce:_x000D_
Klozet závěsný keramický 355 x 520 x 370 v barvě bílé s hlubokým splachováním, sedátkem z tvrzeného plastu s antibakteriální úpravou a funkcí Soft-Close, instalačního prvku pro závěsné klozety s univerzální instalací, akustickou a izolační montážní vložkou, dvojčinným splachováním 3-6l, dělěnou ovládací deskou v provedení chrom, kotvící a spojovací materiál - dodávka a montáž  Poznámka pro všechny ZP: Vodovodní baterie - pákové, bezdotykové,tlačné, pokud jsou osazené, musí být s garantovaným servisem a zárukou na mechanické součásti 5 let. - použité vod. baterie (zařízení) musí být opatřeny certifikáty státem akreditovanou zkušebnou a musí odpovídat ČSN EN 817 - použitý materiál musí splňovat platné hygienické normy (výsledky musí být potvrzeny výluhovým testem provedeným hygienickou stanicí) - dodavatel musí splňovat nařízení dané vyhláškou o obalech - dodavatel musí zajistit servis a náhradní díly dle potřeby (včetně náhradního perlátoru, zejména pro zdravotnická zařízení) - plné zabezpečení proti průtoku do přívodního potrubí: studené vody do teplé nebo naopak.</t>
  </si>
  <si>
    <t>ZTI.078</t>
  </si>
  <si>
    <t>Klozet závěsný keramický dětský 330 x 535 x 350 v barvě bílé s hlubokým splachováním - dodávka a montáž</t>
  </si>
  <si>
    <t>-1335186180</t>
  </si>
  <si>
    <t>Poznámka k položce:_x000D_
Klozet závěsný keramický dětský 330 x 535 x 350 v barvě bílé s hlubokým splachováním, sedátkem z tvrzeného plastu s antibakteriální úpravou a funkcí Soft-Close, instalačního prvku pro závěsné klozety s univerzální instalací, akustickou a izolační montážní vložkou, dvojčinným splachováním 3-6l, dělěnou ovládací deskou v provedení chrom, kotvící a spojovací materiál - dodávka a montáž</t>
  </si>
  <si>
    <t>ZTI.079</t>
  </si>
  <si>
    <t>Umyvadlo keramické 550 x 445 x 215 v barvě bílé, včetně keramického polosloupu v barvě bílé - dodávka a montáž</t>
  </si>
  <si>
    <t>2124216020</t>
  </si>
  <si>
    <t>Poznámka k položce:_x000D_
Umyvadlo keramické 550 x 445 x 215 v barvě bílé, včetně keramického polosloupu v barvě bílé, upevnění umyvadla do stěny, včetně kotvícího a spojovacího materiálu, montáž a dodávka plastového sifonu, včetně odpadního ventilu - dodávka a montáž</t>
  </si>
  <si>
    <t>ZTI.080</t>
  </si>
  <si>
    <t>Umyvadlo keramické dětské 500 x 410 x 190 v barvě bílé - dodávka a montáž</t>
  </si>
  <si>
    <t>231005631</t>
  </si>
  <si>
    <t>Poznámka k položce:_x000D_
Umyvadlo keramické dětské 500 x 410 x 190 v barvě bílé, upevnění umyvadla do stěny, včetně kotvícího a spojovacího materiálu, montáž a dodávka plastového sifonu, včetně odpadního ventilu - dodávka a montáž</t>
  </si>
  <si>
    <t>ZTI.081</t>
  </si>
  <si>
    <t>Umyvadlo keramické pro imobilní 600 x 555 x 175 v barvě bílé - dodávka a montáž</t>
  </si>
  <si>
    <t>295926035</t>
  </si>
  <si>
    <t>Poznámka k položce:_x000D_
Umyvadlo keramické pro imobilní 600 x 555 x 175 v barvě bílé, upevnění umyvadla do stěny, včetně kotvícího a spojovacího materiálu, montáž a dodávka plastového sifonu, včetně odpadního ventilu - dodávka a montáž</t>
  </si>
  <si>
    <t>ZTI.082</t>
  </si>
  <si>
    <t>Dřez nerezový 500 x 500 x 175 bez odkapové plochy, včetně instalační sady pro připojení drezů - dodávka a montáž</t>
  </si>
  <si>
    <t>-1504998156</t>
  </si>
  <si>
    <t>Poznámka k položce:_x000D_
Dřez nerezový 500 x 500 x 175 bez odkapové plochy, včetně instalační sady pro připojení drezů, ukotvení dřezu do linky, kotvící a spojovací materiál - dodávka a montáž</t>
  </si>
  <si>
    <t>ZTI.083</t>
  </si>
  <si>
    <t>Dřez nerezový 800 x 500 x 190 s odkapovou plochou, včetně instalační sady pro připojení drezů - dodávka a montáž</t>
  </si>
  <si>
    <t>-1118732611</t>
  </si>
  <si>
    <t>Poznámka k položce:_x000D_
Dřez nerezový 800 x 500 x 190 s odkapovou plochou, včetně instalační sady pro připojení drezů, ukotvení dřezu do linky, kotvící a spojovací materiál - dodávka a montáž</t>
  </si>
  <si>
    <t>ZTI.084</t>
  </si>
  <si>
    <t>Výlevka keramická stacionární 425 x 500 x 450 v barvě bílé, včetně plastové sklopné mříže - dodávka a montáž</t>
  </si>
  <si>
    <t>-1652235166</t>
  </si>
  <si>
    <t>Poznámka k položce:_x000D_
Výlevka keramická stacionární 425 x 500 x 450 v barvě bílé, včetně plastové sklopné mříže a dodávky manžety pro napojení na kanalizační potrubí, spojovacího a kotvícího materiálu - dodávka a montáž</t>
  </si>
  <si>
    <t>ZTI.085</t>
  </si>
  <si>
    <t>Sprchové posuvné dveře 1350 x 1900, rám v barvě leštěného hliníku - dodávka a montáž</t>
  </si>
  <si>
    <t>-505907412</t>
  </si>
  <si>
    <t>Poznámka k položce:_x000D_
Sprchové posuvné dveře 1350 x 1900, rám v barvě leštěného hliníku, skleněná kalená výplň s úpravou Anticalk, montážní těsnění, chromové madlo, kotvící a spojovací materiál - dodávka a montáž</t>
  </si>
  <si>
    <t>ZTI.086</t>
  </si>
  <si>
    <t>Stojánková umyvadlová tlačná směšovací baterie 795100 se samočistící kalibrovanou drážkou, flexibilní opletené hadice (PN10), spojovací materiál - dodávka</t>
  </si>
  <si>
    <t>-1359179497</t>
  </si>
  <si>
    <t>Poznámka k položce:_x000D_
Stojánková jednopáková umyvadlová směšovací baterie s keramickou kartuší, pochromované mosazné tělo baterie, včetně odtokové garnitury a flexibilní opletené hadice (PN10) nebo srovnatelný standard dle kritérií pro pákové baterie, spojovací materiál - dodávka a montáž</t>
  </si>
  <si>
    <t>ZTI.087</t>
  </si>
  <si>
    <t>Stojánková páková dřezová směšovací baterie 2510, s otáčivým ústím, výškou výtoku 150mm, délkou ramínka 200mm, rozteč baterie 150mm, flexibilní opletené hadice (PN10), kotvící a spojovací materiál - dodávka</t>
  </si>
  <si>
    <t>-2088450418</t>
  </si>
  <si>
    <t>Poznámka k položce:_x000D_
Stojánková páková dřezová směšovací baterie 2510, s otáčivým ústím, výškou výtoku 150mm, délkou ramínka 200mm, rozteč baterie 150mm, flexibilní opletené hadice (PN10), kotvící a spojovací materiál - dodávka</t>
  </si>
  <si>
    <t>ZTI.088</t>
  </si>
  <si>
    <t>Nástěnná páková směšovací baterie 2446EP pro výlevku, s otáčivým ústím a délkou ramínka 200mm, rozteč baterie 150mm, vyrovnávací exentry, kotvící a spojovací materiál - dodávka</t>
  </si>
  <si>
    <t>-163469942</t>
  </si>
  <si>
    <t>Poznámka k položce:_x000D_
Nástěnná páková směšovací baterie 2446EP pro výlevku, s otáčivým ústím a délkou ramínka 200mm, rozteč baterie 150mm, vyrovnávací exentry, kotvící a spojovací materiál - dodávka a montáž</t>
  </si>
  <si>
    <t>ZTI.089</t>
  </si>
  <si>
    <t>Stojánková páková směšovací baterie 2521L pro imobilní umyvadlo s prodlouženou ručkou pro ovládání, omezovačem maximální teploty, flexibilní opletené hadice (PN10), kotvící a spojovací materiál - dodávka</t>
  </si>
  <si>
    <t>-979183889</t>
  </si>
  <si>
    <t>Poznámka k položce:_x000D_
Stojánková páková směšovací baterie 2521L pro imobilní umyvadlo s prodlouženou ručkou pro ovládání, omezovačem maximální teploty, flexibilní opletené hadice (PN10), kotvící a spojovací materiál - dodávka a montáž</t>
  </si>
  <si>
    <t>ZTI.090</t>
  </si>
  <si>
    <t>Nástěnná sprchová směšovací tlačná baterie 794218</t>
  </si>
  <si>
    <t>1965615132</t>
  </si>
  <si>
    <t>Nástěnná sprchová směšovací tlačná baterie 794218, se samočístící kalibrovanou drážkou, včetně podomítkového modulu 794BOX1, sprchovou antivandalovou hlavicí 709000 s volným nastavením úhlu výtoku, nerezovou krycí deskou 160 x 160mm, včetně potrubí PP-RCT 20 x 2,3 pro propojení tlačného ventilu a hlavice, kotvící a spojovací materiál - dodávka</t>
  </si>
  <si>
    <t>Poznámka k položce:_x000D_
Nástěnná sprchová směšovací tlačná baterie 794218, se samočístící kalibrovanou drážkou, včetně podomítkového modulu 794BOX1, sprchovou antivandalovou hlavicí 709000 s volným nastavením úhlu výtoku, nerezovou krycí deskou 160 x 160mm, včetně potrubí PP-RCT 20 x 2,3 pro propojení tlačného ventilu a hlavice, kotvící a spojovací materiál - dodávka a montáž</t>
  </si>
  <si>
    <t>ZTI.091</t>
  </si>
  <si>
    <t>Elektrický tlakový zásobník TV - EO, 430 x 280 x 270, o objemu 10l, s instalací pod odběrné místo, s manuálním nastavením omezovače teploty, rozsah teploty ohřevu vody 38°C - 65°C, spojovací materiál - dodávka</t>
  </si>
  <si>
    <t>1757594335</t>
  </si>
  <si>
    <t>Poznámka k položce:_x000D_
Elektrický tlakový zásobník TV - EO, 430 x 280 x 270, o objemu 10l, s instalací pod odběrné místo, s manuálním nastavením omezovače teploty, rozsah teploty ohřevu vody 38°C - 65°C, spojovací materiál - dodávka a montáž</t>
  </si>
  <si>
    <t>ZTI.092</t>
  </si>
  <si>
    <t>Sklopné ocelové nerezové madlo délky 800mm pro imobilní klozety se zatížením do 250kg, včetně spojovacího a kotvícího materiálu - dodávka</t>
  </si>
  <si>
    <t>-177965017</t>
  </si>
  <si>
    <t>Poznámka k položce:_x000D_
Sklopné ocelové nerezové madlo délky 800mm pro imobilní klozety se zatížením do 250kg, včetně spojovacího a kotvícího materiálu - dodávka a montáž</t>
  </si>
  <si>
    <t>ZTI.093</t>
  </si>
  <si>
    <t>Přesun hmot pro zařizovací předměty stanovený z hmotnosti přesunovaného materiálu vodorovná dopravní vzdálenost do 100m v objektech výšky do 6m - montáž</t>
  </si>
  <si>
    <t>202446313</t>
  </si>
  <si>
    <t>Poznámka k položce:_x000D_
Přesun hmot pro zařizovací předměty stanovený z hmotnosti přesunovaného materiálu vodorovná dopravní vzdálenost do 100m v objektech výšky do 6m - montáž</t>
  </si>
  <si>
    <t>ZTI.094</t>
  </si>
  <si>
    <t>-991924446</t>
  </si>
  <si>
    <t>05.ZTI</t>
  </si>
  <si>
    <t>Stavební přípomoce, konstrukce a ostatní</t>
  </si>
  <si>
    <t>ZTI.095</t>
  </si>
  <si>
    <t>Zhotovení stavebních drážek 200 x 200mm, pro vedení vnitřní splaškové kanalizace v cihelném, smíšeném zdivu nebo betonu - dodávka a montáž</t>
  </si>
  <si>
    <t>-2035560936</t>
  </si>
  <si>
    <t>Poznámka k položce:_x000D_
Zhotovení stavebních drážek 200 x 200mm, pro vedení vnitřní splaškové kanalizace v cihelném, smíšeném zdivu nebo betonu - dodávka a montáž</t>
  </si>
  <si>
    <t>ZTI.096</t>
  </si>
  <si>
    <t>Zhotovení stavebních drážek 150 x 250mm, pro vedení vnitřního vodovodu a požárního povodovodu v cihelném, smíšeném zdivu nebo betonu - dodávka a montáž</t>
  </si>
  <si>
    <t>22751271</t>
  </si>
  <si>
    <t>Poznámka k položce:_x000D_
Zhotovení stavebních drážek 150 x 250mm, pro vedení vnitřního vodovodu a požárního povodovodu v cihelném, smíšeném zdivu nebo betonu - dodávka a montáž</t>
  </si>
  <si>
    <t>ZTI.097</t>
  </si>
  <si>
    <t>1 věž konstrukčního posuvného lešení na kolečkách pro výškové práce do cca +3,0m pro montáž trubních instalací  ZTI vedených pod stropem, popřípadě ve zdivu - dodávka a montáž</t>
  </si>
  <si>
    <t>-700641187</t>
  </si>
  <si>
    <t>Poznámka k položce:_x000D_
1 věž konstrukčního posuvného lešení na kolečkách pro výškové práce do cca +3,0m pro montáž trubních instalací  ZTI vedených pod stropem, popřípadě ve zdivu - dodávka a montáž</t>
  </si>
  <si>
    <t>ZTI.098</t>
  </si>
  <si>
    <t>Likvidace vybourané suti ze stavebních drážek pro vodu a kanalizaci s umístěním na řízené ekologické skládce, materiál primárně určen ke zpětné recyklaci, včetně dopravy do místa určení ve vzdálenosti do 10 000m od místa stavby - dodávka</t>
  </si>
  <si>
    <t>-1427556202</t>
  </si>
  <si>
    <t>Poznámka k položce:_x000D_
Likvidace vybourané suti ze stavebních drážek pro vodu a kanalizaci s umístěním na řízené ekologické skládce, materiál primárně určen ke zpětné recyklaci, včetně dopravy do místa určení ve vzdálenosti do 10 000m od místa stavby - dodávka</t>
  </si>
  <si>
    <t>ZTI.099</t>
  </si>
  <si>
    <t>Skreslení skutečného stavu projektové dokumentace ZTI po dokončení realizačních prací, včetně dopravy na místo určení, zaměření, tisku - montáž</t>
  </si>
  <si>
    <t>1472319306</t>
  </si>
  <si>
    <t>Poznámka k položce:_x000D_
Skreslení skutečného stavu projektové dokumentace ZTI po dokončení realizačních prací, včetně dopravy na místo určení, zaměření, tisku - montáž</t>
  </si>
  <si>
    <t>ZTI.100</t>
  </si>
  <si>
    <t>Zhotovení drážek šířky 0,6m, výšky 1,5m</t>
  </si>
  <si>
    <t>-459920443</t>
  </si>
  <si>
    <t>ZTI.101</t>
  </si>
  <si>
    <t>Podsyp pískem pro kanalizaci</t>
  </si>
  <si>
    <t>-720663678</t>
  </si>
  <si>
    <t>ZTI.102</t>
  </si>
  <si>
    <t>Zásyp kanalizace pískem</t>
  </si>
  <si>
    <t>-1452573782</t>
  </si>
  <si>
    <t>ZTI.103</t>
  </si>
  <si>
    <t>Likidace vytěženého výkopku</t>
  </si>
  <si>
    <t>440894533</t>
  </si>
  <si>
    <t>ZTI.104</t>
  </si>
  <si>
    <t>Zához drážek 200 x 200mm se štukováním a výmalbou</t>
  </si>
  <si>
    <t>-571972405</t>
  </si>
  <si>
    <t>ZTI.105</t>
  </si>
  <si>
    <t>Zához drážek 150 x 250mm se štukováním a výmalbou</t>
  </si>
  <si>
    <t>-1862919505</t>
  </si>
  <si>
    <t>Úroveň 4:</t>
  </si>
  <si>
    <t>700.2.4.1 - Silnoproud</t>
  </si>
  <si>
    <t>01.SIL - Dodávky, specifikace</t>
  </si>
  <si>
    <t>02.SIL - Zásuvky, vypínače</t>
  </si>
  <si>
    <t>03.SIL - Svítidla</t>
  </si>
  <si>
    <t>04.SIL - Kabelové trasy</t>
  </si>
  <si>
    <t>05.SIL - Přímotopy, topné kabely</t>
  </si>
  <si>
    <t>06.SIL - Kabely</t>
  </si>
  <si>
    <t>07.SIL - Hromosvod a uzemnění</t>
  </si>
  <si>
    <t>08.SIL - Ostatní</t>
  </si>
  <si>
    <t>01.SIL</t>
  </si>
  <si>
    <t>Dodávky, specifikace</t>
  </si>
  <si>
    <t>SIL.001</t>
  </si>
  <si>
    <t>Rozváděč RE1 - úpravy a dozbrojení dle výkresové dokumentace (přehledové schéma)</t>
  </si>
  <si>
    <t>-875179042</t>
  </si>
  <si>
    <t>SIL.002</t>
  </si>
  <si>
    <t>Rozváděč RE2 dle výkresové dokumentace (přehledové schéma)</t>
  </si>
  <si>
    <t>1772545766</t>
  </si>
  <si>
    <t>SIL.003</t>
  </si>
  <si>
    <t>Rozváděč RP dle výkresové dokumentace</t>
  </si>
  <si>
    <t>148754504</t>
  </si>
  <si>
    <t>SIL.004</t>
  </si>
  <si>
    <t>Rozváděč RZ dle výkresové dokumentace</t>
  </si>
  <si>
    <t>-399867470</t>
  </si>
  <si>
    <t>02.SIL</t>
  </si>
  <si>
    <t>Zásuvky, vypínače</t>
  </si>
  <si>
    <t>SIL.005</t>
  </si>
  <si>
    <t>zásuvka dvojnásobná 230V/16A, bílá, s clonkami</t>
  </si>
  <si>
    <t>1754222277</t>
  </si>
  <si>
    <t>SIL.006</t>
  </si>
  <si>
    <t>zásuvka jednonásobná 230V/16A, bílá, s clonkami</t>
  </si>
  <si>
    <t>1247164843</t>
  </si>
  <si>
    <t>SIL.007</t>
  </si>
  <si>
    <t>zásuvka jednonásobná 230V/16A, bílá, se svodičem tř. D, s clonkami</t>
  </si>
  <si>
    <t>-262484938</t>
  </si>
  <si>
    <t>SIL.008</t>
  </si>
  <si>
    <t>přístroj spínače ř.1</t>
  </si>
  <si>
    <t>-1152975425</t>
  </si>
  <si>
    <t>SIL.009</t>
  </si>
  <si>
    <t>přístroj spínače ř.6+6</t>
  </si>
  <si>
    <t>-682139604</t>
  </si>
  <si>
    <t>SIL.010</t>
  </si>
  <si>
    <t>přístroj spínače ř.7</t>
  </si>
  <si>
    <t>390894638</t>
  </si>
  <si>
    <t>SIL.011</t>
  </si>
  <si>
    <t>přístroj ovládače ř.1/0</t>
  </si>
  <si>
    <t>606548881</t>
  </si>
  <si>
    <t>SIL.012</t>
  </si>
  <si>
    <t>ovládač s DALI řízením, kompletní, vč. rámečku</t>
  </si>
  <si>
    <t>643916998</t>
  </si>
  <si>
    <t>SIL.013</t>
  </si>
  <si>
    <t>přístroj spínače ř.1. IP44, do fasády</t>
  </si>
  <si>
    <t>2070490182</t>
  </si>
  <si>
    <t>SIL.014</t>
  </si>
  <si>
    <t>kryt spínače jednoduchý, bílá</t>
  </si>
  <si>
    <t>767055796</t>
  </si>
  <si>
    <t>SIL.015</t>
  </si>
  <si>
    <t>kryt spínače dělený, bílá</t>
  </si>
  <si>
    <t>-72485573</t>
  </si>
  <si>
    <t>SIL.016</t>
  </si>
  <si>
    <t>rámeček jednonásobný bílý</t>
  </si>
  <si>
    <t>2055298541</t>
  </si>
  <si>
    <t>SIL.017</t>
  </si>
  <si>
    <t>rámeček dvojnásobný bílý</t>
  </si>
  <si>
    <t>-1983155446</t>
  </si>
  <si>
    <t>SIL.018</t>
  </si>
  <si>
    <t>rámeček trojnásobný bílý</t>
  </si>
  <si>
    <t>-250837157</t>
  </si>
  <si>
    <t>SIL.019</t>
  </si>
  <si>
    <t>pohybové čidlo stropní, 360°, interierové, vestavné</t>
  </si>
  <si>
    <t>-1551872088</t>
  </si>
  <si>
    <t>SIL.020</t>
  </si>
  <si>
    <t>pohybové čidlo stropní, 360°, exterierové</t>
  </si>
  <si>
    <t>-592708886</t>
  </si>
  <si>
    <t>SIL.021</t>
  </si>
  <si>
    <t>spínač trojpólový páčkový zapuštěný (pro sporák), 400V/16A</t>
  </si>
  <si>
    <t>-2020226545</t>
  </si>
  <si>
    <t>SIL.022</t>
  </si>
  <si>
    <t>digitální programovatelný termostat</t>
  </si>
  <si>
    <t>1232571448</t>
  </si>
  <si>
    <t>SIL.023</t>
  </si>
  <si>
    <t>žaluziový spínač</t>
  </si>
  <si>
    <t>58175391</t>
  </si>
  <si>
    <t>SIL.024</t>
  </si>
  <si>
    <t>řídící jednotka žaluzií (do krabičky), typ UC42</t>
  </si>
  <si>
    <t>475951310</t>
  </si>
  <si>
    <t>SIL.025</t>
  </si>
  <si>
    <t>krabice KU68</t>
  </si>
  <si>
    <t>-828141709</t>
  </si>
  <si>
    <t>03.SIL</t>
  </si>
  <si>
    <t>Svítidla</t>
  </si>
  <si>
    <t>SIL.026</t>
  </si>
  <si>
    <t>"S1" - Interiérové závěsné LED svítidlo, ∅ 500 mm, DALI, IK10, 3000K (5086 lm; 38.5 W)</t>
  </si>
  <si>
    <t>-533824982</t>
  </si>
  <si>
    <t>SIL.027</t>
  </si>
  <si>
    <t>"S2" - Interiérové závěsné LED svítidlo, ∅ 400 mm, DALI, IK10, 3000K (3592 lm; 26.2 W)</t>
  </si>
  <si>
    <t>-1961535531</t>
  </si>
  <si>
    <t>SIL.028</t>
  </si>
  <si>
    <t>"S3a" - Interiérové vestavné LED svítidlo, opál. dif., AL korpus, 1142x76x67 mm, 3000K (3110 lm; 24.8 W)</t>
  </si>
  <si>
    <t>-612831837</t>
  </si>
  <si>
    <t>SIL.029</t>
  </si>
  <si>
    <t>"S3b" - Interiérové vestavné LED svítidlo, opál. dif., AL korpus, 4508x76x67 mm, 3000K (8430 lm; 59.2 W)</t>
  </si>
  <si>
    <t>-1471785566</t>
  </si>
  <si>
    <t>SIL.030</t>
  </si>
  <si>
    <t>"S3c" - Interiérové vestavné LED svítidlo, opál. dif., AL korpus, 1423x76x67mm, 3000K (2540 lm; 24.2 W)</t>
  </si>
  <si>
    <t>-147016972</t>
  </si>
  <si>
    <t>SIL.031</t>
  </si>
  <si>
    <t>"S3d" - Interiérové vestavné LED svítidlo, sestava 7x svítidlo S3a, 7994x76x67mm, 3000K (7x2030 lm; 7x16.6 W)</t>
  </si>
  <si>
    <t>-1258553194</t>
  </si>
  <si>
    <t>SIL.032</t>
  </si>
  <si>
    <t>"S4" - LED pás 24V, 3000K, cca 12W/m, vč. trafa a příslušenství, 3000K (7000 lm; 58.0 W)</t>
  </si>
  <si>
    <t>-1753861514</t>
  </si>
  <si>
    <t>SIL.033</t>
  </si>
  <si>
    <t>"S5" - Interiérové vestavné LED svítidlo, opál. dif., AL korpus, 4508x76x67mm, 3000K (3610 lm; 31.2 W)</t>
  </si>
  <si>
    <t>-1153623702</t>
  </si>
  <si>
    <t>SIL.034</t>
  </si>
  <si>
    <t>"S6" - Interiérové vestavné LED svítidlo, downlight, AL korpus a reflektor, ∅ 145 mm, 3000K (2110 lm; 18.0 W)</t>
  </si>
  <si>
    <t>-1623251684</t>
  </si>
  <si>
    <t>SIL.035</t>
  </si>
  <si>
    <t>"S7" - Interiérové přisazené LED svítidlo, prachotěs, 1500x82 mm, IP65, 4000K (6400 lm; 46.0 W)</t>
  </si>
  <si>
    <t>716188953</t>
  </si>
  <si>
    <t>SIL.036</t>
  </si>
  <si>
    <t>"S8" - Venkovní LED pásek, 6,6m + 8,7m, IP67, 4000K (14 W/m), vč. nosného materiálu a napáj. zdroje</t>
  </si>
  <si>
    <t>1369947655</t>
  </si>
  <si>
    <t>SIL.037</t>
  </si>
  <si>
    <t>"S9" - Venkovní přisazené mástěnné LED svítidlo s integrovaným pohybovým čidlem, IP44, 4000K</t>
  </si>
  <si>
    <t>611644001</t>
  </si>
  <si>
    <t>SIL.038</t>
  </si>
  <si>
    <t>"N1" - Nouzové LED svítidlo s piktogramem, montáž přisazením na strop, 1.2W, baterie, autonomnost 3 hod., AT</t>
  </si>
  <si>
    <t>2133192112</t>
  </si>
  <si>
    <t>SIL.039</t>
  </si>
  <si>
    <t>"N2" - Nouzové LED svítidlo vestavné, optika koridor, baterie, autonomnost 3 hod., AT (260 lm, 7.0 W)</t>
  </si>
  <si>
    <t>1405044978</t>
  </si>
  <si>
    <t>SIL.040</t>
  </si>
  <si>
    <t>"N3" - Nouzové LED svítidlo vestavné, optika plocha, baterie, autonomnost 3 hod., AT (288 lm, 7.0 W)</t>
  </si>
  <si>
    <t>1452399987</t>
  </si>
  <si>
    <t>SIL.041</t>
  </si>
  <si>
    <t>"N4" - Nouzové LED svítidlo přisazené, venkovní, optika plocha, baterie, autonomnost 3 hod., AT (288 lm, 7.0 W)</t>
  </si>
  <si>
    <t>-1007378490</t>
  </si>
  <si>
    <t>SIL.042</t>
  </si>
  <si>
    <t>DALI ACU BT CONTROL FS1</t>
  </si>
  <si>
    <t>913912101</t>
  </si>
  <si>
    <t>04.SIL</t>
  </si>
  <si>
    <t>Kabelové trasy</t>
  </si>
  <si>
    <t>SIL.043</t>
  </si>
  <si>
    <t>trubka KOPOFLEX 09075</t>
  </si>
  <si>
    <t>-1302803419</t>
  </si>
  <si>
    <t>05.SIL</t>
  </si>
  <si>
    <t>Přímotopy, topné kabely</t>
  </si>
  <si>
    <t>SIL.044</t>
  </si>
  <si>
    <t>elektrický přímotop s integrovaným termostatem, 200W</t>
  </si>
  <si>
    <t>-977819077</t>
  </si>
  <si>
    <t>SIL.045</t>
  </si>
  <si>
    <t>elektrický přímotop s integrovaným termostatem, 300W</t>
  </si>
  <si>
    <t>665496222</t>
  </si>
  <si>
    <t>SIL.046</t>
  </si>
  <si>
    <t>dvoužilový topný kabel, 20W/m, UV stabilní - 1 290 W / 36 m</t>
  </si>
  <si>
    <t>897346109</t>
  </si>
  <si>
    <t>SIL.047</t>
  </si>
  <si>
    <t>svodová příchytka (BAL=25ks)</t>
  </si>
  <si>
    <t>bal</t>
  </si>
  <si>
    <t>1682502857</t>
  </si>
  <si>
    <t>SIL.048</t>
  </si>
  <si>
    <t>řetěz do svodu (BAL=10m)</t>
  </si>
  <si>
    <t>1556220811</t>
  </si>
  <si>
    <t>SIL.049</t>
  </si>
  <si>
    <t>příchytka do žlabu 150 (BAL=25ks)</t>
  </si>
  <si>
    <t>-1185165813</t>
  </si>
  <si>
    <t>06.SIL</t>
  </si>
  <si>
    <t>Kabely</t>
  </si>
  <si>
    <t>SIL.050</t>
  </si>
  <si>
    <t>CYKY-J 4x25</t>
  </si>
  <si>
    <t>2008806049</t>
  </si>
  <si>
    <t>SIL.051</t>
  </si>
  <si>
    <t>CYKY-J 4x16</t>
  </si>
  <si>
    <t>-1572119598</t>
  </si>
  <si>
    <t>SIL.052</t>
  </si>
  <si>
    <t>CYKY-J 5x4</t>
  </si>
  <si>
    <t>1350320381</t>
  </si>
  <si>
    <t>SIL.053</t>
  </si>
  <si>
    <t>CYKY-O 4x2,5</t>
  </si>
  <si>
    <t>1206675787</t>
  </si>
  <si>
    <t>SIL.054</t>
  </si>
  <si>
    <t>PRAFlaSafe X-J 5x2,5</t>
  </si>
  <si>
    <t>-1252212778</t>
  </si>
  <si>
    <t>SIL.055</t>
  </si>
  <si>
    <t>PRAFlaSafe X-J 5x1,5</t>
  </si>
  <si>
    <t>472167170</t>
  </si>
  <si>
    <t>SIL.056</t>
  </si>
  <si>
    <t>PRAFlaSafe X-J 3x2,5</t>
  </si>
  <si>
    <t>-1274969460</t>
  </si>
  <si>
    <t>SIL.057</t>
  </si>
  <si>
    <t>PRAFlaSafe X-J 3x1,5</t>
  </si>
  <si>
    <t>718066560</t>
  </si>
  <si>
    <t>SIL.058</t>
  </si>
  <si>
    <t>PRAFlaCom F 2x2x0,8</t>
  </si>
  <si>
    <t>295844907</t>
  </si>
  <si>
    <t>SIL.059</t>
  </si>
  <si>
    <t>PRAFlaCom F 1x2x0,8</t>
  </si>
  <si>
    <t>2056422057</t>
  </si>
  <si>
    <t>SIL.060</t>
  </si>
  <si>
    <t>CYKY-J 3x1,5</t>
  </si>
  <si>
    <t>-791118174</t>
  </si>
  <si>
    <t>SIL.061</t>
  </si>
  <si>
    <t>CGSG 5x2,5</t>
  </si>
  <si>
    <t>-753897625</t>
  </si>
  <si>
    <t>SIL.062</t>
  </si>
  <si>
    <t>CYA 10 zž</t>
  </si>
  <si>
    <t>839509857</t>
  </si>
  <si>
    <t>SIL.063</t>
  </si>
  <si>
    <t>CYA 6 zž</t>
  </si>
  <si>
    <t>-1589123524</t>
  </si>
  <si>
    <t>SIL.064</t>
  </si>
  <si>
    <t>CYA 4 zž</t>
  </si>
  <si>
    <t>1926986338</t>
  </si>
  <si>
    <t>07.SIL</t>
  </si>
  <si>
    <t>Hromosvod a uzemnění</t>
  </si>
  <si>
    <t>SIL.065</t>
  </si>
  <si>
    <t>drát AlMgSi d8</t>
  </si>
  <si>
    <t>445290894</t>
  </si>
  <si>
    <t>SIL.066</t>
  </si>
  <si>
    <t>podpěra vedení na ploché střechy PV21d/100, podpěry přivařit páskem střešní folie (součinnost s dod. střechy)</t>
  </si>
  <si>
    <t>1097351272</t>
  </si>
  <si>
    <t>SIL.067</t>
  </si>
  <si>
    <t>podpěra vedení do zdiva plast PV 1p-55</t>
  </si>
  <si>
    <t>-521933878</t>
  </si>
  <si>
    <t>SIL.068</t>
  </si>
  <si>
    <t>jímací tyč 2m - JR 2,5 18/10  AlMgSi</t>
  </si>
  <si>
    <t>-639714646</t>
  </si>
  <si>
    <t>SIL.069</t>
  </si>
  <si>
    <t>podstavec betonový PB 19</t>
  </si>
  <si>
    <t>-604235592</t>
  </si>
  <si>
    <t>SIL.070</t>
  </si>
  <si>
    <t>plast. podložka PB19</t>
  </si>
  <si>
    <t>81072697</t>
  </si>
  <si>
    <t>SIL.071</t>
  </si>
  <si>
    <t>svorka k jímací tyči SJ1 FeZn</t>
  </si>
  <si>
    <t>-604679359</t>
  </si>
  <si>
    <t>SIL.072</t>
  </si>
  <si>
    <t>sorka SU</t>
  </si>
  <si>
    <t>-105535040</t>
  </si>
  <si>
    <t>SIL.073</t>
  </si>
  <si>
    <t>svorka SP</t>
  </si>
  <si>
    <t>1700576211</t>
  </si>
  <si>
    <t>SIL.074</t>
  </si>
  <si>
    <t>svorka SO</t>
  </si>
  <si>
    <t>-1447145827</t>
  </si>
  <si>
    <t>SIL.075</t>
  </si>
  <si>
    <t>svorka SZ</t>
  </si>
  <si>
    <t>1617482696</t>
  </si>
  <si>
    <t>SIL.076</t>
  </si>
  <si>
    <t>izolační tyč ITV93</t>
  </si>
  <si>
    <t>-854005850</t>
  </si>
  <si>
    <t>SIL.077</t>
  </si>
  <si>
    <t>ochranná trubka OT1,7</t>
  </si>
  <si>
    <t>-1222009076</t>
  </si>
  <si>
    <t>SIL.078</t>
  </si>
  <si>
    <t>zhotovení pomocného jímače</t>
  </si>
  <si>
    <t>2114788192</t>
  </si>
  <si>
    <t>SIL.079</t>
  </si>
  <si>
    <t>štítek označení čísla svodu</t>
  </si>
  <si>
    <t>428823381</t>
  </si>
  <si>
    <t>SIL.080</t>
  </si>
  <si>
    <t>štítek označení uzemnění</t>
  </si>
  <si>
    <t>2048201325</t>
  </si>
  <si>
    <t>SIL.081</t>
  </si>
  <si>
    <t>pásek FeZn 30x4</t>
  </si>
  <si>
    <t>-281940517</t>
  </si>
  <si>
    <t>SIL.082</t>
  </si>
  <si>
    <t>drát FeZn d=10mm</t>
  </si>
  <si>
    <t>1725245990</t>
  </si>
  <si>
    <t>SIL.083</t>
  </si>
  <si>
    <t>svorka SR2b</t>
  </si>
  <si>
    <t>1349196216</t>
  </si>
  <si>
    <t>SIL.084</t>
  </si>
  <si>
    <t>svorka SR3a</t>
  </si>
  <si>
    <t>-1003411982</t>
  </si>
  <si>
    <t>08.SIL</t>
  </si>
  <si>
    <t>SIL.085</t>
  </si>
  <si>
    <t>krabice ABOX 025 L - prázdná</t>
  </si>
  <si>
    <t>1749621207</t>
  </si>
  <si>
    <t>SIL.086</t>
  </si>
  <si>
    <t>kabelové příchytky do podhledu OBO GRIP</t>
  </si>
  <si>
    <t>448657025</t>
  </si>
  <si>
    <t>SIL.087</t>
  </si>
  <si>
    <t>svorkovnice MET</t>
  </si>
  <si>
    <t>217268294</t>
  </si>
  <si>
    <t>SIL.088</t>
  </si>
  <si>
    <t>montáž čidla větru (samotné čidlo dodávkou rozváděče - relé)</t>
  </si>
  <si>
    <t>-1086763398</t>
  </si>
  <si>
    <t>SIL.089</t>
  </si>
  <si>
    <t>požární ucpávky EI 45 min.</t>
  </si>
  <si>
    <t>578597948</t>
  </si>
  <si>
    <t>SIL.090</t>
  </si>
  <si>
    <t>vysekání kabelových rýh pro montáž kabelů v cihelném zdivu, rozměr 3x3cm</t>
  </si>
  <si>
    <t>1945061841</t>
  </si>
  <si>
    <t>SIL.091</t>
  </si>
  <si>
    <t>kabelový prostup zdí do průměru 50mm</t>
  </si>
  <si>
    <t>854505571</t>
  </si>
  <si>
    <t>SIL.092</t>
  </si>
  <si>
    <t>kabelový prostup zdí do průměru 150mm</t>
  </si>
  <si>
    <t>404034382</t>
  </si>
  <si>
    <t>SIL.093</t>
  </si>
  <si>
    <t>podružný a spojovací materiál</t>
  </si>
  <si>
    <t>1681401798</t>
  </si>
  <si>
    <t>SIL.094</t>
  </si>
  <si>
    <t>doprava osob, materiálu a rozvaděčů</t>
  </si>
  <si>
    <t>2140875827</t>
  </si>
  <si>
    <t>SIL.095</t>
  </si>
  <si>
    <t>PPV - podíl přidružených výkonů</t>
  </si>
  <si>
    <t>-490608291</t>
  </si>
  <si>
    <t>SIL.096</t>
  </si>
  <si>
    <t>recyklační poplatky za svítidla</t>
  </si>
  <si>
    <t>-1326665466</t>
  </si>
  <si>
    <t>SIL.097</t>
  </si>
  <si>
    <t>dokumentace skutečného provedení, předávací dokumentace</t>
  </si>
  <si>
    <t>-2072016545</t>
  </si>
  <si>
    <t>SIL.098</t>
  </si>
  <si>
    <t>revize elektro</t>
  </si>
  <si>
    <t>-1638497336</t>
  </si>
  <si>
    <t>SIL.099</t>
  </si>
  <si>
    <t>nepředvídatelné náklady neobsažené ve výkazu výměr, čerpání na základě souhlasu technického dozoru</t>
  </si>
  <si>
    <t>-280304216</t>
  </si>
  <si>
    <t>700.2.4.2 - Slaboproud</t>
  </si>
  <si>
    <t>01.SLA - Dodávky, specifikace</t>
  </si>
  <si>
    <t>02.SLA - Zásuvky</t>
  </si>
  <si>
    <t>03.SLA - Kabely</t>
  </si>
  <si>
    <t>04.SLA - Kabelové trasy</t>
  </si>
  <si>
    <t>05.SLA - Ostatní</t>
  </si>
  <si>
    <t>01.SLA</t>
  </si>
  <si>
    <t>SLA.001</t>
  </si>
  <si>
    <t>přístupový systém</t>
  </si>
  <si>
    <t>674656101</t>
  </si>
  <si>
    <t xml:space="preserve">přístupový systém
</t>
  </si>
  <si>
    <t xml:space="preserve">Poznámka k položce:_x000D_
"Specifikace Přístupového systému SLP (zvonkové tablo):
Zvonkové tablo pro obousměrnou komunikaci s funkcí audio a video osobou, kterou kamera snímá s možností přisvícení z kamery.
Ovládací panel bude mít 3 tlačítka (např. ředitelna, WMŠ, MŠ) + kódová číselná klávesnice propojená s EV (elektronický vrátný)
Připojení		                           WiFi 2,4 GHz
Podporované OS		             Android, Windows, iOS
Kompatibilní aplikace	         Aplikace výrobce
Zobrazení	                        3 stabilní panely pro ovládání (ložnice, jídelna, vstup), další dedikované zobrazovací mobilní zařízení 
                                       s možností veškerého ovládání funkcionalit
Displej                                 	min. 7“
Rozlišení kamery/displeje   	min. FHD
Záznam                              	live stream video
Speciální funkce                     Barevný displej, Dotykový displej, Elektronický vrátný (EV)"		_x000D_
		_x000D_
		_x000D_
		_x000D_
		_x000D_
		_x000D_
		_x000D_
		_x000D_
		_x000D_
		_x000D_
		_x000D_
		_x000D_
		_x000D_
		_x000D_
</t>
  </si>
  <si>
    <t>SLA.002</t>
  </si>
  <si>
    <t>WiFi pojítko (opakovač), POE</t>
  </si>
  <si>
    <t>6235094</t>
  </si>
  <si>
    <t>SLA.003</t>
  </si>
  <si>
    <t>IP telefon</t>
  </si>
  <si>
    <t>926482849</t>
  </si>
  <si>
    <t>02.SLA</t>
  </si>
  <si>
    <t>Zásuvky</t>
  </si>
  <si>
    <t>SLA.004</t>
  </si>
  <si>
    <t>datová zásuvka RJ45, Cat6, jednoduchá, vestavná montáž, vč. rámečku a příslušenství</t>
  </si>
  <si>
    <t>593944228</t>
  </si>
  <si>
    <t>SLA.005</t>
  </si>
  <si>
    <t>datová zásuvka RJ45, Cat6, dvojitá, vestavná montáž, vč. rámečku a příslušenství</t>
  </si>
  <si>
    <t>1486241083</t>
  </si>
  <si>
    <t>SLA.006</t>
  </si>
  <si>
    <t>-155872949</t>
  </si>
  <si>
    <t>03.SLA</t>
  </si>
  <si>
    <t>SLA.007</t>
  </si>
  <si>
    <t>UTP kabel Cat6 vnitřní</t>
  </si>
  <si>
    <t>-818278730</t>
  </si>
  <si>
    <t>04.SLA</t>
  </si>
  <si>
    <t>SLA.008</t>
  </si>
  <si>
    <t>trubka ohebná D20</t>
  </si>
  <si>
    <t>1233035329</t>
  </si>
  <si>
    <t>SLA.009</t>
  </si>
  <si>
    <t>-1676162339</t>
  </si>
  <si>
    <t>05.SLA</t>
  </si>
  <si>
    <t>SLA.010</t>
  </si>
  <si>
    <t>1760859152</t>
  </si>
  <si>
    <t>SLA.011</t>
  </si>
  <si>
    <t>-935777223</t>
  </si>
  <si>
    <t>SLA.012</t>
  </si>
  <si>
    <t>1279716861</t>
  </si>
  <si>
    <t>SLA.013</t>
  </si>
  <si>
    <t>doprava osob, materiálu</t>
  </si>
  <si>
    <t>530620037</t>
  </si>
  <si>
    <t>SLA.014</t>
  </si>
  <si>
    <t>-147837050</t>
  </si>
  <si>
    <t>SLA.015</t>
  </si>
  <si>
    <t>-404165570</t>
  </si>
  <si>
    <t>SLA.016</t>
  </si>
  <si>
    <t>809956074</t>
  </si>
  <si>
    <t>700.2.4.3 - Zemní práce</t>
  </si>
  <si>
    <t>M - Práce a dodávky M</t>
  </si>
  <si>
    <t xml:space="preserve">    46-M - Zemní práce při extr.mont.pracích</t>
  </si>
  <si>
    <t>Vodorovné přemístění výkopku/sypaniny z horniny třídy těžitelnosti I skupiny 1 až 3 do vzdálenosti dle možností zhotovitele</t>
  </si>
  <si>
    <t>1397424954</t>
  </si>
  <si>
    <t>Vodorovné přemístění výkopku nebo sypaniny po suchu na obvyklém dopravním prostředku, bez naložení výkopku, avšak se složením bez rozhrnutí z horniny třídy těžitelnosti I skupiny 1 až 3 do vzdálenosti dle možností zhotovitele</t>
  </si>
  <si>
    <t>"celkový výkop" 91,20*0,50*0,70</t>
  </si>
  <si>
    <t>"zásyp" -20,52"m3"</t>
  </si>
  <si>
    <t>699725149</t>
  </si>
  <si>
    <t>"dle odvozu na skládku" 11,40"m3"</t>
  </si>
  <si>
    <t>-191889780</t>
  </si>
  <si>
    <t>"dle odvozu na skládku" 11,40"m3"*2,00"t/m3"</t>
  </si>
  <si>
    <t>552745320</t>
  </si>
  <si>
    <t>Práce a dodávky M</t>
  </si>
  <si>
    <t>46-M</t>
  </si>
  <si>
    <t>Zemní práce při extr.mont.pracích</t>
  </si>
  <si>
    <t>460171262</t>
  </si>
  <si>
    <t>Hloubení kabelových nezapažených rýh strojně š 50 cm hl 70 cm v hornině tř I skupiny 3</t>
  </si>
  <si>
    <t>-2078801129</t>
  </si>
  <si>
    <t>Hloubení kabelových rýh strojně včetně urovnání dna s přemístěním výkopku do vzdálenosti 3 m od okraje jámy nebo s naložením na dopravní prostředek šířky 50 cm hloubky 70 cm v hornině třídy těžitelnosti I skupiny 3</t>
  </si>
  <si>
    <t>91,20"m"</t>
  </si>
  <si>
    <t>460411122</t>
  </si>
  <si>
    <t>Zásyp jam při elektromontážích strojně včetně zhutnění v hornině tř I skupiny 3</t>
  </si>
  <si>
    <t>-391519882</t>
  </si>
  <si>
    <t>Zásyp jam strojně s uložením výkopku ve vrstvách a urovnáním povrchu s přemístění sypaniny ze vzdálenosti do 10 m se zhutněním z horniny třídy těžitelnosti I skupiny 3</t>
  </si>
  <si>
    <t>91,20*0,50*(0,70-0,25)</t>
  </si>
  <si>
    <t>460662112</t>
  </si>
  <si>
    <t>Kabelové lože z písku pro kabely vn a vvn bez zakrytí š pře 35 do 50 cm</t>
  </si>
  <si>
    <t>1965296938</t>
  </si>
  <si>
    <t>Kabelové lože z písku včetně podsypu, zhutnění a urovnání povrchu pro kabely vn a vvn bez zakrytí, šířky přes 35 do 50 cm</t>
  </si>
  <si>
    <t>460671112</t>
  </si>
  <si>
    <t>Výstražná fólie pro krytí kabelů šířky přes 20 do 25 cm</t>
  </si>
  <si>
    <t>-282410114</t>
  </si>
  <si>
    <t>Výstražné prvky pro krytí kabelů včetně vyrovnání povrchu rýhy, rozvinutí a uložení fólie, šířky přes 20 do 25 cm</t>
  </si>
  <si>
    <t>469981111</t>
  </si>
  <si>
    <t>Přesun hmot pro pomocné stavební práce při elektromotážích</t>
  </si>
  <si>
    <t>907702182</t>
  </si>
  <si>
    <t>Přesun hmot pro pomocné stavební práce při elektromontážích dopravní vzdálenost do 1 000 m</t>
  </si>
  <si>
    <t>700.2.5.1 - Měření a regulace</t>
  </si>
  <si>
    <t>Martin Križan</t>
  </si>
  <si>
    <t xml:space="preserve">    741 - Elektroinstalace - silnoproud</t>
  </si>
  <si>
    <t xml:space="preserve">    742 - Elektroinstalace - slaboproud</t>
  </si>
  <si>
    <t>1000393</t>
  </si>
  <si>
    <t>Programovatelný řídící systém PLC s rozšiřujícími moduly (16xAI,0xAO,13xBI,20xBO,RS485, zdroj,displej), MODBUS TCP/IP</t>
  </si>
  <si>
    <t>224438096</t>
  </si>
  <si>
    <t>1000394</t>
  </si>
  <si>
    <t>Centrální SW pro kontrolu  vč.vizualizace SCADA - garfy, historie a pod.</t>
  </si>
  <si>
    <t>-1140951197</t>
  </si>
  <si>
    <t>1000395</t>
  </si>
  <si>
    <t>Počítač kompatibilní s Intel Core i5 8400 4,0GHz Intel H310, DVD RW, Wifi SSD 250GB, HDD 1TB - 13"laptop</t>
  </si>
  <si>
    <t>-428981606</t>
  </si>
  <si>
    <t>043002000</t>
  </si>
  <si>
    <t>Zkoušební provoz a ostatní měření</t>
  </si>
  <si>
    <t>CS ÚRS 2021 01</t>
  </si>
  <si>
    <t>425913460</t>
  </si>
  <si>
    <t>045002000</t>
  </si>
  <si>
    <t>Kompletační a koordinační činnost</t>
  </si>
  <si>
    <t>-556897766</t>
  </si>
  <si>
    <t>065002000</t>
  </si>
  <si>
    <t>Mimostaveništní doprava materiálů</t>
  </si>
  <si>
    <t>CS ÚRS 2022 02</t>
  </si>
  <si>
    <t>-689248240</t>
  </si>
  <si>
    <t>090001000</t>
  </si>
  <si>
    <t>Montážní materiál</t>
  </si>
  <si>
    <t>-1626585699</t>
  </si>
  <si>
    <t>092203000</t>
  </si>
  <si>
    <t>Náklady na zaškolení obsluhy</t>
  </si>
  <si>
    <t>CS ÚRS 2021 02</t>
  </si>
  <si>
    <t>40645011</t>
  </si>
  <si>
    <t>210280002</t>
  </si>
  <si>
    <t>Zkoušky a prohlídky elektrických rozvodů a zařízení celková prohlídka, zkoušení, měření a vyhotovení revizní zprávy pro objem montážních prací přes 100 do 500 tisíc Kč</t>
  </si>
  <si>
    <t>65639498</t>
  </si>
  <si>
    <t>210812003</t>
  </si>
  <si>
    <t>Montáž izolovaných kabelů měděných do 1 kV bez ukončení plných nebo laněných kulatých (např. CYKY, CHKE-R) uložených volně nebo v liště počtu a průřezu žil 2x10 až 16 mm2</t>
  </si>
  <si>
    <t>-1611103900</t>
  </si>
  <si>
    <t>1203264</t>
  </si>
  <si>
    <t>VODIC CYA 25 ZLUTA H07V-K</t>
  </si>
  <si>
    <t>1767708924</t>
  </si>
  <si>
    <t>R-MaR 00001</t>
  </si>
  <si>
    <t>Montáž čidel teploty</t>
  </si>
  <si>
    <t>-697943291</t>
  </si>
  <si>
    <t>468322.3</t>
  </si>
  <si>
    <t>čidlo teploty příložné 4-20mA</t>
  </si>
  <si>
    <t>-1360918808</t>
  </si>
  <si>
    <t>741331075.1</t>
  </si>
  <si>
    <t>Montáž měřicích přístrojů bez zapojení vodičů termostatu, manostatu, zaplavení</t>
  </si>
  <si>
    <t>-690083625</t>
  </si>
  <si>
    <t>468322.6</t>
  </si>
  <si>
    <t>manostat s jímkou ventilem a návarkem do 630kPa</t>
  </si>
  <si>
    <t>-1255083179</t>
  </si>
  <si>
    <t>1633732</t>
  </si>
  <si>
    <t>Čidlo zaplavení</t>
  </si>
  <si>
    <t>535489938</t>
  </si>
  <si>
    <t>468322.5</t>
  </si>
  <si>
    <t>termostat kapilárový s jímkou a návarkem 30-90st.C</t>
  </si>
  <si>
    <t>-852471477</t>
  </si>
  <si>
    <t>R-MaR-D-00015</t>
  </si>
  <si>
    <t>Čidlo tlaku, měřící rozsah 0-1MPa, proudový výstup 4-20 mA vč.návarku 1/2" a ventilu</t>
  </si>
  <si>
    <t>731740966</t>
  </si>
  <si>
    <t>741110001</t>
  </si>
  <si>
    <t>Montáž trubek elektroinstalačních s nasunutím nebo našroubováním do krabic plastových tuhých, uložených pevně, vnější Ø přes 16 do 23 mm</t>
  </si>
  <si>
    <t>1557905482</t>
  </si>
  <si>
    <t>34571092</t>
  </si>
  <si>
    <t>trubka elektroinstalační tuhá z PVC D 17,4/20 mm, délka 3m</t>
  </si>
  <si>
    <t>-182308262</t>
  </si>
  <si>
    <t>741110002</t>
  </si>
  <si>
    <t>Montáž trubek elektroinstalačních s nasunutím nebo našroubováním do krabic plastových tuhých, uložených pevně, vnější Ø přes 23 do 35 mm</t>
  </si>
  <si>
    <t>-291177475</t>
  </si>
  <si>
    <t>34571093</t>
  </si>
  <si>
    <t>trubka elektroinstalační tuhá z PVC D 22,1/25 mm, délka 3m</t>
  </si>
  <si>
    <t>-1951712014</t>
  </si>
  <si>
    <t>741110232</t>
  </si>
  <si>
    <t>Montáž trubek pancéřových elektroinstalačních s nasunutím nebo našroubováním do krabic kovových ohebných, uložených pevně, Ø přes 16 do 29 mm</t>
  </si>
  <si>
    <t>2070707162</t>
  </si>
  <si>
    <t>34571063</t>
  </si>
  <si>
    <t>trubka elektroinstalační ohebná z PVC (ČSN) 2323</t>
  </si>
  <si>
    <t>-1295083059</t>
  </si>
  <si>
    <t>741112021</t>
  </si>
  <si>
    <t>Montáž krabic elektroinstalačních bez napojení na trubky a lišty, demontáže a montáže víčka a přístroje protahovacích nebo odbočných nástěnných plastových čtyřhranných, vel. do 100x100 mm</t>
  </si>
  <si>
    <t>1465707323</t>
  </si>
  <si>
    <t>34571479</t>
  </si>
  <si>
    <t>krabice v uzavřeném provedení PP s krytím IP 66 čtvercová 100x100mm</t>
  </si>
  <si>
    <t>1586676218</t>
  </si>
  <si>
    <t>741122015</t>
  </si>
  <si>
    <t>Montáž kabelů měděných bez ukončení uložených pod omítku plných kulatých (např. CYKY), počtu a průřezu žil 3x1,5 mm2</t>
  </si>
  <si>
    <t>871752160</t>
  </si>
  <si>
    <t>34111030</t>
  </si>
  <si>
    <t>kabel instalační jádro Cu plné izolace PVC plášť PVC 450/750V (CYKY) 3x1,5mm2</t>
  </si>
  <si>
    <t>698594219</t>
  </si>
  <si>
    <t>741122031</t>
  </si>
  <si>
    <t>Montáž kabelů měděných bez ukončení uložených pod omítku plných kulatých (např. CYKY), počtu a průřezu žil 5x1,5 až 2,5 mm2</t>
  </si>
  <si>
    <t>-1368452830</t>
  </si>
  <si>
    <t>34111090</t>
  </si>
  <si>
    <t>kabel instalační jádro Cu plné izolace PVC plášť PVC 450/750V (CYKY) 5x1,5mm2</t>
  </si>
  <si>
    <t>1431324790</t>
  </si>
  <si>
    <t>-1797213143</t>
  </si>
  <si>
    <t>34111094</t>
  </si>
  <si>
    <t>kabel instalační jádro Cu plné izolace PVC plášť PVC 450/750V (CYKY) 5x2,5mm2</t>
  </si>
  <si>
    <t>1590051852</t>
  </si>
  <si>
    <t>741122211</t>
  </si>
  <si>
    <t>Montáž kabelů měděných bez ukončení uložených volně nebo v liště plných kulatých (např. CYKY) počtu a průřezu žil 3x1,5 až 6 mm2</t>
  </si>
  <si>
    <t>1960644019</t>
  </si>
  <si>
    <t>34111036</t>
  </si>
  <si>
    <t>kabel instalační jádro Cu plné izolace PVC plášť PVC 450/750V (CYKY) 3x2,5mm2</t>
  </si>
  <si>
    <t>-846418175</t>
  </si>
  <si>
    <t>741124703</t>
  </si>
  <si>
    <t>Montáž kabelů měděných ovládacích bez ukončení uložených volně stíněných ovládacích s plným jádrem (např. JYTY) počtu a průměru žil 2 až 19x1 mm2</t>
  </si>
  <si>
    <t>-1885065454</t>
  </si>
  <si>
    <t>34113148</t>
  </si>
  <si>
    <t>kabel ovládací průmyslový stíněný laminovanou Al fólií s příložným Cu drátem jádro Cu plné izolace PVC plášť PVC 250V (JYTY) 2x1,00mm2</t>
  </si>
  <si>
    <t>-388793894</t>
  </si>
  <si>
    <t>-1084476208</t>
  </si>
  <si>
    <t>34113150</t>
  </si>
  <si>
    <t>kabel ovládací průmyslový stíněný laminovanou Al fólií s příložným Cu drátem jádro Cu plné izolace PVC plášť PVC 250V (JYTY) 4x1,00mm2</t>
  </si>
  <si>
    <t>1716658474</t>
  </si>
  <si>
    <t>-1027885257</t>
  </si>
  <si>
    <t>34113151</t>
  </si>
  <si>
    <t>kabel ovládací průmyslový stíněný laminovanou Al fólií s příložným Cu drátem jádro Cu plné izolace PVC plášť PVC 250V (JYTY) 7x1,00mm2</t>
  </si>
  <si>
    <t>1652574166</t>
  </si>
  <si>
    <t>741130021</t>
  </si>
  <si>
    <t>Ukončení vodičů izolovaných s označením a zapojením na svorkovnici s otevřením a uzavřením krytu, průřezu žíly do 2,5 mm2</t>
  </si>
  <si>
    <t>428541740</t>
  </si>
  <si>
    <t>741910412</t>
  </si>
  <si>
    <t>Montáž žlabů bez stojiny a výložníků kovových s podpěrkami a příslušenstvím bez víka, šířky do 100 mm</t>
  </si>
  <si>
    <t>-696337057</t>
  </si>
  <si>
    <t>1388132</t>
  </si>
  <si>
    <t>KABELOVY ZLAB 110X100MM SKSM 110 FS 3M</t>
  </si>
  <si>
    <t>43912206</t>
  </si>
  <si>
    <t>741122131</t>
  </si>
  <si>
    <t>Montáž kabelů měděných bez ukončení uložených v trubkách zatažených plných kulatých nebo bezhalogenových (např. CYKY) počtu a průřezu žil 4x1,5 až 4 mm2</t>
  </si>
  <si>
    <t>-949288239</t>
  </si>
  <si>
    <t>34111060</t>
  </si>
  <si>
    <t>kabel instalační jádro Cu plné izolace PVC plášť PVC 450/750V (CYKY) 4x1,5mm2</t>
  </si>
  <si>
    <t>-983330388</t>
  </si>
  <si>
    <t>742210421</t>
  </si>
  <si>
    <t>Programování PLC (datový bod)</t>
  </si>
  <si>
    <t>-1321806697</t>
  </si>
  <si>
    <t>742210422</t>
  </si>
  <si>
    <t>Programování displej (datový bod)</t>
  </si>
  <si>
    <t>-1386000162</t>
  </si>
  <si>
    <t>742210423</t>
  </si>
  <si>
    <t>Programování centrální dispečinkový SW (datový bod)</t>
  </si>
  <si>
    <t>-1231218409</t>
  </si>
  <si>
    <t>742210424</t>
  </si>
  <si>
    <t>Oživení PLC na stavbě</t>
  </si>
  <si>
    <t>1657065341</t>
  </si>
  <si>
    <t>741</t>
  </si>
  <si>
    <t>Elektroinstalace - silnoproud</t>
  </si>
  <si>
    <t>741122032</t>
  </si>
  <si>
    <t>Montáž kabelů měděných bez ukončení uložených pod omítku plných kulatých (např. CYKY), počtu a průřezu žil 5x4 až 6 mm2</t>
  </si>
  <si>
    <t>-1025490637</t>
  </si>
  <si>
    <t>34111098</t>
  </si>
  <si>
    <t>kabel instalační jádro Cu plné izolace PVC plášť PVC 450/750V (CYKY) 5x4mm2</t>
  </si>
  <si>
    <t>-946408306</t>
  </si>
  <si>
    <t>741122121</t>
  </si>
  <si>
    <t>Montáž kabelů měděných bez ukončení uložených v trubkách zatažených plných kulatých nebo bezhalogenových (např. CYKY) počtu a průřezu žil 2x1,5 až 6 mm2</t>
  </si>
  <si>
    <t>-1425005465</t>
  </si>
  <si>
    <t>34111005</t>
  </si>
  <si>
    <t>kabel instalační jádro Cu plné izolace PVC plášť PVC 450/750V (CYKY) 2x1,5mm2</t>
  </si>
  <si>
    <t>-1364786292</t>
  </si>
  <si>
    <t>742</t>
  </si>
  <si>
    <t>Elektroinstalace - slaboproud</t>
  </si>
  <si>
    <t>742121001</t>
  </si>
  <si>
    <t>Montáž kabelů sdělovacích pro vnitřní rozvody počtu žil do 15</t>
  </si>
  <si>
    <t>1429922935</t>
  </si>
  <si>
    <t>34121268</t>
  </si>
  <si>
    <t>kabel datový bezhalogenový třída reakce na oheň B2cas1d1a1 jádro Cu plné (U/UTP) kat. 6</t>
  </si>
  <si>
    <t>-515776655</t>
  </si>
  <si>
    <t>700.2.5.2 - Rozvaděč R-DT</t>
  </si>
  <si>
    <t xml:space="preserve">    21-M - Elektromontáže</t>
  </si>
  <si>
    <t>1000140602</t>
  </si>
  <si>
    <t xml:space="preserve">Pojistkový odpínač OPVP14-3 RP </t>
  </si>
  <si>
    <t>180382944</t>
  </si>
  <si>
    <t>1030085294</t>
  </si>
  <si>
    <t>Pojistka válcová 6A</t>
  </si>
  <si>
    <t>1445509219</t>
  </si>
  <si>
    <t>741110513</t>
  </si>
  <si>
    <t>Montáž lišt a kanálků elektroinstalačních se spojkami, ohyby a rohy a s nasunutím do krabic vkládacích s víčkem, šířky do přes 120 do 180 mm</t>
  </si>
  <si>
    <t>CS ÚRS 2023 02</t>
  </si>
  <si>
    <t>-265752423</t>
  </si>
  <si>
    <t>34571220</t>
  </si>
  <si>
    <t>kanál elektroinstalační hranatý PVC 140x60mm</t>
  </si>
  <si>
    <t>-1016656084</t>
  </si>
  <si>
    <t>741120401</t>
  </si>
  <si>
    <t>Montáž vodičů izolovaných měděných drátovacích bez ukončení v rozváděčích plných a laněných (např. CY), průřezu žily 0,35 až 6 mm2</t>
  </si>
  <si>
    <t>1597997680</t>
  </si>
  <si>
    <t>34141025</t>
  </si>
  <si>
    <t>vodič propojovací flexibilní jádro Cu lanované izolace PVC 450/750V (H07V-K) 1x2,5mm2</t>
  </si>
  <si>
    <t>243864988</t>
  </si>
  <si>
    <t>741136321</t>
  </si>
  <si>
    <t>Napojení souboru žil do skříně průřezu jedné žíly do 16 mm2</t>
  </si>
  <si>
    <t>-698057139</t>
  </si>
  <si>
    <t>1000156833</t>
  </si>
  <si>
    <t>Hřebenová přípojnice 3P, 16mm2/12mod. k propojení 4</t>
  </si>
  <si>
    <t>-1763214190</t>
  </si>
  <si>
    <t>741210147</t>
  </si>
  <si>
    <t>Montáž rozváděčů litinových, hliníkových nebo plastových bez zapojení vodičů částí skříněk víka hmotnosti do plechu montážního</t>
  </si>
  <si>
    <t>1454594812</t>
  </si>
  <si>
    <t>10.891.521</t>
  </si>
  <si>
    <t>Modul nosných lišt přístrojů</t>
  </si>
  <si>
    <t>-989287742</t>
  </si>
  <si>
    <t>741210201</t>
  </si>
  <si>
    <t>Montáž rozváděčů skříňových nebo panelových bez zapojení vodičů dělitelných, hmotnosti jednoho pole do 200 kg</t>
  </si>
  <si>
    <t>1122394140</t>
  </si>
  <si>
    <t>1142320</t>
  </si>
  <si>
    <t>Rozvaděč skříňový 800x800x400</t>
  </si>
  <si>
    <t>-1288263879</t>
  </si>
  <si>
    <t>741231002</t>
  </si>
  <si>
    <t>Montáž svorkovnic do rozváděčů s popisnými štítky se zapojením vodičů na jedné straně řadových, průřezové plochy vodičů do 6 mm2</t>
  </si>
  <si>
    <t>-1500966204</t>
  </si>
  <si>
    <t>10.629.009</t>
  </si>
  <si>
    <t>Svorka řadová do 6mm2</t>
  </si>
  <si>
    <t>-1409583197</t>
  </si>
  <si>
    <t>10.735.689</t>
  </si>
  <si>
    <t>Svorka BKS 35/10 sběrnicová</t>
  </si>
  <si>
    <t>-925001626</t>
  </si>
  <si>
    <t>741240001</t>
  </si>
  <si>
    <t>Montáž ostatního příslušenství rozvoden kabelových vývodek do rozváděčů litinových, hliníkových nebo plastových bez zhotovení otvorů D do 42 mm</t>
  </si>
  <si>
    <t>260245675</t>
  </si>
  <si>
    <t>10.530.203</t>
  </si>
  <si>
    <t>Vývodka do pr.32  vnější rovná</t>
  </si>
  <si>
    <t>1096241306</t>
  </si>
  <si>
    <t>741312538</t>
  </si>
  <si>
    <t>Montáž odpínačů bez zapojení vodičů kompaktních do 750 V jednopólopvých do 160 A</t>
  </si>
  <si>
    <t>-1505728049</t>
  </si>
  <si>
    <t>10001406099</t>
  </si>
  <si>
    <t>Pojistkový odpínač pro skleněné pojistky</t>
  </si>
  <si>
    <t>-405388656</t>
  </si>
  <si>
    <t>741313001</t>
  </si>
  <si>
    <t>Montáž zásuvek domovních se zapojením vodičů bezšroubové připojení polozapuštěných nebo zapuštěných 10/16 A, provedení 2P + PE</t>
  </si>
  <si>
    <t>1627692540</t>
  </si>
  <si>
    <t>34555241</t>
  </si>
  <si>
    <t>přístroj zásuvky zápustné jednonásobné,  na DIN</t>
  </si>
  <si>
    <t>1932707571</t>
  </si>
  <si>
    <t>741320003</t>
  </si>
  <si>
    <t>Montáž pojistek se zapojením vodičů závitových kompletních skleněných</t>
  </si>
  <si>
    <t>-1720618729</t>
  </si>
  <si>
    <t>8500000654</t>
  </si>
  <si>
    <t>Pojistka skleněná trubičková 5×20 mm, F 0,8 A</t>
  </si>
  <si>
    <t>1178633130</t>
  </si>
  <si>
    <t>741320105</t>
  </si>
  <si>
    <t>Montáž jističů se zapojením vodičů jednopólových nn do 25 A ve skříni</t>
  </si>
  <si>
    <t>1922201199</t>
  </si>
  <si>
    <t>1183651</t>
  </si>
  <si>
    <t>jistič 1pólový-charakteristika B 6A, zkratový proud 10kA</t>
  </si>
  <si>
    <t>-171788480</t>
  </si>
  <si>
    <t>1183652</t>
  </si>
  <si>
    <t>jistič 1pólový-charakteristika B 10A, zkratový proud 10kA</t>
  </si>
  <si>
    <t>1845151249</t>
  </si>
  <si>
    <t>1183648</t>
  </si>
  <si>
    <t>jistič 1pólový-charakteristika B 16A, zkratový proud 10kA</t>
  </si>
  <si>
    <t>-1851223198</t>
  </si>
  <si>
    <t>741320165</t>
  </si>
  <si>
    <t>Montáž jističů se zapojením vodičů třípólových nn do 25 A ve skříni</t>
  </si>
  <si>
    <t>-125124789</t>
  </si>
  <si>
    <t>1183607</t>
  </si>
  <si>
    <t>jistič 3pólový-charakteristika B 20A, zkratový proud 10kA</t>
  </si>
  <si>
    <t>-1830485384</t>
  </si>
  <si>
    <t>1183608</t>
  </si>
  <si>
    <t>jistič 3pólový-charakteristika B 25A, zkratový proud 10kA</t>
  </si>
  <si>
    <t>-1753659385</t>
  </si>
  <si>
    <t>1183594</t>
  </si>
  <si>
    <t>jistič 3pólový-charakteristika C 10A, zkratový proud 10kA</t>
  </si>
  <si>
    <t>-1713451617</t>
  </si>
  <si>
    <t>741320201</t>
  </si>
  <si>
    <t>Montáž jističů se zapojením vodičů čtyřpólových nn deionových vestavných do 100 A</t>
  </si>
  <si>
    <t>1659763498</t>
  </si>
  <si>
    <t>1249839</t>
  </si>
  <si>
    <t>Hlavní vypínač do rozvaděče na DIN lištu 3pólový 63A</t>
  </si>
  <si>
    <t>-963328807</t>
  </si>
  <si>
    <t>741322061</t>
  </si>
  <si>
    <t>Montáž přepěťových ochran nn se zapojením vodičů svodiče přepětí – typ 2 třípólových jednodílných</t>
  </si>
  <si>
    <t>-1566845738</t>
  </si>
  <si>
    <t>1146902</t>
  </si>
  <si>
    <t>Svodič přepětí 3pólový 350V\20kA, typ 2</t>
  </si>
  <si>
    <t>-1806490720</t>
  </si>
  <si>
    <t>741330032</t>
  </si>
  <si>
    <t>Montáž stykačů nn se zapojením vodičů střídavých vestavných jednopólových do 25 A</t>
  </si>
  <si>
    <t>-1784081918</t>
  </si>
  <si>
    <t>1215837</t>
  </si>
  <si>
    <t>Instalační stykač 25A, 2x zapínací kontakt 230V\25-20</t>
  </si>
  <si>
    <t>1234968628</t>
  </si>
  <si>
    <t>741330821</t>
  </si>
  <si>
    <t>Montáž regulátoru PLC</t>
  </si>
  <si>
    <t>2101947552</t>
  </si>
  <si>
    <t>741810002</t>
  </si>
  <si>
    <t>Zkoušky a prohlídky elektrických rozvodů a zařízení celková prohlídka a vyhotovení revizní zprávy pro objem montážních prací přes 100 do 500 tis. Kč</t>
  </si>
  <si>
    <t>653682336</t>
  </si>
  <si>
    <t>R000000001</t>
  </si>
  <si>
    <t>Podružný materiál</t>
  </si>
  <si>
    <t>413164321</t>
  </si>
  <si>
    <t>R0000002</t>
  </si>
  <si>
    <t>Revize rozvaděče</t>
  </si>
  <si>
    <t>-1820756143</t>
  </si>
  <si>
    <t>742210031</t>
  </si>
  <si>
    <t xml:space="preserve">Montáž zdroje napájecího </t>
  </si>
  <si>
    <t>-721595546</t>
  </si>
  <si>
    <t>40463100</t>
  </si>
  <si>
    <t xml:space="preserve">zdroj spínaný 24V(12)/2,0A, </t>
  </si>
  <si>
    <t>493871149</t>
  </si>
  <si>
    <t>742210303</t>
  </si>
  <si>
    <t>Montáž vstupně výstupního reléového prvku 4 kontakty s krytem</t>
  </si>
  <si>
    <t>226734211</t>
  </si>
  <si>
    <t>59081393</t>
  </si>
  <si>
    <t xml:space="preserve">hlídač fází - relé </t>
  </si>
  <si>
    <t>-1548124612</t>
  </si>
  <si>
    <t>21-M</t>
  </si>
  <si>
    <t>Elektromontáže</t>
  </si>
  <si>
    <t>210112130</t>
  </si>
  <si>
    <t>Montáž přepínače bez zapojení vodičů nn 230V</t>
  </si>
  <si>
    <t>1788812556</t>
  </si>
  <si>
    <t>1285184</t>
  </si>
  <si>
    <t>Ovladač I-0-II na čeplní desku rozvaděče vč.spínacího prvku</t>
  </si>
  <si>
    <t>-991976951</t>
  </si>
  <si>
    <t>12851844</t>
  </si>
  <si>
    <t>Ovladač I-0 na čeplní desku rozvaděče vč.spínacího prvku</t>
  </si>
  <si>
    <t>-804085289</t>
  </si>
  <si>
    <t>35700013</t>
  </si>
  <si>
    <t>Kontrolka LED, na dveře rozváděče, 230V</t>
  </si>
  <si>
    <t>-893228408</t>
  </si>
  <si>
    <t>LED-KON-R</t>
  </si>
  <si>
    <t>Montáž LED kontrolek</t>
  </si>
  <si>
    <t>-2027652784</t>
  </si>
  <si>
    <t>700.2.6 - Systém ochrany proti pádu</t>
  </si>
  <si>
    <t>990000001</t>
  </si>
  <si>
    <t>Systém ochrany proti pádu ze střechy - kompletní provedení</t>
  </si>
  <si>
    <t>656703802</t>
  </si>
  <si>
    <t>700.3 - Venkovní rozvody</t>
  </si>
  <si>
    <t>700.3.1 - Areálová kanalizace</t>
  </si>
  <si>
    <t>1 - Zemní práce</t>
  </si>
  <si>
    <t>2 - Základy a zvláštní zakládání</t>
  </si>
  <si>
    <t>4 - Vodorovné konstrukce</t>
  </si>
  <si>
    <t>5 - Komunikace</t>
  </si>
  <si>
    <t>8 - Trubní vedení</t>
  </si>
  <si>
    <t>99 - Staveništní přesun hmot</t>
  </si>
  <si>
    <t>131201112R00</t>
  </si>
  <si>
    <t>Hloubení nezapažených jam a zářezů do 1000 m3, v hornině 3, hloubení strojně</t>
  </si>
  <si>
    <t>RTS 24/ I</t>
  </si>
  <si>
    <t>Poznámka k položce:_x000D_
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</si>
  <si>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 xml:space="preserve">viz TZ_AB, situační výkresy, výkresová a textová část dokumentace : </t>
  </si>
  <si>
    <t>RN :</t>
  </si>
  <si>
    <t xml:space="preserve"> 7,5*4,0*2,6+24*1,8</t>
  </si>
  <si>
    <t>131201119R00</t>
  </si>
  <si>
    <t>Hloubení nezapažených jam a zářezů příplatek za lepivost, v hornině 3,</t>
  </si>
  <si>
    <t xml:space="preserve">Odkaz na mn. položky pořadí 1 : </t>
  </si>
  <si>
    <t>121,20000*0,5</t>
  </si>
  <si>
    <t>131201201R00</t>
  </si>
  <si>
    <t>Hloubení zapažených jam a zářezů do 100 m3, v hornině 3, převážně ručně</t>
  </si>
  <si>
    <t>Poznámka k položce:_x000D_
s urovnáním dna do předepsaného profilu a spádu, s případně nutným přemístěním výkopku ve výkopišti a dále buď s přemístěním výkopku na přilehlém terénu na vzdálenost do 3 m od kraje jámy nebo s naložením na dopravní prostředek</t>
  </si>
  <si>
    <t>šachty :</t>
  </si>
  <si>
    <t xml:space="preserve"> 1,5*1,5*(2,3+2,2+2,0+1,8+1,2+1,1+1,9+1,7+1,2+1,0)</t>
  </si>
  <si>
    <t>131201209R00</t>
  </si>
  <si>
    <t>Hloubení zapažených jam a zářezů příplatek za lepivost, v hornině 3,</t>
  </si>
  <si>
    <t xml:space="preserve">Odkaz na mn. položky pořadí 3 : </t>
  </si>
  <si>
    <t>36,90000*0,5</t>
  </si>
  <si>
    <t>151101201R00</t>
  </si>
  <si>
    <t>Zřízení pažení stěn výkopu bez rozepření, vzepření příložné, hloubky do 4 m</t>
  </si>
  <si>
    <t xml:space="preserve">šachty : </t>
  </si>
  <si>
    <t>4*1,5*(2,3+2,2+2,0+1,8+1,2+1,1+1,9+1,7+1,2+1,0)</t>
  </si>
  <si>
    <t>151101211R00</t>
  </si>
  <si>
    <t>Odstranění pažení stěn výkopu příložné, hloubky do 4 m</t>
  </si>
  <si>
    <t>Poznámka k položce:_x000D_
s uložením pažin na vzdálenost do 3 m od okraje výkopu,</t>
  </si>
  <si>
    <t xml:space="preserve">Odkaz na mn. položky pořadí 5 : </t>
  </si>
  <si>
    <t>98,40000</t>
  </si>
  <si>
    <t>132201212R00</t>
  </si>
  <si>
    <t>Hloubení rýh šířky přes 60 do 200 cm do 1000 m3, v hornině 3, hloubení strojně</t>
  </si>
  <si>
    <t>Poznámka k položce:_x000D_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</si>
  <si>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(7,0+2,8)*1,2*2,3</t>
  </si>
  <si>
    <t>(10,6+2,0)*1,2*2,2</t>
  </si>
  <si>
    <t>2,0*1,2*2,1</t>
  </si>
  <si>
    <t>7,9*1,2*1,9</t>
  </si>
  <si>
    <t>16,5*1,2*1,6</t>
  </si>
  <si>
    <t>6,5*1,2*1,2</t>
  </si>
  <si>
    <t>(9,6+2,5)*1,2*1,5</t>
  </si>
  <si>
    <t>(8,2+0,8)*1,2*1,3</t>
  </si>
  <si>
    <t>(5,8+12,7+5,5+0,5)*1,2*1,2</t>
  </si>
  <si>
    <t>(9,0+2*7,0)*1,2*1,5</t>
  </si>
  <si>
    <t>132201219R00</t>
  </si>
  <si>
    <t>Hloubení rýh šířky přes 60 do 200 cm příplatek za lepivost, v hornině 3,</t>
  </si>
  <si>
    <t>Odkaz na mn. položky pořadí 7 :</t>
  </si>
  <si>
    <t xml:space="preserve"> 236,90400*0,5</t>
  </si>
  <si>
    <t>161101101R00</t>
  </si>
  <si>
    <t>Svislé přemístění výkopku z horniny 1 až 4, při hloubce výkopu přes 1 do 2,5 m</t>
  </si>
  <si>
    <t>Poznámka k položce:_x000D_
bez naložení do dopravní nádoby, ale s vyprázdněním dopravní nádoby na hromadu nebo na dopravní prostředek,</t>
  </si>
  <si>
    <t>121,20000*0,08</t>
  </si>
  <si>
    <t>139601102R00</t>
  </si>
  <si>
    <t>Ruční výkop jam, rýh a šachet v hornině 3</t>
  </si>
  <si>
    <t>Poznámka k položce:_x000D_
s přehozením na vzdálenost do 5 m nebo s naložením na ruční dopravní prostředek</t>
  </si>
  <si>
    <t xml:space="preserve">v místě výskytu stávajících sítí, dočištění rýh - předpoklad : </t>
  </si>
  <si>
    <t>161101501R00</t>
  </si>
  <si>
    <t>Svislé přemístění výkopku nošením z horniny 1 až 4</t>
  </si>
  <si>
    <t>Poznámka k položce:_x000D_
bez naložení, avšak s vyprázdněním nádoby na hromady nebo do dopravního prostředku, na každých třeba i započatých 3 m výšky,</t>
  </si>
  <si>
    <t xml:space="preserve">Odkaz na mn. položky pořadí 10 : </t>
  </si>
  <si>
    <t>12,00000</t>
  </si>
  <si>
    <t>151101101R00</t>
  </si>
  <si>
    <t>Zřízení pažení a rozepření stěn rýh příložné  pro jakoukoliv mezerovitost, hloubky do 2 m</t>
  </si>
  <si>
    <t>Poznámka k položce:_x000D_
pro podzemní vedení pro všechny šířky rýhy,</t>
  </si>
  <si>
    <t>7,9*2*1,9</t>
  </si>
  <si>
    <t>16,5*2*1,6</t>
  </si>
  <si>
    <t>6,5*2*1,2</t>
  </si>
  <si>
    <t>(9,6+2,5)*2*1,5</t>
  </si>
  <si>
    <t>(8,2+0,8)*2*1,3</t>
  </si>
  <si>
    <t>-17,0*2*1,3</t>
  </si>
  <si>
    <t>(5,8+12,7+5,5+0,5)*2*1,2</t>
  </si>
  <si>
    <t>(9,0+2*7,0)*2*1,5</t>
  </si>
  <si>
    <t>151101111R00</t>
  </si>
  <si>
    <t>Odstranění pažení a rozepření rýh příložné , hloubky do 2 m</t>
  </si>
  <si>
    <t>Poznámka k položce:_x000D_
pro podzemní vedení s uložením materiálu na vzdálenost do 3 m od kraje výkopu,</t>
  </si>
  <si>
    <t xml:space="preserve">Odkaz na mn. položky pořadí 12 : </t>
  </si>
  <si>
    <t>241,72000</t>
  </si>
  <si>
    <t>151101102R00</t>
  </si>
  <si>
    <t>Zřízení pažení a rozepření stěn rýh příložné  pro jakoukoliv mezerovitost, hloubky do 4 m</t>
  </si>
  <si>
    <t>(7,0+2,8)*2*2,3</t>
  </si>
  <si>
    <t>(10,6+2,0)*2*2,2</t>
  </si>
  <si>
    <t>2,0*2*2,1</t>
  </si>
  <si>
    <t>151101112R00</t>
  </si>
  <si>
    <t>Odstranění pažení a rozepření rýh příložné , hloubky do 4 m</t>
  </si>
  <si>
    <t>Odkaz na mn. položky pořadí 14 :</t>
  </si>
  <si>
    <t xml:space="preserve"> 108,92000</t>
  </si>
  <si>
    <t>162301101R00</t>
  </si>
  <si>
    <t>Vodorovné přemístění výkopku z horniny 1 až 4, na vzdálenost přes 50  do 500 m</t>
  </si>
  <si>
    <t>Poznámka k položce:_x000D_
po suchu, bez naložení výkopku, avšak se složením bez rozhrnutí, zpáteční cesta vozidla.</t>
  </si>
  <si>
    <t xml:space="preserve">koef. nakypření 1,1 : </t>
  </si>
  <si>
    <t>121,20000*1,1</t>
  </si>
  <si>
    <t>36,90000*1,1</t>
  </si>
  <si>
    <t xml:space="preserve">Odkaz na mn. položky pořadí 7 : </t>
  </si>
  <si>
    <t>236,90400*1,1</t>
  </si>
  <si>
    <t>12,00000*1,1</t>
  </si>
  <si>
    <t>174101101R00</t>
  </si>
  <si>
    <t>Zásyp sypaninou se zhutněním jam, šachet, rýh nebo kolem objektů v těchto vykopávkách</t>
  </si>
  <si>
    <t>Poznámka k položce:_x000D_
z jakékoliv horniny s uložením výkopku po vrstvách,_x000D_
včetně strojního přemístění materiálu pro zásyp ze vzdálenosti do 10 m od okraje zásypu_x000D_
vč. hutnění po jednotlivých vrstvách</t>
  </si>
  <si>
    <t xml:space="preserve">zásyp jam a rýh fr. 0/63 : </t>
  </si>
  <si>
    <t xml:space="preserve">RN : </t>
  </si>
  <si>
    <t>7,5*4,0*2,6+24*1,8</t>
  </si>
  <si>
    <t>-(5,5*2,8*2,0+2*pi*0,5*0,5*0,6)</t>
  </si>
  <si>
    <t>(1,5*1,5-0,3)*(1,9+1,8+1,6+1,4+0,8+0,7+1,5+1,3+0,8+0,6)</t>
  </si>
  <si>
    <t xml:space="preserve">rýhy : </t>
  </si>
  <si>
    <t>(7,0+2,8)*1,2*1,5</t>
  </si>
  <si>
    <t>(10,6+2,0)*1,2*1,4</t>
  </si>
  <si>
    <t>2,0*1,2*1,3</t>
  </si>
  <si>
    <t>7,9*1,2*1,1</t>
  </si>
  <si>
    <t>16,5*1,2*0,8</t>
  </si>
  <si>
    <t>6,5*1,2*0,4</t>
  </si>
  <si>
    <t>(9,6+2,5)*1,2*0,7</t>
  </si>
  <si>
    <t>(8,2+0,8)*1,2*0,5</t>
  </si>
  <si>
    <t>(5,8+12,7+5,5+0,5)*1,2*0,4</t>
  </si>
  <si>
    <t>(9,0+2*7,0)*1,2*0,7</t>
  </si>
  <si>
    <t>583423651R</t>
  </si>
  <si>
    <t>Kamenivo nestanovené drcené; frakce 0,0 až 63,0 mm</t>
  </si>
  <si>
    <t>Odkaz na mn. položky pořadí 17 : 231,59752*1,8</t>
  </si>
  <si>
    <t>231,59752*1,8*1,1</t>
  </si>
  <si>
    <t>Koeficient ztratné 10 %: 0,1</t>
  </si>
  <si>
    <t>175101101R00</t>
  </si>
  <si>
    <t>Obsyp potrubí bez prohození sypaniny, bez dodávky obsypového materiálu</t>
  </si>
  <si>
    <t>Poznámka k položce:_x000D_
sypaninou z vhodných hornin tř. 1 - 4 nebo materiálem připraveným podél výkopu ve vzdálenosti do 3 m od jeho kraje, pro jakoukoliv hloubku výkopu a jakoukoliv míru zhutnění,</t>
  </si>
  <si>
    <t>(3,9+29,6+88,4+7,0)*1,2*0,5</t>
  </si>
  <si>
    <t>175101109R00</t>
  </si>
  <si>
    <t>Obsyp potrubí příplatek za prohození sypaniny</t>
  </si>
  <si>
    <t xml:space="preserve">Odkaz na mn. položky pořadí 19 : </t>
  </si>
  <si>
    <t>77,34000</t>
  </si>
  <si>
    <t>583426051R</t>
  </si>
  <si>
    <t>Kamenivo stanovené přírodní; drcené; 11/22; OH = 3,00 Mg/m3; amfibolit</t>
  </si>
  <si>
    <t>Odkaz na mn. položky pořadí 19 : 77,34000*1,8</t>
  </si>
  <si>
    <t xml:space="preserve"> 77,34000*1,8*1,10</t>
  </si>
  <si>
    <t>215901101.x</t>
  </si>
  <si>
    <t>Zhutnění obsypu potrubí ručně, lehkými mechanismy</t>
  </si>
  <si>
    <t>Indiv</t>
  </si>
  <si>
    <t>(3,9+29,6+88,4+7,0)*1,2</t>
  </si>
  <si>
    <t>Základy a zvláštní zakládání</t>
  </si>
  <si>
    <t>273321311R00</t>
  </si>
  <si>
    <t>Beton základových desek železový třídy C 16/20</t>
  </si>
  <si>
    <t>Poznámka k položce:_x000D_
bez dodávky a uložení výztuže</t>
  </si>
  <si>
    <t>18,5*0,15</t>
  </si>
  <si>
    <t>273361921RT4</t>
  </si>
  <si>
    <t>Uložení výztuže základových desek ze svařovaných sítí průměr drátu 6 mm, velikost oka 100/100 mm</t>
  </si>
  <si>
    <t>Poznámka k položce:_x000D_
včetně distančních prvků</t>
  </si>
  <si>
    <t xml:space="preserve">4,44 kg/m2 : </t>
  </si>
  <si>
    <t>RN : 2*18,5*0,00444</t>
  </si>
  <si>
    <t>Koeficient ztratné + přesahy 25 %: 0,25</t>
  </si>
  <si>
    <t>2*18,5*0,00444*1,25</t>
  </si>
  <si>
    <t>273354111R00</t>
  </si>
  <si>
    <t>Bednění základových desek bednění základových desek - zřízení</t>
  </si>
  <si>
    <t>18,0*0,2</t>
  </si>
  <si>
    <t>273354211R00</t>
  </si>
  <si>
    <t>Bednění základových desek bednění základových desek - odstranění</t>
  </si>
  <si>
    <t>Odkaz na mn. položky pořadí 25 : 3,60000</t>
  </si>
  <si>
    <t>3,60000</t>
  </si>
  <si>
    <t>4000101.x</t>
  </si>
  <si>
    <t>D+M Pískové lože pod RN</t>
  </si>
  <si>
    <t>Poznámka k položce:_x000D_
Včetně zřizování filtračních vrstev po vrstvách a o tloušťce předepsané projektem.</t>
  </si>
  <si>
    <t>18,5*0,03*1,1</t>
  </si>
  <si>
    <t>4564841111.x</t>
  </si>
  <si>
    <t>D+M Podklad ze štěrkodrti po zhutnění tloušťky 12 cm s rozprostřením a zhutněním, štěrkodrť frakce 0-32 mm</t>
  </si>
  <si>
    <t>18,5*1,1</t>
  </si>
  <si>
    <t>Komunikace</t>
  </si>
  <si>
    <t>LŽ.x</t>
  </si>
  <si>
    <t>D+M Liniový odvodňovací žlab, polymerbetonový, š. 100 mm, pro zatížení A15, včetně bet. lože C12/15, vpusti, litinového roštu, dle PD</t>
  </si>
  <si>
    <t>5,0</t>
  </si>
  <si>
    <t>80003.x</t>
  </si>
  <si>
    <t>Napojení na rozvody ZTI</t>
  </si>
  <si>
    <t>8001055.x</t>
  </si>
  <si>
    <t>D+M Napojení stávajícího potrubí do nové šachty kanalizace, vč. polohového zajištění a dočasného zaslepení potrubí, pomocného materiálu, dopojení</t>
  </si>
  <si>
    <t>800109.x</t>
  </si>
  <si>
    <t>D+M Napojení PP potrubí DN 150 do stávající plastové kanalizace DN 150 ze 2 stran, vč. odstranění části potrubí, nahrazení tvarovkou, pomocného materiálu, ošetření spoje</t>
  </si>
  <si>
    <t>Poznámka k položce:_x000D_
- položka obsahuje manipulaci se vzniklou sutí, naložení na dopravní prostředek, odvoz na skládku, poplatek za skládku_x000D_
- vč. dodávky tvarovky</t>
  </si>
  <si>
    <t>800108.x</t>
  </si>
  <si>
    <t>D+M Napojení PP potrubí DN 150 do stávající plastové kanalizace DN 200 ze 2 stran, vč. odstranění části potrubí, nahrazení tvarovkou, pomocného materiálu, ošetření spoje</t>
  </si>
  <si>
    <t>8600108.x</t>
  </si>
  <si>
    <t>Odstranění kompletní sestavy stávající kanalizační šachty, vč. manipulace s odpadem, odvozu na skládku, poplatku za skládku</t>
  </si>
  <si>
    <t xml:space="preserve">Š9 : </t>
  </si>
  <si>
    <t>870101.x</t>
  </si>
  <si>
    <t>Odstranění stávajícího kanalizačního potrubí ve výkopu, vč. oddělení od stávající části, vč. manipulace s odpadem, odvozu na skládku, poplatku za skládku</t>
  </si>
  <si>
    <t>Poznámka k položce:_x000D_
vč. zajištění ponechávaného navazujícího potrubí</t>
  </si>
  <si>
    <t>2,8</t>
  </si>
  <si>
    <t>800104.x</t>
  </si>
  <si>
    <t>D+M Zaslepení stávajícího plastového potrubí stoky S2, DN 150</t>
  </si>
  <si>
    <t>870106.x</t>
  </si>
  <si>
    <t>Úprava výšky poklopu šachty</t>
  </si>
  <si>
    <t>87010022.x</t>
  </si>
  <si>
    <t>D+M Ocelová chránička DN 250, vodotěsné uzavření, potrubí vystředěno pomocí objímek, vč. příslušenství</t>
  </si>
  <si>
    <t>800012.x</t>
  </si>
  <si>
    <t>D+M Podklad z kameniva 32-63 mm, tl. 20 cm, vč. zhutnění</t>
  </si>
  <si>
    <t xml:space="preserve">pod potrubí : </t>
  </si>
  <si>
    <t>Koeficient ztrané 10 %: 0,1</t>
  </si>
  <si>
    <t>(3,9+29,6+88,4+7,0)*1,2*1,1</t>
  </si>
  <si>
    <t>80002.x</t>
  </si>
  <si>
    <t>D+M Geotextilie pod potrubí - viz vzorové uložení potrubí</t>
  </si>
  <si>
    <t>pod potrubí :</t>
  </si>
  <si>
    <t xml:space="preserve"> (3,9+29,6+88,4+7,0)*(2*1,2+2*0,2)*1,1</t>
  </si>
  <si>
    <t>80012.x</t>
  </si>
  <si>
    <t>Podklad z kameniva drceného 8-16 mm, tl. 10 cm, vč. zhutnění</t>
  </si>
  <si>
    <t xml:space="preserve">Odkaz na mn. položky pořadí 39 : </t>
  </si>
  <si>
    <t>170,14800</t>
  </si>
  <si>
    <t>8001.x</t>
  </si>
  <si>
    <t>D+M Retenční nádrž ŽB prefabrikovaná, rozměr 5,5 x 2,8 x 1,7 m, tl. stěn 150 mm, užitný objem 6,8 m3, vč. konusů s poklopy, prstýnků, stupadel, dle PD</t>
  </si>
  <si>
    <t>8002.x</t>
  </si>
  <si>
    <t>D+M Kalové čerpadlo s plovákem, min. dopravní výška 13,2 m, vč. příslušenství, dle PD</t>
  </si>
  <si>
    <t>8003.x</t>
  </si>
  <si>
    <t>D+M Škrtící vírový ventil, nastavený na odtok 1,0 l/s, vč. příslušenství, dle PD</t>
  </si>
  <si>
    <t>871313121R00</t>
  </si>
  <si>
    <t>Montáž potrubí z trub z plastů těsněných gumovým kroužkem  DN 150 mm</t>
  </si>
  <si>
    <t>Poznámka k položce:_x000D_
v otevřeném výkopu ve sklonu do 20 %,</t>
  </si>
  <si>
    <t>DN 100 :</t>
  </si>
  <si>
    <t>3,9</t>
  </si>
  <si>
    <t xml:space="preserve">DN 150 : </t>
  </si>
  <si>
    <t>29,6</t>
  </si>
  <si>
    <t>28614538R</t>
  </si>
  <si>
    <t>Trubka plastová pro venkovní kanalizaci spoj: hrdlový; potrubí: vícevrstvé; skladba: PP-HM - PP-HM - PP-HM; povrch: hladký; DN = 100; de = 110,0 mm; tl. stěny = 3,7 mm; l = 1 000 mm; SN 10</t>
  </si>
  <si>
    <t>Začátek provozního součtu</t>
  </si>
  <si>
    <t xml:space="preserve">  + ztratné 3 % : 1,03*(4+1)</t>
  </si>
  <si>
    <t>Konec provozního součtu</t>
  </si>
  <si>
    <t xml:space="preserve">celkem ks : </t>
  </si>
  <si>
    <t>28614544R</t>
  </si>
  <si>
    <t>Trubka plastová pro venkovní kanalizaci spoj: hrdlový; potrubí: vícevrstvé; skladba: PP-HM - PP-HM - PP-HM; povrch: hladký; DN = 150; de = 160,0 mm; tl. stěny = 5,5 mm; l = 1 000 mm; SN 10</t>
  </si>
  <si>
    <t xml:space="preserve">  + ztratné 3 % : 1,03*(2+2+1+2+2)</t>
  </si>
  <si>
    <t>28614545R</t>
  </si>
  <si>
    <t>Trubka plastová pro venkovní kanalizaci spoj: hrdlový; potrubí: vícevrstvé; skladba: PP-HM - PP-HM - PP-HM; povrch: hladký; DN = 150; de = 160,0 mm; tl. stěny = 5,5 mm; l = 3 000 mm; SN 10</t>
  </si>
  <si>
    <t xml:space="preserve">  + ztratné 3 % : 1,03*(1+1+1)</t>
  </si>
  <si>
    <t>28614546R</t>
  </si>
  <si>
    <t>Trubka plastová pro venkovní kanalizaci spoj: hrdlový; potrubí: vícevrstvé; skladba: PP-HM - PP-HM - PP-HM; povrch: hladký; DN = 150; de = 160,0 mm; tl. stěny = 5,5 mm; l = 6 000 mm; SN 10</t>
  </si>
  <si>
    <t>871353121R00</t>
  </si>
  <si>
    <t>Montáž potrubí z trub z plastů těsněných gumovým kroužkem  DN 200 mm</t>
  </si>
  <si>
    <t xml:space="preserve">DN 200 : </t>
  </si>
  <si>
    <t>88,4</t>
  </si>
  <si>
    <t>28614547R</t>
  </si>
  <si>
    <t>Trubka plastová pro venkovní kanalizaci spoj: hrdlový; potrubí: vícevrstvé; skladba: PP-HM - PP-HM - PP-HM; povrch: hladký; DN = 200; de = 200,0 mm; tl. stěny = 6,8 mm; l = 1 000 mm; SN 10</t>
  </si>
  <si>
    <t xml:space="preserve">  + ztratné 3 % : 1,03*(1+1+1+1+2+2+2+2+2+2)</t>
  </si>
  <si>
    <t>28614548R</t>
  </si>
  <si>
    <t>Trubka plastová pro venkovní kanalizaci spoj: hrdlový; potrubí: vícevrstvé; skladba: PP-HM - PP-HM - PP-HM; povrch: hladký; DN = 200; de = 200,0 mm; tl. stěny = 6,8 mm; l = 3 000 mm; SN 10</t>
  </si>
  <si>
    <t xml:space="preserve">  + ztratné 3 % : 1,03*(1+1+1+1+1+2)</t>
  </si>
  <si>
    <t>28614549R</t>
  </si>
  <si>
    <t>Trubka plastová pro venkovní kanalizaci spoj: hrdlový; potrubí: vícevrstvé; skladba: PP-HM - PP-HM - PP-HM; povrch: hladký; DN = 200; de = 200,0 mm; tl. stěny = 6,8 mm; l = 6 000 mm; SN 10</t>
  </si>
  <si>
    <t xml:space="preserve">  + ztratné 3 % : 1,03*(1+1+1+1+1+2+1+1)</t>
  </si>
  <si>
    <t>877313123R00</t>
  </si>
  <si>
    <t>Montáž tvarovek na potrubí z trub z plastů těsněných gumovým kroužkem jednoosých DN 150 mm</t>
  </si>
  <si>
    <t>Poznámka k položce:_x000D_
v otevřeném výkopu,</t>
  </si>
  <si>
    <t xml:space="preserve">Odkaz na mn. položky pořadí 55 : </t>
  </si>
  <si>
    <t xml:space="preserve">Odkaz na mn. položky pořadí 56 : </t>
  </si>
  <si>
    <t xml:space="preserve">Odkaz na mn. položky pořadí 57 : </t>
  </si>
  <si>
    <t xml:space="preserve">Odkaz na mn. položky pořadí 58 : </t>
  </si>
  <si>
    <t>28654599R</t>
  </si>
  <si>
    <t>Koleno plastové pro venkovní kanalizaci typ: jednoznačné; spoj: hrdlový; potrubí: jednovrstvé; materiál: PP-HM; povrch: hladký; úhel = 30,0 °; DN = 150; SN 16</t>
  </si>
  <si>
    <t xml:space="preserve">  + ztratné 3 % : 1,03*6</t>
  </si>
  <si>
    <t>28654600R</t>
  </si>
  <si>
    <t>Koleno plastové pro venkovní kanalizaci typ: jednoznačné; spoj: hrdlový; potrubí: jednovrstvé; materiál: PP-HM; povrch: hladký; úhel = 45,0 °; DN = 150; SN 16</t>
  </si>
  <si>
    <t>28654591R</t>
  </si>
  <si>
    <t>Koleno plastové pro venkovní kanalizaci typ: jednoznačné; spoj: hrdlový; potrubí: jednovrstvé; materiál: PP-HM; povrch: hladký; úhel = 30,0 °; DN = 100; SN 16</t>
  </si>
  <si>
    <t xml:space="preserve">  + ztratné 3 % : 1,03*(2+1)</t>
  </si>
  <si>
    <t>celkem ks :</t>
  </si>
  <si>
    <t>28654592R</t>
  </si>
  <si>
    <t>Koleno plastové pro venkovní kanalizaci typ: jednoznačné; spoj: hrdlový; potrubí: jednovrstvé; materiál: PP-HM; povrch: hladký; úhel = 45,0 °; DN = 100; SN 16</t>
  </si>
  <si>
    <t>877353121R00</t>
  </si>
  <si>
    <t>Montáž tvarovek na potrubí z trub z plastů těsněných gumovým kroužkem odbočných DN 200 mm</t>
  </si>
  <si>
    <t xml:space="preserve">Odkaz na mn. položky pořadí 60 : </t>
  </si>
  <si>
    <t xml:space="preserve">Odkaz na mn. položky pořadí 61 : </t>
  </si>
  <si>
    <t xml:space="preserve">Odkaz na mn. položky pořadí 62 : </t>
  </si>
  <si>
    <t xml:space="preserve">Odkaz na mn. položky pořadí 63 : </t>
  </si>
  <si>
    <t>28654560R</t>
  </si>
  <si>
    <t>Odbočka plastová pro venkovní kanalizaci typ: jednoduchá, jednoznačná; spoj: hrdlový; potrubí: jednovrstvé; materiál: PP-HM; povrch: hladký; úhel = 45,0 °; DN = 100; SN 16</t>
  </si>
  <si>
    <t>28654563R</t>
  </si>
  <si>
    <t>Odbočka plastová pro venkovní kanalizaci typ: jednoduchá, redukovaná; spoj: hrdlový; potrubí: jednovrstvé; materiál: PP-HM; povrch: hladký; úhel = 45,0 °; DN = 150; DN3 = 100; SN 16</t>
  </si>
  <si>
    <t>28654566R</t>
  </si>
  <si>
    <t>Odbočka plastová pro venkovní kanalizaci typ: jednoduchá, redukovaná; spoj: hrdlový; potrubí: jednovrstvé; materiál: PP-HM; povrch: hladký; úhel = 45,0 °; DN = 200; DN3 = 100; SN 16</t>
  </si>
  <si>
    <t>28654567R</t>
  </si>
  <si>
    <t>Odbočka plastová pro venkovní kanalizaci typ: jednoduchá, redukovaná; spoj: hrdlový; potrubí: jednovrstvé; materiál: PP-HM; povrch: hladký; úhel = 45,0 °; DN = 200; DN3 = 150; SN 16</t>
  </si>
  <si>
    <t>871161121R00</t>
  </si>
  <si>
    <t>Montáž potrubí z plastických hmot z tlakových trubek polyetylenových, vnějšího průměru 32 mm</t>
  </si>
  <si>
    <t>7,0</t>
  </si>
  <si>
    <t>286134311R</t>
  </si>
  <si>
    <t>Trubka plastová materiál: PE 100 RC; Dmax = 35,4 mm; de = 32,0 mm; tl. stěny = 3,0 mm; opláštění: PE-HD tl. 1,7 mm; PN 16; SDR 11,0; příslušenství: detekční vodič</t>
  </si>
  <si>
    <t xml:space="preserve">Odkaz na mn. položky pořadí 64 : </t>
  </si>
  <si>
    <t>7,00000*1,1</t>
  </si>
  <si>
    <t>892571111R00</t>
  </si>
  <si>
    <t>Zkoušky těsnosti kanalizačního potrubí zkouška těsnosti kanalizačního potrubí vodou  do DN 200 mm</t>
  </si>
  <si>
    <t>Poznámka k položce:_x000D_
vodou nebo vzduchem,</t>
  </si>
  <si>
    <t xml:space="preserve">Odkaz na mn. položky pořadí 45 : </t>
  </si>
  <si>
    <t xml:space="preserve"> 33,50000</t>
  </si>
  <si>
    <t xml:space="preserve">Odkaz na mn. položky pořadí 50 : </t>
  </si>
  <si>
    <t xml:space="preserve"> 88,40000</t>
  </si>
  <si>
    <t xml:space="preserve"> 7,00000</t>
  </si>
  <si>
    <t>800013.x</t>
  </si>
  <si>
    <t>D+M Podklad z kameniva 63-125 mm, tl. 30 cm</t>
  </si>
  <si>
    <t xml:space="preserve">pod šachty : </t>
  </si>
  <si>
    <t>10*1,5*1,5</t>
  </si>
  <si>
    <t>80011.x</t>
  </si>
  <si>
    <t>Podklad z kameniva drceného 8-16 mm, tl. 15 cm</t>
  </si>
  <si>
    <t xml:space="preserve">Odkaz na mn. položky pořadí 67 : </t>
  </si>
  <si>
    <t>22,50000</t>
  </si>
  <si>
    <t>Š9.x</t>
  </si>
  <si>
    <t>D+M Plastová šachta DN600, kompletní dodávka sestavy, výška 2,35 m, vč. dna, roury, spojek, poklopu tř. B, napojení na potrubí, dle PD</t>
  </si>
  <si>
    <t>Poznámka k položce:_x000D_
poklop bez odvětrání</t>
  </si>
  <si>
    <t>Š12.x</t>
  </si>
  <si>
    <t>D+M Plastová šachta DN600, kompletní dodávka sestavy, výška 2,22 m, vč. dna, roury, spojek, poklopu tř. B, napojení na potrubí, dle PD</t>
  </si>
  <si>
    <t>Š13.x</t>
  </si>
  <si>
    <t>D+M Plastová šachta DN600, kompletní dodávka sestavy, výška 2,05 m, vč. dna, roury, spojek, poklopu tř. B, napojení na potrubí, dle PD</t>
  </si>
  <si>
    <t>Š14.x</t>
  </si>
  <si>
    <t>D+M Plastová šachta DN600, kompletní dodávka sestavy, výška 1,26 m, vč. dna, roury, spojek, poklopu tř. B, napojení na potrubí, dle PD</t>
  </si>
  <si>
    <t>Š15.x</t>
  </si>
  <si>
    <t>D+M Plastová šachta DN600, kompletní dodávka sestavy, výška 1,19 m, vč. dna, roury, spojek, poklopu tř. B, napojení na potrubí, zátky, dle PD</t>
  </si>
  <si>
    <t>Š16.x</t>
  </si>
  <si>
    <t>D+M Plastová šachta DN600, kompletní dodávka sestavy, výška 1,12 m, vč. dna, roury, spojek, poklopu tř. B, napojení na potrubí, redukce, dle PD</t>
  </si>
  <si>
    <t>Š17.x</t>
  </si>
  <si>
    <t>D+M Plastová šachta DN425, kompletní dodávka sestavy, výška 1,99 m, vč. dna, roury, spojek, poklopu tř. B, napojení na potrubí, dle PD</t>
  </si>
  <si>
    <t>Š18.x</t>
  </si>
  <si>
    <t>D+M Plastová šachta DN425, kompletní dodávka sestavy, výška 1,75 m, vč. dna, roury, spojek, poklopu tř. B, napojení na potrubí, dle PD</t>
  </si>
  <si>
    <t>Š19.x</t>
  </si>
  <si>
    <t>D+M Plastová šachta DN425, kompletní dodávka sestavy, výška 1,27 m, vč. dna, roury, spojek, poklopu tř. B, napojení na potrubí, dle PD</t>
  </si>
  <si>
    <t>Š20.x</t>
  </si>
  <si>
    <t>D+M Plastová šachta DN425, kompletní dodávka sestavy, výška 1,11 m, vč. dna, roury, spojek, poklopu tř. B, napojení na potrubí, dle PD</t>
  </si>
  <si>
    <t>452386125R00</t>
  </si>
  <si>
    <t>Podkladní a vyrovnávací konstrukce vyrovnávací prstence z betonu prostého třídy C 30/37, výšky přes 100 do 200 mm</t>
  </si>
  <si>
    <t>Poznámka k položce:_x000D_
z cementu portlandského nebo struskoportlandského,_x000D_
Včetně bednění, odbednění a na nátěru bednění proti přilnavosti betonu.</t>
  </si>
  <si>
    <t xml:space="preserve">betonový prstenec k plastovým revizním šachtám DN600 </t>
  </si>
  <si>
    <t>Staveništní přesun hmot</t>
  </si>
  <si>
    <t>998276101R00</t>
  </si>
  <si>
    <t>Přesun hmot pro trubní vedení z trub plastových nebo sklolaminátových v otevřeném výkopu</t>
  </si>
  <si>
    <t>Poznámka k položce:_x000D_
vodovodu nebo kanalizace ražené nebo hloubené (827 1.1, 827 1.9, 827 2.1, 827 2.9), drobných objektů_x000D_
na vzdálenost 15 m od hrany výkopu nebo od okraje šachty</t>
  </si>
  <si>
    <t>700.3.2 - Areálová přípojka vody</t>
  </si>
  <si>
    <t>121101100R00</t>
  </si>
  <si>
    <t>Sejmutí ornice s přemístěním na vzdálenost do 50 m</t>
  </si>
  <si>
    <t>Poznámka k položce:_x000D_
nebo lesní půdy, s vodorovným přemístěním na hromady v místě upotřebení nebo na dočasné či trvalé skládky se složením</t>
  </si>
  <si>
    <t>22*0,2</t>
  </si>
  <si>
    <t>(17,7+46,5)*1,1*1,6</t>
  </si>
  <si>
    <t xml:space="preserve">Odkaz na mn. položky pořadí 2 : </t>
  </si>
  <si>
    <t>112,99200*0,5</t>
  </si>
  <si>
    <t>10,00000</t>
  </si>
  <si>
    <t>(17,7+46,5)*2*1,6</t>
  </si>
  <si>
    <t>205,44000</t>
  </si>
  <si>
    <t>112,99200*1,1</t>
  </si>
  <si>
    <t>10,00000*1,1</t>
  </si>
  <si>
    <t>(17,7+46,5)*1,1*1,1</t>
  </si>
  <si>
    <t>77,68200*1,8*1,1</t>
  </si>
  <si>
    <t>(17,7+46,5)*1,1*0,2</t>
  </si>
  <si>
    <t>Odkaz na mn. položky pořadí 12 : 14,12400</t>
  </si>
  <si>
    <t>14,12400</t>
  </si>
  <si>
    <t>583420451R</t>
  </si>
  <si>
    <t>Kamenivo nestanovené drcené; frakce 0,0 až 4,0 mm</t>
  </si>
  <si>
    <t>14,12400*1,8*1,1</t>
  </si>
  <si>
    <t>(17,7+46,5)*1,1</t>
  </si>
  <si>
    <t>182301123R00</t>
  </si>
  <si>
    <t>Rozprostření a urovnání ornice ve svahu v souvislé ploše do 500 m2, tloušťka vrstvy přes 150 do 200 mm</t>
  </si>
  <si>
    <t>Poznámka k položce:_x000D_
s případným nutným přemístěním hromad nebo dočasných skládek na místo potřeby ze vzdálenosti do 30 m, ve svahu sklonu přes 1 : 5,</t>
  </si>
  <si>
    <t>180402112R00</t>
  </si>
  <si>
    <t>Založení trávníku parkový trávník, výsevem, na svahu přes 1:5 do 1:2</t>
  </si>
  <si>
    <t>Poznámka k položce:_x000D_
na půdě předem připravené s pokosením, naložením, odvozem odpadu do 20 km a se složením,</t>
  </si>
  <si>
    <t xml:space="preserve">Odkaz na mn. položky pořadí 16 : </t>
  </si>
  <si>
    <t>22,00000</t>
  </si>
  <si>
    <t>00572441R</t>
  </si>
  <si>
    <t>směs travní hřištní, pro vyšší zátěž</t>
  </si>
  <si>
    <t xml:space="preserve">Odkaz na mn. položky pořadí 17 : </t>
  </si>
  <si>
    <t>22,00000*0,03*1,1</t>
  </si>
  <si>
    <t>451572111RK1</t>
  </si>
  <si>
    <t>Lože pod potrubí, stoky a drobné objekty z kameniva drobného těženého 0÷4 mm</t>
  </si>
  <si>
    <t>(17,7+46,5)*1,1*0,1</t>
  </si>
  <si>
    <t>8008.x</t>
  </si>
  <si>
    <t>D+M Napojení na stávající vodovod pomocí elektrotvarovky T-kus PE100 SDR11 PN16 D63, vč. úpravy stávajícího vodovodu v místě napojení, vč. příslušenství, dle PD</t>
  </si>
  <si>
    <t>8000V.x</t>
  </si>
  <si>
    <t>Odstavení potřebné části stávajícího vodovodu po dobu úprav, vč. následného otevření</t>
  </si>
  <si>
    <t>8000199.x</t>
  </si>
  <si>
    <t>D+M Podklad z kameniva 63-125 mm, tl. 20 cm, vč. zhutnění</t>
  </si>
  <si>
    <t xml:space="preserve"> (17,7+46,5)*(2*1,1+2*0,2)*1,1</t>
  </si>
  <si>
    <t>46,5</t>
  </si>
  <si>
    <t>286136743R</t>
  </si>
  <si>
    <t>Trubka plastová skladba: třívrstvá PE 100 RC; de = 32,0 mm; tl. stěny = 3,0 mm; SDR 11,0</t>
  </si>
  <si>
    <t>46,5*1,1</t>
  </si>
  <si>
    <t>Koeficient ztratné 10 %:</t>
  </si>
  <si>
    <t>877162121R00</t>
  </si>
  <si>
    <t>Montáž elektrotvarovek přirážka za 1 spoj elektrotvarovky, vnějšího průměru 32 mm</t>
  </si>
  <si>
    <t>286538008R</t>
  </si>
  <si>
    <t>spojka/nátrubek PE-100; SDR 11,0; PN 10, PN 16; elektrotvarovka; D = 137,0 mm; di = 110,0 mm; spoj elektrosvařovaný</t>
  </si>
  <si>
    <t>Odkaz na mn. položky pořadí 26 :</t>
  </si>
  <si>
    <t xml:space="preserve"> 8,00000</t>
  </si>
  <si>
    <t>D+M Napojení na kulový uzávěr vnitřního ZTI</t>
  </si>
  <si>
    <t>871171121R00</t>
  </si>
  <si>
    <t>Montáž potrubí z plastických hmot z tlakových trubek polyetylenových, vnějšího průměru 40 mm</t>
  </si>
  <si>
    <t>17,7</t>
  </si>
  <si>
    <t>877172121R00</t>
  </si>
  <si>
    <t>Montáž elektrotvarovek přirážka za 1 spoj elektrotvarovky, vnějšího průměru 40 mm</t>
  </si>
  <si>
    <t xml:space="preserve">Odkaz na mn. položky pořadí 31 : </t>
  </si>
  <si>
    <t>7,00000</t>
  </si>
  <si>
    <t>899731113R00</t>
  </si>
  <si>
    <t>Signalizační vodič CYY, 4 mm2</t>
  </si>
  <si>
    <t xml:space="preserve">Odkaz na mn. položky pořadí 24 : </t>
  </si>
  <si>
    <t>46,50000*2</t>
  </si>
  <si>
    <t xml:space="preserve">Odkaz na mn. položky pořadí 29 : </t>
  </si>
  <si>
    <t>17,70000*2</t>
  </si>
  <si>
    <t>899721112R00.x</t>
  </si>
  <si>
    <t>Fólie výstražná z PVC modrá, šířka 30 cm</t>
  </si>
  <si>
    <t>Odkaz na mn. položky pořadí 24 :</t>
  </si>
  <si>
    <t>46,50000</t>
  </si>
  <si>
    <t>17,70000</t>
  </si>
  <si>
    <t>892241111R00</t>
  </si>
  <si>
    <t>Tlakové zkoušky vodovodního potrubí DN do 80 mm</t>
  </si>
  <si>
    <t>Poznámka k položce:_x000D_
přísun, montáže, demontáže a odsunu zkoušecího čerpadla, napuštění tlakovou vodou a dodání vody pro tlakovou zkoušku,</t>
  </si>
  <si>
    <t>892233111R00</t>
  </si>
  <si>
    <t>Proplach a desinfekce vodovodního potrubí DN od 40 do 70 mm</t>
  </si>
  <si>
    <t>Poznámka k položce:_x000D_
napuštění a vypuštění vody, dodání vody a desinfekčního prostředku, náklady na bakteriologický rozbor vody,</t>
  </si>
  <si>
    <t>D+M Marker k vyhledávání podzemních sítí - typ SM 2500</t>
  </si>
  <si>
    <t>872217513.x</t>
  </si>
  <si>
    <t>Montáž elektrotvarovek ve výkopu svařováním</t>
  </si>
  <si>
    <t xml:space="preserve">Odkaz na mn. položky pořadí 40 : </t>
  </si>
  <si>
    <t xml:space="preserve">Odkaz na mn. položky pořadí 41 : </t>
  </si>
  <si>
    <t xml:space="preserve">Odkaz na mn. položky pořadí 42 : </t>
  </si>
  <si>
    <t xml:space="preserve">Odkaz na mn. položky pořadí 43 : </t>
  </si>
  <si>
    <t xml:space="preserve">Odkaz na mn. položky pořadí 44 : </t>
  </si>
  <si>
    <t>Odkaz na mn. položky pořadí 45 :</t>
  </si>
  <si>
    <t xml:space="preserve">Odkaz na mn. položky pořadí 46 : </t>
  </si>
  <si>
    <t>286538074R</t>
  </si>
  <si>
    <t>redukce PE100; SDR 11,0; PN 10, PN 16; D = 63,0 mm; D2 = 40,0 mm; d = 82,0 mm; d2 = 54 mm; l = 125 mm; elektrotvarovka; spoj elektrosvařovaný</t>
  </si>
  <si>
    <t>286538069R</t>
  </si>
  <si>
    <t>redukce PE100; SDR 11,0; PN 10, PN 16; D = 40,0 mm; D2 = 32,0 mm; d = 54,0 mm; d2 = 45 mm; l = 98 mm; elektrotvarovka; spoj elektrosvařovaný</t>
  </si>
  <si>
    <t>286538106R</t>
  </si>
  <si>
    <t>koleno PE100; 45,0 °; SDR 11,0; PN 10, PN 16; D = 43,0 mm; di = 32,0 mm; spoj elektrosvařovaný</t>
  </si>
  <si>
    <t>286538112R.x</t>
  </si>
  <si>
    <t>Elektrotvarovka - koleno 30° D40, PE100, SDR11, PN16</t>
  </si>
  <si>
    <t>286538115R.x</t>
  </si>
  <si>
    <t>Elektrotvarovka - koleno 11° D40, PE100, SDR11, PN16</t>
  </si>
  <si>
    <t>286538116R.x</t>
  </si>
  <si>
    <t>Elektrotvarovka - koleno 30° D32, PE100, SDR11, PN16</t>
  </si>
  <si>
    <t>286538092R</t>
  </si>
  <si>
    <t>koleno PE100; 90,0 °; SDR 11,0; PN 10, PN 16; D = 43,0 mm; di = 32,0 mm; spoj elektrosvařovaný</t>
  </si>
  <si>
    <t>286538140R</t>
  </si>
  <si>
    <t>T-kus 90,0 °; PE100; SDR 11,0; PN 10, PN 16; di = 40,0 mm; spoj elektrosvařovaný</t>
  </si>
  <si>
    <t>894001.x</t>
  </si>
  <si>
    <t>D+M Vevařovací šoupátko TLT PN16 D63 se zemní soupravou, vč. poklopu a podbetonávky</t>
  </si>
  <si>
    <t>894002.x</t>
  </si>
  <si>
    <t>D+M Vevařovací šoupátko TLT PN16 D40 se zemní soupravou, vč. poklopu a podbetonávky</t>
  </si>
  <si>
    <t>895001.x</t>
  </si>
  <si>
    <t>D+M Nezámrzný ventil na fasádě</t>
  </si>
  <si>
    <t>872002.x</t>
  </si>
  <si>
    <t>D+M Označení armatur na ocelové označníkové tyči</t>
  </si>
  <si>
    <t>700.4 - Zpevněné plochy a komunikace</t>
  </si>
  <si>
    <t xml:space="preserve">    5 - Komunikace pozemní</t>
  </si>
  <si>
    <t>113107161</t>
  </si>
  <si>
    <t>Odstranění podkladu z kameniva drceného tl do 100 mm strojně pl přes 50 do 200 m2</t>
  </si>
  <si>
    <t>1934338842</t>
  </si>
  <si>
    <t>Odstranění podkladů nebo krytů strojně plochy jednotlivě přes 50 m2 do 200 m2 s přemístěním hmot na skládku na vzdálenost do 20 m nebo s naložením na dopravní prostředek z kameniva hrubého drceného, o tl. vrstvy do 100 mm</t>
  </si>
  <si>
    <t>"odstranění stáv chodníku - R-mat tl 0,06m" 80,00"m2"</t>
  </si>
  <si>
    <t>113107162</t>
  </si>
  <si>
    <t>Odstranění podkladu z kameniva drceného tl přes 100 do 200 mm strojně pl přes 50 do 200 m2</t>
  </si>
  <si>
    <t>-107908403</t>
  </si>
  <si>
    <t>Odstranění podkladů nebo krytů strojně plochy jednotlivě přes 50 m2 do 200 m2 s přemístěním hmot na skládku na vzdálenost do 20 m nebo s naložením na dopravní prostředek z kameniva hrubého drceného, o tl. vrstvy přes 100 do 200 mm</t>
  </si>
  <si>
    <t>"odstranění stáv chodníku - kamenivo tl 0,15m" 80,00"m2"</t>
  </si>
  <si>
    <t>113107181</t>
  </si>
  <si>
    <t>Odstranění podkladu živičného tl do 50 mm strojně pl přes 50 do 200 m2</t>
  </si>
  <si>
    <t>389745722</t>
  </si>
  <si>
    <t>Odstranění podkladů nebo krytů strojně plochy jednotlivě přes 50 m2 do 200 m2 s přemístěním hmot na skládku na vzdálenost do 20 m nebo s naložením na dopravní prostředek živičných, o tl. vrstvy do 50 mm</t>
  </si>
  <si>
    <t>"odstranění stáv chodníku - asfalt tl 0,04m" 80,00"m2"</t>
  </si>
  <si>
    <t>113202111</t>
  </si>
  <si>
    <t>Vytrhání obrub krajníků obrubníků stojatých</t>
  </si>
  <si>
    <t>-233502856</t>
  </si>
  <si>
    <t>Vytrhání obrub s vybouráním lože, s přemístěním hmot na skládku na vzdálenost do 3 m nebo s naložením na dopravní prostředek z krajníků nebo obrubníků stojatých</t>
  </si>
  <si>
    <t>"vybourání stáv obrubníků" 40,00"m"</t>
  </si>
  <si>
    <t>122252203</t>
  </si>
  <si>
    <t>Odkopávky a prokopávky nezapažené pro silnice a dálnice v hornině třídy těžitelnosti I objem do 100 m3 strojně</t>
  </si>
  <si>
    <t>-2047792512</t>
  </si>
  <si>
    <t>Odkopávky a prokopávky nezapažené pro silnice a dálnice strojně v hornině třídy těžitelnosti I do 100 m3</t>
  </si>
  <si>
    <t>"pro parkování" 45,00"m3"</t>
  </si>
  <si>
    <t>"pro areálové komunikace" 38,00"m3"</t>
  </si>
  <si>
    <t>Vodorovné přemístění výkopku/sypaniny z horniny třídy těžitelnosti I skupiny 1 až 3 do vzdálenosti dle možností zhohovitele - SKLÁDKA</t>
  </si>
  <si>
    <t>-582560869</t>
  </si>
  <si>
    <t>Vodorovné přemístění výkopku nebo sypaniny po suchu na obvyklém dopravním prostředku, bez naložení výkopku, avšak se složením bez rozhrnutí z horniny třídy těžitelnosti I skupiny 1 až 3 do vzdálenosti dle možností zhohovitele - SKLÁDKA</t>
  </si>
  <si>
    <t>"nevhodná zemina na skládku" 83,00"m3"</t>
  </si>
  <si>
    <t>171152101</t>
  </si>
  <si>
    <t>Uložení sypaniny z hornin soudržných do násypů zhutněných silnic a dálnic</t>
  </si>
  <si>
    <t>252131890</t>
  </si>
  <si>
    <t>Uložení sypaniny do zhutněných násypů pro silnice, dálnice a letiště s rozprostřením sypaniny ve vrstvách, s hrubým urovnáním a uzavřením povrchu násypu z hornin soudržných</t>
  </si>
  <si>
    <t>"areálové komunikace" 3,00"m3"</t>
  </si>
  <si>
    <t>171152111</t>
  </si>
  <si>
    <t>Uložení sypaniny z hornin nesoudržných a sypkých do násypů zhutněných v aktivní zóně silnic a dálnic</t>
  </si>
  <si>
    <t>-328504419</t>
  </si>
  <si>
    <t>Uložení sypaniny do zhutněných násypů pro silnice, dálnice a letiště s rozprostřením sypaniny ve vrstvách, s hrubým urovnáním a uzavřením povrchu násypu z hornin nesoudržných sypkých v aktivní zóně</t>
  </si>
  <si>
    <t>"pro parkování - aktivní zóna" 30,00"m3"</t>
  </si>
  <si>
    <t>10364100.R</t>
  </si>
  <si>
    <t>zemina pro terénní úpravy - tříděná vč nutných přesunů po staveništi</t>
  </si>
  <si>
    <t>1357760634</t>
  </si>
  <si>
    <t>"pro parkování - aktivní zóna" 30,00"m3"*2,00"t/m3"</t>
  </si>
  <si>
    <t>"areálové komunikace" 3,00"m3"*2,00"t/m3"</t>
  </si>
  <si>
    <t>80006247</t>
  </si>
  <si>
    <t>"nevhodná zemina na skládku" 83,00"m3"*2,00"t/m3"</t>
  </si>
  <si>
    <t>1967037454</t>
  </si>
  <si>
    <t>181351103</t>
  </si>
  <si>
    <t>Rozprostření ornice tl vrstvy do 200 mm pl přes 100 do 500 m2 v rovině nebo ve svahu do 1:5 strojně</t>
  </si>
  <si>
    <t>-643843908</t>
  </si>
  <si>
    <t>Rozprostření a urovnání ornice v rovině nebo ve svahu sklonu do 1:5 strojně při souvislé ploše přes 100 do 500 m2, tl. vrstvy do 200 mm</t>
  </si>
  <si>
    <t>"areálové komunikace - prostory mezi" 275,00"m2"</t>
  </si>
  <si>
    <t>10364101.R</t>
  </si>
  <si>
    <t>zemina pro terénní úpravy - ornice vč nutných přesunů po staveništi</t>
  </si>
  <si>
    <t>-1529713917</t>
  </si>
  <si>
    <t>"areálové komunikace - prostory mezi" 275,00"m2"*0,20*2,00"t/m3"</t>
  </si>
  <si>
    <t>-1455949314</t>
  </si>
  <si>
    <t>-1695881281</t>
  </si>
  <si>
    <t>275*0,02 'Přepočtené koeficientem množství</t>
  </si>
  <si>
    <t>-18143365</t>
  </si>
  <si>
    <t>"pro parkování" 80,00"m2"</t>
  </si>
  <si>
    <t>"areálové komunikace" 262,00"m2"</t>
  </si>
  <si>
    <t>1707614897</t>
  </si>
  <si>
    <t>"areálové komunikace - prostory mezi, předpoklad 1,5x" 275,00"m2"*1,5</t>
  </si>
  <si>
    <t>-1583094430</t>
  </si>
  <si>
    <t>"areálové komunikace - prostory mezi, předpoklad 4x" 275,00"m2"*4</t>
  </si>
  <si>
    <t>Komunikace pozemní</t>
  </si>
  <si>
    <t>564201111.R</t>
  </si>
  <si>
    <t>Podklad nebo podsyp zlomové výsivky fr 0/5 s rozprostřením, vlhčením a zhutněním plochy přes 100 m2, po zhutnění tl. 40 mm</t>
  </si>
  <si>
    <t>-412279506</t>
  </si>
  <si>
    <t>"areálové komunikace - mlatová cesta" 115,00"m2"</t>
  </si>
  <si>
    <t>564710012.R</t>
  </si>
  <si>
    <t>Podklad z kameniva drceného vel. 0-16 mm plochy přes 100 m2 tl 60 mm</t>
  </si>
  <si>
    <t>1105087962</t>
  </si>
  <si>
    <t>Podklad nebo kryt z kameniva drceného vel. 0-16 mm s rozprostřením a zhutněním plochy přes 100 m2, po zhutnění tl. 60 mm</t>
  </si>
  <si>
    <t>564851011</t>
  </si>
  <si>
    <t>Podklad ze štěrkodrtě ŠD plochy do 100 m2 tl 150 mm</t>
  </si>
  <si>
    <t>-1492224131</t>
  </si>
  <si>
    <t>Podklad ze štěrkodrti ŠD s rozprostřením a zhutněním plochy jednotlivě do 100 m2, po zhutnění tl. 150 mm</t>
  </si>
  <si>
    <t>"pro parkování " 60,00"m2"</t>
  </si>
  <si>
    <t>"obnova chodníku " 20,00"m2"</t>
  </si>
  <si>
    <t>"areálové komunikace - dlažba" 90,00"m2"</t>
  </si>
  <si>
    <t>564851111</t>
  </si>
  <si>
    <t>Podklad ze štěrkodrtě ŠD plochy přes 100 m2 tl 150 mm</t>
  </si>
  <si>
    <t>67533664</t>
  </si>
  <si>
    <t>Podklad ze štěrkodrti ŠD s rozprostřením a zhutněním plochy přes 100 m2, po zhutnění tl. 150 mm</t>
  </si>
  <si>
    <t>"areálové komunikace - mlatová cesta" 173,30"m2"</t>
  </si>
  <si>
    <t>564861011</t>
  </si>
  <si>
    <t>Podklad ze štěrkodrtě ŠD plochy do 100 m2 tl 200 mm</t>
  </si>
  <si>
    <t>1885394182</t>
  </si>
  <si>
    <t>Podklad ze štěrkodrti ŠD s rozprostřením a zhutněním plochy jednotlivě do 100 m2, po zhutnění tl. 200 mm</t>
  </si>
  <si>
    <t>564920511</t>
  </si>
  <si>
    <t>Podklad z R-materiálu plochy do 100 m2 tl 60 mm</t>
  </si>
  <si>
    <t>-1535693862</t>
  </si>
  <si>
    <t>Podklad nebo podsyp z R-materiálu s rozprostřením a zhutněním plochy jednotlivě do 100 m2, po zhutnění tl. 60 mm</t>
  </si>
  <si>
    <t>577133111</t>
  </si>
  <si>
    <t>Asfaltový beton vrstva obrusná ACO 8 (ABJ) tl 40 mm š do 3 m z nemodifikovaného asfaltu</t>
  </si>
  <si>
    <t>769801638</t>
  </si>
  <si>
    <t>Asfaltový beton vrstva obrusná ACO 8 (ABJ) s rozprostřením a se zhutněním z nemodifikovaného asfaltu v pruhu šířky do 3 m, po zhutnění tl. 40 mm</t>
  </si>
  <si>
    <t>596211110</t>
  </si>
  <si>
    <t>Kladení zámkové dlažby komunikací pro pěší ručně tl 60 mm skupiny A pl do 50 m2</t>
  </si>
  <si>
    <t>-968955831</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</si>
  <si>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</si>
  <si>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59245018</t>
  </si>
  <si>
    <t>dlažba skladebná betonová 200x100mm tl 60mm přírodní</t>
  </si>
  <si>
    <t>478572212</t>
  </si>
  <si>
    <t>90*1,03 'Přepočtené koeficientem množství</t>
  </si>
  <si>
    <t>596212211</t>
  </si>
  <si>
    <t>Kladení zámkové dlažby pozemních komunikací ručně tl 80 mm skupiny A pl přes 50 do 100 m2</t>
  </si>
  <si>
    <t>2144915700</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</si>
  <si>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přes 50 do 100 m2</t>
  </si>
  <si>
    <t>59245020</t>
  </si>
  <si>
    <t>dlažba skladebná betonová 200x100mm tl 80mm přírodní</t>
  </si>
  <si>
    <t>1937816946</t>
  </si>
  <si>
    <t>"pro parkování " 58,00"m2"</t>
  </si>
  <si>
    <t>58*1,03 'Přepočtené koeficientem množství</t>
  </si>
  <si>
    <t>59245005</t>
  </si>
  <si>
    <t>dlažba skladebná betonová 200x100mm tl 80mm barevná</t>
  </si>
  <si>
    <t>1927373793</t>
  </si>
  <si>
    <t>"pro parkování " 2,00"m2"</t>
  </si>
  <si>
    <t>2*1,03 'Přepočtené koeficientem množství</t>
  </si>
  <si>
    <t>596212214</t>
  </si>
  <si>
    <t>Příplatek za kombinaci dvou barev u betonových dlažeb pozemních komunikací ručně tl 80 mm skupiny A</t>
  </si>
  <si>
    <t>304229954</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</si>
  <si>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Příplatek k cenám za dlažbu z prvků dvou barev</t>
  </si>
  <si>
    <t>914111111</t>
  </si>
  <si>
    <t>Montáž svislé dopravní značky do velikosti 1 m2 objímkami na sloupek nebo konzolu</t>
  </si>
  <si>
    <t>320212147</t>
  </si>
  <si>
    <t>Montáž svislé dopravní značky základní velikosti do 1 m2 objímkami na sloupky nebo konzoly</t>
  </si>
  <si>
    <t>(2+1)"ks"</t>
  </si>
  <si>
    <t>40445625</t>
  </si>
  <si>
    <t>informativní značky provozní IP8, IP9, IP11-IP13 500x700mm</t>
  </si>
  <si>
    <t>-1898552755</t>
  </si>
  <si>
    <t>"IP12" 1"ks"</t>
  </si>
  <si>
    <t>"IP13a" 1"ks"</t>
  </si>
  <si>
    <t>40445647</t>
  </si>
  <si>
    <t>dodatkové tabulky E1, E2a,b , E6, E9, E10 E12c, E17 500x500mm</t>
  </si>
  <si>
    <t>-1446289102</t>
  </si>
  <si>
    <t>"E1" 1"ks"</t>
  </si>
  <si>
    <t>914511112</t>
  </si>
  <si>
    <t>Montáž sloupku dopravních značek délky do 3,5 m s betonovým základem a patkou D 60 mm</t>
  </si>
  <si>
    <t>-2097137882</t>
  </si>
  <si>
    <t>Montáž sloupku dopravních značek délky do 3,5 m do hliníkové patky pro sloupek D 60 mm</t>
  </si>
  <si>
    <t>40445225</t>
  </si>
  <si>
    <t>sloupek pro dopravní značku Zn D 60mm v 3,5m</t>
  </si>
  <si>
    <t>-509557785</t>
  </si>
  <si>
    <t>916131213</t>
  </si>
  <si>
    <t>Osazení silničního obrubníku betonového stojatého s boční opěrou do lože z betonu prostého</t>
  </si>
  <si>
    <t>-1909478652</t>
  </si>
  <si>
    <t>Osazení silničního obrubníku betonového se zřízením lože, s vyplněním a zatřením spár cementovou maltou stojatého s boční opěrou z betonu prostého, do lože z betonu prostého</t>
  </si>
  <si>
    <t>"pro parkování " 54,00"m"</t>
  </si>
  <si>
    <t>59217031</t>
  </si>
  <si>
    <t>obrubník silniční betonový 1000x150x250mm</t>
  </si>
  <si>
    <t>1627049750</t>
  </si>
  <si>
    <t>-137404210</t>
  </si>
  <si>
    <t>"areálové komunikace" 39,00"m"</t>
  </si>
  <si>
    <t>59217011</t>
  </si>
  <si>
    <t>obrubník zahradní betonový 500x50x200mm</t>
  </si>
  <si>
    <t>1204516536</t>
  </si>
  <si>
    <t>916371211.R</t>
  </si>
  <si>
    <t>D+M ocelového obrubníku z pásnice - kompletní provedení</t>
  </si>
  <si>
    <t>-893270928</t>
  </si>
  <si>
    <t>Poznámka k položce:_x000D_
Pásnice ocelová 100x6mm s kotvícími trny</t>
  </si>
  <si>
    <t>"areálové komunikace" 189,00"m"</t>
  </si>
  <si>
    <t>919112233</t>
  </si>
  <si>
    <t>Řezání spár pro vytvoření komůrky š 20 mm hl 40 mm pro těsnící zálivku v živičném krytu</t>
  </si>
  <si>
    <t>2064520476</t>
  </si>
  <si>
    <t>Řezání dilatačních spár v živičném krytu vytvoření komůrky pro těsnící zálivku šířky 20 mm, hloubky 40 mm</t>
  </si>
  <si>
    <t>"vozovka / obrubník" 40,00"m"</t>
  </si>
  <si>
    <t>919122132</t>
  </si>
  <si>
    <t>Těsnění spár zálivkou za tepla pro komůrky š 20 mm hl 40 mm s těsnicím profilem</t>
  </si>
  <si>
    <t>919056261</t>
  </si>
  <si>
    <t>Utěsnění dilatačních spár zálivkou za tepla v cementobetonovém nebo živičném krytu včetně adhezního nátěru s těsnicím profilem pod zálivkou, pro komůrky šířky 20 mm, hloubky 40 mm</t>
  </si>
  <si>
    <t>919732211</t>
  </si>
  <si>
    <t>Styčná spára napojení nového živičného povrchu na stávající za tepla š 15 mm hl 25 mm s prořezáním</t>
  </si>
  <si>
    <t>954146961</t>
  </si>
  <si>
    <t>Styčná pracovní spára při napojení nového živičného povrchu na stávající se zalitím za tepla modifikovanou asfaltovou hmotou s posypem vápenným hydrátem šířky do 15 mm, hloubky do 25 mm včetně prořezání spáry</t>
  </si>
  <si>
    <t>4,00"m"</t>
  </si>
  <si>
    <t>919735111</t>
  </si>
  <si>
    <t>Řezání stávajícího živičného krytu hl do 50 mm</t>
  </si>
  <si>
    <t>258794882</t>
  </si>
  <si>
    <t>Řezání stávajícího živičného krytu nebo podkladu hloubky do 50 mm</t>
  </si>
  <si>
    <t>"pro bourání chodníku" 4,00"m"</t>
  </si>
  <si>
    <t>919735114</t>
  </si>
  <si>
    <t>Řezání stávajícího živičného krytu hl přes 150 do 200 mm</t>
  </si>
  <si>
    <t>334595985</t>
  </si>
  <si>
    <t>Řezání stávajícího živičného krytu nebo podkladu hloubky přes 150 do 200 mm</t>
  </si>
  <si>
    <t>"úprava hrany komunikace po vybourání chodníku" 40,00"m"</t>
  </si>
  <si>
    <t>-1361748750</t>
  </si>
  <si>
    <t>"R-mat" 9,12"t"</t>
  </si>
  <si>
    <t>997221551.R</t>
  </si>
  <si>
    <t>Vodorovná doprava suti ze sypkých materiálů do vzdálenosti dle možností zhohovitele - SKLÁDKA</t>
  </si>
  <si>
    <t>684444928</t>
  </si>
  <si>
    <t>Vodorovná doprava suti bez naložení, ale se složením a s hrubým urovnáním ze sypkých materiálů do vzdálenosti dle možností zhohovitele - SKLÁDKA</t>
  </si>
  <si>
    <t>"kamenivo" 22,80"t"</t>
  </si>
  <si>
    <t>997221561.R</t>
  </si>
  <si>
    <t>Vodorovná doprava suti z kusových materiálů do vzdálenosti dle možností zhohovitele - SKLÁDKA</t>
  </si>
  <si>
    <t>-939617947</t>
  </si>
  <si>
    <t>Vodorovná doprava suti bez naložení, ale se složením a s hrubým urovnáním z kusových materiálů do vzdálenosti dle možností zhohovitele - SKLÁDKA</t>
  </si>
  <si>
    <t>"asfalt" 7,68"t"</t>
  </si>
  <si>
    <t>"obrubníky vč lože" 8,20"t"</t>
  </si>
  <si>
    <t>997221861</t>
  </si>
  <si>
    <t>Poplatek za uložení na recyklační skládce (skládkovné) stavebního odpadu z prostého betonu pod kódem 17 01 01</t>
  </si>
  <si>
    <t>-817947286</t>
  </si>
  <si>
    <t>Poplatek za uložení stavebního odpadu na recyklační skládce (skládkovné) z prostého betonu zatříděného do Katalogu odpadů pod kódem 17 01 01</t>
  </si>
  <si>
    <t>997221873</t>
  </si>
  <si>
    <t>Poplatek za uložení na recyklační skládce (skládkovné) stavebního odpadu zeminy a kamení zatříděného do Katalogu odpadů pod kódem 17 05 04</t>
  </si>
  <si>
    <t>-284156411</t>
  </si>
  <si>
    <t>997221875</t>
  </si>
  <si>
    <t>Poplatek za uložení na recyklační skládce (skládkovné) stavebního odpadu asfaltového bez obsahu dehtu zatříděného do Katalogu odpadů pod kódem 17 03 02</t>
  </si>
  <si>
    <t>1687082585</t>
  </si>
  <si>
    <t>Poplatek za uložení stavebního odpadu na recyklační skládce (skládkovné) asfaltového bez obsahu dehtu zatříděného do Katalogu odpadů pod kódem 17 03 02</t>
  </si>
  <si>
    <t>998223011</t>
  </si>
  <si>
    <t>Přesun hmot pro pozemní komunikace s krytem dlážděným</t>
  </si>
  <si>
    <t>1829809411</t>
  </si>
  <si>
    <t>Přesun hmot pro pozemní komunikace s krytem dlážděným dopravní vzdálenost do 200 m jakékoliv délky objektu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</si>
</sst>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9"/>
      <color rgb="FF0000FF"/>
      <name val="Arial CE"/>
    </font>
    <font>
      <i/>
      <sz val="8"/>
      <color rgb="FF0000FF"/>
      <name val="Arial CE"/>
    </font>
    <font>
      <i/>
      <sz val="7"/>
      <color rgb="FF969696"/>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1" fillId="0" borderId="0" applyNumberFormat="0" applyFill="0" applyBorder="0" applyAlignment="0" applyProtection="0"/>
  </cellStyleXfs>
  <cellXfs count="244">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8"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23" fillId="4"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Alignment="1">
      <alignment vertical="center"/>
    </xf>
    <xf numFmtId="166" fontId="21" fillId="0" borderId="0" xfId="0" applyNumberFormat="1" applyFont="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Alignment="1">
      <alignment vertical="center"/>
    </xf>
    <xf numFmtId="166" fontId="29" fillId="0" borderId="0" xfId="0" applyNumberFormat="1" applyFont="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5" xfId="0" applyNumberFormat="1" applyFont="1" applyBorder="1" applyAlignment="1">
      <alignment vertical="center"/>
    </xf>
    <xf numFmtId="4" fontId="1" fillId="0" borderId="19" xfId="0" applyNumberFormat="1" applyFont="1" applyBorder="1" applyAlignment="1">
      <alignment vertical="center"/>
    </xf>
    <xf numFmtId="4" fontId="1" fillId="0" borderId="20" xfId="0" applyNumberFormat="1" applyFont="1" applyBorder="1" applyAlignment="1">
      <alignment vertical="center"/>
    </xf>
    <xf numFmtId="166" fontId="1" fillId="0" borderId="20" xfId="0" applyNumberFormat="1" applyFont="1" applyBorder="1" applyAlignment="1">
      <alignment vertical="center"/>
    </xf>
    <xf numFmtId="4" fontId="1" fillId="0" borderId="21" xfId="0" applyNumberFormat="1" applyFont="1" applyBorder="1" applyAlignment="1">
      <alignment vertical="center"/>
    </xf>
    <xf numFmtId="0" fontId="32" fillId="0" borderId="0" xfId="0" applyFont="1" applyAlignment="1">
      <alignment horizontal="left" vertical="center"/>
    </xf>
    <xf numFmtId="0" fontId="0" fillId="0" borderId="3" xfId="0" applyBorder="1" applyAlignment="1">
      <alignment vertical="center" wrapText="1"/>
    </xf>
    <xf numFmtId="0" fontId="18"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3" fillId="4" borderId="0" xfId="0" applyFont="1" applyFill="1" applyAlignment="1">
      <alignment horizontal="left" vertical="center"/>
    </xf>
    <xf numFmtId="0" fontId="23" fillId="4" borderId="0" xfId="0" applyFont="1" applyFill="1" applyAlignment="1">
      <alignment horizontal="right" vertical="center"/>
    </xf>
    <xf numFmtId="0" fontId="33"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4" fontId="25" fillId="0" borderId="0" xfId="0" applyNumberFormat="1" applyFont="1"/>
    <xf numFmtId="166" fontId="34" fillId="0" borderId="12" xfId="0" applyNumberFormat="1" applyFont="1" applyBorder="1"/>
    <xf numFmtId="166" fontId="34" fillId="0" borderId="13" xfId="0" applyNumberFormat="1" applyFont="1" applyBorder="1"/>
    <xf numFmtId="4" fontId="35"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3" fillId="0" borderId="22" xfId="0" applyFont="1" applyBorder="1" applyAlignment="1">
      <alignment horizontal="center" vertical="center"/>
    </xf>
    <xf numFmtId="49" fontId="23" fillId="0" borderId="22" xfId="0" applyNumberFormat="1" applyFont="1" applyBorder="1" applyAlignment="1">
      <alignment horizontal="left" vertical="center" wrapText="1"/>
    </xf>
    <xf numFmtId="0" fontId="23" fillId="0" borderId="22" xfId="0" applyFont="1" applyBorder="1" applyAlignment="1">
      <alignment horizontal="left" vertical="center" wrapText="1"/>
    </xf>
    <xf numFmtId="0" fontId="23" fillId="0" borderId="22" xfId="0" applyFont="1" applyBorder="1" applyAlignment="1">
      <alignment horizontal="center" vertical="center" wrapText="1"/>
    </xf>
    <xf numFmtId="167" fontId="23" fillId="0" borderId="22" xfId="0" applyNumberFormat="1" applyFont="1" applyBorder="1" applyAlignment="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lignment vertical="center"/>
    </xf>
    <xf numFmtId="0" fontId="24" fillId="2" borderId="14" xfId="0" applyFont="1" applyFill="1" applyBorder="1" applyAlignment="1" applyProtection="1">
      <alignment horizontal="left" vertical="center"/>
      <protection locked="0"/>
    </xf>
    <xf numFmtId="0" fontId="24" fillId="0" borderId="0" xfId="0" applyFont="1" applyAlignment="1">
      <alignment horizontal="center" vertical="center"/>
    </xf>
    <xf numFmtId="166" fontId="24" fillId="0" borderId="0" xfId="0" applyNumberFormat="1" applyFont="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Alignment="1">
      <alignment vertical="center"/>
    </xf>
    <xf numFmtId="0" fontId="36" fillId="0" borderId="0" xfId="0" applyFont="1" applyAlignment="1">
      <alignment horizontal="left" vertical="center"/>
    </xf>
    <xf numFmtId="0" fontId="37" fillId="0" borderId="0" xfId="0" applyFont="1" applyAlignment="1">
      <alignment horizontal="left" vertical="center" wrapText="1"/>
    </xf>
    <xf numFmtId="0" fontId="0" fillId="0" borderId="0" xfId="0" applyAlignment="1" applyProtection="1">
      <alignment vertical="center"/>
      <protection locked="0"/>
    </xf>
    <xf numFmtId="0" fontId="0" fillId="0" borderId="14"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9" fillId="0" borderId="3"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15" xfId="0" applyFont="1" applyBorder="1" applyAlignment="1">
      <alignment vertical="center"/>
    </xf>
    <xf numFmtId="0" fontId="38" fillId="0" borderId="22" xfId="0" applyFont="1" applyBorder="1" applyAlignment="1">
      <alignment horizontal="center" vertical="center"/>
    </xf>
    <xf numFmtId="49" fontId="38" fillId="0" borderId="22" xfId="0" applyNumberFormat="1" applyFont="1" applyBorder="1" applyAlignment="1">
      <alignment horizontal="left" vertical="center" wrapText="1"/>
    </xf>
    <xf numFmtId="0" fontId="38" fillId="0" borderId="22" xfId="0" applyFont="1" applyBorder="1" applyAlignment="1">
      <alignment horizontal="left" vertical="center" wrapText="1"/>
    </xf>
    <xf numFmtId="0" fontId="38" fillId="0" borderId="22" xfId="0" applyFont="1" applyBorder="1" applyAlignment="1">
      <alignment horizontal="center" vertical="center" wrapText="1"/>
    </xf>
    <xf numFmtId="167" fontId="38" fillId="0" borderId="22" xfId="0" applyNumberFormat="1" applyFont="1" applyBorder="1" applyAlignment="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Alignment="1">
      <alignment horizontal="center" vertical="center"/>
    </xf>
    <xf numFmtId="0" fontId="40" fillId="0" borderId="0" xfId="0" applyFont="1" applyAlignment="1">
      <alignment vertical="center" wrapText="1"/>
    </xf>
    <xf numFmtId="0" fontId="9" fillId="0" borderId="19"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23" fillId="4" borderId="6" xfId="0" applyFont="1" applyFill="1" applyBorder="1" applyAlignment="1">
      <alignment horizontal="center" vertical="center"/>
    </xf>
    <xf numFmtId="0" fontId="23" fillId="4" borderId="7" xfId="0" applyFont="1" applyFill="1" applyBorder="1" applyAlignment="1">
      <alignment horizontal="left" vertical="center"/>
    </xf>
    <xf numFmtId="0" fontId="27" fillId="0" borderId="0" xfId="0" applyFont="1" applyAlignment="1">
      <alignment horizontal="left" vertical="center" wrapText="1"/>
    </xf>
    <xf numFmtId="0" fontId="31" fillId="0" borderId="0" xfId="0" applyFont="1" applyAlignment="1">
      <alignment horizontal="left" vertical="center" wrapText="1"/>
    </xf>
    <xf numFmtId="0" fontId="23" fillId="4" borderId="7" xfId="0" applyFont="1" applyFill="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4" fillId="3" borderId="7" xfId="0" applyFont="1" applyFill="1" applyBorder="1" applyAlignment="1">
      <alignment horizontal="left" vertical="center"/>
    </xf>
    <xf numFmtId="4" fontId="7" fillId="0" borderId="0" xfId="0" applyNumberFormat="1" applyFont="1" applyAlignment="1">
      <alignment horizontal="right" vertical="center"/>
    </xf>
    <xf numFmtId="0" fontId="7" fillId="0" borderId="0" xfId="0" applyFont="1" applyAlignment="1">
      <alignment vertical="center"/>
    </xf>
    <xf numFmtId="4" fontId="7" fillId="0" borderId="0" xfId="0" applyNumberFormat="1" applyFont="1" applyAlignment="1">
      <alignment vertical="center"/>
    </xf>
    <xf numFmtId="4" fontId="28" fillId="0" borderId="0" xfId="0" applyNumberFormat="1" applyFont="1" applyAlignment="1">
      <alignment horizontal="right" vertical="center"/>
    </xf>
    <xf numFmtId="0" fontId="28" fillId="0" borderId="0" xfId="0" applyFont="1" applyAlignment="1">
      <alignment vertical="center"/>
    </xf>
    <xf numFmtId="0" fontId="23" fillId="4" borderId="7" xfId="0" applyFont="1" applyFill="1" applyBorder="1" applyAlignment="1">
      <alignment horizontal="righ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3" fillId="4" borderId="8" xfId="0" applyFont="1" applyFill="1" applyBorder="1" applyAlignment="1">
      <alignment horizontal="left" vertical="center"/>
    </xf>
    <xf numFmtId="4" fontId="28" fillId="0" borderId="0" xfId="0" applyNumberFormat="1" applyFont="1" applyAlignment="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Alignment="1">
      <alignment horizontal="lef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16"/>
  <sheetViews>
    <sheetView showGridLines="0" workbookViewId="0"/>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6" t="s">
        <v>0</v>
      </c>
      <c r="AZ1" s="16" t="s">
        <v>1</v>
      </c>
      <c r="BA1" s="16" t="s">
        <v>2</v>
      </c>
      <c r="BB1" s="16" t="s">
        <v>3</v>
      </c>
      <c r="BT1" s="16" t="s">
        <v>4</v>
      </c>
      <c r="BU1" s="16" t="s">
        <v>4</v>
      </c>
      <c r="BV1" s="16" t="s">
        <v>5</v>
      </c>
    </row>
    <row r="2" spans="1:74" ht="36.950000000000003" customHeight="1">
      <c r="AR2" s="208"/>
      <c r="AS2" s="208"/>
      <c r="AT2" s="208"/>
      <c r="AU2" s="208"/>
      <c r="AV2" s="208"/>
      <c r="AW2" s="208"/>
      <c r="AX2" s="208"/>
      <c r="AY2" s="208"/>
      <c r="AZ2" s="208"/>
      <c r="BA2" s="208"/>
      <c r="BB2" s="208"/>
      <c r="BC2" s="208"/>
      <c r="BD2" s="208"/>
      <c r="BE2" s="208"/>
      <c r="BS2" s="17" t="s">
        <v>6</v>
      </c>
      <c r="BT2" s="17" t="s">
        <v>7</v>
      </c>
    </row>
    <row r="3" spans="1:74"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4.95" customHeight="1">
      <c r="B4" s="20"/>
      <c r="D4" s="21" t="s">
        <v>9</v>
      </c>
      <c r="AR4" s="20"/>
      <c r="AS4" s="22" t="s">
        <v>10</v>
      </c>
      <c r="BE4" s="23" t="s">
        <v>11</v>
      </c>
      <c r="BS4" s="17" t="s">
        <v>12</v>
      </c>
    </row>
    <row r="5" spans="1:74" ht="12" customHeight="1">
      <c r="B5" s="20"/>
      <c r="D5" s="24" t="s">
        <v>13</v>
      </c>
      <c r="K5" s="207" t="s">
        <v>14</v>
      </c>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R5" s="20"/>
      <c r="BE5" s="204" t="s">
        <v>15</v>
      </c>
      <c r="BS5" s="17" t="s">
        <v>6</v>
      </c>
    </row>
    <row r="6" spans="1:74" ht="36.950000000000003" customHeight="1">
      <c r="B6" s="20"/>
      <c r="D6" s="26" t="s">
        <v>16</v>
      </c>
      <c r="K6" s="209" t="s">
        <v>17</v>
      </c>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8"/>
      <c r="AR6" s="20"/>
      <c r="BE6" s="205"/>
      <c r="BS6" s="17" t="s">
        <v>6</v>
      </c>
    </row>
    <row r="7" spans="1:74" ht="12" customHeight="1">
      <c r="B7" s="20"/>
      <c r="D7" s="27" t="s">
        <v>18</v>
      </c>
      <c r="K7" s="25" t="s">
        <v>1</v>
      </c>
      <c r="AK7" s="27" t="s">
        <v>19</v>
      </c>
      <c r="AN7" s="25" t="s">
        <v>1</v>
      </c>
      <c r="AR7" s="20"/>
      <c r="BE7" s="205"/>
      <c r="BS7" s="17" t="s">
        <v>6</v>
      </c>
    </row>
    <row r="8" spans="1:74" ht="12" customHeight="1">
      <c r="B8" s="20"/>
      <c r="D8" s="27" t="s">
        <v>20</v>
      </c>
      <c r="K8" s="25" t="s">
        <v>21</v>
      </c>
      <c r="AK8" s="27" t="s">
        <v>22</v>
      </c>
      <c r="AN8" s="28" t="s">
        <v>23</v>
      </c>
      <c r="AR8" s="20"/>
      <c r="BE8" s="205"/>
      <c r="BS8" s="17" t="s">
        <v>6</v>
      </c>
    </row>
    <row r="9" spans="1:74" ht="14.45" customHeight="1">
      <c r="B9" s="20"/>
      <c r="AR9" s="20"/>
      <c r="BE9" s="205"/>
      <c r="BS9" s="17" t="s">
        <v>6</v>
      </c>
    </row>
    <row r="10" spans="1:74" ht="12" customHeight="1">
      <c r="B10" s="20"/>
      <c r="D10" s="27" t="s">
        <v>24</v>
      </c>
      <c r="AK10" s="27" t="s">
        <v>25</v>
      </c>
      <c r="AN10" s="25" t="s">
        <v>1</v>
      </c>
      <c r="AR10" s="20"/>
      <c r="BE10" s="205"/>
      <c r="BS10" s="17" t="s">
        <v>6</v>
      </c>
    </row>
    <row r="11" spans="1:74" ht="18.399999999999999" customHeight="1">
      <c r="B11" s="20"/>
      <c r="E11" s="25" t="s">
        <v>26</v>
      </c>
      <c r="AK11" s="27" t="s">
        <v>27</v>
      </c>
      <c r="AN11" s="25" t="s">
        <v>1</v>
      </c>
      <c r="AR11" s="20"/>
      <c r="BE11" s="205"/>
      <c r="BS11" s="17" t="s">
        <v>6</v>
      </c>
    </row>
    <row r="12" spans="1:74" ht="6.95" customHeight="1">
      <c r="B12" s="20"/>
      <c r="AR12" s="20"/>
      <c r="BE12" s="205"/>
      <c r="BS12" s="17" t="s">
        <v>6</v>
      </c>
    </row>
    <row r="13" spans="1:74" ht="12" customHeight="1">
      <c r="B13" s="20"/>
      <c r="D13" s="27" t="s">
        <v>28</v>
      </c>
      <c r="AK13" s="27" t="s">
        <v>25</v>
      </c>
      <c r="AN13" s="29" t="s">
        <v>29</v>
      </c>
      <c r="AR13" s="20"/>
      <c r="BE13" s="205"/>
      <c r="BS13" s="17" t="s">
        <v>6</v>
      </c>
    </row>
    <row r="14" spans="1:74" ht="12.75">
      <c r="B14" s="20"/>
      <c r="E14" s="210" t="s">
        <v>29</v>
      </c>
      <c r="F14" s="211"/>
      <c r="G14" s="211"/>
      <c r="H14" s="211"/>
      <c r="I14" s="211"/>
      <c r="J14" s="211"/>
      <c r="K14" s="211"/>
      <c r="L14" s="211"/>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211"/>
      <c r="AJ14" s="211"/>
      <c r="AK14" s="27" t="s">
        <v>27</v>
      </c>
      <c r="AN14" s="29" t="s">
        <v>29</v>
      </c>
      <c r="AR14" s="20"/>
      <c r="BE14" s="205"/>
      <c r="BS14" s="17" t="s">
        <v>6</v>
      </c>
    </row>
    <row r="15" spans="1:74" ht="6.95" customHeight="1">
      <c r="B15" s="20"/>
      <c r="AR15" s="20"/>
      <c r="BE15" s="205"/>
      <c r="BS15" s="17" t="s">
        <v>4</v>
      </c>
    </row>
    <row r="16" spans="1:74" ht="12" customHeight="1">
      <c r="B16" s="20"/>
      <c r="D16" s="27" t="s">
        <v>30</v>
      </c>
      <c r="AK16" s="27" t="s">
        <v>25</v>
      </c>
      <c r="AN16" s="25" t="s">
        <v>1</v>
      </c>
      <c r="AR16" s="20"/>
      <c r="BE16" s="205"/>
      <c r="BS16" s="17" t="s">
        <v>4</v>
      </c>
    </row>
    <row r="17" spans="2:71" ht="18.399999999999999" customHeight="1">
      <c r="B17" s="20"/>
      <c r="E17" s="25" t="s">
        <v>31</v>
      </c>
      <c r="AK17" s="27" t="s">
        <v>27</v>
      </c>
      <c r="AN17" s="25" t="s">
        <v>1</v>
      </c>
      <c r="AR17" s="20"/>
      <c r="BE17" s="205"/>
      <c r="BS17" s="17" t="s">
        <v>32</v>
      </c>
    </row>
    <row r="18" spans="2:71" ht="6.95" customHeight="1">
      <c r="B18" s="20"/>
      <c r="AR18" s="20"/>
      <c r="BE18" s="205"/>
      <c r="BS18" s="17" t="s">
        <v>6</v>
      </c>
    </row>
    <row r="19" spans="2:71" ht="12" customHeight="1">
      <c r="B19" s="20"/>
      <c r="D19" s="27" t="s">
        <v>33</v>
      </c>
      <c r="AK19" s="27" t="s">
        <v>25</v>
      </c>
      <c r="AN19" s="25" t="s">
        <v>1</v>
      </c>
      <c r="AR19" s="20"/>
      <c r="BE19" s="205"/>
      <c r="BS19" s="17" t="s">
        <v>6</v>
      </c>
    </row>
    <row r="20" spans="2:71" ht="18.399999999999999" customHeight="1">
      <c r="B20" s="20"/>
      <c r="E20" s="25" t="s">
        <v>34</v>
      </c>
      <c r="AK20" s="27" t="s">
        <v>27</v>
      </c>
      <c r="AN20" s="25" t="s">
        <v>1</v>
      </c>
      <c r="AR20" s="20"/>
      <c r="BE20" s="205"/>
      <c r="BS20" s="17" t="s">
        <v>32</v>
      </c>
    </row>
    <row r="21" spans="2:71" ht="6.95" customHeight="1">
      <c r="B21" s="20"/>
      <c r="AR21" s="20"/>
      <c r="BE21" s="205"/>
    </row>
    <row r="22" spans="2:71" ht="12" customHeight="1">
      <c r="B22" s="20"/>
      <c r="D22" s="27" t="s">
        <v>35</v>
      </c>
      <c r="AR22" s="20"/>
      <c r="BE22" s="205"/>
    </row>
    <row r="23" spans="2:71" ht="47.25" customHeight="1">
      <c r="B23" s="20"/>
      <c r="E23" s="212" t="s">
        <v>36</v>
      </c>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R23" s="20"/>
      <c r="BE23" s="205"/>
    </row>
    <row r="24" spans="2:71" ht="6.95" customHeight="1">
      <c r="B24" s="20"/>
      <c r="AR24" s="20"/>
      <c r="BE24" s="205"/>
    </row>
    <row r="25" spans="2:71" ht="6.95" customHeight="1">
      <c r="B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R25" s="20"/>
      <c r="BE25" s="205"/>
    </row>
    <row r="26" spans="2:71" s="1" customFormat="1" ht="25.9" customHeight="1">
      <c r="B26" s="32"/>
      <c r="D26" s="33" t="s">
        <v>37</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213">
        <f>ROUND(AG94,2)</f>
        <v>0</v>
      </c>
      <c r="AL26" s="214"/>
      <c r="AM26" s="214"/>
      <c r="AN26" s="214"/>
      <c r="AO26" s="214"/>
      <c r="AR26" s="32"/>
      <c r="BE26" s="205"/>
    </row>
    <row r="27" spans="2:71" s="1" customFormat="1" ht="6.95" customHeight="1">
      <c r="B27" s="32"/>
      <c r="AR27" s="32"/>
      <c r="BE27" s="205"/>
    </row>
    <row r="28" spans="2:71" s="1" customFormat="1" ht="12.75">
      <c r="B28" s="32"/>
      <c r="L28" s="215" t="s">
        <v>38</v>
      </c>
      <c r="M28" s="215"/>
      <c r="N28" s="215"/>
      <c r="O28" s="215"/>
      <c r="P28" s="215"/>
      <c r="W28" s="215" t="s">
        <v>39</v>
      </c>
      <c r="X28" s="215"/>
      <c r="Y28" s="215"/>
      <c r="Z28" s="215"/>
      <c r="AA28" s="215"/>
      <c r="AB28" s="215"/>
      <c r="AC28" s="215"/>
      <c r="AD28" s="215"/>
      <c r="AE28" s="215"/>
      <c r="AK28" s="215" t="s">
        <v>40</v>
      </c>
      <c r="AL28" s="215"/>
      <c r="AM28" s="215"/>
      <c r="AN28" s="215"/>
      <c r="AO28" s="215"/>
      <c r="AR28" s="32"/>
      <c r="BE28" s="205"/>
    </row>
    <row r="29" spans="2:71" s="2" customFormat="1" ht="14.45" customHeight="1">
      <c r="B29" s="36"/>
      <c r="D29" s="27" t="s">
        <v>41</v>
      </c>
      <c r="F29" s="27" t="s">
        <v>42</v>
      </c>
      <c r="L29" s="218">
        <v>0.21</v>
      </c>
      <c r="M29" s="217"/>
      <c r="N29" s="217"/>
      <c r="O29" s="217"/>
      <c r="P29" s="217"/>
      <c r="W29" s="216">
        <f>ROUND(AZ94, 2)</f>
        <v>0</v>
      </c>
      <c r="X29" s="217"/>
      <c r="Y29" s="217"/>
      <c r="Z29" s="217"/>
      <c r="AA29" s="217"/>
      <c r="AB29" s="217"/>
      <c r="AC29" s="217"/>
      <c r="AD29" s="217"/>
      <c r="AE29" s="217"/>
      <c r="AK29" s="216">
        <f>ROUND(AV94, 2)</f>
        <v>0</v>
      </c>
      <c r="AL29" s="217"/>
      <c r="AM29" s="217"/>
      <c r="AN29" s="217"/>
      <c r="AO29" s="217"/>
      <c r="AR29" s="36"/>
      <c r="BE29" s="206"/>
    </row>
    <row r="30" spans="2:71" s="2" customFormat="1" ht="14.45" customHeight="1">
      <c r="B30" s="36"/>
      <c r="F30" s="27" t="s">
        <v>43</v>
      </c>
      <c r="L30" s="218">
        <v>0.12</v>
      </c>
      <c r="M30" s="217"/>
      <c r="N30" s="217"/>
      <c r="O30" s="217"/>
      <c r="P30" s="217"/>
      <c r="W30" s="216">
        <f>ROUND(BA94, 2)</f>
        <v>0</v>
      </c>
      <c r="X30" s="217"/>
      <c r="Y30" s="217"/>
      <c r="Z30" s="217"/>
      <c r="AA30" s="217"/>
      <c r="AB30" s="217"/>
      <c r="AC30" s="217"/>
      <c r="AD30" s="217"/>
      <c r="AE30" s="217"/>
      <c r="AK30" s="216">
        <f>ROUND(AW94, 2)</f>
        <v>0</v>
      </c>
      <c r="AL30" s="217"/>
      <c r="AM30" s="217"/>
      <c r="AN30" s="217"/>
      <c r="AO30" s="217"/>
      <c r="AR30" s="36"/>
      <c r="BE30" s="206"/>
    </row>
    <row r="31" spans="2:71" s="2" customFormat="1" ht="14.45" hidden="1" customHeight="1">
      <c r="B31" s="36"/>
      <c r="F31" s="27" t="s">
        <v>44</v>
      </c>
      <c r="L31" s="218">
        <v>0.21</v>
      </c>
      <c r="M31" s="217"/>
      <c r="N31" s="217"/>
      <c r="O31" s="217"/>
      <c r="P31" s="217"/>
      <c r="W31" s="216">
        <f>ROUND(BB94, 2)</f>
        <v>0</v>
      </c>
      <c r="X31" s="217"/>
      <c r="Y31" s="217"/>
      <c r="Z31" s="217"/>
      <c r="AA31" s="217"/>
      <c r="AB31" s="217"/>
      <c r="AC31" s="217"/>
      <c r="AD31" s="217"/>
      <c r="AE31" s="217"/>
      <c r="AK31" s="216">
        <v>0</v>
      </c>
      <c r="AL31" s="217"/>
      <c r="AM31" s="217"/>
      <c r="AN31" s="217"/>
      <c r="AO31" s="217"/>
      <c r="AR31" s="36"/>
      <c r="BE31" s="206"/>
    </row>
    <row r="32" spans="2:71" s="2" customFormat="1" ht="14.45" hidden="1" customHeight="1">
      <c r="B32" s="36"/>
      <c r="F32" s="27" t="s">
        <v>45</v>
      </c>
      <c r="L32" s="218">
        <v>0.12</v>
      </c>
      <c r="M32" s="217"/>
      <c r="N32" s="217"/>
      <c r="O32" s="217"/>
      <c r="P32" s="217"/>
      <c r="W32" s="216">
        <f>ROUND(BC94, 2)</f>
        <v>0</v>
      </c>
      <c r="X32" s="217"/>
      <c r="Y32" s="217"/>
      <c r="Z32" s="217"/>
      <c r="AA32" s="217"/>
      <c r="AB32" s="217"/>
      <c r="AC32" s="217"/>
      <c r="AD32" s="217"/>
      <c r="AE32" s="217"/>
      <c r="AK32" s="216">
        <v>0</v>
      </c>
      <c r="AL32" s="217"/>
      <c r="AM32" s="217"/>
      <c r="AN32" s="217"/>
      <c r="AO32" s="217"/>
      <c r="AR32" s="36"/>
      <c r="BE32" s="206"/>
    </row>
    <row r="33" spans="2:57" s="2" customFormat="1" ht="14.45" hidden="1" customHeight="1">
      <c r="B33" s="36"/>
      <c r="F33" s="27" t="s">
        <v>46</v>
      </c>
      <c r="L33" s="218">
        <v>0</v>
      </c>
      <c r="M33" s="217"/>
      <c r="N33" s="217"/>
      <c r="O33" s="217"/>
      <c r="P33" s="217"/>
      <c r="W33" s="216">
        <f>ROUND(BD94, 2)</f>
        <v>0</v>
      </c>
      <c r="X33" s="217"/>
      <c r="Y33" s="217"/>
      <c r="Z33" s="217"/>
      <c r="AA33" s="217"/>
      <c r="AB33" s="217"/>
      <c r="AC33" s="217"/>
      <c r="AD33" s="217"/>
      <c r="AE33" s="217"/>
      <c r="AK33" s="216">
        <v>0</v>
      </c>
      <c r="AL33" s="217"/>
      <c r="AM33" s="217"/>
      <c r="AN33" s="217"/>
      <c r="AO33" s="217"/>
      <c r="AR33" s="36"/>
      <c r="BE33" s="206"/>
    </row>
    <row r="34" spans="2:57" s="1" customFormat="1" ht="6.95" customHeight="1">
      <c r="B34" s="32"/>
      <c r="AR34" s="32"/>
      <c r="BE34" s="205"/>
    </row>
    <row r="35" spans="2:57" s="1" customFormat="1" ht="25.9" customHeight="1">
      <c r="B35" s="32"/>
      <c r="C35" s="37"/>
      <c r="D35" s="38" t="s">
        <v>47</v>
      </c>
      <c r="E35" s="39"/>
      <c r="F35" s="39"/>
      <c r="G35" s="39"/>
      <c r="H35" s="39"/>
      <c r="I35" s="39"/>
      <c r="J35" s="39"/>
      <c r="K35" s="39"/>
      <c r="L35" s="39"/>
      <c r="M35" s="39"/>
      <c r="N35" s="39"/>
      <c r="O35" s="39"/>
      <c r="P35" s="39"/>
      <c r="Q35" s="39"/>
      <c r="R35" s="39"/>
      <c r="S35" s="39"/>
      <c r="T35" s="40" t="s">
        <v>48</v>
      </c>
      <c r="U35" s="39"/>
      <c r="V35" s="39"/>
      <c r="W35" s="39"/>
      <c r="X35" s="222" t="s">
        <v>49</v>
      </c>
      <c r="Y35" s="220"/>
      <c r="Z35" s="220"/>
      <c r="AA35" s="220"/>
      <c r="AB35" s="220"/>
      <c r="AC35" s="39"/>
      <c r="AD35" s="39"/>
      <c r="AE35" s="39"/>
      <c r="AF35" s="39"/>
      <c r="AG35" s="39"/>
      <c r="AH35" s="39"/>
      <c r="AI35" s="39"/>
      <c r="AJ35" s="39"/>
      <c r="AK35" s="219">
        <f>SUM(AK26:AK33)</f>
        <v>0</v>
      </c>
      <c r="AL35" s="220"/>
      <c r="AM35" s="220"/>
      <c r="AN35" s="220"/>
      <c r="AO35" s="221"/>
      <c r="AP35" s="37"/>
      <c r="AQ35" s="37"/>
      <c r="AR35" s="32"/>
    </row>
    <row r="36" spans="2:57" s="1" customFormat="1" ht="6.95" customHeight="1">
      <c r="B36" s="32"/>
      <c r="AR36" s="32"/>
    </row>
    <row r="37" spans="2:57" s="1" customFormat="1" ht="14.45" customHeight="1">
      <c r="B37" s="32"/>
      <c r="AR37" s="32"/>
    </row>
    <row r="38" spans="2:57" ht="14.45" customHeight="1">
      <c r="B38" s="20"/>
      <c r="AR38" s="20"/>
    </row>
    <row r="39" spans="2:57" ht="14.45" customHeight="1">
      <c r="B39" s="20"/>
      <c r="AR39" s="20"/>
    </row>
    <row r="40" spans="2:57" ht="14.45" customHeight="1">
      <c r="B40" s="20"/>
      <c r="AR40" s="20"/>
    </row>
    <row r="41" spans="2:57" ht="14.45" customHeight="1">
      <c r="B41" s="20"/>
      <c r="AR41" s="20"/>
    </row>
    <row r="42" spans="2:57" ht="14.45" customHeight="1">
      <c r="B42" s="20"/>
      <c r="AR42" s="20"/>
    </row>
    <row r="43" spans="2:57" ht="14.45" customHeight="1">
      <c r="B43" s="20"/>
      <c r="AR43" s="20"/>
    </row>
    <row r="44" spans="2:57" ht="14.45" customHeight="1">
      <c r="B44" s="20"/>
      <c r="AR44" s="20"/>
    </row>
    <row r="45" spans="2:57" ht="14.45" customHeight="1">
      <c r="B45" s="20"/>
      <c r="AR45" s="20"/>
    </row>
    <row r="46" spans="2:57" ht="14.45" customHeight="1">
      <c r="B46" s="20"/>
      <c r="AR46" s="20"/>
    </row>
    <row r="47" spans="2:57" ht="14.45" customHeight="1">
      <c r="B47" s="20"/>
      <c r="AR47" s="20"/>
    </row>
    <row r="48" spans="2:57" ht="14.45" customHeight="1">
      <c r="B48" s="20"/>
      <c r="AR48" s="20"/>
    </row>
    <row r="49" spans="2:44" s="1" customFormat="1" ht="14.45" customHeight="1">
      <c r="B49" s="32"/>
      <c r="D49" s="41" t="s">
        <v>50</v>
      </c>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1" t="s">
        <v>51</v>
      </c>
      <c r="AI49" s="42"/>
      <c r="AJ49" s="42"/>
      <c r="AK49" s="42"/>
      <c r="AL49" s="42"/>
      <c r="AM49" s="42"/>
      <c r="AN49" s="42"/>
      <c r="AO49" s="42"/>
      <c r="AR49" s="32"/>
    </row>
    <row r="50" spans="2:44" ht="11.25">
      <c r="B50" s="20"/>
      <c r="AR50" s="20"/>
    </row>
    <row r="51" spans="2:44" ht="11.25">
      <c r="B51" s="20"/>
      <c r="AR51" s="20"/>
    </row>
    <row r="52" spans="2:44" ht="11.25">
      <c r="B52" s="20"/>
      <c r="AR52" s="20"/>
    </row>
    <row r="53" spans="2:44" ht="11.25">
      <c r="B53" s="20"/>
      <c r="AR53" s="20"/>
    </row>
    <row r="54" spans="2:44" ht="11.25">
      <c r="B54" s="20"/>
      <c r="AR54" s="20"/>
    </row>
    <row r="55" spans="2:44" ht="11.25">
      <c r="B55" s="20"/>
      <c r="AR55" s="20"/>
    </row>
    <row r="56" spans="2:44" ht="11.25">
      <c r="B56" s="20"/>
      <c r="AR56" s="20"/>
    </row>
    <row r="57" spans="2:44" ht="11.25">
      <c r="B57" s="20"/>
      <c r="AR57" s="20"/>
    </row>
    <row r="58" spans="2:44" ht="11.25">
      <c r="B58" s="20"/>
      <c r="AR58" s="20"/>
    </row>
    <row r="59" spans="2:44" ht="11.25">
      <c r="B59" s="20"/>
      <c r="AR59" s="20"/>
    </row>
    <row r="60" spans="2:44" s="1" customFormat="1" ht="12.75">
      <c r="B60" s="32"/>
      <c r="D60" s="43" t="s">
        <v>52</v>
      </c>
      <c r="E60" s="34"/>
      <c r="F60" s="34"/>
      <c r="G60" s="34"/>
      <c r="H60" s="34"/>
      <c r="I60" s="34"/>
      <c r="J60" s="34"/>
      <c r="K60" s="34"/>
      <c r="L60" s="34"/>
      <c r="M60" s="34"/>
      <c r="N60" s="34"/>
      <c r="O60" s="34"/>
      <c r="P60" s="34"/>
      <c r="Q60" s="34"/>
      <c r="R60" s="34"/>
      <c r="S60" s="34"/>
      <c r="T60" s="34"/>
      <c r="U60" s="34"/>
      <c r="V60" s="43" t="s">
        <v>53</v>
      </c>
      <c r="W60" s="34"/>
      <c r="X60" s="34"/>
      <c r="Y60" s="34"/>
      <c r="Z60" s="34"/>
      <c r="AA60" s="34"/>
      <c r="AB60" s="34"/>
      <c r="AC60" s="34"/>
      <c r="AD60" s="34"/>
      <c r="AE60" s="34"/>
      <c r="AF60" s="34"/>
      <c r="AG60" s="34"/>
      <c r="AH60" s="43" t="s">
        <v>52</v>
      </c>
      <c r="AI60" s="34"/>
      <c r="AJ60" s="34"/>
      <c r="AK60" s="34"/>
      <c r="AL60" s="34"/>
      <c r="AM60" s="43" t="s">
        <v>53</v>
      </c>
      <c r="AN60" s="34"/>
      <c r="AO60" s="34"/>
      <c r="AR60" s="32"/>
    </row>
    <row r="61" spans="2:44" ht="11.25">
      <c r="B61" s="20"/>
      <c r="AR61" s="20"/>
    </row>
    <row r="62" spans="2:44" ht="11.25">
      <c r="B62" s="20"/>
      <c r="AR62" s="20"/>
    </row>
    <row r="63" spans="2:44" ht="11.25">
      <c r="B63" s="20"/>
      <c r="AR63" s="20"/>
    </row>
    <row r="64" spans="2:44" s="1" customFormat="1" ht="12.75">
      <c r="B64" s="32"/>
      <c r="D64" s="41" t="s">
        <v>54</v>
      </c>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1" t="s">
        <v>55</v>
      </c>
      <c r="AI64" s="42"/>
      <c r="AJ64" s="42"/>
      <c r="AK64" s="42"/>
      <c r="AL64" s="42"/>
      <c r="AM64" s="42"/>
      <c r="AN64" s="42"/>
      <c r="AO64" s="42"/>
      <c r="AR64" s="32"/>
    </row>
    <row r="65" spans="2:44" ht="11.25">
      <c r="B65" s="20"/>
      <c r="AR65" s="20"/>
    </row>
    <row r="66" spans="2:44" ht="11.25">
      <c r="B66" s="20"/>
      <c r="AR66" s="20"/>
    </row>
    <row r="67" spans="2:44" ht="11.25">
      <c r="B67" s="20"/>
      <c r="AR67" s="20"/>
    </row>
    <row r="68" spans="2:44" ht="11.25">
      <c r="B68" s="20"/>
      <c r="AR68" s="20"/>
    </row>
    <row r="69" spans="2:44" ht="11.25">
      <c r="B69" s="20"/>
      <c r="AR69" s="20"/>
    </row>
    <row r="70" spans="2:44" ht="11.25">
      <c r="B70" s="20"/>
      <c r="AR70" s="20"/>
    </row>
    <row r="71" spans="2:44" ht="11.25">
      <c r="B71" s="20"/>
      <c r="AR71" s="20"/>
    </row>
    <row r="72" spans="2:44" ht="11.25">
      <c r="B72" s="20"/>
      <c r="AR72" s="20"/>
    </row>
    <row r="73" spans="2:44" ht="11.25">
      <c r="B73" s="20"/>
      <c r="AR73" s="20"/>
    </row>
    <row r="74" spans="2:44" ht="11.25">
      <c r="B74" s="20"/>
      <c r="AR74" s="20"/>
    </row>
    <row r="75" spans="2:44" s="1" customFormat="1" ht="12.75">
      <c r="B75" s="32"/>
      <c r="D75" s="43" t="s">
        <v>52</v>
      </c>
      <c r="E75" s="34"/>
      <c r="F75" s="34"/>
      <c r="G75" s="34"/>
      <c r="H75" s="34"/>
      <c r="I75" s="34"/>
      <c r="J75" s="34"/>
      <c r="K75" s="34"/>
      <c r="L75" s="34"/>
      <c r="M75" s="34"/>
      <c r="N75" s="34"/>
      <c r="O75" s="34"/>
      <c r="P75" s="34"/>
      <c r="Q75" s="34"/>
      <c r="R75" s="34"/>
      <c r="S75" s="34"/>
      <c r="T75" s="34"/>
      <c r="U75" s="34"/>
      <c r="V75" s="43" t="s">
        <v>53</v>
      </c>
      <c r="W75" s="34"/>
      <c r="X75" s="34"/>
      <c r="Y75" s="34"/>
      <c r="Z75" s="34"/>
      <c r="AA75" s="34"/>
      <c r="AB75" s="34"/>
      <c r="AC75" s="34"/>
      <c r="AD75" s="34"/>
      <c r="AE75" s="34"/>
      <c r="AF75" s="34"/>
      <c r="AG75" s="34"/>
      <c r="AH75" s="43" t="s">
        <v>52</v>
      </c>
      <c r="AI75" s="34"/>
      <c r="AJ75" s="34"/>
      <c r="AK75" s="34"/>
      <c r="AL75" s="34"/>
      <c r="AM75" s="43" t="s">
        <v>53</v>
      </c>
      <c r="AN75" s="34"/>
      <c r="AO75" s="34"/>
      <c r="AR75" s="32"/>
    </row>
    <row r="76" spans="2:44" s="1" customFormat="1" ht="11.25">
      <c r="B76" s="32"/>
      <c r="AR76" s="32"/>
    </row>
    <row r="77" spans="2:44" s="1" customFormat="1" ht="6.95" customHeight="1">
      <c r="B77" s="44"/>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32"/>
    </row>
    <row r="81" spans="1:91" s="1" customFormat="1" ht="6.95" customHeight="1">
      <c r="B81" s="46"/>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32"/>
    </row>
    <row r="82" spans="1:91" s="1" customFormat="1" ht="24.95" customHeight="1">
      <c r="B82" s="32"/>
      <c r="C82" s="21" t="s">
        <v>56</v>
      </c>
      <c r="AR82" s="32"/>
    </row>
    <row r="83" spans="1:91" s="1" customFormat="1" ht="6.95" customHeight="1">
      <c r="B83" s="32"/>
      <c r="AR83" s="32"/>
    </row>
    <row r="84" spans="1:91" s="3" customFormat="1" ht="12" customHeight="1">
      <c r="B84" s="48"/>
      <c r="C84" s="27" t="s">
        <v>13</v>
      </c>
      <c r="L84" s="3" t="str">
        <f>K5</f>
        <v>24LI71001</v>
      </c>
      <c r="AR84" s="48"/>
    </row>
    <row r="85" spans="1:91" s="4" customFormat="1" ht="36.950000000000003" customHeight="1">
      <c r="B85" s="49"/>
      <c r="C85" s="50" t="s">
        <v>16</v>
      </c>
      <c r="L85" s="202" t="str">
        <f>K6</f>
        <v>PŘÍSTAVBA WALDORFSKÉ MŠ TURNOV</v>
      </c>
      <c r="M85" s="203"/>
      <c r="N85" s="203"/>
      <c r="O85" s="203"/>
      <c r="P85" s="203"/>
      <c r="Q85" s="203"/>
      <c r="R85" s="203"/>
      <c r="S85" s="203"/>
      <c r="T85" s="203"/>
      <c r="U85" s="203"/>
      <c r="V85" s="203"/>
      <c r="W85" s="203"/>
      <c r="X85" s="203"/>
      <c r="Y85" s="203"/>
      <c r="Z85" s="203"/>
      <c r="AA85" s="203"/>
      <c r="AB85" s="203"/>
      <c r="AC85" s="203"/>
      <c r="AD85" s="203"/>
      <c r="AE85" s="203"/>
      <c r="AF85" s="203"/>
      <c r="AG85" s="203"/>
      <c r="AH85" s="203"/>
      <c r="AI85" s="203"/>
      <c r="AJ85" s="203"/>
      <c r="AR85" s="49"/>
    </row>
    <row r="86" spans="1:91" s="1" customFormat="1" ht="6.95" customHeight="1">
      <c r="B86" s="32"/>
      <c r="AR86" s="32"/>
    </row>
    <row r="87" spans="1:91" s="1" customFormat="1" ht="12" customHeight="1">
      <c r="B87" s="32"/>
      <c r="C87" s="27" t="s">
        <v>20</v>
      </c>
      <c r="L87" s="51" t="str">
        <f>IF(K8="","",K8)</f>
        <v>Turnov</v>
      </c>
      <c r="AI87" s="27" t="s">
        <v>22</v>
      </c>
      <c r="AM87" s="229" t="str">
        <f>IF(AN8= "","",AN8)</f>
        <v>24. 10. 2024</v>
      </c>
      <c r="AN87" s="229"/>
      <c r="AR87" s="32"/>
    </row>
    <row r="88" spans="1:91" s="1" customFormat="1" ht="6.95" customHeight="1">
      <c r="B88" s="32"/>
      <c r="AR88" s="32"/>
    </row>
    <row r="89" spans="1:91" s="1" customFormat="1" ht="15.2" customHeight="1">
      <c r="B89" s="32"/>
      <c r="C89" s="27" t="s">
        <v>24</v>
      </c>
      <c r="L89" s="3" t="str">
        <f>IF(E11= "","",E11)</f>
        <v>MĚSTO TURNOV</v>
      </c>
      <c r="AI89" s="27" t="s">
        <v>30</v>
      </c>
      <c r="AM89" s="230" t="str">
        <f>IF(E17="","",E17)</f>
        <v>Valbek, spol. s r.o.</v>
      </c>
      <c r="AN89" s="231"/>
      <c r="AO89" s="231"/>
      <c r="AP89" s="231"/>
      <c r="AR89" s="32"/>
      <c r="AS89" s="234" t="s">
        <v>57</v>
      </c>
      <c r="AT89" s="235"/>
      <c r="AU89" s="53"/>
      <c r="AV89" s="53"/>
      <c r="AW89" s="53"/>
      <c r="AX89" s="53"/>
      <c r="AY89" s="53"/>
      <c r="AZ89" s="53"/>
      <c r="BA89" s="53"/>
      <c r="BB89" s="53"/>
      <c r="BC89" s="53"/>
      <c r="BD89" s="54"/>
    </row>
    <row r="90" spans="1:91" s="1" customFormat="1" ht="15.2" customHeight="1">
      <c r="B90" s="32"/>
      <c r="C90" s="27" t="s">
        <v>28</v>
      </c>
      <c r="L90" s="3" t="str">
        <f>IF(E14= "Vyplň údaj","",E14)</f>
        <v/>
      </c>
      <c r="AI90" s="27" t="s">
        <v>33</v>
      </c>
      <c r="AM90" s="230" t="str">
        <f>IF(E20="","",E20)</f>
        <v xml:space="preserve"> </v>
      </c>
      <c r="AN90" s="231"/>
      <c r="AO90" s="231"/>
      <c r="AP90" s="231"/>
      <c r="AR90" s="32"/>
      <c r="AS90" s="236"/>
      <c r="AT90" s="237"/>
      <c r="BD90" s="56"/>
    </row>
    <row r="91" spans="1:91" s="1" customFormat="1" ht="10.9" customHeight="1">
      <c r="B91" s="32"/>
      <c r="AR91" s="32"/>
      <c r="AS91" s="236"/>
      <c r="AT91" s="237"/>
      <c r="BD91" s="56"/>
    </row>
    <row r="92" spans="1:91" s="1" customFormat="1" ht="29.25" customHeight="1">
      <c r="B92" s="32"/>
      <c r="C92" s="197" t="s">
        <v>58</v>
      </c>
      <c r="D92" s="198"/>
      <c r="E92" s="198"/>
      <c r="F92" s="198"/>
      <c r="G92" s="198"/>
      <c r="H92" s="57"/>
      <c r="I92" s="201" t="s">
        <v>59</v>
      </c>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228" t="s">
        <v>60</v>
      </c>
      <c r="AH92" s="198"/>
      <c r="AI92" s="198"/>
      <c r="AJ92" s="198"/>
      <c r="AK92" s="198"/>
      <c r="AL92" s="198"/>
      <c r="AM92" s="198"/>
      <c r="AN92" s="201" t="s">
        <v>61</v>
      </c>
      <c r="AO92" s="198"/>
      <c r="AP92" s="232"/>
      <c r="AQ92" s="58" t="s">
        <v>62</v>
      </c>
      <c r="AR92" s="32"/>
      <c r="AS92" s="59" t="s">
        <v>63</v>
      </c>
      <c r="AT92" s="60" t="s">
        <v>64</v>
      </c>
      <c r="AU92" s="60" t="s">
        <v>65</v>
      </c>
      <c r="AV92" s="60" t="s">
        <v>66</v>
      </c>
      <c r="AW92" s="60" t="s">
        <v>67</v>
      </c>
      <c r="AX92" s="60" t="s">
        <v>68</v>
      </c>
      <c r="AY92" s="60" t="s">
        <v>69</v>
      </c>
      <c r="AZ92" s="60" t="s">
        <v>70</v>
      </c>
      <c r="BA92" s="60" t="s">
        <v>71</v>
      </c>
      <c r="BB92" s="60" t="s">
        <v>72</v>
      </c>
      <c r="BC92" s="60" t="s">
        <v>73</v>
      </c>
      <c r="BD92" s="61" t="s">
        <v>74</v>
      </c>
    </row>
    <row r="93" spans="1:91" s="1" customFormat="1" ht="10.9" customHeight="1">
      <c r="B93" s="32"/>
      <c r="AR93" s="32"/>
      <c r="AS93" s="62"/>
      <c r="AT93" s="53"/>
      <c r="AU93" s="53"/>
      <c r="AV93" s="53"/>
      <c r="AW93" s="53"/>
      <c r="AX93" s="53"/>
      <c r="AY93" s="53"/>
      <c r="AZ93" s="53"/>
      <c r="BA93" s="53"/>
      <c r="BB93" s="53"/>
      <c r="BC93" s="53"/>
      <c r="BD93" s="54"/>
    </row>
    <row r="94" spans="1:91" s="5" customFormat="1" ht="32.450000000000003" customHeight="1">
      <c r="B94" s="63"/>
      <c r="C94" s="64" t="s">
        <v>75</v>
      </c>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238">
        <f>ROUND(AG95+AG97,2)</f>
        <v>0</v>
      </c>
      <c r="AH94" s="238"/>
      <c r="AI94" s="238"/>
      <c r="AJ94" s="238"/>
      <c r="AK94" s="238"/>
      <c r="AL94" s="238"/>
      <c r="AM94" s="238"/>
      <c r="AN94" s="239">
        <f t="shared" ref="AN94:AN114" si="0">SUM(AG94,AT94)</f>
        <v>0</v>
      </c>
      <c r="AO94" s="239"/>
      <c r="AP94" s="239"/>
      <c r="AQ94" s="67" t="s">
        <v>1</v>
      </c>
      <c r="AR94" s="63"/>
      <c r="AS94" s="68">
        <f>ROUND(AS95+AS97,2)</f>
        <v>0</v>
      </c>
      <c r="AT94" s="69">
        <f t="shared" ref="AT94:AT114" si="1">ROUND(SUM(AV94:AW94),2)</f>
        <v>0</v>
      </c>
      <c r="AU94" s="70">
        <f>ROUND(AU95+AU97,5)</f>
        <v>0</v>
      </c>
      <c r="AV94" s="69">
        <f>ROUND(AZ94*L29,2)</f>
        <v>0</v>
      </c>
      <c r="AW94" s="69">
        <f>ROUND(BA94*L30,2)</f>
        <v>0</v>
      </c>
      <c r="AX94" s="69">
        <f>ROUND(BB94*L29,2)</f>
        <v>0</v>
      </c>
      <c r="AY94" s="69">
        <f>ROUND(BC94*L30,2)</f>
        <v>0</v>
      </c>
      <c r="AZ94" s="69">
        <f>ROUND(AZ95+AZ97,2)</f>
        <v>0</v>
      </c>
      <c r="BA94" s="69">
        <f>ROUND(BA95+BA97,2)</f>
        <v>0</v>
      </c>
      <c r="BB94" s="69">
        <f>ROUND(BB95+BB97,2)</f>
        <v>0</v>
      </c>
      <c r="BC94" s="69">
        <f>ROUND(BC95+BC97,2)</f>
        <v>0</v>
      </c>
      <c r="BD94" s="71">
        <f>ROUND(BD95+BD97,2)</f>
        <v>0</v>
      </c>
      <c r="BS94" s="72" t="s">
        <v>76</v>
      </c>
      <c r="BT94" s="72" t="s">
        <v>77</v>
      </c>
      <c r="BU94" s="73" t="s">
        <v>78</v>
      </c>
      <c r="BV94" s="72" t="s">
        <v>79</v>
      </c>
      <c r="BW94" s="72" t="s">
        <v>5</v>
      </c>
      <c r="BX94" s="72" t="s">
        <v>80</v>
      </c>
      <c r="CL94" s="72" t="s">
        <v>1</v>
      </c>
    </row>
    <row r="95" spans="1:91" s="6" customFormat="1" ht="16.5" customHeight="1">
      <c r="B95" s="74"/>
      <c r="C95" s="75"/>
      <c r="D95" s="199" t="s">
        <v>81</v>
      </c>
      <c r="E95" s="199"/>
      <c r="F95" s="199"/>
      <c r="G95" s="199"/>
      <c r="H95" s="199"/>
      <c r="I95" s="76"/>
      <c r="J95" s="199" t="s">
        <v>82</v>
      </c>
      <c r="K95" s="199"/>
      <c r="L95" s="199"/>
      <c r="M95" s="199"/>
      <c r="N95" s="199"/>
      <c r="O95" s="199"/>
      <c r="P95" s="199"/>
      <c r="Q95" s="199"/>
      <c r="R95" s="199"/>
      <c r="S95" s="199"/>
      <c r="T95" s="199"/>
      <c r="U95" s="199"/>
      <c r="V95" s="199"/>
      <c r="W95" s="199"/>
      <c r="X95" s="199"/>
      <c r="Y95" s="199"/>
      <c r="Z95" s="199"/>
      <c r="AA95" s="199"/>
      <c r="AB95" s="199"/>
      <c r="AC95" s="199"/>
      <c r="AD95" s="199"/>
      <c r="AE95" s="199"/>
      <c r="AF95" s="199"/>
      <c r="AG95" s="226">
        <f>ROUND(AG96,2)</f>
        <v>0</v>
      </c>
      <c r="AH95" s="227"/>
      <c r="AI95" s="227"/>
      <c r="AJ95" s="227"/>
      <c r="AK95" s="227"/>
      <c r="AL95" s="227"/>
      <c r="AM95" s="227"/>
      <c r="AN95" s="233">
        <f t="shared" si="0"/>
        <v>0</v>
      </c>
      <c r="AO95" s="227"/>
      <c r="AP95" s="227"/>
      <c r="AQ95" s="77" t="s">
        <v>83</v>
      </c>
      <c r="AR95" s="74"/>
      <c r="AS95" s="78">
        <f>ROUND(AS96,2)</f>
        <v>0</v>
      </c>
      <c r="AT95" s="79">
        <f t="shared" si="1"/>
        <v>0</v>
      </c>
      <c r="AU95" s="80">
        <f>ROUND(AU96,5)</f>
        <v>0</v>
      </c>
      <c r="AV95" s="79">
        <f>ROUND(AZ95*L29,2)</f>
        <v>0</v>
      </c>
      <c r="AW95" s="79">
        <f>ROUND(BA95*L30,2)</f>
        <v>0</v>
      </c>
      <c r="AX95" s="79">
        <f>ROUND(BB95*L29,2)</f>
        <v>0</v>
      </c>
      <c r="AY95" s="79">
        <f>ROUND(BC95*L30,2)</f>
        <v>0</v>
      </c>
      <c r="AZ95" s="79">
        <f>ROUND(AZ96,2)</f>
        <v>0</v>
      </c>
      <c r="BA95" s="79">
        <f>ROUND(BA96,2)</f>
        <v>0</v>
      </c>
      <c r="BB95" s="79">
        <f>ROUND(BB96,2)</f>
        <v>0</v>
      </c>
      <c r="BC95" s="79">
        <f>ROUND(BC96,2)</f>
        <v>0</v>
      </c>
      <c r="BD95" s="81">
        <f>ROUND(BD96,2)</f>
        <v>0</v>
      </c>
      <c r="BS95" s="82" t="s">
        <v>76</v>
      </c>
      <c r="BT95" s="82" t="s">
        <v>84</v>
      </c>
      <c r="BU95" s="82" t="s">
        <v>78</v>
      </c>
      <c r="BV95" s="82" t="s">
        <v>79</v>
      </c>
      <c r="BW95" s="82" t="s">
        <v>85</v>
      </c>
      <c r="BX95" s="82" t="s">
        <v>5</v>
      </c>
      <c r="CL95" s="82" t="s">
        <v>1</v>
      </c>
      <c r="CM95" s="82" t="s">
        <v>86</v>
      </c>
    </row>
    <row r="96" spans="1:91" s="3" customFormat="1" ht="16.5" customHeight="1">
      <c r="A96" s="83" t="s">
        <v>87</v>
      </c>
      <c r="B96" s="48"/>
      <c r="C96" s="9"/>
      <c r="D96" s="9"/>
      <c r="E96" s="200" t="s">
        <v>88</v>
      </c>
      <c r="F96" s="200"/>
      <c r="G96" s="200"/>
      <c r="H96" s="200"/>
      <c r="I96" s="200"/>
      <c r="J96" s="9"/>
      <c r="K96" s="200" t="s">
        <v>82</v>
      </c>
      <c r="L96" s="200"/>
      <c r="M96" s="200"/>
      <c r="N96" s="200"/>
      <c r="O96" s="200"/>
      <c r="P96" s="200"/>
      <c r="Q96" s="200"/>
      <c r="R96" s="200"/>
      <c r="S96" s="200"/>
      <c r="T96" s="200"/>
      <c r="U96" s="200"/>
      <c r="V96" s="200"/>
      <c r="W96" s="200"/>
      <c r="X96" s="200"/>
      <c r="Y96" s="200"/>
      <c r="Z96" s="200"/>
      <c r="AA96" s="200"/>
      <c r="AB96" s="200"/>
      <c r="AC96" s="200"/>
      <c r="AD96" s="200"/>
      <c r="AE96" s="200"/>
      <c r="AF96" s="200"/>
      <c r="AG96" s="225">
        <f>'000 - Vedlejší a ostatní ...'!J32</f>
        <v>0</v>
      </c>
      <c r="AH96" s="224"/>
      <c r="AI96" s="224"/>
      <c r="AJ96" s="224"/>
      <c r="AK96" s="224"/>
      <c r="AL96" s="224"/>
      <c r="AM96" s="224"/>
      <c r="AN96" s="225">
        <f t="shared" si="0"/>
        <v>0</v>
      </c>
      <c r="AO96" s="224"/>
      <c r="AP96" s="224"/>
      <c r="AQ96" s="84" t="s">
        <v>89</v>
      </c>
      <c r="AR96" s="48"/>
      <c r="AS96" s="85">
        <v>0</v>
      </c>
      <c r="AT96" s="86">
        <f t="shared" si="1"/>
        <v>0</v>
      </c>
      <c r="AU96" s="87">
        <f>'000 - Vedlejší a ostatní ...'!P124</f>
        <v>0</v>
      </c>
      <c r="AV96" s="86">
        <f>'000 - Vedlejší a ostatní ...'!J35</f>
        <v>0</v>
      </c>
      <c r="AW96" s="86">
        <f>'000 - Vedlejší a ostatní ...'!J36</f>
        <v>0</v>
      </c>
      <c r="AX96" s="86">
        <f>'000 - Vedlejší a ostatní ...'!J37</f>
        <v>0</v>
      </c>
      <c r="AY96" s="86">
        <f>'000 - Vedlejší a ostatní ...'!J38</f>
        <v>0</v>
      </c>
      <c r="AZ96" s="86">
        <f>'000 - Vedlejší a ostatní ...'!F35</f>
        <v>0</v>
      </c>
      <c r="BA96" s="86">
        <f>'000 - Vedlejší a ostatní ...'!F36</f>
        <v>0</v>
      </c>
      <c r="BB96" s="86">
        <f>'000 - Vedlejší a ostatní ...'!F37</f>
        <v>0</v>
      </c>
      <c r="BC96" s="86">
        <f>'000 - Vedlejší a ostatní ...'!F38</f>
        <v>0</v>
      </c>
      <c r="BD96" s="88">
        <f>'000 - Vedlejší a ostatní ...'!F39</f>
        <v>0</v>
      </c>
      <c r="BT96" s="25" t="s">
        <v>86</v>
      </c>
      <c r="BV96" s="25" t="s">
        <v>79</v>
      </c>
      <c r="BW96" s="25" t="s">
        <v>90</v>
      </c>
      <c r="BX96" s="25" t="s">
        <v>85</v>
      </c>
      <c r="CL96" s="25" t="s">
        <v>1</v>
      </c>
    </row>
    <row r="97" spans="1:91" s="6" customFormat="1" ht="16.5" customHeight="1">
      <c r="B97" s="74"/>
      <c r="C97" s="75"/>
      <c r="D97" s="199" t="s">
        <v>91</v>
      </c>
      <c r="E97" s="199"/>
      <c r="F97" s="199"/>
      <c r="G97" s="199"/>
      <c r="H97" s="199"/>
      <c r="I97" s="76"/>
      <c r="J97" s="199" t="s">
        <v>92</v>
      </c>
      <c r="K97" s="199"/>
      <c r="L97" s="199"/>
      <c r="M97" s="199"/>
      <c r="N97" s="199"/>
      <c r="O97" s="199"/>
      <c r="P97" s="199"/>
      <c r="Q97" s="199"/>
      <c r="R97" s="199"/>
      <c r="S97" s="199"/>
      <c r="T97" s="199"/>
      <c r="U97" s="199"/>
      <c r="V97" s="199"/>
      <c r="W97" s="199"/>
      <c r="X97" s="199"/>
      <c r="Y97" s="199"/>
      <c r="Z97" s="199"/>
      <c r="AA97" s="199"/>
      <c r="AB97" s="199"/>
      <c r="AC97" s="199"/>
      <c r="AD97" s="199"/>
      <c r="AE97" s="199"/>
      <c r="AF97" s="199"/>
      <c r="AG97" s="226">
        <f>ROUND(AG98+AG99+AG111+AG114,2)</f>
        <v>0</v>
      </c>
      <c r="AH97" s="227"/>
      <c r="AI97" s="227"/>
      <c r="AJ97" s="227"/>
      <c r="AK97" s="227"/>
      <c r="AL97" s="227"/>
      <c r="AM97" s="227"/>
      <c r="AN97" s="233">
        <f t="shared" si="0"/>
        <v>0</v>
      </c>
      <c r="AO97" s="227"/>
      <c r="AP97" s="227"/>
      <c r="AQ97" s="77" t="s">
        <v>83</v>
      </c>
      <c r="AR97" s="74"/>
      <c r="AS97" s="78">
        <f>ROUND(AS98+AS99+AS111+AS114,2)</f>
        <v>0</v>
      </c>
      <c r="AT97" s="79">
        <f t="shared" si="1"/>
        <v>0</v>
      </c>
      <c r="AU97" s="80">
        <f>ROUND(AU98+AU99+AU111+AU114,5)</f>
        <v>0</v>
      </c>
      <c r="AV97" s="79">
        <f>ROUND(AZ97*L29,2)</f>
        <v>0</v>
      </c>
      <c r="AW97" s="79">
        <f>ROUND(BA97*L30,2)</f>
        <v>0</v>
      </c>
      <c r="AX97" s="79">
        <f>ROUND(BB97*L29,2)</f>
        <v>0</v>
      </c>
      <c r="AY97" s="79">
        <f>ROUND(BC97*L30,2)</f>
        <v>0</v>
      </c>
      <c r="AZ97" s="79">
        <f>ROUND(AZ98+AZ99+AZ111+AZ114,2)</f>
        <v>0</v>
      </c>
      <c r="BA97" s="79">
        <f>ROUND(BA98+BA99+BA111+BA114,2)</f>
        <v>0</v>
      </c>
      <c r="BB97" s="79">
        <f>ROUND(BB98+BB99+BB111+BB114,2)</f>
        <v>0</v>
      </c>
      <c r="BC97" s="79">
        <f>ROUND(BC98+BC99+BC111+BC114,2)</f>
        <v>0</v>
      </c>
      <c r="BD97" s="81">
        <f>ROUND(BD98+BD99+BD111+BD114,2)</f>
        <v>0</v>
      </c>
      <c r="BS97" s="82" t="s">
        <v>76</v>
      </c>
      <c r="BT97" s="82" t="s">
        <v>84</v>
      </c>
      <c r="BU97" s="82" t="s">
        <v>78</v>
      </c>
      <c r="BV97" s="82" t="s">
        <v>79</v>
      </c>
      <c r="BW97" s="82" t="s">
        <v>93</v>
      </c>
      <c r="BX97" s="82" t="s">
        <v>5</v>
      </c>
      <c r="CL97" s="82" t="s">
        <v>1</v>
      </c>
      <c r="CM97" s="82" t="s">
        <v>86</v>
      </c>
    </row>
    <row r="98" spans="1:91" s="3" customFormat="1" ht="16.5" customHeight="1">
      <c r="A98" s="83" t="s">
        <v>87</v>
      </c>
      <c r="B98" s="48"/>
      <c r="C98" s="9"/>
      <c r="D98" s="9"/>
      <c r="E98" s="200" t="s">
        <v>94</v>
      </c>
      <c r="F98" s="200"/>
      <c r="G98" s="200"/>
      <c r="H98" s="200"/>
      <c r="I98" s="200"/>
      <c r="J98" s="9"/>
      <c r="K98" s="200" t="s">
        <v>95</v>
      </c>
      <c r="L98" s="200"/>
      <c r="M98" s="200"/>
      <c r="N98" s="200"/>
      <c r="O98" s="200"/>
      <c r="P98" s="200"/>
      <c r="Q98" s="200"/>
      <c r="R98" s="200"/>
      <c r="S98" s="200"/>
      <c r="T98" s="200"/>
      <c r="U98" s="200"/>
      <c r="V98" s="200"/>
      <c r="W98" s="200"/>
      <c r="X98" s="200"/>
      <c r="Y98" s="200"/>
      <c r="Z98" s="200"/>
      <c r="AA98" s="200"/>
      <c r="AB98" s="200"/>
      <c r="AC98" s="200"/>
      <c r="AD98" s="200"/>
      <c r="AE98" s="200"/>
      <c r="AF98" s="200"/>
      <c r="AG98" s="225">
        <f>'700.1 - Arch.-stavební ře...'!J32</f>
        <v>0</v>
      </c>
      <c r="AH98" s="224"/>
      <c r="AI98" s="224"/>
      <c r="AJ98" s="224"/>
      <c r="AK98" s="224"/>
      <c r="AL98" s="224"/>
      <c r="AM98" s="224"/>
      <c r="AN98" s="225">
        <f t="shared" si="0"/>
        <v>0</v>
      </c>
      <c r="AO98" s="224"/>
      <c r="AP98" s="224"/>
      <c r="AQ98" s="84" t="s">
        <v>89</v>
      </c>
      <c r="AR98" s="48"/>
      <c r="AS98" s="85">
        <v>0</v>
      </c>
      <c r="AT98" s="86">
        <f t="shared" si="1"/>
        <v>0</v>
      </c>
      <c r="AU98" s="87">
        <f>'700.1 - Arch.-stavební ře...'!P148</f>
        <v>0</v>
      </c>
      <c r="AV98" s="86">
        <f>'700.1 - Arch.-stavební ře...'!J35</f>
        <v>0</v>
      </c>
      <c r="AW98" s="86">
        <f>'700.1 - Arch.-stavební ře...'!J36</f>
        <v>0</v>
      </c>
      <c r="AX98" s="86">
        <f>'700.1 - Arch.-stavební ře...'!J37</f>
        <v>0</v>
      </c>
      <c r="AY98" s="86">
        <f>'700.1 - Arch.-stavební ře...'!J38</f>
        <v>0</v>
      </c>
      <c r="AZ98" s="86">
        <f>'700.1 - Arch.-stavební ře...'!F35</f>
        <v>0</v>
      </c>
      <c r="BA98" s="86">
        <f>'700.1 - Arch.-stavební ře...'!F36</f>
        <v>0</v>
      </c>
      <c r="BB98" s="86">
        <f>'700.1 - Arch.-stavební ře...'!F37</f>
        <v>0</v>
      </c>
      <c r="BC98" s="86">
        <f>'700.1 - Arch.-stavební ře...'!F38</f>
        <v>0</v>
      </c>
      <c r="BD98" s="88">
        <f>'700.1 - Arch.-stavební ře...'!F39</f>
        <v>0</v>
      </c>
      <c r="BT98" s="25" t="s">
        <v>86</v>
      </c>
      <c r="BV98" s="25" t="s">
        <v>79</v>
      </c>
      <c r="BW98" s="25" t="s">
        <v>96</v>
      </c>
      <c r="BX98" s="25" t="s">
        <v>93</v>
      </c>
      <c r="CL98" s="25" t="s">
        <v>1</v>
      </c>
    </row>
    <row r="99" spans="1:91" s="3" customFormat="1" ht="16.5" customHeight="1">
      <c r="B99" s="48"/>
      <c r="C99" s="9"/>
      <c r="D99" s="9"/>
      <c r="E99" s="200" t="s">
        <v>97</v>
      </c>
      <c r="F99" s="200"/>
      <c r="G99" s="200"/>
      <c r="H99" s="200"/>
      <c r="I99" s="200"/>
      <c r="J99" s="9"/>
      <c r="K99" s="200" t="s">
        <v>98</v>
      </c>
      <c r="L99" s="200"/>
      <c r="M99" s="200"/>
      <c r="N99" s="200"/>
      <c r="O99" s="200"/>
      <c r="P99" s="200"/>
      <c r="Q99" s="200"/>
      <c r="R99" s="200"/>
      <c r="S99" s="200"/>
      <c r="T99" s="200"/>
      <c r="U99" s="200"/>
      <c r="V99" s="200"/>
      <c r="W99" s="200"/>
      <c r="X99" s="200"/>
      <c r="Y99" s="200"/>
      <c r="Z99" s="200"/>
      <c r="AA99" s="200"/>
      <c r="AB99" s="200"/>
      <c r="AC99" s="200"/>
      <c r="AD99" s="200"/>
      <c r="AE99" s="200"/>
      <c r="AF99" s="200"/>
      <c r="AG99" s="223">
        <f>ROUND(AG100+SUM(AG101:AG103)+AG107+AG110,2)</f>
        <v>0</v>
      </c>
      <c r="AH99" s="224"/>
      <c r="AI99" s="224"/>
      <c r="AJ99" s="224"/>
      <c r="AK99" s="224"/>
      <c r="AL99" s="224"/>
      <c r="AM99" s="224"/>
      <c r="AN99" s="225">
        <f t="shared" si="0"/>
        <v>0</v>
      </c>
      <c r="AO99" s="224"/>
      <c r="AP99" s="224"/>
      <c r="AQ99" s="84" t="s">
        <v>89</v>
      </c>
      <c r="AR99" s="48"/>
      <c r="AS99" s="85">
        <f>ROUND(AS100+SUM(AS101:AS103)+AS107+AS110,2)</f>
        <v>0</v>
      </c>
      <c r="AT99" s="86">
        <f t="shared" si="1"/>
        <v>0</v>
      </c>
      <c r="AU99" s="87">
        <f>ROUND(AU100+SUM(AU101:AU103)+AU107+AU110,5)</f>
        <v>0</v>
      </c>
      <c r="AV99" s="86">
        <f>ROUND(AZ99*L29,2)</f>
        <v>0</v>
      </c>
      <c r="AW99" s="86">
        <f>ROUND(BA99*L30,2)</f>
        <v>0</v>
      </c>
      <c r="AX99" s="86">
        <f>ROUND(BB99*L29,2)</f>
        <v>0</v>
      </c>
      <c r="AY99" s="86">
        <f>ROUND(BC99*L30,2)</f>
        <v>0</v>
      </c>
      <c r="AZ99" s="86">
        <f>ROUND(AZ100+SUM(AZ101:AZ103)+AZ107+AZ110,2)</f>
        <v>0</v>
      </c>
      <c r="BA99" s="86">
        <f>ROUND(BA100+SUM(BA101:BA103)+BA107+BA110,2)</f>
        <v>0</v>
      </c>
      <c r="BB99" s="86">
        <f>ROUND(BB100+SUM(BB101:BB103)+BB107+BB110,2)</f>
        <v>0</v>
      </c>
      <c r="BC99" s="86">
        <f>ROUND(BC100+SUM(BC101:BC103)+BC107+BC110,2)</f>
        <v>0</v>
      </c>
      <c r="BD99" s="88">
        <f>ROUND(BD100+SUM(BD101:BD103)+BD107+BD110,2)</f>
        <v>0</v>
      </c>
      <c r="BS99" s="25" t="s">
        <v>76</v>
      </c>
      <c r="BT99" s="25" t="s">
        <v>86</v>
      </c>
      <c r="BU99" s="25" t="s">
        <v>78</v>
      </c>
      <c r="BV99" s="25" t="s">
        <v>79</v>
      </c>
      <c r="BW99" s="25" t="s">
        <v>99</v>
      </c>
      <c r="BX99" s="25" t="s">
        <v>93</v>
      </c>
      <c r="CL99" s="25" t="s">
        <v>1</v>
      </c>
    </row>
    <row r="100" spans="1:91" s="3" customFormat="1" ht="16.5" customHeight="1">
      <c r="A100" s="83" t="s">
        <v>87</v>
      </c>
      <c r="B100" s="48"/>
      <c r="C100" s="9"/>
      <c r="D100" s="9"/>
      <c r="E100" s="9"/>
      <c r="F100" s="200" t="s">
        <v>100</v>
      </c>
      <c r="G100" s="200"/>
      <c r="H100" s="200"/>
      <c r="I100" s="200"/>
      <c r="J100" s="200"/>
      <c r="K100" s="9"/>
      <c r="L100" s="200" t="s">
        <v>101</v>
      </c>
      <c r="M100" s="200"/>
      <c r="N100" s="200"/>
      <c r="O100" s="200"/>
      <c r="P100" s="200"/>
      <c r="Q100" s="200"/>
      <c r="R100" s="200"/>
      <c r="S100" s="200"/>
      <c r="T100" s="200"/>
      <c r="U100" s="200"/>
      <c r="V100" s="200"/>
      <c r="W100" s="200"/>
      <c r="X100" s="200"/>
      <c r="Y100" s="200"/>
      <c r="Z100" s="200"/>
      <c r="AA100" s="200"/>
      <c r="AB100" s="200"/>
      <c r="AC100" s="200"/>
      <c r="AD100" s="200"/>
      <c r="AE100" s="200"/>
      <c r="AF100" s="200"/>
      <c r="AG100" s="225">
        <f>'700.2.1 - Zařízení pro vy...'!J34</f>
        <v>0</v>
      </c>
      <c r="AH100" s="224"/>
      <c r="AI100" s="224"/>
      <c r="AJ100" s="224"/>
      <c r="AK100" s="224"/>
      <c r="AL100" s="224"/>
      <c r="AM100" s="224"/>
      <c r="AN100" s="225">
        <f t="shared" si="0"/>
        <v>0</v>
      </c>
      <c r="AO100" s="224"/>
      <c r="AP100" s="224"/>
      <c r="AQ100" s="84" t="s">
        <v>89</v>
      </c>
      <c r="AR100" s="48"/>
      <c r="AS100" s="85">
        <v>0</v>
      </c>
      <c r="AT100" s="86">
        <f t="shared" si="1"/>
        <v>0</v>
      </c>
      <c r="AU100" s="87">
        <f>'700.2.1 - Zařízení pro vy...'!P133</f>
        <v>0</v>
      </c>
      <c r="AV100" s="86">
        <f>'700.2.1 - Zařízení pro vy...'!J37</f>
        <v>0</v>
      </c>
      <c r="AW100" s="86">
        <f>'700.2.1 - Zařízení pro vy...'!J38</f>
        <v>0</v>
      </c>
      <c r="AX100" s="86">
        <f>'700.2.1 - Zařízení pro vy...'!J39</f>
        <v>0</v>
      </c>
      <c r="AY100" s="86">
        <f>'700.2.1 - Zařízení pro vy...'!J40</f>
        <v>0</v>
      </c>
      <c r="AZ100" s="86">
        <f>'700.2.1 - Zařízení pro vy...'!F37</f>
        <v>0</v>
      </c>
      <c r="BA100" s="86">
        <f>'700.2.1 - Zařízení pro vy...'!F38</f>
        <v>0</v>
      </c>
      <c r="BB100" s="86">
        <f>'700.2.1 - Zařízení pro vy...'!F39</f>
        <v>0</v>
      </c>
      <c r="BC100" s="86">
        <f>'700.2.1 - Zařízení pro vy...'!F40</f>
        <v>0</v>
      </c>
      <c r="BD100" s="88">
        <f>'700.2.1 - Zařízení pro vy...'!F41</f>
        <v>0</v>
      </c>
      <c r="BT100" s="25" t="s">
        <v>102</v>
      </c>
      <c r="BV100" s="25" t="s">
        <v>79</v>
      </c>
      <c r="BW100" s="25" t="s">
        <v>103</v>
      </c>
      <c r="BX100" s="25" t="s">
        <v>99</v>
      </c>
      <c r="CL100" s="25" t="s">
        <v>1</v>
      </c>
    </row>
    <row r="101" spans="1:91" s="3" customFormat="1" ht="16.5" customHeight="1">
      <c r="A101" s="83" t="s">
        <v>87</v>
      </c>
      <c r="B101" s="48"/>
      <c r="C101" s="9"/>
      <c r="D101" s="9"/>
      <c r="E101" s="9"/>
      <c r="F101" s="200" t="s">
        <v>104</v>
      </c>
      <c r="G101" s="200"/>
      <c r="H101" s="200"/>
      <c r="I101" s="200"/>
      <c r="J101" s="200"/>
      <c r="K101" s="9"/>
      <c r="L101" s="200" t="s">
        <v>105</v>
      </c>
      <c r="M101" s="200"/>
      <c r="N101" s="200"/>
      <c r="O101" s="200"/>
      <c r="P101" s="200"/>
      <c r="Q101" s="200"/>
      <c r="R101" s="200"/>
      <c r="S101" s="200"/>
      <c r="T101" s="200"/>
      <c r="U101" s="200"/>
      <c r="V101" s="200"/>
      <c r="W101" s="200"/>
      <c r="X101" s="200"/>
      <c r="Y101" s="200"/>
      <c r="Z101" s="200"/>
      <c r="AA101" s="200"/>
      <c r="AB101" s="200"/>
      <c r="AC101" s="200"/>
      <c r="AD101" s="200"/>
      <c r="AE101" s="200"/>
      <c r="AF101" s="200"/>
      <c r="AG101" s="225">
        <f>'700.2.2 - Zařízení vzduch...'!J34</f>
        <v>0</v>
      </c>
      <c r="AH101" s="224"/>
      <c r="AI101" s="224"/>
      <c r="AJ101" s="224"/>
      <c r="AK101" s="224"/>
      <c r="AL101" s="224"/>
      <c r="AM101" s="224"/>
      <c r="AN101" s="225">
        <f t="shared" si="0"/>
        <v>0</v>
      </c>
      <c r="AO101" s="224"/>
      <c r="AP101" s="224"/>
      <c r="AQ101" s="84" t="s">
        <v>89</v>
      </c>
      <c r="AR101" s="48"/>
      <c r="AS101" s="85">
        <v>0</v>
      </c>
      <c r="AT101" s="86">
        <f t="shared" si="1"/>
        <v>0</v>
      </c>
      <c r="AU101" s="87">
        <f>'700.2.2 - Zařízení vzduch...'!P130</f>
        <v>0</v>
      </c>
      <c r="AV101" s="86">
        <f>'700.2.2 - Zařízení vzduch...'!J37</f>
        <v>0</v>
      </c>
      <c r="AW101" s="86">
        <f>'700.2.2 - Zařízení vzduch...'!J38</f>
        <v>0</v>
      </c>
      <c r="AX101" s="86">
        <f>'700.2.2 - Zařízení vzduch...'!J39</f>
        <v>0</v>
      </c>
      <c r="AY101" s="86">
        <f>'700.2.2 - Zařízení vzduch...'!J40</f>
        <v>0</v>
      </c>
      <c r="AZ101" s="86">
        <f>'700.2.2 - Zařízení vzduch...'!F37</f>
        <v>0</v>
      </c>
      <c r="BA101" s="86">
        <f>'700.2.2 - Zařízení vzduch...'!F38</f>
        <v>0</v>
      </c>
      <c r="BB101" s="86">
        <f>'700.2.2 - Zařízení vzduch...'!F39</f>
        <v>0</v>
      </c>
      <c r="BC101" s="86">
        <f>'700.2.2 - Zařízení vzduch...'!F40</f>
        <v>0</v>
      </c>
      <c r="BD101" s="88">
        <f>'700.2.2 - Zařízení vzduch...'!F41</f>
        <v>0</v>
      </c>
      <c r="BT101" s="25" t="s">
        <v>102</v>
      </c>
      <c r="BV101" s="25" t="s">
        <v>79</v>
      </c>
      <c r="BW101" s="25" t="s">
        <v>106</v>
      </c>
      <c r="BX101" s="25" t="s">
        <v>99</v>
      </c>
      <c r="CL101" s="25" t="s">
        <v>1</v>
      </c>
    </row>
    <row r="102" spans="1:91" s="3" customFormat="1" ht="16.5" customHeight="1">
      <c r="A102" s="83" t="s">
        <v>87</v>
      </c>
      <c r="B102" s="48"/>
      <c r="C102" s="9"/>
      <c r="D102" s="9"/>
      <c r="E102" s="9"/>
      <c r="F102" s="200" t="s">
        <v>107</v>
      </c>
      <c r="G102" s="200"/>
      <c r="H102" s="200"/>
      <c r="I102" s="200"/>
      <c r="J102" s="200"/>
      <c r="K102" s="9"/>
      <c r="L102" s="200" t="s">
        <v>108</v>
      </c>
      <c r="M102" s="200"/>
      <c r="N102" s="200"/>
      <c r="O102" s="200"/>
      <c r="P102" s="200"/>
      <c r="Q102" s="200"/>
      <c r="R102" s="200"/>
      <c r="S102" s="200"/>
      <c r="T102" s="200"/>
      <c r="U102" s="200"/>
      <c r="V102" s="200"/>
      <c r="W102" s="200"/>
      <c r="X102" s="200"/>
      <c r="Y102" s="200"/>
      <c r="Z102" s="200"/>
      <c r="AA102" s="200"/>
      <c r="AB102" s="200"/>
      <c r="AC102" s="200"/>
      <c r="AD102" s="200"/>
      <c r="AE102" s="200"/>
      <c r="AF102" s="200"/>
      <c r="AG102" s="225">
        <f>'700.2.3 - Zařízení zdravo...'!J34</f>
        <v>0</v>
      </c>
      <c r="AH102" s="224"/>
      <c r="AI102" s="224"/>
      <c r="AJ102" s="224"/>
      <c r="AK102" s="224"/>
      <c r="AL102" s="224"/>
      <c r="AM102" s="224"/>
      <c r="AN102" s="225">
        <f t="shared" si="0"/>
        <v>0</v>
      </c>
      <c r="AO102" s="224"/>
      <c r="AP102" s="224"/>
      <c r="AQ102" s="84" t="s">
        <v>89</v>
      </c>
      <c r="AR102" s="48"/>
      <c r="AS102" s="85">
        <v>0</v>
      </c>
      <c r="AT102" s="86">
        <f t="shared" si="1"/>
        <v>0</v>
      </c>
      <c r="AU102" s="87">
        <f>'700.2.3 - Zařízení zdravo...'!P129</f>
        <v>0</v>
      </c>
      <c r="AV102" s="86">
        <f>'700.2.3 - Zařízení zdravo...'!J37</f>
        <v>0</v>
      </c>
      <c r="AW102" s="86">
        <f>'700.2.3 - Zařízení zdravo...'!J38</f>
        <v>0</v>
      </c>
      <c r="AX102" s="86">
        <f>'700.2.3 - Zařízení zdravo...'!J39</f>
        <v>0</v>
      </c>
      <c r="AY102" s="86">
        <f>'700.2.3 - Zařízení zdravo...'!J40</f>
        <v>0</v>
      </c>
      <c r="AZ102" s="86">
        <f>'700.2.3 - Zařízení zdravo...'!F37</f>
        <v>0</v>
      </c>
      <c r="BA102" s="86">
        <f>'700.2.3 - Zařízení zdravo...'!F38</f>
        <v>0</v>
      </c>
      <c r="BB102" s="86">
        <f>'700.2.3 - Zařízení zdravo...'!F39</f>
        <v>0</v>
      </c>
      <c r="BC102" s="86">
        <f>'700.2.3 - Zařízení zdravo...'!F40</f>
        <v>0</v>
      </c>
      <c r="BD102" s="88">
        <f>'700.2.3 - Zařízení zdravo...'!F41</f>
        <v>0</v>
      </c>
      <c r="BT102" s="25" t="s">
        <v>102</v>
      </c>
      <c r="BV102" s="25" t="s">
        <v>79</v>
      </c>
      <c r="BW102" s="25" t="s">
        <v>109</v>
      </c>
      <c r="BX102" s="25" t="s">
        <v>99</v>
      </c>
      <c r="CL102" s="25" t="s">
        <v>1</v>
      </c>
    </row>
    <row r="103" spans="1:91" s="3" customFormat="1" ht="23.25" customHeight="1">
      <c r="B103" s="48"/>
      <c r="C103" s="9"/>
      <c r="D103" s="9"/>
      <c r="E103" s="9"/>
      <c r="F103" s="200" t="s">
        <v>110</v>
      </c>
      <c r="G103" s="200"/>
      <c r="H103" s="200"/>
      <c r="I103" s="200"/>
      <c r="J103" s="200"/>
      <c r="K103" s="9"/>
      <c r="L103" s="200" t="s">
        <v>111</v>
      </c>
      <c r="M103" s="200"/>
      <c r="N103" s="200"/>
      <c r="O103" s="200"/>
      <c r="P103" s="200"/>
      <c r="Q103" s="200"/>
      <c r="R103" s="200"/>
      <c r="S103" s="200"/>
      <c r="T103" s="200"/>
      <c r="U103" s="200"/>
      <c r="V103" s="200"/>
      <c r="W103" s="200"/>
      <c r="X103" s="200"/>
      <c r="Y103" s="200"/>
      <c r="Z103" s="200"/>
      <c r="AA103" s="200"/>
      <c r="AB103" s="200"/>
      <c r="AC103" s="200"/>
      <c r="AD103" s="200"/>
      <c r="AE103" s="200"/>
      <c r="AF103" s="200"/>
      <c r="AG103" s="223">
        <f>ROUND(SUM(AG104:AG106),2)</f>
        <v>0</v>
      </c>
      <c r="AH103" s="224"/>
      <c r="AI103" s="224"/>
      <c r="AJ103" s="224"/>
      <c r="AK103" s="224"/>
      <c r="AL103" s="224"/>
      <c r="AM103" s="224"/>
      <c r="AN103" s="225">
        <f t="shared" si="0"/>
        <v>0</v>
      </c>
      <c r="AO103" s="224"/>
      <c r="AP103" s="224"/>
      <c r="AQ103" s="84" t="s">
        <v>89</v>
      </c>
      <c r="AR103" s="48"/>
      <c r="AS103" s="85">
        <f>ROUND(SUM(AS104:AS106),2)</f>
        <v>0</v>
      </c>
      <c r="AT103" s="86">
        <f t="shared" si="1"/>
        <v>0</v>
      </c>
      <c r="AU103" s="87">
        <f>ROUND(SUM(AU104:AU106),5)</f>
        <v>0</v>
      </c>
      <c r="AV103" s="86">
        <f>ROUND(AZ103*L29,2)</f>
        <v>0</v>
      </c>
      <c r="AW103" s="86">
        <f>ROUND(BA103*L30,2)</f>
        <v>0</v>
      </c>
      <c r="AX103" s="86">
        <f>ROUND(BB103*L29,2)</f>
        <v>0</v>
      </c>
      <c r="AY103" s="86">
        <f>ROUND(BC103*L30,2)</f>
        <v>0</v>
      </c>
      <c r="AZ103" s="86">
        <f>ROUND(SUM(AZ104:AZ106),2)</f>
        <v>0</v>
      </c>
      <c r="BA103" s="86">
        <f>ROUND(SUM(BA104:BA106),2)</f>
        <v>0</v>
      </c>
      <c r="BB103" s="86">
        <f>ROUND(SUM(BB104:BB106),2)</f>
        <v>0</v>
      </c>
      <c r="BC103" s="86">
        <f>ROUND(SUM(BC104:BC106),2)</f>
        <v>0</v>
      </c>
      <c r="BD103" s="88">
        <f>ROUND(SUM(BD104:BD106),2)</f>
        <v>0</v>
      </c>
      <c r="BS103" s="25" t="s">
        <v>76</v>
      </c>
      <c r="BT103" s="25" t="s">
        <v>102</v>
      </c>
      <c r="BU103" s="25" t="s">
        <v>78</v>
      </c>
      <c r="BV103" s="25" t="s">
        <v>79</v>
      </c>
      <c r="BW103" s="25" t="s">
        <v>112</v>
      </c>
      <c r="BX103" s="25" t="s">
        <v>99</v>
      </c>
      <c r="CL103" s="25" t="s">
        <v>1</v>
      </c>
    </row>
    <row r="104" spans="1:91" s="3" customFormat="1" ht="16.5" customHeight="1">
      <c r="A104" s="83" t="s">
        <v>87</v>
      </c>
      <c r="B104" s="48"/>
      <c r="C104" s="9"/>
      <c r="D104" s="9"/>
      <c r="E104" s="9"/>
      <c r="F104" s="9"/>
      <c r="G104" s="200" t="s">
        <v>113</v>
      </c>
      <c r="H104" s="200"/>
      <c r="I104" s="200"/>
      <c r="J104" s="200"/>
      <c r="K104" s="200"/>
      <c r="L104" s="9"/>
      <c r="M104" s="200" t="s">
        <v>114</v>
      </c>
      <c r="N104" s="200"/>
      <c r="O104" s="200"/>
      <c r="P104" s="200"/>
      <c r="Q104" s="200"/>
      <c r="R104" s="200"/>
      <c r="S104" s="200"/>
      <c r="T104" s="200"/>
      <c r="U104" s="200"/>
      <c r="V104" s="200"/>
      <c r="W104" s="200"/>
      <c r="X104" s="200"/>
      <c r="Y104" s="200"/>
      <c r="Z104" s="200"/>
      <c r="AA104" s="200"/>
      <c r="AB104" s="200"/>
      <c r="AC104" s="200"/>
      <c r="AD104" s="200"/>
      <c r="AE104" s="200"/>
      <c r="AF104" s="200"/>
      <c r="AG104" s="225">
        <f>'700.2.4.1 - Silnoproud'!J34</f>
        <v>0</v>
      </c>
      <c r="AH104" s="224"/>
      <c r="AI104" s="224"/>
      <c r="AJ104" s="224"/>
      <c r="AK104" s="224"/>
      <c r="AL104" s="224"/>
      <c r="AM104" s="224"/>
      <c r="AN104" s="225">
        <f t="shared" si="0"/>
        <v>0</v>
      </c>
      <c r="AO104" s="224"/>
      <c r="AP104" s="224"/>
      <c r="AQ104" s="84" t="s">
        <v>89</v>
      </c>
      <c r="AR104" s="48"/>
      <c r="AS104" s="85">
        <v>0</v>
      </c>
      <c r="AT104" s="86">
        <f t="shared" si="1"/>
        <v>0</v>
      </c>
      <c r="AU104" s="87">
        <f>'700.2.4.1 - Silnoproud'!P132</f>
        <v>0</v>
      </c>
      <c r="AV104" s="86">
        <f>'700.2.4.1 - Silnoproud'!J37</f>
        <v>0</v>
      </c>
      <c r="AW104" s="86">
        <f>'700.2.4.1 - Silnoproud'!J38</f>
        <v>0</v>
      </c>
      <c r="AX104" s="86">
        <f>'700.2.4.1 - Silnoproud'!J39</f>
        <v>0</v>
      </c>
      <c r="AY104" s="86">
        <f>'700.2.4.1 - Silnoproud'!J40</f>
        <v>0</v>
      </c>
      <c r="AZ104" s="86">
        <f>'700.2.4.1 - Silnoproud'!F37</f>
        <v>0</v>
      </c>
      <c r="BA104" s="86">
        <f>'700.2.4.1 - Silnoproud'!F38</f>
        <v>0</v>
      </c>
      <c r="BB104" s="86">
        <f>'700.2.4.1 - Silnoproud'!F39</f>
        <v>0</v>
      </c>
      <c r="BC104" s="86">
        <f>'700.2.4.1 - Silnoproud'!F40</f>
        <v>0</v>
      </c>
      <c r="BD104" s="88">
        <f>'700.2.4.1 - Silnoproud'!F41</f>
        <v>0</v>
      </c>
      <c r="BT104" s="25" t="s">
        <v>115</v>
      </c>
      <c r="BV104" s="25" t="s">
        <v>79</v>
      </c>
      <c r="BW104" s="25" t="s">
        <v>116</v>
      </c>
      <c r="BX104" s="25" t="s">
        <v>112</v>
      </c>
      <c r="CL104" s="25" t="s">
        <v>1</v>
      </c>
    </row>
    <row r="105" spans="1:91" s="3" customFormat="1" ht="16.5" customHeight="1">
      <c r="A105" s="83" t="s">
        <v>87</v>
      </c>
      <c r="B105" s="48"/>
      <c r="C105" s="9"/>
      <c r="D105" s="9"/>
      <c r="E105" s="9"/>
      <c r="F105" s="9"/>
      <c r="G105" s="200" t="s">
        <v>117</v>
      </c>
      <c r="H105" s="200"/>
      <c r="I105" s="200"/>
      <c r="J105" s="200"/>
      <c r="K105" s="200"/>
      <c r="L105" s="9"/>
      <c r="M105" s="200" t="s">
        <v>118</v>
      </c>
      <c r="N105" s="200"/>
      <c r="O105" s="200"/>
      <c r="P105" s="200"/>
      <c r="Q105" s="200"/>
      <c r="R105" s="200"/>
      <c r="S105" s="200"/>
      <c r="T105" s="200"/>
      <c r="U105" s="200"/>
      <c r="V105" s="200"/>
      <c r="W105" s="200"/>
      <c r="X105" s="200"/>
      <c r="Y105" s="200"/>
      <c r="Z105" s="200"/>
      <c r="AA105" s="200"/>
      <c r="AB105" s="200"/>
      <c r="AC105" s="200"/>
      <c r="AD105" s="200"/>
      <c r="AE105" s="200"/>
      <c r="AF105" s="200"/>
      <c r="AG105" s="225">
        <f>'700.2.4.2 - Slaboproud'!J34</f>
        <v>0</v>
      </c>
      <c r="AH105" s="224"/>
      <c r="AI105" s="224"/>
      <c r="AJ105" s="224"/>
      <c r="AK105" s="224"/>
      <c r="AL105" s="224"/>
      <c r="AM105" s="224"/>
      <c r="AN105" s="225">
        <f t="shared" si="0"/>
        <v>0</v>
      </c>
      <c r="AO105" s="224"/>
      <c r="AP105" s="224"/>
      <c r="AQ105" s="84" t="s">
        <v>89</v>
      </c>
      <c r="AR105" s="48"/>
      <c r="AS105" s="85">
        <v>0</v>
      </c>
      <c r="AT105" s="86">
        <f t="shared" si="1"/>
        <v>0</v>
      </c>
      <c r="AU105" s="87">
        <f>'700.2.4.2 - Slaboproud'!P129</f>
        <v>0</v>
      </c>
      <c r="AV105" s="86">
        <f>'700.2.4.2 - Slaboproud'!J37</f>
        <v>0</v>
      </c>
      <c r="AW105" s="86">
        <f>'700.2.4.2 - Slaboproud'!J38</f>
        <v>0</v>
      </c>
      <c r="AX105" s="86">
        <f>'700.2.4.2 - Slaboproud'!J39</f>
        <v>0</v>
      </c>
      <c r="AY105" s="86">
        <f>'700.2.4.2 - Slaboproud'!J40</f>
        <v>0</v>
      </c>
      <c r="AZ105" s="86">
        <f>'700.2.4.2 - Slaboproud'!F37</f>
        <v>0</v>
      </c>
      <c r="BA105" s="86">
        <f>'700.2.4.2 - Slaboproud'!F38</f>
        <v>0</v>
      </c>
      <c r="BB105" s="86">
        <f>'700.2.4.2 - Slaboproud'!F39</f>
        <v>0</v>
      </c>
      <c r="BC105" s="86">
        <f>'700.2.4.2 - Slaboproud'!F40</f>
        <v>0</v>
      </c>
      <c r="BD105" s="88">
        <f>'700.2.4.2 - Slaboproud'!F41</f>
        <v>0</v>
      </c>
      <c r="BT105" s="25" t="s">
        <v>115</v>
      </c>
      <c r="BV105" s="25" t="s">
        <v>79</v>
      </c>
      <c r="BW105" s="25" t="s">
        <v>119</v>
      </c>
      <c r="BX105" s="25" t="s">
        <v>112</v>
      </c>
      <c r="CL105" s="25" t="s">
        <v>1</v>
      </c>
    </row>
    <row r="106" spans="1:91" s="3" customFormat="1" ht="16.5" customHeight="1">
      <c r="A106" s="83" t="s">
        <v>87</v>
      </c>
      <c r="B106" s="48"/>
      <c r="C106" s="9"/>
      <c r="D106" s="9"/>
      <c r="E106" s="9"/>
      <c r="F106" s="9"/>
      <c r="G106" s="200" t="s">
        <v>120</v>
      </c>
      <c r="H106" s="200"/>
      <c r="I106" s="200"/>
      <c r="J106" s="200"/>
      <c r="K106" s="200"/>
      <c r="L106" s="9"/>
      <c r="M106" s="200" t="s">
        <v>121</v>
      </c>
      <c r="N106" s="200"/>
      <c r="O106" s="200"/>
      <c r="P106" s="200"/>
      <c r="Q106" s="200"/>
      <c r="R106" s="200"/>
      <c r="S106" s="200"/>
      <c r="T106" s="200"/>
      <c r="U106" s="200"/>
      <c r="V106" s="200"/>
      <c r="W106" s="200"/>
      <c r="X106" s="200"/>
      <c r="Y106" s="200"/>
      <c r="Z106" s="200"/>
      <c r="AA106" s="200"/>
      <c r="AB106" s="200"/>
      <c r="AC106" s="200"/>
      <c r="AD106" s="200"/>
      <c r="AE106" s="200"/>
      <c r="AF106" s="200"/>
      <c r="AG106" s="225">
        <f>'700.2.4.3 - Zemní práce'!J34</f>
        <v>0</v>
      </c>
      <c r="AH106" s="224"/>
      <c r="AI106" s="224"/>
      <c r="AJ106" s="224"/>
      <c r="AK106" s="224"/>
      <c r="AL106" s="224"/>
      <c r="AM106" s="224"/>
      <c r="AN106" s="225">
        <f t="shared" si="0"/>
        <v>0</v>
      </c>
      <c r="AO106" s="224"/>
      <c r="AP106" s="224"/>
      <c r="AQ106" s="84" t="s">
        <v>89</v>
      </c>
      <c r="AR106" s="48"/>
      <c r="AS106" s="85">
        <v>0</v>
      </c>
      <c r="AT106" s="86">
        <f t="shared" si="1"/>
        <v>0</v>
      </c>
      <c r="AU106" s="87">
        <f>'700.2.4.3 - Zemní práce'!P128</f>
        <v>0</v>
      </c>
      <c r="AV106" s="86">
        <f>'700.2.4.3 - Zemní práce'!J37</f>
        <v>0</v>
      </c>
      <c r="AW106" s="86">
        <f>'700.2.4.3 - Zemní práce'!J38</f>
        <v>0</v>
      </c>
      <c r="AX106" s="86">
        <f>'700.2.4.3 - Zemní práce'!J39</f>
        <v>0</v>
      </c>
      <c r="AY106" s="86">
        <f>'700.2.4.3 - Zemní práce'!J40</f>
        <v>0</v>
      </c>
      <c r="AZ106" s="86">
        <f>'700.2.4.3 - Zemní práce'!F37</f>
        <v>0</v>
      </c>
      <c r="BA106" s="86">
        <f>'700.2.4.3 - Zemní práce'!F38</f>
        <v>0</v>
      </c>
      <c r="BB106" s="86">
        <f>'700.2.4.3 - Zemní práce'!F39</f>
        <v>0</v>
      </c>
      <c r="BC106" s="86">
        <f>'700.2.4.3 - Zemní práce'!F40</f>
        <v>0</v>
      </c>
      <c r="BD106" s="88">
        <f>'700.2.4.3 - Zemní práce'!F41</f>
        <v>0</v>
      </c>
      <c r="BT106" s="25" t="s">
        <v>115</v>
      </c>
      <c r="BV106" s="25" t="s">
        <v>79</v>
      </c>
      <c r="BW106" s="25" t="s">
        <v>122</v>
      </c>
      <c r="BX106" s="25" t="s">
        <v>112</v>
      </c>
      <c r="CL106" s="25" t="s">
        <v>1</v>
      </c>
    </row>
    <row r="107" spans="1:91" s="3" customFormat="1" ht="16.5" customHeight="1">
      <c r="B107" s="48"/>
      <c r="C107" s="9"/>
      <c r="D107" s="9"/>
      <c r="E107" s="9"/>
      <c r="F107" s="200" t="s">
        <v>123</v>
      </c>
      <c r="G107" s="200"/>
      <c r="H107" s="200"/>
      <c r="I107" s="200"/>
      <c r="J107" s="200"/>
      <c r="K107" s="9"/>
      <c r="L107" s="200" t="s">
        <v>124</v>
      </c>
      <c r="M107" s="200"/>
      <c r="N107" s="200"/>
      <c r="O107" s="200"/>
      <c r="P107" s="200"/>
      <c r="Q107" s="200"/>
      <c r="R107" s="200"/>
      <c r="S107" s="200"/>
      <c r="T107" s="200"/>
      <c r="U107" s="200"/>
      <c r="V107" s="200"/>
      <c r="W107" s="200"/>
      <c r="X107" s="200"/>
      <c r="Y107" s="200"/>
      <c r="Z107" s="200"/>
      <c r="AA107" s="200"/>
      <c r="AB107" s="200"/>
      <c r="AC107" s="200"/>
      <c r="AD107" s="200"/>
      <c r="AE107" s="200"/>
      <c r="AF107" s="200"/>
      <c r="AG107" s="223">
        <f>ROUND(SUM(AG108:AG109),2)</f>
        <v>0</v>
      </c>
      <c r="AH107" s="224"/>
      <c r="AI107" s="224"/>
      <c r="AJ107" s="224"/>
      <c r="AK107" s="224"/>
      <c r="AL107" s="224"/>
      <c r="AM107" s="224"/>
      <c r="AN107" s="225">
        <f t="shared" si="0"/>
        <v>0</v>
      </c>
      <c r="AO107" s="224"/>
      <c r="AP107" s="224"/>
      <c r="AQ107" s="84" t="s">
        <v>89</v>
      </c>
      <c r="AR107" s="48"/>
      <c r="AS107" s="85">
        <f>ROUND(SUM(AS108:AS109),2)</f>
        <v>0</v>
      </c>
      <c r="AT107" s="86">
        <f t="shared" si="1"/>
        <v>0</v>
      </c>
      <c r="AU107" s="87">
        <f>ROUND(SUM(AU108:AU109),5)</f>
        <v>0</v>
      </c>
      <c r="AV107" s="86">
        <f>ROUND(AZ107*L29,2)</f>
        <v>0</v>
      </c>
      <c r="AW107" s="86">
        <f>ROUND(BA107*L30,2)</f>
        <v>0</v>
      </c>
      <c r="AX107" s="86">
        <f>ROUND(BB107*L29,2)</f>
        <v>0</v>
      </c>
      <c r="AY107" s="86">
        <f>ROUND(BC107*L30,2)</f>
        <v>0</v>
      </c>
      <c r="AZ107" s="86">
        <f>ROUND(SUM(AZ108:AZ109),2)</f>
        <v>0</v>
      </c>
      <c r="BA107" s="86">
        <f>ROUND(SUM(BA108:BA109),2)</f>
        <v>0</v>
      </c>
      <c r="BB107" s="86">
        <f>ROUND(SUM(BB108:BB109),2)</f>
        <v>0</v>
      </c>
      <c r="BC107" s="86">
        <f>ROUND(SUM(BC108:BC109),2)</f>
        <v>0</v>
      </c>
      <c r="BD107" s="88">
        <f>ROUND(SUM(BD108:BD109),2)</f>
        <v>0</v>
      </c>
      <c r="BS107" s="25" t="s">
        <v>76</v>
      </c>
      <c r="BT107" s="25" t="s">
        <v>102</v>
      </c>
      <c r="BU107" s="25" t="s">
        <v>78</v>
      </c>
      <c r="BV107" s="25" t="s">
        <v>79</v>
      </c>
      <c r="BW107" s="25" t="s">
        <v>125</v>
      </c>
      <c r="BX107" s="25" t="s">
        <v>99</v>
      </c>
      <c r="CL107" s="25" t="s">
        <v>1</v>
      </c>
    </row>
    <row r="108" spans="1:91" s="3" customFormat="1" ht="16.5" customHeight="1">
      <c r="A108" s="83" t="s">
        <v>87</v>
      </c>
      <c r="B108" s="48"/>
      <c r="C108" s="9"/>
      <c r="D108" s="9"/>
      <c r="E108" s="9"/>
      <c r="F108" s="9"/>
      <c r="G108" s="200" t="s">
        <v>126</v>
      </c>
      <c r="H108" s="200"/>
      <c r="I108" s="200"/>
      <c r="J108" s="200"/>
      <c r="K108" s="200"/>
      <c r="L108" s="9"/>
      <c r="M108" s="200" t="s">
        <v>127</v>
      </c>
      <c r="N108" s="200"/>
      <c r="O108" s="200"/>
      <c r="P108" s="200"/>
      <c r="Q108" s="200"/>
      <c r="R108" s="200"/>
      <c r="S108" s="200"/>
      <c r="T108" s="200"/>
      <c r="U108" s="200"/>
      <c r="V108" s="200"/>
      <c r="W108" s="200"/>
      <c r="X108" s="200"/>
      <c r="Y108" s="200"/>
      <c r="Z108" s="200"/>
      <c r="AA108" s="200"/>
      <c r="AB108" s="200"/>
      <c r="AC108" s="200"/>
      <c r="AD108" s="200"/>
      <c r="AE108" s="200"/>
      <c r="AF108" s="200"/>
      <c r="AG108" s="225">
        <f>'700.2.5.1 - Měření a regu...'!J34</f>
        <v>0</v>
      </c>
      <c r="AH108" s="224"/>
      <c r="AI108" s="224"/>
      <c r="AJ108" s="224"/>
      <c r="AK108" s="224"/>
      <c r="AL108" s="224"/>
      <c r="AM108" s="224"/>
      <c r="AN108" s="225">
        <f t="shared" si="0"/>
        <v>0</v>
      </c>
      <c r="AO108" s="224"/>
      <c r="AP108" s="224"/>
      <c r="AQ108" s="84" t="s">
        <v>89</v>
      </c>
      <c r="AR108" s="48"/>
      <c r="AS108" s="85">
        <v>0</v>
      </c>
      <c r="AT108" s="86">
        <f t="shared" si="1"/>
        <v>0</v>
      </c>
      <c r="AU108" s="87">
        <f>'700.2.5.1 - Měření a regu...'!P127</f>
        <v>0</v>
      </c>
      <c r="AV108" s="86">
        <f>'700.2.5.1 - Měření a regu...'!J37</f>
        <v>0</v>
      </c>
      <c r="AW108" s="86">
        <f>'700.2.5.1 - Měření a regu...'!J38</f>
        <v>0</v>
      </c>
      <c r="AX108" s="86">
        <f>'700.2.5.1 - Měření a regu...'!J39</f>
        <v>0</v>
      </c>
      <c r="AY108" s="86">
        <f>'700.2.5.1 - Měření a regu...'!J40</f>
        <v>0</v>
      </c>
      <c r="AZ108" s="86">
        <f>'700.2.5.1 - Měření a regu...'!F37</f>
        <v>0</v>
      </c>
      <c r="BA108" s="86">
        <f>'700.2.5.1 - Měření a regu...'!F38</f>
        <v>0</v>
      </c>
      <c r="BB108" s="86">
        <f>'700.2.5.1 - Měření a regu...'!F39</f>
        <v>0</v>
      </c>
      <c r="BC108" s="86">
        <f>'700.2.5.1 - Měření a regu...'!F40</f>
        <v>0</v>
      </c>
      <c r="BD108" s="88">
        <f>'700.2.5.1 - Měření a regu...'!F41</f>
        <v>0</v>
      </c>
      <c r="BT108" s="25" t="s">
        <v>115</v>
      </c>
      <c r="BV108" s="25" t="s">
        <v>79</v>
      </c>
      <c r="BW108" s="25" t="s">
        <v>128</v>
      </c>
      <c r="BX108" s="25" t="s">
        <v>125</v>
      </c>
      <c r="CL108" s="25" t="s">
        <v>1</v>
      </c>
    </row>
    <row r="109" spans="1:91" s="3" customFormat="1" ht="16.5" customHeight="1">
      <c r="A109" s="83" t="s">
        <v>87</v>
      </c>
      <c r="B109" s="48"/>
      <c r="C109" s="9"/>
      <c r="D109" s="9"/>
      <c r="E109" s="9"/>
      <c r="F109" s="9"/>
      <c r="G109" s="200" t="s">
        <v>129</v>
      </c>
      <c r="H109" s="200"/>
      <c r="I109" s="200"/>
      <c r="J109" s="200"/>
      <c r="K109" s="200"/>
      <c r="L109" s="9"/>
      <c r="M109" s="200" t="s">
        <v>130</v>
      </c>
      <c r="N109" s="200"/>
      <c r="O109" s="200"/>
      <c r="P109" s="200"/>
      <c r="Q109" s="200"/>
      <c r="R109" s="200"/>
      <c r="S109" s="200"/>
      <c r="T109" s="200"/>
      <c r="U109" s="200"/>
      <c r="V109" s="200"/>
      <c r="W109" s="200"/>
      <c r="X109" s="200"/>
      <c r="Y109" s="200"/>
      <c r="Z109" s="200"/>
      <c r="AA109" s="200"/>
      <c r="AB109" s="200"/>
      <c r="AC109" s="200"/>
      <c r="AD109" s="200"/>
      <c r="AE109" s="200"/>
      <c r="AF109" s="200"/>
      <c r="AG109" s="225">
        <f>'700.2.5.2 - Rozvaděč R-DT'!J34</f>
        <v>0</v>
      </c>
      <c r="AH109" s="224"/>
      <c r="AI109" s="224"/>
      <c r="AJ109" s="224"/>
      <c r="AK109" s="224"/>
      <c r="AL109" s="224"/>
      <c r="AM109" s="224"/>
      <c r="AN109" s="225">
        <f t="shared" si="0"/>
        <v>0</v>
      </c>
      <c r="AO109" s="224"/>
      <c r="AP109" s="224"/>
      <c r="AQ109" s="84" t="s">
        <v>89</v>
      </c>
      <c r="AR109" s="48"/>
      <c r="AS109" s="85">
        <v>0</v>
      </c>
      <c r="AT109" s="86">
        <f t="shared" si="1"/>
        <v>0</v>
      </c>
      <c r="AU109" s="87">
        <f>'700.2.5.2 - Rozvaděč R-DT'!P129</f>
        <v>0</v>
      </c>
      <c r="AV109" s="86">
        <f>'700.2.5.2 - Rozvaděč R-DT'!J37</f>
        <v>0</v>
      </c>
      <c r="AW109" s="86">
        <f>'700.2.5.2 - Rozvaděč R-DT'!J38</f>
        <v>0</v>
      </c>
      <c r="AX109" s="86">
        <f>'700.2.5.2 - Rozvaděč R-DT'!J39</f>
        <v>0</v>
      </c>
      <c r="AY109" s="86">
        <f>'700.2.5.2 - Rozvaděč R-DT'!J40</f>
        <v>0</v>
      </c>
      <c r="AZ109" s="86">
        <f>'700.2.5.2 - Rozvaděč R-DT'!F37</f>
        <v>0</v>
      </c>
      <c r="BA109" s="86">
        <f>'700.2.5.2 - Rozvaděč R-DT'!F38</f>
        <v>0</v>
      </c>
      <c r="BB109" s="86">
        <f>'700.2.5.2 - Rozvaděč R-DT'!F39</f>
        <v>0</v>
      </c>
      <c r="BC109" s="86">
        <f>'700.2.5.2 - Rozvaděč R-DT'!F40</f>
        <v>0</v>
      </c>
      <c r="BD109" s="88">
        <f>'700.2.5.2 - Rozvaděč R-DT'!F41</f>
        <v>0</v>
      </c>
      <c r="BT109" s="25" t="s">
        <v>115</v>
      </c>
      <c r="BV109" s="25" t="s">
        <v>79</v>
      </c>
      <c r="BW109" s="25" t="s">
        <v>131</v>
      </c>
      <c r="BX109" s="25" t="s">
        <v>125</v>
      </c>
      <c r="CL109" s="25" t="s">
        <v>1</v>
      </c>
    </row>
    <row r="110" spans="1:91" s="3" customFormat="1" ht="16.5" customHeight="1">
      <c r="A110" s="83" t="s">
        <v>87</v>
      </c>
      <c r="B110" s="48"/>
      <c r="C110" s="9"/>
      <c r="D110" s="9"/>
      <c r="E110" s="9"/>
      <c r="F110" s="200" t="s">
        <v>132</v>
      </c>
      <c r="G110" s="200"/>
      <c r="H110" s="200"/>
      <c r="I110" s="200"/>
      <c r="J110" s="200"/>
      <c r="K110" s="9"/>
      <c r="L110" s="200" t="s">
        <v>133</v>
      </c>
      <c r="M110" s="200"/>
      <c r="N110" s="200"/>
      <c r="O110" s="200"/>
      <c r="P110" s="200"/>
      <c r="Q110" s="200"/>
      <c r="R110" s="200"/>
      <c r="S110" s="200"/>
      <c r="T110" s="200"/>
      <c r="U110" s="200"/>
      <c r="V110" s="200"/>
      <c r="W110" s="200"/>
      <c r="X110" s="200"/>
      <c r="Y110" s="200"/>
      <c r="Z110" s="200"/>
      <c r="AA110" s="200"/>
      <c r="AB110" s="200"/>
      <c r="AC110" s="200"/>
      <c r="AD110" s="200"/>
      <c r="AE110" s="200"/>
      <c r="AF110" s="200"/>
      <c r="AG110" s="225">
        <f>'700.2.6 - Systém ochrany ...'!J34</f>
        <v>0</v>
      </c>
      <c r="AH110" s="224"/>
      <c r="AI110" s="224"/>
      <c r="AJ110" s="224"/>
      <c r="AK110" s="224"/>
      <c r="AL110" s="224"/>
      <c r="AM110" s="224"/>
      <c r="AN110" s="225">
        <f t="shared" si="0"/>
        <v>0</v>
      </c>
      <c r="AO110" s="224"/>
      <c r="AP110" s="224"/>
      <c r="AQ110" s="84" t="s">
        <v>89</v>
      </c>
      <c r="AR110" s="48"/>
      <c r="AS110" s="85">
        <v>0</v>
      </c>
      <c r="AT110" s="86">
        <f t="shared" si="1"/>
        <v>0</v>
      </c>
      <c r="AU110" s="87">
        <f>'700.2.6 - Systém ochrany ...'!P126</f>
        <v>0</v>
      </c>
      <c r="AV110" s="86">
        <f>'700.2.6 - Systém ochrany ...'!J37</f>
        <v>0</v>
      </c>
      <c r="AW110" s="86">
        <f>'700.2.6 - Systém ochrany ...'!J38</f>
        <v>0</v>
      </c>
      <c r="AX110" s="86">
        <f>'700.2.6 - Systém ochrany ...'!J39</f>
        <v>0</v>
      </c>
      <c r="AY110" s="86">
        <f>'700.2.6 - Systém ochrany ...'!J40</f>
        <v>0</v>
      </c>
      <c r="AZ110" s="86">
        <f>'700.2.6 - Systém ochrany ...'!F37</f>
        <v>0</v>
      </c>
      <c r="BA110" s="86">
        <f>'700.2.6 - Systém ochrany ...'!F38</f>
        <v>0</v>
      </c>
      <c r="BB110" s="86">
        <f>'700.2.6 - Systém ochrany ...'!F39</f>
        <v>0</v>
      </c>
      <c r="BC110" s="86">
        <f>'700.2.6 - Systém ochrany ...'!F40</f>
        <v>0</v>
      </c>
      <c r="BD110" s="88">
        <f>'700.2.6 - Systém ochrany ...'!F41</f>
        <v>0</v>
      </c>
      <c r="BT110" s="25" t="s">
        <v>102</v>
      </c>
      <c r="BV110" s="25" t="s">
        <v>79</v>
      </c>
      <c r="BW110" s="25" t="s">
        <v>134</v>
      </c>
      <c r="BX110" s="25" t="s">
        <v>99</v>
      </c>
      <c r="CL110" s="25" t="s">
        <v>1</v>
      </c>
    </row>
    <row r="111" spans="1:91" s="3" customFormat="1" ht="16.5" customHeight="1">
      <c r="B111" s="48"/>
      <c r="C111" s="9"/>
      <c r="D111" s="9"/>
      <c r="E111" s="200" t="s">
        <v>135</v>
      </c>
      <c r="F111" s="200"/>
      <c r="G111" s="200"/>
      <c r="H111" s="200"/>
      <c r="I111" s="200"/>
      <c r="J111" s="9"/>
      <c r="K111" s="200" t="s">
        <v>136</v>
      </c>
      <c r="L111" s="200"/>
      <c r="M111" s="200"/>
      <c r="N111" s="200"/>
      <c r="O111" s="200"/>
      <c r="P111" s="200"/>
      <c r="Q111" s="200"/>
      <c r="R111" s="200"/>
      <c r="S111" s="200"/>
      <c r="T111" s="200"/>
      <c r="U111" s="200"/>
      <c r="V111" s="200"/>
      <c r="W111" s="200"/>
      <c r="X111" s="200"/>
      <c r="Y111" s="200"/>
      <c r="Z111" s="200"/>
      <c r="AA111" s="200"/>
      <c r="AB111" s="200"/>
      <c r="AC111" s="200"/>
      <c r="AD111" s="200"/>
      <c r="AE111" s="200"/>
      <c r="AF111" s="200"/>
      <c r="AG111" s="223">
        <f>ROUND(SUM(AG112:AG113),2)</f>
        <v>0</v>
      </c>
      <c r="AH111" s="224"/>
      <c r="AI111" s="224"/>
      <c r="AJ111" s="224"/>
      <c r="AK111" s="224"/>
      <c r="AL111" s="224"/>
      <c r="AM111" s="224"/>
      <c r="AN111" s="225">
        <f t="shared" si="0"/>
        <v>0</v>
      </c>
      <c r="AO111" s="224"/>
      <c r="AP111" s="224"/>
      <c r="AQ111" s="84" t="s">
        <v>89</v>
      </c>
      <c r="AR111" s="48"/>
      <c r="AS111" s="85">
        <f>ROUND(SUM(AS112:AS113),2)</f>
        <v>0</v>
      </c>
      <c r="AT111" s="86">
        <f t="shared" si="1"/>
        <v>0</v>
      </c>
      <c r="AU111" s="87">
        <f>ROUND(SUM(AU112:AU113),5)</f>
        <v>0</v>
      </c>
      <c r="AV111" s="86">
        <f>ROUND(AZ111*L29,2)</f>
        <v>0</v>
      </c>
      <c r="AW111" s="86">
        <f>ROUND(BA111*L30,2)</f>
        <v>0</v>
      </c>
      <c r="AX111" s="86">
        <f>ROUND(BB111*L29,2)</f>
        <v>0</v>
      </c>
      <c r="AY111" s="86">
        <f>ROUND(BC111*L30,2)</f>
        <v>0</v>
      </c>
      <c r="AZ111" s="86">
        <f>ROUND(SUM(AZ112:AZ113),2)</f>
        <v>0</v>
      </c>
      <c r="BA111" s="86">
        <f>ROUND(SUM(BA112:BA113),2)</f>
        <v>0</v>
      </c>
      <c r="BB111" s="86">
        <f>ROUND(SUM(BB112:BB113),2)</f>
        <v>0</v>
      </c>
      <c r="BC111" s="86">
        <f>ROUND(SUM(BC112:BC113),2)</f>
        <v>0</v>
      </c>
      <c r="BD111" s="88">
        <f>ROUND(SUM(BD112:BD113),2)</f>
        <v>0</v>
      </c>
      <c r="BS111" s="25" t="s">
        <v>76</v>
      </c>
      <c r="BT111" s="25" t="s">
        <v>86</v>
      </c>
      <c r="BU111" s="25" t="s">
        <v>78</v>
      </c>
      <c r="BV111" s="25" t="s">
        <v>79</v>
      </c>
      <c r="BW111" s="25" t="s">
        <v>137</v>
      </c>
      <c r="BX111" s="25" t="s">
        <v>93</v>
      </c>
      <c r="CL111" s="25" t="s">
        <v>1</v>
      </c>
    </row>
    <row r="112" spans="1:91" s="3" customFormat="1" ht="16.5" customHeight="1">
      <c r="A112" s="83" t="s">
        <v>87</v>
      </c>
      <c r="B112" s="48"/>
      <c r="C112" s="9"/>
      <c r="D112" s="9"/>
      <c r="E112" s="9"/>
      <c r="F112" s="200" t="s">
        <v>138</v>
      </c>
      <c r="G112" s="200"/>
      <c r="H112" s="200"/>
      <c r="I112" s="200"/>
      <c r="J112" s="200"/>
      <c r="K112" s="9"/>
      <c r="L112" s="200" t="s">
        <v>139</v>
      </c>
      <c r="M112" s="200"/>
      <c r="N112" s="200"/>
      <c r="O112" s="200"/>
      <c r="P112" s="200"/>
      <c r="Q112" s="200"/>
      <c r="R112" s="200"/>
      <c r="S112" s="200"/>
      <c r="T112" s="200"/>
      <c r="U112" s="200"/>
      <c r="V112" s="200"/>
      <c r="W112" s="200"/>
      <c r="X112" s="200"/>
      <c r="Y112" s="200"/>
      <c r="Z112" s="200"/>
      <c r="AA112" s="200"/>
      <c r="AB112" s="200"/>
      <c r="AC112" s="200"/>
      <c r="AD112" s="200"/>
      <c r="AE112" s="200"/>
      <c r="AF112" s="200"/>
      <c r="AG112" s="225">
        <f>'700.3.1 - Areálová kanali...'!J34</f>
        <v>0</v>
      </c>
      <c r="AH112" s="224"/>
      <c r="AI112" s="224"/>
      <c r="AJ112" s="224"/>
      <c r="AK112" s="224"/>
      <c r="AL112" s="224"/>
      <c r="AM112" s="224"/>
      <c r="AN112" s="225">
        <f t="shared" si="0"/>
        <v>0</v>
      </c>
      <c r="AO112" s="224"/>
      <c r="AP112" s="224"/>
      <c r="AQ112" s="84" t="s">
        <v>89</v>
      </c>
      <c r="AR112" s="48"/>
      <c r="AS112" s="85">
        <v>0</v>
      </c>
      <c r="AT112" s="86">
        <f t="shared" si="1"/>
        <v>0</v>
      </c>
      <c r="AU112" s="87">
        <f>'700.3.1 - Areálová kanali...'!P130</f>
        <v>0</v>
      </c>
      <c r="AV112" s="86">
        <f>'700.3.1 - Areálová kanali...'!J37</f>
        <v>0</v>
      </c>
      <c r="AW112" s="86">
        <f>'700.3.1 - Areálová kanali...'!J38</f>
        <v>0</v>
      </c>
      <c r="AX112" s="86">
        <f>'700.3.1 - Areálová kanali...'!J39</f>
        <v>0</v>
      </c>
      <c r="AY112" s="86">
        <f>'700.3.1 - Areálová kanali...'!J40</f>
        <v>0</v>
      </c>
      <c r="AZ112" s="86">
        <f>'700.3.1 - Areálová kanali...'!F37</f>
        <v>0</v>
      </c>
      <c r="BA112" s="86">
        <f>'700.3.1 - Areálová kanali...'!F38</f>
        <v>0</v>
      </c>
      <c r="BB112" s="86">
        <f>'700.3.1 - Areálová kanali...'!F39</f>
        <v>0</v>
      </c>
      <c r="BC112" s="86">
        <f>'700.3.1 - Areálová kanali...'!F40</f>
        <v>0</v>
      </c>
      <c r="BD112" s="88">
        <f>'700.3.1 - Areálová kanali...'!F41</f>
        <v>0</v>
      </c>
      <c r="BT112" s="25" t="s">
        <v>102</v>
      </c>
      <c r="BV112" s="25" t="s">
        <v>79</v>
      </c>
      <c r="BW112" s="25" t="s">
        <v>140</v>
      </c>
      <c r="BX112" s="25" t="s">
        <v>137</v>
      </c>
      <c r="CL112" s="25" t="s">
        <v>1</v>
      </c>
    </row>
    <row r="113" spans="1:90" s="3" customFormat="1" ht="16.5" customHeight="1">
      <c r="A113" s="83" t="s">
        <v>87</v>
      </c>
      <c r="B113" s="48"/>
      <c r="C113" s="9"/>
      <c r="D113" s="9"/>
      <c r="E113" s="9"/>
      <c r="F113" s="200" t="s">
        <v>141</v>
      </c>
      <c r="G113" s="200"/>
      <c r="H113" s="200"/>
      <c r="I113" s="200"/>
      <c r="J113" s="200"/>
      <c r="K113" s="9"/>
      <c r="L113" s="200" t="s">
        <v>142</v>
      </c>
      <c r="M113" s="200"/>
      <c r="N113" s="200"/>
      <c r="O113" s="200"/>
      <c r="P113" s="200"/>
      <c r="Q113" s="200"/>
      <c r="R113" s="200"/>
      <c r="S113" s="200"/>
      <c r="T113" s="200"/>
      <c r="U113" s="200"/>
      <c r="V113" s="200"/>
      <c r="W113" s="200"/>
      <c r="X113" s="200"/>
      <c r="Y113" s="200"/>
      <c r="Z113" s="200"/>
      <c r="AA113" s="200"/>
      <c r="AB113" s="200"/>
      <c r="AC113" s="200"/>
      <c r="AD113" s="200"/>
      <c r="AE113" s="200"/>
      <c r="AF113" s="200"/>
      <c r="AG113" s="225">
        <f>'700.3.2 - Areálová přípoj...'!J34</f>
        <v>0</v>
      </c>
      <c r="AH113" s="224"/>
      <c r="AI113" s="224"/>
      <c r="AJ113" s="224"/>
      <c r="AK113" s="224"/>
      <c r="AL113" s="224"/>
      <c r="AM113" s="224"/>
      <c r="AN113" s="225">
        <f t="shared" si="0"/>
        <v>0</v>
      </c>
      <c r="AO113" s="224"/>
      <c r="AP113" s="224"/>
      <c r="AQ113" s="84" t="s">
        <v>89</v>
      </c>
      <c r="AR113" s="48"/>
      <c r="AS113" s="85">
        <v>0</v>
      </c>
      <c r="AT113" s="86">
        <f t="shared" si="1"/>
        <v>0</v>
      </c>
      <c r="AU113" s="87">
        <f>'700.3.2 - Areálová přípoj...'!P128</f>
        <v>0</v>
      </c>
      <c r="AV113" s="86">
        <f>'700.3.2 - Areálová přípoj...'!J37</f>
        <v>0</v>
      </c>
      <c r="AW113" s="86">
        <f>'700.3.2 - Areálová přípoj...'!J38</f>
        <v>0</v>
      </c>
      <c r="AX113" s="86">
        <f>'700.3.2 - Areálová přípoj...'!J39</f>
        <v>0</v>
      </c>
      <c r="AY113" s="86">
        <f>'700.3.2 - Areálová přípoj...'!J40</f>
        <v>0</v>
      </c>
      <c r="AZ113" s="86">
        <f>'700.3.2 - Areálová přípoj...'!F37</f>
        <v>0</v>
      </c>
      <c r="BA113" s="86">
        <f>'700.3.2 - Areálová přípoj...'!F38</f>
        <v>0</v>
      </c>
      <c r="BB113" s="86">
        <f>'700.3.2 - Areálová přípoj...'!F39</f>
        <v>0</v>
      </c>
      <c r="BC113" s="86">
        <f>'700.3.2 - Areálová přípoj...'!F40</f>
        <v>0</v>
      </c>
      <c r="BD113" s="88">
        <f>'700.3.2 - Areálová přípoj...'!F41</f>
        <v>0</v>
      </c>
      <c r="BT113" s="25" t="s">
        <v>102</v>
      </c>
      <c r="BV113" s="25" t="s">
        <v>79</v>
      </c>
      <c r="BW113" s="25" t="s">
        <v>143</v>
      </c>
      <c r="BX113" s="25" t="s">
        <v>137</v>
      </c>
      <c r="CL113" s="25" t="s">
        <v>1</v>
      </c>
    </row>
    <row r="114" spans="1:90" s="3" customFormat="1" ht="16.5" customHeight="1">
      <c r="A114" s="83" t="s">
        <v>87</v>
      </c>
      <c r="B114" s="48"/>
      <c r="C114" s="9"/>
      <c r="D114" s="9"/>
      <c r="E114" s="200" t="s">
        <v>144</v>
      </c>
      <c r="F114" s="200"/>
      <c r="G114" s="200"/>
      <c r="H114" s="200"/>
      <c r="I114" s="200"/>
      <c r="J114" s="9"/>
      <c r="K114" s="200" t="s">
        <v>145</v>
      </c>
      <c r="L114" s="200"/>
      <c r="M114" s="200"/>
      <c r="N114" s="200"/>
      <c r="O114" s="200"/>
      <c r="P114" s="200"/>
      <c r="Q114" s="200"/>
      <c r="R114" s="200"/>
      <c r="S114" s="200"/>
      <c r="T114" s="200"/>
      <c r="U114" s="200"/>
      <c r="V114" s="200"/>
      <c r="W114" s="200"/>
      <c r="X114" s="200"/>
      <c r="Y114" s="200"/>
      <c r="Z114" s="200"/>
      <c r="AA114" s="200"/>
      <c r="AB114" s="200"/>
      <c r="AC114" s="200"/>
      <c r="AD114" s="200"/>
      <c r="AE114" s="200"/>
      <c r="AF114" s="200"/>
      <c r="AG114" s="225">
        <f>'700.4 - Zpevněné plochy a...'!J32</f>
        <v>0</v>
      </c>
      <c r="AH114" s="224"/>
      <c r="AI114" s="224"/>
      <c r="AJ114" s="224"/>
      <c r="AK114" s="224"/>
      <c r="AL114" s="224"/>
      <c r="AM114" s="224"/>
      <c r="AN114" s="225">
        <f t="shared" si="0"/>
        <v>0</v>
      </c>
      <c r="AO114" s="224"/>
      <c r="AP114" s="224"/>
      <c r="AQ114" s="84" t="s">
        <v>89</v>
      </c>
      <c r="AR114" s="48"/>
      <c r="AS114" s="89">
        <v>0</v>
      </c>
      <c r="AT114" s="90">
        <f t="shared" si="1"/>
        <v>0</v>
      </c>
      <c r="AU114" s="91">
        <f>'700.4 - Zpevněné plochy a...'!P126</f>
        <v>0</v>
      </c>
      <c r="AV114" s="90">
        <f>'700.4 - Zpevněné plochy a...'!J35</f>
        <v>0</v>
      </c>
      <c r="AW114" s="90">
        <f>'700.4 - Zpevněné plochy a...'!J36</f>
        <v>0</v>
      </c>
      <c r="AX114" s="90">
        <f>'700.4 - Zpevněné plochy a...'!J37</f>
        <v>0</v>
      </c>
      <c r="AY114" s="90">
        <f>'700.4 - Zpevněné plochy a...'!J38</f>
        <v>0</v>
      </c>
      <c r="AZ114" s="90">
        <f>'700.4 - Zpevněné plochy a...'!F35</f>
        <v>0</v>
      </c>
      <c r="BA114" s="90">
        <f>'700.4 - Zpevněné plochy a...'!F36</f>
        <v>0</v>
      </c>
      <c r="BB114" s="90">
        <f>'700.4 - Zpevněné plochy a...'!F37</f>
        <v>0</v>
      </c>
      <c r="BC114" s="90">
        <f>'700.4 - Zpevněné plochy a...'!F38</f>
        <v>0</v>
      </c>
      <c r="BD114" s="92">
        <f>'700.4 - Zpevněné plochy a...'!F39</f>
        <v>0</v>
      </c>
      <c r="BT114" s="25" t="s">
        <v>86</v>
      </c>
      <c r="BV114" s="25" t="s">
        <v>79</v>
      </c>
      <c r="BW114" s="25" t="s">
        <v>146</v>
      </c>
      <c r="BX114" s="25" t="s">
        <v>93</v>
      </c>
      <c r="CL114" s="25" t="s">
        <v>1</v>
      </c>
    </row>
    <row r="115" spans="1:90" s="1" customFormat="1" ht="30" customHeight="1">
      <c r="B115" s="32"/>
      <c r="AR115" s="32"/>
    </row>
    <row r="116" spans="1:90" s="1" customFormat="1" ht="6.95" customHeight="1">
      <c r="B116" s="44"/>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32"/>
    </row>
  </sheetData>
  <sheetProtection algorithmName="SHA-512" hashValue="2o0jq01a7poRg57tlp6ZFbg/yjVwpKtPc882hUJAhluwyAJw/rqn+pNakW930SiAlZqtKuh4Kc3Fwt0faa6X2w==" saltValue="ILFGdzi/zpnfhqMiorPLMDj9ud1z/NQthBJ8MjJjK1KVeVEMGbH1WNPBQyKzLigElm+RJAgDeqvJK3wUlHb6iw==" spinCount="100000" sheet="1" objects="1" scenarios="1" formatColumns="0" formatRows="0"/>
  <mergeCells count="118">
    <mergeCell ref="AN111:AP111"/>
    <mergeCell ref="AG111:AM111"/>
    <mergeCell ref="AN112:AP112"/>
    <mergeCell ref="AG112:AM112"/>
    <mergeCell ref="AN113:AP113"/>
    <mergeCell ref="AG113:AM113"/>
    <mergeCell ref="AN114:AP114"/>
    <mergeCell ref="AG114:AM114"/>
    <mergeCell ref="AG94:AM94"/>
    <mergeCell ref="AN94:AP94"/>
    <mergeCell ref="AN106:AP106"/>
    <mergeCell ref="AG106:AM106"/>
    <mergeCell ref="AN107:AP107"/>
    <mergeCell ref="AG107:AM107"/>
    <mergeCell ref="AN108:AP108"/>
    <mergeCell ref="AG108:AM108"/>
    <mergeCell ref="AN109:AP109"/>
    <mergeCell ref="AG109:AM109"/>
    <mergeCell ref="AN110:AP110"/>
    <mergeCell ref="AG110:AM110"/>
    <mergeCell ref="AN101:AP101"/>
    <mergeCell ref="AN96:AP96"/>
    <mergeCell ref="AN97:AP97"/>
    <mergeCell ref="AN100:AP100"/>
    <mergeCell ref="AN98:AP98"/>
    <mergeCell ref="AN104:AP104"/>
    <mergeCell ref="AS89:AT91"/>
    <mergeCell ref="AN105:AP105"/>
    <mergeCell ref="AG105:AM105"/>
    <mergeCell ref="W33:AE33"/>
    <mergeCell ref="AK33:AO33"/>
    <mergeCell ref="AK35:AO35"/>
    <mergeCell ref="X35:AB35"/>
    <mergeCell ref="AR2:BE2"/>
    <mergeCell ref="AG103:AM103"/>
    <mergeCell ref="AG101:AM101"/>
    <mergeCell ref="AG104:AM104"/>
    <mergeCell ref="AG102:AM102"/>
    <mergeCell ref="AG100:AM100"/>
    <mergeCell ref="AG98:AM98"/>
    <mergeCell ref="AG99:AM99"/>
    <mergeCell ref="AG97:AM97"/>
    <mergeCell ref="AG96:AM96"/>
    <mergeCell ref="AG95:AM95"/>
    <mergeCell ref="AG92:AM92"/>
    <mergeCell ref="AM87:AN87"/>
    <mergeCell ref="AM89:AP89"/>
    <mergeCell ref="AM90:AP90"/>
    <mergeCell ref="AN92:AP92"/>
    <mergeCell ref="AN103:AP103"/>
    <mergeCell ref="AN102:AP102"/>
    <mergeCell ref="AN99:AP99"/>
    <mergeCell ref="AN95:AP95"/>
    <mergeCell ref="E114:I114"/>
    <mergeCell ref="K114:AF114"/>
    <mergeCell ref="BE5:BE34"/>
    <mergeCell ref="K5:AJ5"/>
    <mergeCell ref="K6:AJ6"/>
    <mergeCell ref="E14:AJ14"/>
    <mergeCell ref="E23:AN23"/>
    <mergeCell ref="AK26:AO26"/>
    <mergeCell ref="L28:P28"/>
    <mergeCell ref="W28:AE28"/>
    <mergeCell ref="AK28:AO28"/>
    <mergeCell ref="AK29:AO29"/>
    <mergeCell ref="W29:AE29"/>
    <mergeCell ref="L29:P29"/>
    <mergeCell ref="AK30:AO30"/>
    <mergeCell ref="W30:AE30"/>
    <mergeCell ref="L30:P30"/>
    <mergeCell ref="W31:AE31"/>
    <mergeCell ref="L31:P31"/>
    <mergeCell ref="AK31:AO31"/>
    <mergeCell ref="L32:P32"/>
    <mergeCell ref="W32:AE32"/>
    <mergeCell ref="AK32:AO32"/>
    <mergeCell ref="L33:P33"/>
    <mergeCell ref="G109:K109"/>
    <mergeCell ref="M109:AF109"/>
    <mergeCell ref="F110:J110"/>
    <mergeCell ref="L110:AF110"/>
    <mergeCell ref="E111:I111"/>
    <mergeCell ref="K111:AF111"/>
    <mergeCell ref="F112:J112"/>
    <mergeCell ref="L112:AF112"/>
    <mergeCell ref="F113:J113"/>
    <mergeCell ref="L113:AF113"/>
    <mergeCell ref="L85:AJ85"/>
    <mergeCell ref="M104:AF104"/>
    <mergeCell ref="G105:K105"/>
    <mergeCell ref="M105:AF105"/>
    <mergeCell ref="G106:K106"/>
    <mergeCell ref="M106:AF106"/>
    <mergeCell ref="F107:J107"/>
    <mergeCell ref="L107:AF107"/>
    <mergeCell ref="G108:K108"/>
    <mergeCell ref="M108:AF108"/>
    <mergeCell ref="G104:K104"/>
    <mergeCell ref="I92:AF92"/>
    <mergeCell ref="J97:AF97"/>
    <mergeCell ref="J95:AF95"/>
    <mergeCell ref="K99:AF99"/>
    <mergeCell ref="K98:AF98"/>
    <mergeCell ref="K96:AF96"/>
    <mergeCell ref="L100:AF100"/>
    <mergeCell ref="L102:AF102"/>
    <mergeCell ref="L101:AF101"/>
    <mergeCell ref="L103:AF103"/>
    <mergeCell ref="C92:G92"/>
    <mergeCell ref="D95:H95"/>
    <mergeCell ref="D97:H97"/>
    <mergeCell ref="E98:I98"/>
    <mergeCell ref="E96:I96"/>
    <mergeCell ref="E99:I99"/>
    <mergeCell ref="F103:J103"/>
    <mergeCell ref="F102:J102"/>
    <mergeCell ref="F101:J101"/>
    <mergeCell ref="F100:J100"/>
  </mergeCells>
  <hyperlinks>
    <hyperlink ref="A96" location="'000 - Vedlejší a ostatní ...'!C2" display="/" xr:uid="{00000000-0004-0000-0000-000000000000}"/>
    <hyperlink ref="A98" location="'700.1 - Arch.-stavební ře...'!C2" display="/" xr:uid="{00000000-0004-0000-0000-000001000000}"/>
    <hyperlink ref="A100" location="'700.2.1 - Zařízení pro vy...'!C2" display="/" xr:uid="{00000000-0004-0000-0000-000002000000}"/>
    <hyperlink ref="A101" location="'700.2.2 - Zařízení vzduch...'!C2" display="/" xr:uid="{00000000-0004-0000-0000-000003000000}"/>
    <hyperlink ref="A102" location="'700.2.3 - Zařízení zdravo...'!C2" display="/" xr:uid="{00000000-0004-0000-0000-000004000000}"/>
    <hyperlink ref="A104" location="'700.2.4.1 - Silnoproud'!C2" display="/" xr:uid="{00000000-0004-0000-0000-000005000000}"/>
    <hyperlink ref="A105" location="'700.2.4.2 - Slaboproud'!C2" display="/" xr:uid="{00000000-0004-0000-0000-000006000000}"/>
    <hyperlink ref="A106" location="'700.2.4.3 - Zemní práce'!C2" display="/" xr:uid="{00000000-0004-0000-0000-000007000000}"/>
    <hyperlink ref="A108" location="'700.2.5.1 - Měření a regu...'!C2" display="/" xr:uid="{00000000-0004-0000-0000-000008000000}"/>
    <hyperlink ref="A109" location="'700.2.5.2 - Rozvaděč R-DT'!C2" display="/" xr:uid="{00000000-0004-0000-0000-000009000000}"/>
    <hyperlink ref="A110" location="'700.2.6 - Systém ochrany ...'!C2" display="/" xr:uid="{00000000-0004-0000-0000-00000A000000}"/>
    <hyperlink ref="A112" location="'700.3.1 - Areálová kanali...'!C2" display="/" xr:uid="{00000000-0004-0000-0000-00000B000000}"/>
    <hyperlink ref="A113" location="'700.3.2 - Areálová přípoj...'!C2" display="/" xr:uid="{00000000-0004-0000-0000-00000C000000}"/>
    <hyperlink ref="A114" location="'700.4 - Zpevněné plochy a...'!C2" display="/" xr:uid="{00000000-0004-0000-0000-00000D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13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8"/>
      <c r="M2" s="208"/>
      <c r="N2" s="208"/>
      <c r="O2" s="208"/>
      <c r="P2" s="208"/>
      <c r="Q2" s="208"/>
      <c r="R2" s="208"/>
      <c r="S2" s="208"/>
      <c r="T2" s="208"/>
      <c r="U2" s="208"/>
      <c r="V2" s="208"/>
      <c r="AT2" s="17" t="s">
        <v>90</v>
      </c>
    </row>
    <row r="3" spans="2:46" ht="6.95" customHeight="1">
      <c r="B3" s="18"/>
      <c r="C3" s="19"/>
      <c r="D3" s="19"/>
      <c r="E3" s="19"/>
      <c r="F3" s="19"/>
      <c r="G3" s="19"/>
      <c r="H3" s="19"/>
      <c r="I3" s="19"/>
      <c r="J3" s="19"/>
      <c r="K3" s="19"/>
      <c r="L3" s="20"/>
      <c r="AT3" s="17" t="s">
        <v>86</v>
      </c>
    </row>
    <row r="4" spans="2:46" ht="24.95" customHeight="1">
      <c r="B4" s="20"/>
      <c r="D4" s="21" t="s">
        <v>147</v>
      </c>
      <c r="L4" s="20"/>
      <c r="M4" s="93" t="s">
        <v>10</v>
      </c>
      <c r="AT4" s="17" t="s">
        <v>4</v>
      </c>
    </row>
    <row r="5" spans="2:46" ht="6.95" customHeight="1">
      <c r="B5" s="20"/>
      <c r="L5" s="20"/>
    </row>
    <row r="6" spans="2:46" ht="12" customHeight="1">
      <c r="B6" s="20"/>
      <c r="D6" s="27" t="s">
        <v>16</v>
      </c>
      <c r="L6" s="20"/>
    </row>
    <row r="7" spans="2:46" ht="16.5" customHeight="1">
      <c r="B7" s="20"/>
      <c r="E7" s="240" t="str">
        <f>'Rekapitulace stavby'!K6</f>
        <v>PŘÍSTAVBA WALDORFSKÉ MŠ TURNOV</v>
      </c>
      <c r="F7" s="241"/>
      <c r="G7" s="241"/>
      <c r="H7" s="241"/>
      <c r="L7" s="20"/>
    </row>
    <row r="8" spans="2:46" ht="12" customHeight="1">
      <c r="B8" s="20"/>
      <c r="D8" s="27" t="s">
        <v>148</v>
      </c>
      <c r="L8" s="20"/>
    </row>
    <row r="9" spans="2:46" s="1" customFormat="1" ht="16.5" customHeight="1">
      <c r="B9" s="32"/>
      <c r="E9" s="240" t="s">
        <v>149</v>
      </c>
      <c r="F9" s="242"/>
      <c r="G9" s="242"/>
      <c r="H9" s="242"/>
      <c r="L9" s="32"/>
    </row>
    <row r="10" spans="2:46" s="1" customFormat="1" ht="12" customHeight="1">
      <c r="B10" s="32"/>
      <c r="D10" s="27" t="s">
        <v>150</v>
      </c>
      <c r="L10" s="32"/>
    </row>
    <row r="11" spans="2:46" s="1" customFormat="1" ht="16.5" customHeight="1">
      <c r="B11" s="32"/>
      <c r="E11" s="202" t="s">
        <v>151</v>
      </c>
      <c r="F11" s="242"/>
      <c r="G11" s="242"/>
      <c r="H11" s="242"/>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24. 10. 2024</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43" t="str">
        <f>'Rekapitulace stavby'!E14</f>
        <v>Vyplň údaj</v>
      </c>
      <c r="F20" s="207"/>
      <c r="G20" s="207"/>
      <c r="H20" s="207"/>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35</v>
      </c>
      <c r="L28" s="32"/>
    </row>
    <row r="29" spans="2:12" s="7" customFormat="1" ht="16.5" customHeight="1">
      <c r="B29" s="94"/>
      <c r="E29" s="212" t="s">
        <v>1</v>
      </c>
      <c r="F29" s="212"/>
      <c r="G29" s="212"/>
      <c r="H29" s="212"/>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37</v>
      </c>
      <c r="J32" s="66">
        <f>ROUND(J124, 2)</f>
        <v>0</v>
      </c>
      <c r="L32" s="32"/>
    </row>
    <row r="33" spans="2:12" s="1" customFormat="1" ht="6.95" customHeight="1">
      <c r="B33" s="32"/>
      <c r="D33" s="53"/>
      <c r="E33" s="53"/>
      <c r="F33" s="53"/>
      <c r="G33" s="53"/>
      <c r="H33" s="53"/>
      <c r="I33" s="53"/>
      <c r="J33" s="53"/>
      <c r="K33" s="53"/>
      <c r="L33" s="32"/>
    </row>
    <row r="34" spans="2:12" s="1" customFormat="1" ht="14.45" customHeight="1">
      <c r="B34" s="32"/>
      <c r="F34" s="35" t="s">
        <v>39</v>
      </c>
      <c r="I34" s="35" t="s">
        <v>38</v>
      </c>
      <c r="J34" s="35" t="s">
        <v>40</v>
      </c>
      <c r="L34" s="32"/>
    </row>
    <row r="35" spans="2:12" s="1" customFormat="1" ht="14.45" customHeight="1">
      <c r="B35" s="32"/>
      <c r="D35" s="55" t="s">
        <v>41</v>
      </c>
      <c r="E35" s="27" t="s">
        <v>42</v>
      </c>
      <c r="F35" s="86">
        <f>ROUND((SUM(BE124:BE138)),  2)</f>
        <v>0</v>
      </c>
      <c r="I35" s="96">
        <v>0.21</v>
      </c>
      <c r="J35" s="86">
        <f>ROUND(((SUM(BE124:BE138))*I35),  2)</f>
        <v>0</v>
      </c>
      <c r="L35" s="32"/>
    </row>
    <row r="36" spans="2:12" s="1" customFormat="1" ht="14.45" customHeight="1">
      <c r="B36" s="32"/>
      <c r="E36" s="27" t="s">
        <v>43</v>
      </c>
      <c r="F36" s="86">
        <f>ROUND((SUM(BF124:BF138)),  2)</f>
        <v>0</v>
      </c>
      <c r="I36" s="96">
        <v>0.12</v>
      </c>
      <c r="J36" s="86">
        <f>ROUND(((SUM(BF124:BF138))*I36),  2)</f>
        <v>0</v>
      </c>
      <c r="L36" s="32"/>
    </row>
    <row r="37" spans="2:12" s="1" customFormat="1" ht="14.45" hidden="1" customHeight="1">
      <c r="B37" s="32"/>
      <c r="E37" s="27" t="s">
        <v>44</v>
      </c>
      <c r="F37" s="86">
        <f>ROUND((SUM(BG124:BG138)),  2)</f>
        <v>0</v>
      </c>
      <c r="I37" s="96">
        <v>0.21</v>
      </c>
      <c r="J37" s="86">
        <f>0</f>
        <v>0</v>
      </c>
      <c r="L37" s="32"/>
    </row>
    <row r="38" spans="2:12" s="1" customFormat="1" ht="14.45" hidden="1" customHeight="1">
      <c r="B38" s="32"/>
      <c r="E38" s="27" t="s">
        <v>45</v>
      </c>
      <c r="F38" s="86">
        <f>ROUND((SUM(BH124:BH138)),  2)</f>
        <v>0</v>
      </c>
      <c r="I38" s="96">
        <v>0.12</v>
      </c>
      <c r="J38" s="86">
        <f>0</f>
        <v>0</v>
      </c>
      <c r="L38" s="32"/>
    </row>
    <row r="39" spans="2:12" s="1" customFormat="1" ht="14.45" hidden="1" customHeight="1">
      <c r="B39" s="32"/>
      <c r="E39" s="27" t="s">
        <v>46</v>
      </c>
      <c r="F39" s="86">
        <f>ROUND((SUM(BI124:BI138)),  2)</f>
        <v>0</v>
      </c>
      <c r="I39" s="96">
        <v>0</v>
      </c>
      <c r="J39" s="86">
        <f>0</f>
        <v>0</v>
      </c>
      <c r="L39" s="32"/>
    </row>
    <row r="40" spans="2:12" s="1" customFormat="1" ht="6.95" customHeight="1">
      <c r="B40" s="32"/>
      <c r="L40" s="32"/>
    </row>
    <row r="41" spans="2:12" s="1" customFormat="1" ht="25.35" customHeight="1">
      <c r="B41" s="32"/>
      <c r="C41" s="97"/>
      <c r="D41" s="98" t="s">
        <v>47</v>
      </c>
      <c r="E41" s="57"/>
      <c r="F41" s="57"/>
      <c r="G41" s="99" t="s">
        <v>48</v>
      </c>
      <c r="H41" s="100" t="s">
        <v>49</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3" t="s">
        <v>53</v>
      </c>
      <c r="G61" s="43" t="s">
        <v>52</v>
      </c>
      <c r="H61" s="34"/>
      <c r="I61" s="34"/>
      <c r="J61" s="104"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152</v>
      </c>
      <c r="L82" s="32"/>
    </row>
    <row r="83" spans="2:12" s="1" customFormat="1" ht="6.95" customHeight="1">
      <c r="B83" s="32"/>
      <c r="L83" s="32"/>
    </row>
    <row r="84" spans="2:12" s="1" customFormat="1" ht="12" customHeight="1">
      <c r="B84" s="32"/>
      <c r="C84" s="27" t="s">
        <v>16</v>
      </c>
      <c r="L84" s="32"/>
    </row>
    <row r="85" spans="2:12" s="1" customFormat="1" ht="16.5" customHeight="1">
      <c r="B85" s="32"/>
      <c r="E85" s="240" t="str">
        <f>E7</f>
        <v>PŘÍSTAVBA WALDORFSKÉ MŠ TURNOV</v>
      </c>
      <c r="F85" s="241"/>
      <c r="G85" s="241"/>
      <c r="H85" s="241"/>
      <c r="L85" s="32"/>
    </row>
    <row r="86" spans="2:12" ht="12" customHeight="1">
      <c r="B86" s="20"/>
      <c r="C86" s="27" t="s">
        <v>148</v>
      </c>
      <c r="L86" s="20"/>
    </row>
    <row r="87" spans="2:12" s="1" customFormat="1" ht="16.5" customHeight="1">
      <c r="B87" s="32"/>
      <c r="E87" s="240" t="s">
        <v>149</v>
      </c>
      <c r="F87" s="242"/>
      <c r="G87" s="242"/>
      <c r="H87" s="242"/>
      <c r="L87" s="32"/>
    </row>
    <row r="88" spans="2:12" s="1" customFormat="1" ht="12" customHeight="1">
      <c r="B88" s="32"/>
      <c r="C88" s="27" t="s">
        <v>150</v>
      </c>
      <c r="L88" s="32"/>
    </row>
    <row r="89" spans="2:12" s="1" customFormat="1" ht="16.5" customHeight="1">
      <c r="B89" s="32"/>
      <c r="E89" s="202" t="str">
        <f>E11</f>
        <v>000 - Vedlejší a ostatní náklady</v>
      </c>
      <c r="F89" s="242"/>
      <c r="G89" s="242"/>
      <c r="H89" s="242"/>
      <c r="L89" s="32"/>
    </row>
    <row r="90" spans="2:12" s="1" customFormat="1" ht="6.95" customHeight="1">
      <c r="B90" s="32"/>
      <c r="L90" s="32"/>
    </row>
    <row r="91" spans="2:12" s="1" customFormat="1" ht="12" customHeight="1">
      <c r="B91" s="32"/>
      <c r="C91" s="27" t="s">
        <v>20</v>
      </c>
      <c r="F91" s="25" t="str">
        <f>F14</f>
        <v>Turnov</v>
      </c>
      <c r="I91" s="27" t="s">
        <v>22</v>
      </c>
      <c r="J91" s="52" t="str">
        <f>IF(J14="","",J14)</f>
        <v>24. 10. 2024</v>
      </c>
      <c r="L91" s="32"/>
    </row>
    <row r="92" spans="2:12" s="1" customFormat="1" ht="6.95" customHeight="1">
      <c r="B92" s="32"/>
      <c r="L92" s="32"/>
    </row>
    <row r="93" spans="2:12" s="1" customFormat="1" ht="15.2" customHeight="1">
      <c r="B93" s="32"/>
      <c r="C93" s="27" t="s">
        <v>24</v>
      </c>
      <c r="F93" s="25" t="str">
        <f>E17</f>
        <v>MĚSTO TURNOV</v>
      </c>
      <c r="I93" s="27" t="s">
        <v>30</v>
      </c>
      <c r="J93" s="30" t="str">
        <f>E23</f>
        <v>Valbek, spol. s r.o.</v>
      </c>
      <c r="L93" s="32"/>
    </row>
    <row r="94" spans="2:12" s="1" customFormat="1" ht="15.2" customHeight="1">
      <c r="B94" s="32"/>
      <c r="C94" s="27" t="s">
        <v>28</v>
      </c>
      <c r="F94" s="25" t="str">
        <f>IF(E20="","",E20)</f>
        <v>Vyplň údaj</v>
      </c>
      <c r="I94" s="27" t="s">
        <v>33</v>
      </c>
      <c r="J94" s="30" t="str">
        <f>E26</f>
        <v xml:space="preserve"> </v>
      </c>
      <c r="L94" s="32"/>
    </row>
    <row r="95" spans="2:12" s="1" customFormat="1" ht="10.35" customHeight="1">
      <c r="B95" s="32"/>
      <c r="L95" s="32"/>
    </row>
    <row r="96" spans="2:12" s="1" customFormat="1" ht="29.25" customHeight="1">
      <c r="B96" s="32"/>
      <c r="C96" s="105" t="s">
        <v>153</v>
      </c>
      <c r="D96" s="97"/>
      <c r="E96" s="97"/>
      <c r="F96" s="97"/>
      <c r="G96" s="97"/>
      <c r="H96" s="97"/>
      <c r="I96" s="97"/>
      <c r="J96" s="106" t="s">
        <v>154</v>
      </c>
      <c r="K96" s="97"/>
      <c r="L96" s="32"/>
    </row>
    <row r="97" spans="2:47" s="1" customFormat="1" ht="10.35" customHeight="1">
      <c r="B97" s="32"/>
      <c r="L97" s="32"/>
    </row>
    <row r="98" spans="2:47" s="1" customFormat="1" ht="22.9" customHeight="1">
      <c r="B98" s="32"/>
      <c r="C98" s="107" t="s">
        <v>155</v>
      </c>
      <c r="J98" s="66">
        <f>J124</f>
        <v>0</v>
      </c>
      <c r="L98" s="32"/>
      <c r="AU98" s="17" t="s">
        <v>156</v>
      </c>
    </row>
    <row r="99" spans="2:47" s="8" customFormat="1" ht="24.95" customHeight="1">
      <c r="B99" s="108"/>
      <c r="D99" s="109" t="s">
        <v>157</v>
      </c>
      <c r="E99" s="110"/>
      <c r="F99" s="110"/>
      <c r="G99" s="110"/>
      <c r="H99" s="110"/>
      <c r="I99" s="110"/>
      <c r="J99" s="111">
        <f>J125</f>
        <v>0</v>
      </c>
      <c r="L99" s="108"/>
    </row>
    <row r="100" spans="2:47" s="9" customFormat="1" ht="19.899999999999999" customHeight="1">
      <c r="B100" s="112"/>
      <c r="D100" s="113" t="s">
        <v>158</v>
      </c>
      <c r="E100" s="114"/>
      <c r="F100" s="114"/>
      <c r="G100" s="114"/>
      <c r="H100" s="114"/>
      <c r="I100" s="114"/>
      <c r="J100" s="115">
        <f>J126</f>
        <v>0</v>
      </c>
      <c r="L100" s="112"/>
    </row>
    <row r="101" spans="2:47" s="9" customFormat="1" ht="19.899999999999999" customHeight="1">
      <c r="B101" s="112"/>
      <c r="D101" s="113" t="s">
        <v>159</v>
      </c>
      <c r="E101" s="114"/>
      <c r="F101" s="114"/>
      <c r="G101" s="114"/>
      <c r="H101" s="114"/>
      <c r="I101" s="114"/>
      <c r="J101" s="115">
        <f>J133</f>
        <v>0</v>
      </c>
      <c r="L101" s="112"/>
    </row>
    <row r="102" spans="2:47" s="9" customFormat="1" ht="19.899999999999999" customHeight="1">
      <c r="B102" s="112"/>
      <c r="D102" s="113" t="s">
        <v>160</v>
      </c>
      <c r="E102" s="114"/>
      <c r="F102" s="114"/>
      <c r="G102" s="114"/>
      <c r="H102" s="114"/>
      <c r="I102" s="114"/>
      <c r="J102" s="115">
        <f>J136</f>
        <v>0</v>
      </c>
      <c r="L102" s="112"/>
    </row>
    <row r="103" spans="2:47" s="1" customFormat="1" ht="21.75" customHeight="1">
      <c r="B103" s="32"/>
      <c r="L103" s="32"/>
    </row>
    <row r="104" spans="2:47" s="1" customFormat="1" ht="6.95" customHeight="1">
      <c r="B104" s="44"/>
      <c r="C104" s="45"/>
      <c r="D104" s="45"/>
      <c r="E104" s="45"/>
      <c r="F104" s="45"/>
      <c r="G104" s="45"/>
      <c r="H104" s="45"/>
      <c r="I104" s="45"/>
      <c r="J104" s="45"/>
      <c r="K104" s="45"/>
      <c r="L104" s="32"/>
    </row>
    <row r="108" spans="2:47" s="1" customFormat="1" ht="6.95" customHeight="1">
      <c r="B108" s="46"/>
      <c r="C108" s="47"/>
      <c r="D108" s="47"/>
      <c r="E108" s="47"/>
      <c r="F108" s="47"/>
      <c r="G108" s="47"/>
      <c r="H108" s="47"/>
      <c r="I108" s="47"/>
      <c r="J108" s="47"/>
      <c r="K108" s="47"/>
      <c r="L108" s="32"/>
    </row>
    <row r="109" spans="2:47" s="1" customFormat="1" ht="24.95" customHeight="1">
      <c r="B109" s="32"/>
      <c r="C109" s="21" t="s">
        <v>161</v>
      </c>
      <c r="L109" s="32"/>
    </row>
    <row r="110" spans="2:47" s="1" customFormat="1" ht="6.95" customHeight="1">
      <c r="B110" s="32"/>
      <c r="L110" s="32"/>
    </row>
    <row r="111" spans="2:47" s="1" customFormat="1" ht="12" customHeight="1">
      <c r="B111" s="32"/>
      <c r="C111" s="27" t="s">
        <v>16</v>
      </c>
      <c r="L111" s="32"/>
    </row>
    <row r="112" spans="2:47" s="1" customFormat="1" ht="16.5" customHeight="1">
      <c r="B112" s="32"/>
      <c r="E112" s="240" t="str">
        <f>E7</f>
        <v>PŘÍSTAVBA WALDORFSKÉ MŠ TURNOV</v>
      </c>
      <c r="F112" s="241"/>
      <c r="G112" s="241"/>
      <c r="H112" s="241"/>
      <c r="L112" s="32"/>
    </row>
    <row r="113" spans="2:65" ht="12" customHeight="1">
      <c r="B113" s="20"/>
      <c r="C113" s="27" t="s">
        <v>148</v>
      </c>
      <c r="L113" s="20"/>
    </row>
    <row r="114" spans="2:65" s="1" customFormat="1" ht="16.5" customHeight="1">
      <c r="B114" s="32"/>
      <c r="E114" s="240" t="s">
        <v>149</v>
      </c>
      <c r="F114" s="242"/>
      <c r="G114" s="242"/>
      <c r="H114" s="242"/>
      <c r="L114" s="32"/>
    </row>
    <row r="115" spans="2:65" s="1" customFormat="1" ht="12" customHeight="1">
      <c r="B115" s="32"/>
      <c r="C115" s="27" t="s">
        <v>150</v>
      </c>
      <c r="L115" s="32"/>
    </row>
    <row r="116" spans="2:65" s="1" customFormat="1" ht="16.5" customHeight="1">
      <c r="B116" s="32"/>
      <c r="E116" s="202" t="str">
        <f>E11</f>
        <v>000 - Vedlejší a ostatní náklady</v>
      </c>
      <c r="F116" s="242"/>
      <c r="G116" s="242"/>
      <c r="H116" s="242"/>
      <c r="L116" s="32"/>
    </row>
    <row r="117" spans="2:65" s="1" customFormat="1" ht="6.95" customHeight="1">
      <c r="B117" s="32"/>
      <c r="L117" s="32"/>
    </row>
    <row r="118" spans="2:65" s="1" customFormat="1" ht="12" customHeight="1">
      <c r="B118" s="32"/>
      <c r="C118" s="27" t="s">
        <v>20</v>
      </c>
      <c r="F118" s="25" t="str">
        <f>F14</f>
        <v>Turnov</v>
      </c>
      <c r="I118" s="27" t="s">
        <v>22</v>
      </c>
      <c r="J118" s="52" t="str">
        <f>IF(J14="","",J14)</f>
        <v>24. 10. 2024</v>
      </c>
      <c r="L118" s="32"/>
    </row>
    <row r="119" spans="2:65" s="1" customFormat="1" ht="6.95" customHeight="1">
      <c r="B119" s="32"/>
      <c r="L119" s="32"/>
    </row>
    <row r="120" spans="2:65" s="1" customFormat="1" ht="15.2" customHeight="1">
      <c r="B120" s="32"/>
      <c r="C120" s="27" t="s">
        <v>24</v>
      </c>
      <c r="F120" s="25" t="str">
        <f>E17</f>
        <v>MĚSTO TURNOV</v>
      </c>
      <c r="I120" s="27" t="s">
        <v>30</v>
      </c>
      <c r="J120" s="30" t="str">
        <f>E23</f>
        <v>Valbek, spol. s r.o.</v>
      </c>
      <c r="L120" s="32"/>
    </row>
    <row r="121" spans="2:65" s="1" customFormat="1" ht="15.2" customHeight="1">
      <c r="B121" s="32"/>
      <c r="C121" s="27" t="s">
        <v>28</v>
      </c>
      <c r="F121" s="25" t="str">
        <f>IF(E20="","",E20)</f>
        <v>Vyplň údaj</v>
      </c>
      <c r="I121" s="27" t="s">
        <v>33</v>
      </c>
      <c r="J121" s="30" t="str">
        <f>E26</f>
        <v xml:space="preserve"> </v>
      </c>
      <c r="L121" s="32"/>
    </row>
    <row r="122" spans="2:65" s="1" customFormat="1" ht="10.35" customHeight="1">
      <c r="B122" s="32"/>
      <c r="L122" s="32"/>
    </row>
    <row r="123" spans="2:65" s="10" customFormat="1" ht="29.25" customHeight="1">
      <c r="B123" s="116"/>
      <c r="C123" s="117" t="s">
        <v>162</v>
      </c>
      <c r="D123" s="118" t="s">
        <v>62</v>
      </c>
      <c r="E123" s="118" t="s">
        <v>58</v>
      </c>
      <c r="F123" s="118" t="s">
        <v>59</v>
      </c>
      <c r="G123" s="118" t="s">
        <v>163</v>
      </c>
      <c r="H123" s="118" t="s">
        <v>164</v>
      </c>
      <c r="I123" s="118" t="s">
        <v>165</v>
      </c>
      <c r="J123" s="118" t="s">
        <v>154</v>
      </c>
      <c r="K123" s="119" t="s">
        <v>166</v>
      </c>
      <c r="L123" s="116"/>
      <c r="M123" s="59" t="s">
        <v>1</v>
      </c>
      <c r="N123" s="60" t="s">
        <v>41</v>
      </c>
      <c r="O123" s="60" t="s">
        <v>167</v>
      </c>
      <c r="P123" s="60" t="s">
        <v>168</v>
      </c>
      <c r="Q123" s="60" t="s">
        <v>169</v>
      </c>
      <c r="R123" s="60" t="s">
        <v>170</v>
      </c>
      <c r="S123" s="60" t="s">
        <v>171</v>
      </c>
      <c r="T123" s="61" t="s">
        <v>172</v>
      </c>
    </row>
    <row r="124" spans="2:65" s="1" customFormat="1" ht="22.9" customHeight="1">
      <c r="B124" s="32"/>
      <c r="C124" s="64" t="s">
        <v>173</v>
      </c>
      <c r="J124" s="120">
        <f>BK124</f>
        <v>0</v>
      </c>
      <c r="L124" s="32"/>
      <c r="M124" s="62"/>
      <c r="N124" s="53"/>
      <c r="O124" s="53"/>
      <c r="P124" s="121">
        <f>P125</f>
        <v>0</v>
      </c>
      <c r="Q124" s="53"/>
      <c r="R124" s="121">
        <f>R125</f>
        <v>0</v>
      </c>
      <c r="S124" s="53"/>
      <c r="T124" s="122">
        <f>T125</f>
        <v>0</v>
      </c>
      <c r="AT124" s="17" t="s">
        <v>76</v>
      </c>
      <c r="AU124" s="17" t="s">
        <v>156</v>
      </c>
      <c r="BK124" s="123">
        <f>BK125</f>
        <v>0</v>
      </c>
    </row>
    <row r="125" spans="2:65" s="11" customFormat="1" ht="25.9" customHeight="1">
      <c r="B125" s="124"/>
      <c r="D125" s="125" t="s">
        <v>76</v>
      </c>
      <c r="E125" s="126" t="s">
        <v>174</v>
      </c>
      <c r="F125" s="126" t="s">
        <v>175</v>
      </c>
      <c r="I125" s="127"/>
      <c r="J125" s="128">
        <f>BK125</f>
        <v>0</v>
      </c>
      <c r="L125" s="124"/>
      <c r="M125" s="129"/>
      <c r="P125" s="130">
        <f>P126+P133+P136</f>
        <v>0</v>
      </c>
      <c r="R125" s="130">
        <f>R126+R133+R136</f>
        <v>0</v>
      </c>
      <c r="T125" s="131">
        <f>T126+T133+T136</f>
        <v>0</v>
      </c>
      <c r="AR125" s="125" t="s">
        <v>176</v>
      </c>
      <c r="AT125" s="132" t="s">
        <v>76</v>
      </c>
      <c r="AU125" s="132" t="s">
        <v>77</v>
      </c>
      <c r="AY125" s="125" t="s">
        <v>177</v>
      </c>
      <c r="BK125" s="133">
        <f>BK126+BK133+BK136</f>
        <v>0</v>
      </c>
    </row>
    <row r="126" spans="2:65" s="11" customFormat="1" ht="22.9" customHeight="1">
      <c r="B126" s="124"/>
      <c r="D126" s="125" t="s">
        <v>76</v>
      </c>
      <c r="E126" s="134" t="s">
        <v>178</v>
      </c>
      <c r="F126" s="134" t="s">
        <v>179</v>
      </c>
      <c r="I126" s="127"/>
      <c r="J126" s="135">
        <f>BK126</f>
        <v>0</v>
      </c>
      <c r="L126" s="124"/>
      <c r="M126" s="129"/>
      <c r="P126" s="130">
        <f>SUM(P127:P132)</f>
        <v>0</v>
      </c>
      <c r="R126" s="130">
        <f>SUM(R127:R132)</f>
        <v>0</v>
      </c>
      <c r="T126" s="131">
        <f>SUM(T127:T132)</f>
        <v>0</v>
      </c>
      <c r="AR126" s="125" t="s">
        <v>176</v>
      </c>
      <c r="AT126" s="132" t="s">
        <v>76</v>
      </c>
      <c r="AU126" s="132" t="s">
        <v>84</v>
      </c>
      <c r="AY126" s="125" t="s">
        <v>177</v>
      </c>
      <c r="BK126" s="133">
        <f>SUM(BK127:BK132)</f>
        <v>0</v>
      </c>
    </row>
    <row r="127" spans="2:65" s="1" customFormat="1" ht="16.5" customHeight="1">
      <c r="B127" s="32"/>
      <c r="C127" s="136" t="s">
        <v>84</v>
      </c>
      <c r="D127" s="136" t="s">
        <v>180</v>
      </c>
      <c r="E127" s="137" t="s">
        <v>181</v>
      </c>
      <c r="F127" s="138" t="s">
        <v>182</v>
      </c>
      <c r="G127" s="139" t="s">
        <v>183</v>
      </c>
      <c r="H127" s="140">
        <v>1</v>
      </c>
      <c r="I127" s="141"/>
      <c r="J127" s="142">
        <f>ROUND(I127*H127,2)</f>
        <v>0</v>
      </c>
      <c r="K127" s="138" t="s">
        <v>1</v>
      </c>
      <c r="L127" s="32"/>
      <c r="M127" s="143" t="s">
        <v>1</v>
      </c>
      <c r="N127" s="144" t="s">
        <v>42</v>
      </c>
      <c r="P127" s="145">
        <f>O127*H127</f>
        <v>0</v>
      </c>
      <c r="Q127" s="145">
        <v>0</v>
      </c>
      <c r="R127" s="145">
        <f>Q127*H127</f>
        <v>0</v>
      </c>
      <c r="S127" s="145">
        <v>0</v>
      </c>
      <c r="T127" s="146">
        <f>S127*H127</f>
        <v>0</v>
      </c>
      <c r="AR127" s="147" t="s">
        <v>184</v>
      </c>
      <c r="AT127" s="147" t="s">
        <v>180</v>
      </c>
      <c r="AU127" s="147" t="s">
        <v>86</v>
      </c>
      <c r="AY127" s="17" t="s">
        <v>177</v>
      </c>
      <c r="BE127" s="148">
        <f>IF(N127="základní",J127,0)</f>
        <v>0</v>
      </c>
      <c r="BF127" s="148">
        <f>IF(N127="snížená",J127,0)</f>
        <v>0</v>
      </c>
      <c r="BG127" s="148">
        <f>IF(N127="zákl. přenesená",J127,0)</f>
        <v>0</v>
      </c>
      <c r="BH127" s="148">
        <f>IF(N127="sníž. přenesená",J127,0)</f>
        <v>0</v>
      </c>
      <c r="BI127" s="148">
        <f>IF(N127="nulová",J127,0)</f>
        <v>0</v>
      </c>
      <c r="BJ127" s="17" t="s">
        <v>84</v>
      </c>
      <c r="BK127" s="148">
        <f>ROUND(I127*H127,2)</f>
        <v>0</v>
      </c>
      <c r="BL127" s="17" t="s">
        <v>184</v>
      </c>
      <c r="BM127" s="147" t="s">
        <v>185</v>
      </c>
    </row>
    <row r="128" spans="2:65" s="1" customFormat="1" ht="11.25">
      <c r="B128" s="32"/>
      <c r="D128" s="149" t="s">
        <v>186</v>
      </c>
      <c r="F128" s="150" t="s">
        <v>182</v>
      </c>
      <c r="I128" s="151"/>
      <c r="L128" s="32"/>
      <c r="M128" s="152"/>
      <c r="T128" s="56"/>
      <c r="AT128" s="17" t="s">
        <v>186</v>
      </c>
      <c r="AU128" s="17" t="s">
        <v>86</v>
      </c>
    </row>
    <row r="129" spans="2:65" s="1" customFormat="1" ht="16.5" customHeight="1">
      <c r="B129" s="32"/>
      <c r="C129" s="136" t="s">
        <v>86</v>
      </c>
      <c r="D129" s="136" t="s">
        <v>180</v>
      </c>
      <c r="E129" s="137" t="s">
        <v>187</v>
      </c>
      <c r="F129" s="138" t="s">
        <v>188</v>
      </c>
      <c r="G129" s="139" t="s">
        <v>183</v>
      </c>
      <c r="H129" s="140">
        <v>1</v>
      </c>
      <c r="I129" s="141"/>
      <c r="J129" s="142">
        <f>ROUND(I129*H129,2)</f>
        <v>0</v>
      </c>
      <c r="K129" s="138" t="s">
        <v>1</v>
      </c>
      <c r="L129" s="32"/>
      <c r="M129" s="143" t="s">
        <v>1</v>
      </c>
      <c r="N129" s="144" t="s">
        <v>42</v>
      </c>
      <c r="P129" s="145">
        <f>O129*H129</f>
        <v>0</v>
      </c>
      <c r="Q129" s="145">
        <v>0</v>
      </c>
      <c r="R129" s="145">
        <f>Q129*H129</f>
        <v>0</v>
      </c>
      <c r="S129" s="145">
        <v>0</v>
      </c>
      <c r="T129" s="146">
        <f>S129*H129</f>
        <v>0</v>
      </c>
      <c r="AR129" s="147" t="s">
        <v>184</v>
      </c>
      <c r="AT129" s="147" t="s">
        <v>180</v>
      </c>
      <c r="AU129" s="147" t="s">
        <v>86</v>
      </c>
      <c r="AY129" s="17" t="s">
        <v>177</v>
      </c>
      <c r="BE129" s="148">
        <f>IF(N129="základní",J129,0)</f>
        <v>0</v>
      </c>
      <c r="BF129" s="148">
        <f>IF(N129="snížená",J129,0)</f>
        <v>0</v>
      </c>
      <c r="BG129" s="148">
        <f>IF(N129="zákl. přenesená",J129,0)</f>
        <v>0</v>
      </c>
      <c r="BH129" s="148">
        <f>IF(N129="sníž. přenesená",J129,0)</f>
        <v>0</v>
      </c>
      <c r="BI129" s="148">
        <f>IF(N129="nulová",J129,0)</f>
        <v>0</v>
      </c>
      <c r="BJ129" s="17" t="s">
        <v>84</v>
      </c>
      <c r="BK129" s="148">
        <f>ROUND(I129*H129,2)</f>
        <v>0</v>
      </c>
      <c r="BL129" s="17" t="s">
        <v>184</v>
      </c>
      <c r="BM129" s="147" t="s">
        <v>189</v>
      </c>
    </row>
    <row r="130" spans="2:65" s="1" customFormat="1" ht="11.25">
      <c r="B130" s="32"/>
      <c r="D130" s="149" t="s">
        <v>186</v>
      </c>
      <c r="F130" s="150" t="s">
        <v>188</v>
      </c>
      <c r="I130" s="151"/>
      <c r="L130" s="32"/>
      <c r="M130" s="152"/>
      <c r="T130" s="56"/>
      <c r="AT130" s="17" t="s">
        <v>186</v>
      </c>
      <c r="AU130" s="17" t="s">
        <v>86</v>
      </c>
    </row>
    <row r="131" spans="2:65" s="1" customFormat="1" ht="16.5" customHeight="1">
      <c r="B131" s="32"/>
      <c r="C131" s="136" t="s">
        <v>102</v>
      </c>
      <c r="D131" s="136" t="s">
        <v>180</v>
      </c>
      <c r="E131" s="137" t="s">
        <v>190</v>
      </c>
      <c r="F131" s="138" t="s">
        <v>191</v>
      </c>
      <c r="G131" s="139" t="s">
        <v>183</v>
      </c>
      <c r="H131" s="140">
        <v>1</v>
      </c>
      <c r="I131" s="141"/>
      <c r="J131" s="142">
        <f>ROUND(I131*H131,2)</f>
        <v>0</v>
      </c>
      <c r="K131" s="138" t="s">
        <v>1</v>
      </c>
      <c r="L131" s="32"/>
      <c r="M131" s="143" t="s">
        <v>1</v>
      </c>
      <c r="N131" s="144" t="s">
        <v>42</v>
      </c>
      <c r="P131" s="145">
        <f>O131*H131</f>
        <v>0</v>
      </c>
      <c r="Q131" s="145">
        <v>0</v>
      </c>
      <c r="R131" s="145">
        <f>Q131*H131</f>
        <v>0</v>
      </c>
      <c r="S131" s="145">
        <v>0</v>
      </c>
      <c r="T131" s="146">
        <f>S131*H131</f>
        <v>0</v>
      </c>
      <c r="AR131" s="147" t="s">
        <v>184</v>
      </c>
      <c r="AT131" s="147" t="s">
        <v>180</v>
      </c>
      <c r="AU131" s="147" t="s">
        <v>86</v>
      </c>
      <c r="AY131" s="17" t="s">
        <v>177</v>
      </c>
      <c r="BE131" s="148">
        <f>IF(N131="základní",J131,0)</f>
        <v>0</v>
      </c>
      <c r="BF131" s="148">
        <f>IF(N131="snížená",J131,0)</f>
        <v>0</v>
      </c>
      <c r="BG131" s="148">
        <f>IF(N131="zákl. přenesená",J131,0)</f>
        <v>0</v>
      </c>
      <c r="BH131" s="148">
        <f>IF(N131="sníž. přenesená",J131,0)</f>
        <v>0</v>
      </c>
      <c r="BI131" s="148">
        <f>IF(N131="nulová",J131,0)</f>
        <v>0</v>
      </c>
      <c r="BJ131" s="17" t="s">
        <v>84</v>
      </c>
      <c r="BK131" s="148">
        <f>ROUND(I131*H131,2)</f>
        <v>0</v>
      </c>
      <c r="BL131" s="17" t="s">
        <v>184</v>
      </c>
      <c r="BM131" s="147" t="s">
        <v>192</v>
      </c>
    </row>
    <row r="132" spans="2:65" s="1" customFormat="1" ht="11.25">
      <c r="B132" s="32"/>
      <c r="D132" s="149" t="s">
        <v>186</v>
      </c>
      <c r="F132" s="150" t="s">
        <v>191</v>
      </c>
      <c r="I132" s="151"/>
      <c r="L132" s="32"/>
      <c r="M132" s="152"/>
      <c r="T132" s="56"/>
      <c r="AT132" s="17" t="s">
        <v>186</v>
      </c>
      <c r="AU132" s="17" t="s">
        <v>86</v>
      </c>
    </row>
    <row r="133" spans="2:65" s="11" customFormat="1" ht="22.9" customHeight="1">
      <c r="B133" s="124"/>
      <c r="D133" s="125" t="s">
        <v>76</v>
      </c>
      <c r="E133" s="134" t="s">
        <v>193</v>
      </c>
      <c r="F133" s="134" t="s">
        <v>194</v>
      </c>
      <c r="I133" s="127"/>
      <c r="J133" s="135">
        <f>BK133</f>
        <v>0</v>
      </c>
      <c r="L133" s="124"/>
      <c r="M133" s="129"/>
      <c r="P133" s="130">
        <f>SUM(P134:P135)</f>
        <v>0</v>
      </c>
      <c r="R133" s="130">
        <f>SUM(R134:R135)</f>
        <v>0</v>
      </c>
      <c r="T133" s="131">
        <f>SUM(T134:T135)</f>
        <v>0</v>
      </c>
      <c r="AR133" s="125" t="s">
        <v>176</v>
      </c>
      <c r="AT133" s="132" t="s">
        <v>76</v>
      </c>
      <c r="AU133" s="132" t="s">
        <v>84</v>
      </c>
      <c r="AY133" s="125" t="s">
        <v>177</v>
      </c>
      <c r="BK133" s="133">
        <f>SUM(BK134:BK135)</f>
        <v>0</v>
      </c>
    </row>
    <row r="134" spans="2:65" s="1" customFormat="1" ht="16.5" customHeight="1">
      <c r="B134" s="32"/>
      <c r="C134" s="136" t="s">
        <v>115</v>
      </c>
      <c r="D134" s="136" t="s">
        <v>180</v>
      </c>
      <c r="E134" s="137" t="s">
        <v>195</v>
      </c>
      <c r="F134" s="138" t="s">
        <v>194</v>
      </c>
      <c r="G134" s="139" t="s">
        <v>183</v>
      </c>
      <c r="H134" s="140">
        <v>1</v>
      </c>
      <c r="I134" s="141"/>
      <c r="J134" s="142">
        <f>ROUND(I134*H134,2)</f>
        <v>0</v>
      </c>
      <c r="K134" s="138" t="s">
        <v>1</v>
      </c>
      <c r="L134" s="32"/>
      <c r="M134" s="143" t="s">
        <v>1</v>
      </c>
      <c r="N134" s="144" t="s">
        <v>42</v>
      </c>
      <c r="P134" s="145">
        <f>O134*H134</f>
        <v>0</v>
      </c>
      <c r="Q134" s="145">
        <v>0</v>
      </c>
      <c r="R134" s="145">
        <f>Q134*H134</f>
        <v>0</v>
      </c>
      <c r="S134" s="145">
        <v>0</v>
      </c>
      <c r="T134" s="146">
        <f>S134*H134</f>
        <v>0</v>
      </c>
      <c r="AR134" s="147" t="s">
        <v>184</v>
      </c>
      <c r="AT134" s="147" t="s">
        <v>180</v>
      </c>
      <c r="AU134" s="147" t="s">
        <v>86</v>
      </c>
      <c r="AY134" s="17" t="s">
        <v>177</v>
      </c>
      <c r="BE134" s="148">
        <f>IF(N134="základní",J134,0)</f>
        <v>0</v>
      </c>
      <c r="BF134" s="148">
        <f>IF(N134="snížená",J134,0)</f>
        <v>0</v>
      </c>
      <c r="BG134" s="148">
        <f>IF(N134="zákl. přenesená",J134,0)</f>
        <v>0</v>
      </c>
      <c r="BH134" s="148">
        <f>IF(N134="sníž. přenesená",J134,0)</f>
        <v>0</v>
      </c>
      <c r="BI134" s="148">
        <f>IF(N134="nulová",J134,0)</f>
        <v>0</v>
      </c>
      <c r="BJ134" s="17" t="s">
        <v>84</v>
      </c>
      <c r="BK134" s="148">
        <f>ROUND(I134*H134,2)</f>
        <v>0</v>
      </c>
      <c r="BL134" s="17" t="s">
        <v>184</v>
      </c>
      <c r="BM134" s="147" t="s">
        <v>196</v>
      </c>
    </row>
    <row r="135" spans="2:65" s="1" customFormat="1" ht="11.25">
      <c r="B135" s="32"/>
      <c r="D135" s="149" t="s">
        <v>186</v>
      </c>
      <c r="F135" s="150" t="s">
        <v>194</v>
      </c>
      <c r="I135" s="151"/>
      <c r="L135" s="32"/>
      <c r="M135" s="152"/>
      <c r="T135" s="56"/>
      <c r="AT135" s="17" t="s">
        <v>186</v>
      </c>
      <c r="AU135" s="17" t="s">
        <v>86</v>
      </c>
    </row>
    <row r="136" spans="2:65" s="11" customFormat="1" ht="22.9" customHeight="1">
      <c r="B136" s="124"/>
      <c r="D136" s="125" t="s">
        <v>76</v>
      </c>
      <c r="E136" s="134" t="s">
        <v>197</v>
      </c>
      <c r="F136" s="134" t="s">
        <v>198</v>
      </c>
      <c r="I136" s="127"/>
      <c r="J136" s="135">
        <f>BK136</f>
        <v>0</v>
      </c>
      <c r="L136" s="124"/>
      <c r="M136" s="129"/>
      <c r="P136" s="130">
        <f>SUM(P137:P138)</f>
        <v>0</v>
      </c>
      <c r="R136" s="130">
        <f>SUM(R137:R138)</f>
        <v>0</v>
      </c>
      <c r="T136" s="131">
        <f>SUM(T137:T138)</f>
        <v>0</v>
      </c>
      <c r="AR136" s="125" t="s">
        <v>176</v>
      </c>
      <c r="AT136" s="132" t="s">
        <v>76</v>
      </c>
      <c r="AU136" s="132" t="s">
        <v>84</v>
      </c>
      <c r="AY136" s="125" t="s">
        <v>177</v>
      </c>
      <c r="BK136" s="133">
        <f>SUM(BK137:BK138)</f>
        <v>0</v>
      </c>
    </row>
    <row r="137" spans="2:65" s="1" customFormat="1" ht="16.5" customHeight="1">
      <c r="B137" s="32"/>
      <c r="C137" s="136" t="s">
        <v>176</v>
      </c>
      <c r="D137" s="136" t="s">
        <v>180</v>
      </c>
      <c r="E137" s="137" t="s">
        <v>199</v>
      </c>
      <c r="F137" s="138" t="s">
        <v>200</v>
      </c>
      <c r="G137" s="139" t="s">
        <v>183</v>
      </c>
      <c r="H137" s="140">
        <v>1</v>
      </c>
      <c r="I137" s="141"/>
      <c r="J137" s="142">
        <f>ROUND(I137*H137,2)</f>
        <v>0</v>
      </c>
      <c r="K137" s="138" t="s">
        <v>1</v>
      </c>
      <c r="L137" s="32"/>
      <c r="M137" s="143" t="s">
        <v>1</v>
      </c>
      <c r="N137" s="144" t="s">
        <v>42</v>
      </c>
      <c r="P137" s="145">
        <f>O137*H137</f>
        <v>0</v>
      </c>
      <c r="Q137" s="145">
        <v>0</v>
      </c>
      <c r="R137" s="145">
        <f>Q137*H137</f>
        <v>0</v>
      </c>
      <c r="S137" s="145">
        <v>0</v>
      </c>
      <c r="T137" s="146">
        <f>S137*H137</f>
        <v>0</v>
      </c>
      <c r="AR137" s="147" t="s">
        <v>184</v>
      </c>
      <c r="AT137" s="147" t="s">
        <v>180</v>
      </c>
      <c r="AU137" s="147" t="s">
        <v>86</v>
      </c>
      <c r="AY137" s="17" t="s">
        <v>177</v>
      </c>
      <c r="BE137" s="148">
        <f>IF(N137="základní",J137,0)</f>
        <v>0</v>
      </c>
      <c r="BF137" s="148">
        <f>IF(N137="snížená",J137,0)</f>
        <v>0</v>
      </c>
      <c r="BG137" s="148">
        <f>IF(N137="zákl. přenesená",J137,0)</f>
        <v>0</v>
      </c>
      <c r="BH137" s="148">
        <f>IF(N137="sníž. přenesená",J137,0)</f>
        <v>0</v>
      </c>
      <c r="BI137" s="148">
        <f>IF(N137="nulová",J137,0)</f>
        <v>0</v>
      </c>
      <c r="BJ137" s="17" t="s">
        <v>84</v>
      </c>
      <c r="BK137" s="148">
        <f>ROUND(I137*H137,2)</f>
        <v>0</v>
      </c>
      <c r="BL137" s="17" t="s">
        <v>184</v>
      </c>
      <c r="BM137" s="147" t="s">
        <v>201</v>
      </c>
    </row>
    <row r="138" spans="2:65" s="1" customFormat="1" ht="11.25">
      <c r="B138" s="32"/>
      <c r="D138" s="149" t="s">
        <v>186</v>
      </c>
      <c r="F138" s="150" t="s">
        <v>200</v>
      </c>
      <c r="I138" s="151"/>
      <c r="L138" s="32"/>
      <c r="M138" s="153"/>
      <c r="N138" s="154"/>
      <c r="O138" s="154"/>
      <c r="P138" s="154"/>
      <c r="Q138" s="154"/>
      <c r="R138" s="154"/>
      <c r="S138" s="154"/>
      <c r="T138" s="155"/>
      <c r="AT138" s="17" t="s">
        <v>186</v>
      </c>
      <c r="AU138" s="17" t="s">
        <v>86</v>
      </c>
    </row>
    <row r="139" spans="2:65" s="1" customFormat="1" ht="6.95" customHeight="1">
      <c r="B139" s="44"/>
      <c r="C139" s="45"/>
      <c r="D139" s="45"/>
      <c r="E139" s="45"/>
      <c r="F139" s="45"/>
      <c r="G139" s="45"/>
      <c r="H139" s="45"/>
      <c r="I139" s="45"/>
      <c r="J139" s="45"/>
      <c r="K139" s="45"/>
      <c r="L139" s="32"/>
    </row>
  </sheetData>
  <sheetProtection algorithmName="SHA-512" hashValue="R+RZe8jvaImIQtzp8AyVt3B0yG30yX3zdvWBrqKxt2/rYNf55P63bffBPwHaFBv1UPQJKonLuq1sNxF1nLBlQQ==" saltValue="KY6QPEqDiUrdX/e4cuWix9svQu2HoKH41vy1G2SBbP7lH9rHfhiniK6q+y+MM28OxuH3O9oWHhguTbnKMVPtMA==" spinCount="100000" sheet="1" objects="1" scenarios="1" formatColumns="0" formatRows="0" autoFilter="0"/>
  <autoFilter ref="C123:K138" xr:uid="{00000000-0009-0000-0000-000001000000}"/>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711"/>
  <sheetViews>
    <sheetView showGridLines="0" tabSelected="1" topLeftCell="A896"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8"/>
      <c r="M2" s="208"/>
      <c r="N2" s="208"/>
      <c r="O2" s="208"/>
      <c r="P2" s="208"/>
      <c r="Q2" s="208"/>
      <c r="R2" s="208"/>
      <c r="S2" s="208"/>
      <c r="T2" s="208"/>
      <c r="U2" s="208"/>
      <c r="V2" s="208"/>
      <c r="AT2" s="17" t="s">
        <v>96</v>
      </c>
    </row>
    <row r="3" spans="2:46" ht="6.95" customHeight="1">
      <c r="B3" s="18"/>
      <c r="C3" s="19"/>
      <c r="D3" s="19"/>
      <c r="E3" s="19"/>
      <c r="F3" s="19"/>
      <c r="G3" s="19"/>
      <c r="H3" s="19"/>
      <c r="I3" s="19"/>
      <c r="J3" s="19"/>
      <c r="K3" s="19"/>
      <c r="L3" s="20"/>
      <c r="AT3" s="17" t="s">
        <v>86</v>
      </c>
    </row>
    <row r="4" spans="2:46" ht="24.95" customHeight="1">
      <c r="B4" s="20"/>
      <c r="D4" s="21" t="s">
        <v>147</v>
      </c>
      <c r="L4" s="20"/>
      <c r="M4" s="93" t="s">
        <v>10</v>
      </c>
      <c r="AT4" s="17" t="s">
        <v>4</v>
      </c>
    </row>
    <row r="5" spans="2:46" ht="6.95" customHeight="1">
      <c r="B5" s="20"/>
      <c r="L5" s="20"/>
    </row>
    <row r="6" spans="2:46" ht="12" customHeight="1">
      <c r="B6" s="20"/>
      <c r="D6" s="27" t="s">
        <v>16</v>
      </c>
      <c r="L6" s="20"/>
    </row>
    <row r="7" spans="2:46" ht="16.5" customHeight="1">
      <c r="B7" s="20"/>
      <c r="E7" s="240" t="str">
        <f>'Rekapitulace stavby'!K6</f>
        <v>PŘÍSTAVBA WALDORFSKÉ MŠ TURNOV</v>
      </c>
      <c r="F7" s="241"/>
      <c r="G7" s="241"/>
      <c r="H7" s="241"/>
      <c r="L7" s="20"/>
    </row>
    <row r="8" spans="2:46" ht="12" customHeight="1">
      <c r="B8" s="20"/>
      <c r="D8" s="27" t="s">
        <v>148</v>
      </c>
      <c r="L8" s="20"/>
    </row>
    <row r="9" spans="2:46" s="1" customFormat="1" ht="16.5" customHeight="1">
      <c r="B9" s="32"/>
      <c r="E9" s="240" t="s">
        <v>202</v>
      </c>
      <c r="F9" s="242"/>
      <c r="G9" s="242"/>
      <c r="H9" s="242"/>
      <c r="L9" s="32"/>
    </row>
    <row r="10" spans="2:46" s="1" customFormat="1" ht="12" customHeight="1">
      <c r="B10" s="32"/>
      <c r="D10" s="27" t="s">
        <v>150</v>
      </c>
      <c r="L10" s="32"/>
    </row>
    <row r="11" spans="2:46" s="1" customFormat="1" ht="16.5" customHeight="1">
      <c r="B11" s="32"/>
      <c r="E11" s="202" t="s">
        <v>203</v>
      </c>
      <c r="F11" s="242"/>
      <c r="G11" s="242"/>
      <c r="H11" s="242"/>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24. 10. 2024</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43" t="str">
        <f>'Rekapitulace stavby'!E14</f>
        <v>Vyplň údaj</v>
      </c>
      <c r="F20" s="207"/>
      <c r="G20" s="207"/>
      <c r="H20" s="207"/>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35</v>
      </c>
      <c r="L28" s="32"/>
    </row>
    <row r="29" spans="2:12" s="7" customFormat="1" ht="16.5" customHeight="1">
      <c r="B29" s="94"/>
      <c r="E29" s="212" t="s">
        <v>1</v>
      </c>
      <c r="F29" s="212"/>
      <c r="G29" s="212"/>
      <c r="H29" s="212"/>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37</v>
      </c>
      <c r="J32" s="66">
        <f>ROUND(J148, 2)</f>
        <v>0</v>
      </c>
      <c r="L32" s="32"/>
    </row>
    <row r="33" spans="2:12" s="1" customFormat="1" ht="6.95" customHeight="1">
      <c r="B33" s="32"/>
      <c r="D33" s="53"/>
      <c r="E33" s="53"/>
      <c r="F33" s="53"/>
      <c r="G33" s="53"/>
      <c r="H33" s="53"/>
      <c r="I33" s="53"/>
      <c r="J33" s="53"/>
      <c r="K33" s="53"/>
      <c r="L33" s="32"/>
    </row>
    <row r="34" spans="2:12" s="1" customFormat="1" ht="14.45" customHeight="1">
      <c r="B34" s="32"/>
      <c r="F34" s="35" t="s">
        <v>39</v>
      </c>
      <c r="I34" s="35" t="s">
        <v>38</v>
      </c>
      <c r="J34" s="35" t="s">
        <v>40</v>
      </c>
      <c r="L34" s="32"/>
    </row>
    <row r="35" spans="2:12" s="1" customFormat="1" ht="14.45" customHeight="1">
      <c r="B35" s="32"/>
      <c r="D35" s="55" t="s">
        <v>41</v>
      </c>
      <c r="E35" s="27" t="s">
        <v>42</v>
      </c>
      <c r="F35" s="86">
        <f>ROUND((SUM(BE148:BE1710)),  2)</f>
        <v>0</v>
      </c>
      <c r="I35" s="96">
        <v>0.21</v>
      </c>
      <c r="J35" s="86">
        <f>ROUND(((SUM(BE148:BE1710))*I35),  2)</f>
        <v>0</v>
      </c>
      <c r="L35" s="32"/>
    </row>
    <row r="36" spans="2:12" s="1" customFormat="1" ht="14.45" customHeight="1">
      <c r="B36" s="32"/>
      <c r="E36" s="27" t="s">
        <v>43</v>
      </c>
      <c r="F36" s="86">
        <f>ROUND((SUM(BF148:BF1710)),  2)</f>
        <v>0</v>
      </c>
      <c r="I36" s="96">
        <v>0.12</v>
      </c>
      <c r="J36" s="86">
        <f>ROUND(((SUM(BF148:BF1710))*I36),  2)</f>
        <v>0</v>
      </c>
      <c r="L36" s="32"/>
    </row>
    <row r="37" spans="2:12" s="1" customFormat="1" ht="14.45" hidden="1" customHeight="1">
      <c r="B37" s="32"/>
      <c r="E37" s="27" t="s">
        <v>44</v>
      </c>
      <c r="F37" s="86">
        <f>ROUND((SUM(BG148:BG1710)),  2)</f>
        <v>0</v>
      </c>
      <c r="I37" s="96">
        <v>0.21</v>
      </c>
      <c r="J37" s="86">
        <f>0</f>
        <v>0</v>
      </c>
      <c r="L37" s="32"/>
    </row>
    <row r="38" spans="2:12" s="1" customFormat="1" ht="14.45" hidden="1" customHeight="1">
      <c r="B38" s="32"/>
      <c r="E38" s="27" t="s">
        <v>45</v>
      </c>
      <c r="F38" s="86">
        <f>ROUND((SUM(BH148:BH1710)),  2)</f>
        <v>0</v>
      </c>
      <c r="I38" s="96">
        <v>0.12</v>
      </c>
      <c r="J38" s="86">
        <f>0</f>
        <v>0</v>
      </c>
      <c r="L38" s="32"/>
    </row>
    <row r="39" spans="2:12" s="1" customFormat="1" ht="14.45" hidden="1" customHeight="1">
      <c r="B39" s="32"/>
      <c r="E39" s="27" t="s">
        <v>46</v>
      </c>
      <c r="F39" s="86">
        <f>ROUND((SUM(BI148:BI1710)),  2)</f>
        <v>0</v>
      </c>
      <c r="I39" s="96">
        <v>0</v>
      </c>
      <c r="J39" s="86">
        <f>0</f>
        <v>0</v>
      </c>
      <c r="L39" s="32"/>
    </row>
    <row r="40" spans="2:12" s="1" customFormat="1" ht="6.95" customHeight="1">
      <c r="B40" s="32"/>
      <c r="L40" s="32"/>
    </row>
    <row r="41" spans="2:12" s="1" customFormat="1" ht="25.35" customHeight="1">
      <c r="B41" s="32"/>
      <c r="C41" s="97"/>
      <c r="D41" s="98" t="s">
        <v>47</v>
      </c>
      <c r="E41" s="57"/>
      <c r="F41" s="57"/>
      <c r="G41" s="99" t="s">
        <v>48</v>
      </c>
      <c r="H41" s="100" t="s">
        <v>49</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3" t="s">
        <v>53</v>
      </c>
      <c r="G61" s="43" t="s">
        <v>52</v>
      </c>
      <c r="H61" s="34"/>
      <c r="I61" s="34"/>
      <c r="J61" s="104"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152</v>
      </c>
      <c r="L82" s="32"/>
    </row>
    <row r="83" spans="2:12" s="1" customFormat="1" ht="6.95" customHeight="1">
      <c r="B83" s="32"/>
      <c r="L83" s="32"/>
    </row>
    <row r="84" spans="2:12" s="1" customFormat="1" ht="12" customHeight="1">
      <c r="B84" s="32"/>
      <c r="C84" s="27" t="s">
        <v>16</v>
      </c>
      <c r="L84" s="32"/>
    </row>
    <row r="85" spans="2:12" s="1" customFormat="1" ht="16.5" customHeight="1">
      <c r="B85" s="32"/>
      <c r="E85" s="240" t="str">
        <f>E7</f>
        <v>PŘÍSTAVBA WALDORFSKÉ MŠ TURNOV</v>
      </c>
      <c r="F85" s="241"/>
      <c r="G85" s="241"/>
      <c r="H85" s="241"/>
      <c r="L85" s="32"/>
    </row>
    <row r="86" spans="2:12" ht="12" customHeight="1">
      <c r="B86" s="20"/>
      <c r="C86" s="27" t="s">
        <v>148</v>
      </c>
      <c r="L86" s="20"/>
    </row>
    <row r="87" spans="2:12" s="1" customFormat="1" ht="16.5" customHeight="1">
      <c r="B87" s="32"/>
      <c r="E87" s="240" t="s">
        <v>202</v>
      </c>
      <c r="F87" s="242"/>
      <c r="G87" s="242"/>
      <c r="H87" s="242"/>
      <c r="L87" s="32"/>
    </row>
    <row r="88" spans="2:12" s="1" customFormat="1" ht="12" customHeight="1">
      <c r="B88" s="32"/>
      <c r="C88" s="27" t="s">
        <v>150</v>
      </c>
      <c r="L88" s="32"/>
    </row>
    <row r="89" spans="2:12" s="1" customFormat="1" ht="16.5" customHeight="1">
      <c r="B89" s="32"/>
      <c r="E89" s="202" t="str">
        <f>E11</f>
        <v>700.1 - Arch.-stavební řešení + Staveb kčí řešení</v>
      </c>
      <c r="F89" s="242"/>
      <c r="G89" s="242"/>
      <c r="H89" s="242"/>
      <c r="L89" s="32"/>
    </row>
    <row r="90" spans="2:12" s="1" customFormat="1" ht="6.95" customHeight="1">
      <c r="B90" s="32"/>
      <c r="L90" s="32"/>
    </row>
    <row r="91" spans="2:12" s="1" customFormat="1" ht="12" customHeight="1">
      <c r="B91" s="32"/>
      <c r="C91" s="27" t="s">
        <v>20</v>
      </c>
      <c r="F91" s="25" t="str">
        <f>F14</f>
        <v>Turnov</v>
      </c>
      <c r="I91" s="27" t="s">
        <v>22</v>
      </c>
      <c r="J91" s="52" t="str">
        <f>IF(J14="","",J14)</f>
        <v>24. 10. 2024</v>
      </c>
      <c r="L91" s="32"/>
    </row>
    <row r="92" spans="2:12" s="1" customFormat="1" ht="6.95" customHeight="1">
      <c r="B92" s="32"/>
      <c r="L92" s="32"/>
    </row>
    <row r="93" spans="2:12" s="1" customFormat="1" ht="15.2" customHeight="1">
      <c r="B93" s="32"/>
      <c r="C93" s="27" t="s">
        <v>24</v>
      </c>
      <c r="F93" s="25" t="str">
        <f>E17</f>
        <v>MĚSTO TURNOV</v>
      </c>
      <c r="I93" s="27" t="s">
        <v>30</v>
      </c>
      <c r="J93" s="30" t="str">
        <f>E23</f>
        <v>Valbek, spol. s r.o.</v>
      </c>
      <c r="L93" s="32"/>
    </row>
    <row r="94" spans="2:12" s="1" customFormat="1" ht="15.2" customHeight="1">
      <c r="B94" s="32"/>
      <c r="C94" s="27" t="s">
        <v>28</v>
      </c>
      <c r="F94" s="25" t="str">
        <f>IF(E20="","",E20)</f>
        <v>Vyplň údaj</v>
      </c>
      <c r="I94" s="27" t="s">
        <v>33</v>
      </c>
      <c r="J94" s="30" t="str">
        <f>E26</f>
        <v xml:space="preserve"> </v>
      </c>
      <c r="L94" s="32"/>
    </row>
    <row r="95" spans="2:12" s="1" customFormat="1" ht="10.35" customHeight="1">
      <c r="B95" s="32"/>
      <c r="L95" s="32"/>
    </row>
    <row r="96" spans="2:12" s="1" customFormat="1" ht="29.25" customHeight="1">
      <c r="B96" s="32"/>
      <c r="C96" s="105" t="s">
        <v>153</v>
      </c>
      <c r="D96" s="97"/>
      <c r="E96" s="97"/>
      <c r="F96" s="97"/>
      <c r="G96" s="97"/>
      <c r="H96" s="97"/>
      <c r="I96" s="97"/>
      <c r="J96" s="106" t="s">
        <v>154</v>
      </c>
      <c r="K96" s="97"/>
      <c r="L96" s="32"/>
    </row>
    <row r="97" spans="2:47" s="1" customFormat="1" ht="10.35" customHeight="1">
      <c r="B97" s="32"/>
      <c r="L97" s="32"/>
    </row>
    <row r="98" spans="2:47" s="1" customFormat="1" ht="22.9" customHeight="1">
      <c r="B98" s="32"/>
      <c r="C98" s="107" t="s">
        <v>155</v>
      </c>
      <c r="J98" s="66">
        <f>J148</f>
        <v>0</v>
      </c>
      <c r="L98" s="32"/>
      <c r="AU98" s="17" t="s">
        <v>156</v>
      </c>
    </row>
    <row r="99" spans="2:47" s="8" customFormat="1" ht="24.95" customHeight="1">
      <c r="B99" s="108"/>
      <c r="D99" s="109" t="s">
        <v>204</v>
      </c>
      <c r="E99" s="110"/>
      <c r="F99" s="110"/>
      <c r="G99" s="110"/>
      <c r="H99" s="110"/>
      <c r="I99" s="110"/>
      <c r="J99" s="111">
        <f>J149</f>
        <v>0</v>
      </c>
      <c r="L99" s="108"/>
    </row>
    <row r="100" spans="2:47" s="9" customFormat="1" ht="19.899999999999999" customHeight="1">
      <c r="B100" s="112"/>
      <c r="D100" s="113" t="s">
        <v>205</v>
      </c>
      <c r="E100" s="114"/>
      <c r="F100" s="114"/>
      <c r="G100" s="114"/>
      <c r="H100" s="114"/>
      <c r="I100" s="114"/>
      <c r="J100" s="115">
        <f>J150</f>
        <v>0</v>
      </c>
      <c r="L100" s="112"/>
    </row>
    <row r="101" spans="2:47" s="9" customFormat="1" ht="19.899999999999999" customHeight="1">
      <c r="B101" s="112"/>
      <c r="D101" s="113" t="s">
        <v>206</v>
      </c>
      <c r="E101" s="114"/>
      <c r="F101" s="114"/>
      <c r="G101" s="114"/>
      <c r="H101" s="114"/>
      <c r="I101" s="114"/>
      <c r="J101" s="115">
        <f>J282</f>
        <v>0</v>
      </c>
      <c r="L101" s="112"/>
    </row>
    <row r="102" spans="2:47" s="9" customFormat="1" ht="19.899999999999999" customHeight="1">
      <c r="B102" s="112"/>
      <c r="D102" s="113" t="s">
        <v>207</v>
      </c>
      <c r="E102" s="114"/>
      <c r="F102" s="114"/>
      <c r="G102" s="114"/>
      <c r="H102" s="114"/>
      <c r="I102" s="114"/>
      <c r="J102" s="115">
        <f>J386</f>
        <v>0</v>
      </c>
      <c r="L102" s="112"/>
    </row>
    <row r="103" spans="2:47" s="9" customFormat="1" ht="19.899999999999999" customHeight="1">
      <c r="B103" s="112"/>
      <c r="D103" s="113" t="s">
        <v>208</v>
      </c>
      <c r="E103" s="114"/>
      <c r="F103" s="114"/>
      <c r="G103" s="114"/>
      <c r="H103" s="114"/>
      <c r="I103" s="114"/>
      <c r="J103" s="115">
        <f>J523</f>
        <v>0</v>
      </c>
      <c r="L103" s="112"/>
    </row>
    <row r="104" spans="2:47" s="9" customFormat="1" ht="19.899999999999999" customHeight="1">
      <c r="B104" s="112"/>
      <c r="D104" s="113" t="s">
        <v>209</v>
      </c>
      <c r="E104" s="114"/>
      <c r="F104" s="114"/>
      <c r="G104" s="114"/>
      <c r="H104" s="114"/>
      <c r="I104" s="114"/>
      <c r="J104" s="115">
        <f>J687</f>
        <v>0</v>
      </c>
      <c r="L104" s="112"/>
    </row>
    <row r="105" spans="2:47" s="9" customFormat="1" ht="19.899999999999999" customHeight="1">
      <c r="B105" s="112"/>
      <c r="D105" s="113" t="s">
        <v>210</v>
      </c>
      <c r="E105" s="114"/>
      <c r="F105" s="114"/>
      <c r="G105" s="114"/>
      <c r="H105" s="114"/>
      <c r="I105" s="114"/>
      <c r="J105" s="115">
        <f>J846</f>
        <v>0</v>
      </c>
      <c r="L105" s="112"/>
    </row>
    <row r="106" spans="2:47" s="9" customFormat="1" ht="19.899999999999999" customHeight="1">
      <c r="B106" s="112"/>
      <c r="D106" s="113" t="s">
        <v>211</v>
      </c>
      <c r="E106" s="114"/>
      <c r="F106" s="114"/>
      <c r="G106" s="114"/>
      <c r="H106" s="114"/>
      <c r="I106" s="114"/>
      <c r="J106" s="115">
        <f>J850</f>
        <v>0</v>
      </c>
      <c r="L106" s="112"/>
    </row>
    <row r="107" spans="2:47" s="9" customFormat="1" ht="19.899999999999999" customHeight="1">
      <c r="B107" s="112"/>
      <c r="D107" s="113" t="s">
        <v>212</v>
      </c>
      <c r="E107" s="114"/>
      <c r="F107" s="114"/>
      <c r="G107" s="114"/>
      <c r="H107" s="114"/>
      <c r="I107" s="114"/>
      <c r="J107" s="115">
        <f>J957</f>
        <v>0</v>
      </c>
      <c r="L107" s="112"/>
    </row>
    <row r="108" spans="2:47" s="9" customFormat="1" ht="19.899999999999999" customHeight="1">
      <c r="B108" s="112"/>
      <c r="D108" s="113" t="s">
        <v>213</v>
      </c>
      <c r="E108" s="114"/>
      <c r="F108" s="114"/>
      <c r="G108" s="114"/>
      <c r="H108" s="114"/>
      <c r="I108" s="114"/>
      <c r="J108" s="115">
        <f>J971</f>
        <v>0</v>
      </c>
      <c r="L108" s="112"/>
    </row>
    <row r="109" spans="2:47" s="8" customFormat="1" ht="24.95" customHeight="1">
      <c r="B109" s="108"/>
      <c r="D109" s="109" t="s">
        <v>214</v>
      </c>
      <c r="E109" s="110"/>
      <c r="F109" s="110"/>
      <c r="G109" s="110"/>
      <c r="H109" s="110"/>
      <c r="I109" s="110"/>
      <c r="J109" s="111">
        <f>J974</f>
        <v>0</v>
      </c>
      <c r="L109" s="108"/>
    </row>
    <row r="110" spans="2:47" s="9" customFormat="1" ht="19.899999999999999" customHeight="1">
      <c r="B110" s="112"/>
      <c r="D110" s="113" t="s">
        <v>215</v>
      </c>
      <c r="E110" s="114"/>
      <c r="F110" s="114"/>
      <c r="G110" s="114"/>
      <c r="H110" s="114"/>
      <c r="I110" s="114"/>
      <c r="J110" s="115">
        <f>J975</f>
        <v>0</v>
      </c>
      <c r="L110" s="112"/>
    </row>
    <row r="111" spans="2:47" s="9" customFormat="1" ht="19.899999999999999" customHeight="1">
      <c r="B111" s="112"/>
      <c r="D111" s="113" t="s">
        <v>216</v>
      </c>
      <c r="E111" s="114"/>
      <c r="F111" s="114"/>
      <c r="G111" s="114"/>
      <c r="H111" s="114"/>
      <c r="I111" s="114"/>
      <c r="J111" s="115">
        <f>J1021</f>
        <v>0</v>
      </c>
      <c r="L111" s="112"/>
    </row>
    <row r="112" spans="2:47" s="9" customFormat="1" ht="19.899999999999999" customHeight="1">
      <c r="B112" s="112"/>
      <c r="D112" s="113" t="s">
        <v>217</v>
      </c>
      <c r="E112" s="114"/>
      <c r="F112" s="114"/>
      <c r="G112" s="114"/>
      <c r="H112" s="114"/>
      <c r="I112" s="114"/>
      <c r="J112" s="115">
        <f>J1102</f>
        <v>0</v>
      </c>
      <c r="L112" s="112"/>
    </row>
    <row r="113" spans="2:12" s="9" customFormat="1" ht="19.899999999999999" customHeight="1">
      <c r="B113" s="112"/>
      <c r="D113" s="113" t="s">
        <v>218</v>
      </c>
      <c r="E113" s="114"/>
      <c r="F113" s="114"/>
      <c r="G113" s="114"/>
      <c r="H113" s="114"/>
      <c r="I113" s="114"/>
      <c r="J113" s="115">
        <f>J1182</f>
        <v>0</v>
      </c>
      <c r="L113" s="112"/>
    </row>
    <row r="114" spans="2:12" s="9" customFormat="1" ht="19.899999999999999" customHeight="1">
      <c r="B114" s="112"/>
      <c r="D114" s="113" t="s">
        <v>219</v>
      </c>
      <c r="E114" s="114"/>
      <c r="F114" s="114"/>
      <c r="G114" s="114"/>
      <c r="H114" s="114"/>
      <c r="I114" s="114"/>
      <c r="J114" s="115">
        <f>J1295</f>
        <v>0</v>
      </c>
      <c r="L114" s="112"/>
    </row>
    <row r="115" spans="2:12" s="9" customFormat="1" ht="19.899999999999999" customHeight="1">
      <c r="B115" s="112"/>
      <c r="D115" s="113" t="s">
        <v>220</v>
      </c>
      <c r="E115" s="114"/>
      <c r="F115" s="114"/>
      <c r="G115" s="114"/>
      <c r="H115" s="114"/>
      <c r="I115" s="114"/>
      <c r="J115" s="115">
        <f>J1374</f>
        <v>0</v>
      </c>
      <c r="L115" s="112"/>
    </row>
    <row r="116" spans="2:12" s="9" customFormat="1" ht="19.899999999999999" customHeight="1">
      <c r="B116" s="112"/>
      <c r="D116" s="113" t="s">
        <v>221</v>
      </c>
      <c r="E116" s="114"/>
      <c r="F116" s="114"/>
      <c r="G116" s="114"/>
      <c r="H116" s="114"/>
      <c r="I116" s="114"/>
      <c r="J116" s="115">
        <f>J1453</f>
        <v>0</v>
      </c>
      <c r="L116" s="112"/>
    </row>
    <row r="117" spans="2:12" s="9" customFormat="1" ht="19.899999999999999" customHeight="1">
      <c r="B117" s="112"/>
      <c r="D117" s="113" t="s">
        <v>222</v>
      </c>
      <c r="E117" s="114"/>
      <c r="F117" s="114"/>
      <c r="G117" s="114"/>
      <c r="H117" s="114"/>
      <c r="I117" s="114"/>
      <c r="J117" s="115">
        <f>J1462</f>
        <v>0</v>
      </c>
      <c r="L117" s="112"/>
    </row>
    <row r="118" spans="2:12" s="9" customFormat="1" ht="19.899999999999999" customHeight="1">
      <c r="B118" s="112"/>
      <c r="D118" s="113" t="s">
        <v>223</v>
      </c>
      <c r="E118" s="114"/>
      <c r="F118" s="114"/>
      <c r="G118" s="114"/>
      <c r="H118" s="114"/>
      <c r="I118" s="114"/>
      <c r="J118" s="115">
        <f>J1561</f>
        <v>0</v>
      </c>
      <c r="L118" s="112"/>
    </row>
    <row r="119" spans="2:12" s="9" customFormat="1" ht="19.899999999999999" customHeight="1">
      <c r="B119" s="112"/>
      <c r="D119" s="113" t="s">
        <v>224</v>
      </c>
      <c r="E119" s="114"/>
      <c r="F119" s="114"/>
      <c r="G119" s="114"/>
      <c r="H119" s="114"/>
      <c r="I119" s="114"/>
      <c r="J119" s="115">
        <f>J1586</f>
        <v>0</v>
      </c>
      <c r="L119" s="112"/>
    </row>
    <row r="120" spans="2:12" s="9" customFormat="1" ht="19.899999999999999" customHeight="1">
      <c r="B120" s="112"/>
      <c r="D120" s="113" t="s">
        <v>225</v>
      </c>
      <c r="E120" s="114"/>
      <c r="F120" s="114"/>
      <c r="G120" s="114"/>
      <c r="H120" s="114"/>
      <c r="I120" s="114"/>
      <c r="J120" s="115">
        <f>J1617</f>
        <v>0</v>
      </c>
      <c r="L120" s="112"/>
    </row>
    <row r="121" spans="2:12" s="9" customFormat="1" ht="19.899999999999999" customHeight="1">
      <c r="B121" s="112"/>
      <c r="D121" s="113" t="s">
        <v>226</v>
      </c>
      <c r="E121" s="114"/>
      <c r="F121" s="114"/>
      <c r="G121" s="114"/>
      <c r="H121" s="114"/>
      <c r="I121" s="114"/>
      <c r="J121" s="115">
        <f>J1627</f>
        <v>0</v>
      </c>
      <c r="L121" s="112"/>
    </row>
    <row r="122" spans="2:12" s="9" customFormat="1" ht="19.899999999999999" customHeight="1">
      <c r="B122" s="112"/>
      <c r="D122" s="113" t="s">
        <v>227</v>
      </c>
      <c r="E122" s="114"/>
      <c r="F122" s="114"/>
      <c r="G122" s="114"/>
      <c r="H122" s="114"/>
      <c r="I122" s="114"/>
      <c r="J122" s="115">
        <f>J1663</f>
        <v>0</v>
      </c>
      <c r="L122" s="112"/>
    </row>
    <row r="123" spans="2:12" s="9" customFormat="1" ht="19.899999999999999" customHeight="1">
      <c r="B123" s="112"/>
      <c r="D123" s="113" t="s">
        <v>228</v>
      </c>
      <c r="E123" s="114"/>
      <c r="F123" s="114"/>
      <c r="G123" s="114"/>
      <c r="H123" s="114"/>
      <c r="I123" s="114"/>
      <c r="J123" s="115">
        <f>J1679</f>
        <v>0</v>
      </c>
      <c r="L123" s="112"/>
    </row>
    <row r="124" spans="2:12" s="9" customFormat="1" ht="19.899999999999999" customHeight="1">
      <c r="B124" s="112"/>
      <c r="D124" s="113" t="s">
        <v>229</v>
      </c>
      <c r="E124" s="114"/>
      <c r="F124" s="114"/>
      <c r="G124" s="114"/>
      <c r="H124" s="114"/>
      <c r="I124" s="114"/>
      <c r="J124" s="115">
        <f>J1691</f>
        <v>0</v>
      </c>
      <c r="L124" s="112"/>
    </row>
    <row r="125" spans="2:12" s="9" customFormat="1" ht="19.899999999999999" customHeight="1">
      <c r="B125" s="112"/>
      <c r="D125" s="113" t="s">
        <v>230</v>
      </c>
      <c r="E125" s="114"/>
      <c r="F125" s="114"/>
      <c r="G125" s="114"/>
      <c r="H125" s="114"/>
      <c r="I125" s="114"/>
      <c r="J125" s="115">
        <f>J1701</f>
        <v>0</v>
      </c>
      <c r="L125" s="112"/>
    </row>
    <row r="126" spans="2:12" s="9" customFormat="1" ht="19.899999999999999" customHeight="1">
      <c r="B126" s="112"/>
      <c r="D126" s="113" t="s">
        <v>231</v>
      </c>
      <c r="E126" s="114"/>
      <c r="F126" s="114"/>
      <c r="G126" s="114"/>
      <c r="H126" s="114"/>
      <c r="I126" s="114"/>
      <c r="J126" s="115">
        <f>J1707</f>
        <v>0</v>
      </c>
      <c r="L126" s="112"/>
    </row>
    <row r="127" spans="2:12" s="1" customFormat="1" ht="21.75" customHeight="1">
      <c r="B127" s="32"/>
      <c r="L127" s="32"/>
    </row>
    <row r="128" spans="2:12" s="1" customFormat="1" ht="6.95" customHeight="1">
      <c r="B128" s="44"/>
      <c r="C128" s="45"/>
      <c r="D128" s="45"/>
      <c r="E128" s="45"/>
      <c r="F128" s="45"/>
      <c r="G128" s="45"/>
      <c r="H128" s="45"/>
      <c r="I128" s="45"/>
      <c r="J128" s="45"/>
      <c r="K128" s="45"/>
      <c r="L128" s="32"/>
    </row>
    <row r="132" spans="2:12" s="1" customFormat="1" ht="6.95" customHeight="1">
      <c r="B132" s="46"/>
      <c r="C132" s="47"/>
      <c r="D132" s="47"/>
      <c r="E132" s="47"/>
      <c r="F132" s="47"/>
      <c r="G132" s="47"/>
      <c r="H132" s="47"/>
      <c r="I132" s="47"/>
      <c r="J132" s="47"/>
      <c r="K132" s="47"/>
      <c r="L132" s="32"/>
    </row>
    <row r="133" spans="2:12" s="1" customFormat="1" ht="24.95" customHeight="1">
      <c r="B133" s="32"/>
      <c r="C133" s="21" t="s">
        <v>161</v>
      </c>
      <c r="L133" s="32"/>
    </row>
    <row r="134" spans="2:12" s="1" customFormat="1" ht="6.95" customHeight="1">
      <c r="B134" s="32"/>
      <c r="L134" s="32"/>
    </row>
    <row r="135" spans="2:12" s="1" customFormat="1" ht="12" customHeight="1">
      <c r="B135" s="32"/>
      <c r="C135" s="27" t="s">
        <v>16</v>
      </c>
      <c r="L135" s="32"/>
    </row>
    <row r="136" spans="2:12" s="1" customFormat="1" ht="16.5" customHeight="1">
      <c r="B136" s="32"/>
      <c r="E136" s="240" t="str">
        <f>E7</f>
        <v>PŘÍSTAVBA WALDORFSKÉ MŠ TURNOV</v>
      </c>
      <c r="F136" s="241"/>
      <c r="G136" s="241"/>
      <c r="H136" s="241"/>
      <c r="L136" s="32"/>
    </row>
    <row r="137" spans="2:12" ht="12" customHeight="1">
      <c r="B137" s="20"/>
      <c r="C137" s="27" t="s">
        <v>148</v>
      </c>
      <c r="L137" s="20"/>
    </row>
    <row r="138" spans="2:12" s="1" customFormat="1" ht="16.5" customHeight="1">
      <c r="B138" s="32"/>
      <c r="E138" s="240" t="s">
        <v>202</v>
      </c>
      <c r="F138" s="242"/>
      <c r="G138" s="242"/>
      <c r="H138" s="242"/>
      <c r="L138" s="32"/>
    </row>
    <row r="139" spans="2:12" s="1" customFormat="1" ht="12" customHeight="1">
      <c r="B139" s="32"/>
      <c r="C139" s="27" t="s">
        <v>150</v>
      </c>
      <c r="L139" s="32"/>
    </row>
    <row r="140" spans="2:12" s="1" customFormat="1" ht="16.5" customHeight="1">
      <c r="B140" s="32"/>
      <c r="E140" s="202" t="str">
        <f>E11</f>
        <v>700.1 - Arch.-stavební řešení + Staveb kčí řešení</v>
      </c>
      <c r="F140" s="242"/>
      <c r="G140" s="242"/>
      <c r="H140" s="242"/>
      <c r="L140" s="32"/>
    </row>
    <row r="141" spans="2:12" s="1" customFormat="1" ht="6.95" customHeight="1">
      <c r="B141" s="32"/>
      <c r="L141" s="32"/>
    </row>
    <row r="142" spans="2:12" s="1" customFormat="1" ht="12" customHeight="1">
      <c r="B142" s="32"/>
      <c r="C142" s="27" t="s">
        <v>20</v>
      </c>
      <c r="F142" s="25" t="str">
        <f>F14</f>
        <v>Turnov</v>
      </c>
      <c r="I142" s="27" t="s">
        <v>22</v>
      </c>
      <c r="J142" s="52" t="str">
        <f>IF(J14="","",J14)</f>
        <v>24. 10. 2024</v>
      </c>
      <c r="L142" s="32"/>
    </row>
    <row r="143" spans="2:12" s="1" customFormat="1" ht="6.95" customHeight="1">
      <c r="B143" s="32"/>
      <c r="L143" s="32"/>
    </row>
    <row r="144" spans="2:12" s="1" customFormat="1" ht="15.2" customHeight="1">
      <c r="B144" s="32"/>
      <c r="C144" s="27" t="s">
        <v>24</v>
      </c>
      <c r="F144" s="25" t="str">
        <f>E17</f>
        <v>MĚSTO TURNOV</v>
      </c>
      <c r="I144" s="27" t="s">
        <v>30</v>
      </c>
      <c r="J144" s="30" t="str">
        <f>E23</f>
        <v>Valbek, spol. s r.o.</v>
      </c>
      <c r="L144" s="32"/>
    </row>
    <row r="145" spans="2:65" s="1" customFormat="1" ht="15.2" customHeight="1">
      <c r="B145" s="32"/>
      <c r="C145" s="27" t="s">
        <v>28</v>
      </c>
      <c r="F145" s="25" t="str">
        <f>IF(E20="","",E20)</f>
        <v>Vyplň údaj</v>
      </c>
      <c r="I145" s="27" t="s">
        <v>33</v>
      </c>
      <c r="J145" s="30" t="str">
        <f>E26</f>
        <v xml:space="preserve"> </v>
      </c>
      <c r="L145" s="32"/>
    </row>
    <row r="146" spans="2:65" s="1" customFormat="1" ht="10.35" customHeight="1">
      <c r="B146" s="32"/>
      <c r="L146" s="32"/>
    </row>
    <row r="147" spans="2:65" s="10" customFormat="1" ht="29.25" customHeight="1">
      <c r="B147" s="116"/>
      <c r="C147" s="117" t="s">
        <v>162</v>
      </c>
      <c r="D147" s="118" t="s">
        <v>62</v>
      </c>
      <c r="E147" s="118" t="s">
        <v>58</v>
      </c>
      <c r="F147" s="118" t="s">
        <v>59</v>
      </c>
      <c r="G147" s="118" t="s">
        <v>163</v>
      </c>
      <c r="H147" s="118" t="s">
        <v>164</v>
      </c>
      <c r="I147" s="118" t="s">
        <v>165</v>
      </c>
      <c r="J147" s="118" t="s">
        <v>154</v>
      </c>
      <c r="K147" s="119" t="s">
        <v>166</v>
      </c>
      <c r="L147" s="116"/>
      <c r="M147" s="59" t="s">
        <v>1</v>
      </c>
      <c r="N147" s="60" t="s">
        <v>41</v>
      </c>
      <c r="O147" s="60" t="s">
        <v>167</v>
      </c>
      <c r="P147" s="60" t="s">
        <v>168</v>
      </c>
      <c r="Q147" s="60" t="s">
        <v>169</v>
      </c>
      <c r="R147" s="60" t="s">
        <v>170</v>
      </c>
      <c r="S147" s="60" t="s">
        <v>171</v>
      </c>
      <c r="T147" s="61" t="s">
        <v>172</v>
      </c>
    </row>
    <row r="148" spans="2:65" s="1" customFormat="1" ht="22.9" customHeight="1">
      <c r="B148" s="32"/>
      <c r="C148" s="64" t="s">
        <v>173</v>
      </c>
      <c r="J148" s="120">
        <f>BK148</f>
        <v>0</v>
      </c>
      <c r="L148" s="32"/>
      <c r="M148" s="62"/>
      <c r="N148" s="53"/>
      <c r="O148" s="53"/>
      <c r="P148" s="121">
        <f>P149+P974</f>
        <v>0</v>
      </c>
      <c r="Q148" s="53"/>
      <c r="R148" s="121">
        <f>R149+R974</f>
        <v>1188.5713862299999</v>
      </c>
      <c r="S148" s="53"/>
      <c r="T148" s="122">
        <f>T149+T974</f>
        <v>0.58524751000000008</v>
      </c>
      <c r="AT148" s="17" t="s">
        <v>76</v>
      </c>
      <c r="AU148" s="17" t="s">
        <v>156</v>
      </c>
      <c r="BK148" s="123">
        <f>BK149+BK974</f>
        <v>0</v>
      </c>
    </row>
    <row r="149" spans="2:65" s="11" customFormat="1" ht="25.9" customHeight="1">
      <c r="B149" s="124"/>
      <c r="D149" s="125" t="s">
        <v>76</v>
      </c>
      <c r="E149" s="126" t="s">
        <v>232</v>
      </c>
      <c r="F149" s="126" t="s">
        <v>233</v>
      </c>
      <c r="I149" s="127"/>
      <c r="J149" s="128">
        <f>BK149</f>
        <v>0</v>
      </c>
      <c r="L149" s="124"/>
      <c r="M149" s="129"/>
      <c r="P149" s="130">
        <f>P150+P282+P386+P523+P687+P846+P850+P957+P971</f>
        <v>0</v>
      </c>
      <c r="R149" s="130">
        <f>R150+R282+R386+R523+R687+R846+R850+R957+R971</f>
        <v>1152.1755300699999</v>
      </c>
      <c r="T149" s="131">
        <f>T150+T282+T386+T523+T687+T846+T850+T957+T971</f>
        <v>0.58524751000000008</v>
      </c>
      <c r="AR149" s="125" t="s">
        <v>84</v>
      </c>
      <c r="AT149" s="132" t="s">
        <v>76</v>
      </c>
      <c r="AU149" s="132" t="s">
        <v>77</v>
      </c>
      <c r="AY149" s="125" t="s">
        <v>177</v>
      </c>
      <c r="BK149" s="133">
        <f>BK150+BK282+BK386+BK523+BK687+BK846+BK850+BK957+BK971</f>
        <v>0</v>
      </c>
    </row>
    <row r="150" spans="2:65" s="11" customFormat="1" ht="22.9" customHeight="1">
      <c r="B150" s="124"/>
      <c r="D150" s="125" t="s">
        <v>76</v>
      </c>
      <c r="E150" s="134" t="s">
        <v>84</v>
      </c>
      <c r="F150" s="134" t="s">
        <v>121</v>
      </c>
      <c r="I150" s="127"/>
      <c r="J150" s="135">
        <f>BK150</f>
        <v>0</v>
      </c>
      <c r="L150" s="124"/>
      <c r="M150" s="129"/>
      <c r="P150" s="130">
        <f>SUM(P151:P281)</f>
        <v>0</v>
      </c>
      <c r="R150" s="130">
        <f>SUM(R151:R281)</f>
        <v>191.50742</v>
      </c>
      <c r="T150" s="131">
        <f>SUM(T151:T281)</f>
        <v>0.4</v>
      </c>
      <c r="AR150" s="125" t="s">
        <v>84</v>
      </c>
      <c r="AT150" s="132" t="s">
        <v>76</v>
      </c>
      <c r="AU150" s="132" t="s">
        <v>84</v>
      </c>
      <c r="AY150" s="125" t="s">
        <v>177</v>
      </c>
      <c r="BK150" s="133">
        <f>SUM(BK151:BK281)</f>
        <v>0</v>
      </c>
    </row>
    <row r="151" spans="2:65" s="1" customFormat="1" ht="16.5" customHeight="1">
      <c r="B151" s="32"/>
      <c r="C151" s="136" t="s">
        <v>84</v>
      </c>
      <c r="D151" s="136" t="s">
        <v>180</v>
      </c>
      <c r="E151" s="137" t="s">
        <v>234</v>
      </c>
      <c r="F151" s="138" t="s">
        <v>235</v>
      </c>
      <c r="G151" s="139" t="s">
        <v>236</v>
      </c>
      <c r="H151" s="140">
        <v>10</v>
      </c>
      <c r="I151" s="141"/>
      <c r="J151" s="142">
        <f>ROUND(I151*H151,2)</f>
        <v>0</v>
      </c>
      <c r="K151" s="138" t="s">
        <v>237</v>
      </c>
      <c r="L151" s="32"/>
      <c r="M151" s="143" t="s">
        <v>1</v>
      </c>
      <c r="N151" s="144" t="s">
        <v>42</v>
      </c>
      <c r="P151" s="145">
        <f>O151*H151</f>
        <v>0</v>
      </c>
      <c r="Q151" s="145">
        <v>0</v>
      </c>
      <c r="R151" s="145">
        <f>Q151*H151</f>
        <v>0</v>
      </c>
      <c r="S151" s="145">
        <v>0.04</v>
      </c>
      <c r="T151" s="146">
        <f>S151*H151</f>
        <v>0.4</v>
      </c>
      <c r="AR151" s="147" t="s">
        <v>115</v>
      </c>
      <c r="AT151" s="147" t="s">
        <v>180</v>
      </c>
      <c r="AU151" s="147" t="s">
        <v>86</v>
      </c>
      <c r="AY151" s="17" t="s">
        <v>177</v>
      </c>
      <c r="BE151" s="148">
        <f>IF(N151="základní",J151,0)</f>
        <v>0</v>
      </c>
      <c r="BF151" s="148">
        <f>IF(N151="snížená",J151,0)</f>
        <v>0</v>
      </c>
      <c r="BG151" s="148">
        <f>IF(N151="zákl. přenesená",J151,0)</f>
        <v>0</v>
      </c>
      <c r="BH151" s="148">
        <f>IF(N151="sníž. přenesená",J151,0)</f>
        <v>0</v>
      </c>
      <c r="BI151" s="148">
        <f>IF(N151="nulová",J151,0)</f>
        <v>0</v>
      </c>
      <c r="BJ151" s="17" t="s">
        <v>84</v>
      </c>
      <c r="BK151" s="148">
        <f>ROUND(I151*H151,2)</f>
        <v>0</v>
      </c>
      <c r="BL151" s="17" t="s">
        <v>115</v>
      </c>
      <c r="BM151" s="147" t="s">
        <v>238</v>
      </c>
    </row>
    <row r="152" spans="2:65" s="1" customFormat="1" ht="19.5">
      <c r="B152" s="32"/>
      <c r="D152" s="149" t="s">
        <v>186</v>
      </c>
      <c r="F152" s="150" t="s">
        <v>239</v>
      </c>
      <c r="I152" s="151"/>
      <c r="L152" s="32"/>
      <c r="M152" s="152"/>
      <c r="T152" s="56"/>
      <c r="AT152" s="17" t="s">
        <v>186</v>
      </c>
      <c r="AU152" s="17" t="s">
        <v>86</v>
      </c>
    </row>
    <row r="153" spans="2:65" s="12" customFormat="1" ht="11.25">
      <c r="B153" s="156"/>
      <c r="D153" s="149" t="s">
        <v>240</v>
      </c>
      <c r="E153" s="157" t="s">
        <v>1</v>
      </c>
      <c r="F153" s="158" t="s">
        <v>241</v>
      </c>
      <c r="H153" s="159">
        <v>10</v>
      </c>
      <c r="I153" s="160"/>
      <c r="L153" s="156"/>
      <c r="M153" s="161"/>
      <c r="T153" s="162"/>
      <c r="AT153" s="157" t="s">
        <v>240</v>
      </c>
      <c r="AU153" s="157" t="s">
        <v>86</v>
      </c>
      <c r="AV153" s="12" t="s">
        <v>86</v>
      </c>
      <c r="AW153" s="12" t="s">
        <v>32</v>
      </c>
      <c r="AX153" s="12" t="s">
        <v>84</v>
      </c>
      <c r="AY153" s="157" t="s">
        <v>177</v>
      </c>
    </row>
    <row r="154" spans="2:65" s="1" customFormat="1" ht="16.5" customHeight="1">
      <c r="B154" s="32"/>
      <c r="C154" s="136" t="s">
        <v>86</v>
      </c>
      <c r="D154" s="136" t="s">
        <v>180</v>
      </c>
      <c r="E154" s="137" t="s">
        <v>242</v>
      </c>
      <c r="F154" s="138" t="s">
        <v>243</v>
      </c>
      <c r="G154" s="139" t="s">
        <v>244</v>
      </c>
      <c r="H154" s="140">
        <v>150</v>
      </c>
      <c r="I154" s="141"/>
      <c r="J154" s="142">
        <f>ROUND(I154*H154,2)</f>
        <v>0</v>
      </c>
      <c r="K154" s="138" t="s">
        <v>237</v>
      </c>
      <c r="L154" s="32"/>
      <c r="M154" s="143" t="s">
        <v>1</v>
      </c>
      <c r="N154" s="144" t="s">
        <v>42</v>
      </c>
      <c r="P154" s="145">
        <f>O154*H154</f>
        <v>0</v>
      </c>
      <c r="Q154" s="145">
        <v>3.0000000000000001E-5</v>
      </c>
      <c r="R154" s="145">
        <f>Q154*H154</f>
        <v>4.5000000000000005E-3</v>
      </c>
      <c r="S154" s="145">
        <v>0</v>
      </c>
      <c r="T154" s="146">
        <f>S154*H154</f>
        <v>0</v>
      </c>
      <c r="AR154" s="147" t="s">
        <v>115</v>
      </c>
      <c r="AT154" s="147" t="s">
        <v>180</v>
      </c>
      <c r="AU154" s="147" t="s">
        <v>86</v>
      </c>
      <c r="AY154" s="17" t="s">
        <v>177</v>
      </c>
      <c r="BE154" s="148">
        <f>IF(N154="základní",J154,0)</f>
        <v>0</v>
      </c>
      <c r="BF154" s="148">
        <f>IF(N154="snížená",J154,0)</f>
        <v>0</v>
      </c>
      <c r="BG154" s="148">
        <f>IF(N154="zákl. přenesená",J154,0)</f>
        <v>0</v>
      </c>
      <c r="BH154" s="148">
        <f>IF(N154="sníž. přenesená",J154,0)</f>
        <v>0</v>
      </c>
      <c r="BI154" s="148">
        <f>IF(N154="nulová",J154,0)</f>
        <v>0</v>
      </c>
      <c r="BJ154" s="17" t="s">
        <v>84</v>
      </c>
      <c r="BK154" s="148">
        <f>ROUND(I154*H154,2)</f>
        <v>0</v>
      </c>
      <c r="BL154" s="17" t="s">
        <v>115</v>
      </c>
      <c r="BM154" s="147" t="s">
        <v>245</v>
      </c>
    </row>
    <row r="155" spans="2:65" s="1" customFormat="1" ht="11.25">
      <c r="B155" s="32"/>
      <c r="D155" s="149" t="s">
        <v>186</v>
      </c>
      <c r="F155" s="150" t="s">
        <v>246</v>
      </c>
      <c r="I155" s="151"/>
      <c r="L155" s="32"/>
      <c r="M155" s="152"/>
      <c r="T155" s="56"/>
      <c r="AT155" s="17" t="s">
        <v>186</v>
      </c>
      <c r="AU155" s="17" t="s">
        <v>86</v>
      </c>
    </row>
    <row r="156" spans="2:65" s="12" customFormat="1" ht="11.25">
      <c r="B156" s="156"/>
      <c r="D156" s="149" t="s">
        <v>240</v>
      </c>
      <c r="E156" s="157" t="s">
        <v>1</v>
      </c>
      <c r="F156" s="158" t="s">
        <v>247</v>
      </c>
      <c r="H156" s="159">
        <v>150</v>
      </c>
      <c r="I156" s="160"/>
      <c r="L156" s="156"/>
      <c r="M156" s="161"/>
      <c r="T156" s="162"/>
      <c r="AT156" s="157" t="s">
        <v>240</v>
      </c>
      <c r="AU156" s="157" t="s">
        <v>86</v>
      </c>
      <c r="AV156" s="12" t="s">
        <v>86</v>
      </c>
      <c r="AW156" s="12" t="s">
        <v>32</v>
      </c>
      <c r="AX156" s="12" t="s">
        <v>84</v>
      </c>
      <c r="AY156" s="157" t="s">
        <v>177</v>
      </c>
    </row>
    <row r="157" spans="2:65" s="1" customFormat="1" ht="16.5" customHeight="1">
      <c r="B157" s="32"/>
      <c r="C157" s="136" t="s">
        <v>102</v>
      </c>
      <c r="D157" s="136" t="s">
        <v>180</v>
      </c>
      <c r="E157" s="137" t="s">
        <v>248</v>
      </c>
      <c r="F157" s="138" t="s">
        <v>249</v>
      </c>
      <c r="G157" s="139" t="s">
        <v>250</v>
      </c>
      <c r="H157" s="140">
        <v>15</v>
      </c>
      <c r="I157" s="141"/>
      <c r="J157" s="142">
        <f>ROUND(I157*H157,2)</f>
        <v>0</v>
      </c>
      <c r="K157" s="138" t="s">
        <v>237</v>
      </c>
      <c r="L157" s="32"/>
      <c r="M157" s="143" t="s">
        <v>1</v>
      </c>
      <c r="N157" s="144" t="s">
        <v>42</v>
      </c>
      <c r="P157" s="145">
        <f>O157*H157</f>
        <v>0</v>
      </c>
      <c r="Q157" s="145">
        <v>0</v>
      </c>
      <c r="R157" s="145">
        <f>Q157*H157</f>
        <v>0</v>
      </c>
      <c r="S157" s="145">
        <v>0</v>
      </c>
      <c r="T157" s="146">
        <f>S157*H157</f>
        <v>0</v>
      </c>
      <c r="AR157" s="147" t="s">
        <v>115</v>
      </c>
      <c r="AT157" s="147" t="s">
        <v>180</v>
      </c>
      <c r="AU157" s="147" t="s">
        <v>86</v>
      </c>
      <c r="AY157" s="17" t="s">
        <v>177</v>
      </c>
      <c r="BE157" s="148">
        <f>IF(N157="základní",J157,0)</f>
        <v>0</v>
      </c>
      <c r="BF157" s="148">
        <f>IF(N157="snížená",J157,0)</f>
        <v>0</v>
      </c>
      <c r="BG157" s="148">
        <f>IF(N157="zákl. přenesená",J157,0)</f>
        <v>0</v>
      </c>
      <c r="BH157" s="148">
        <f>IF(N157="sníž. přenesená",J157,0)</f>
        <v>0</v>
      </c>
      <c r="BI157" s="148">
        <f>IF(N157="nulová",J157,0)</f>
        <v>0</v>
      </c>
      <c r="BJ157" s="17" t="s">
        <v>84</v>
      </c>
      <c r="BK157" s="148">
        <f>ROUND(I157*H157,2)</f>
        <v>0</v>
      </c>
      <c r="BL157" s="17" t="s">
        <v>115</v>
      </c>
      <c r="BM157" s="147" t="s">
        <v>251</v>
      </c>
    </row>
    <row r="158" spans="2:65" s="1" customFormat="1" ht="11.25">
      <c r="B158" s="32"/>
      <c r="D158" s="149" t="s">
        <v>186</v>
      </c>
      <c r="F158" s="150" t="s">
        <v>252</v>
      </c>
      <c r="I158" s="151"/>
      <c r="L158" s="32"/>
      <c r="M158" s="152"/>
      <c r="T158" s="56"/>
      <c r="AT158" s="17" t="s">
        <v>186</v>
      </c>
      <c r="AU158" s="17" t="s">
        <v>86</v>
      </c>
    </row>
    <row r="159" spans="2:65" s="12" customFormat="1" ht="11.25">
      <c r="B159" s="156"/>
      <c r="D159" s="149" t="s">
        <v>240</v>
      </c>
      <c r="E159" s="157" t="s">
        <v>1</v>
      </c>
      <c r="F159" s="158" t="s">
        <v>253</v>
      </c>
      <c r="H159" s="159">
        <v>15</v>
      </c>
      <c r="I159" s="160"/>
      <c r="L159" s="156"/>
      <c r="M159" s="161"/>
      <c r="T159" s="162"/>
      <c r="AT159" s="157" t="s">
        <v>240</v>
      </c>
      <c r="AU159" s="157" t="s">
        <v>86</v>
      </c>
      <c r="AV159" s="12" t="s">
        <v>86</v>
      </c>
      <c r="AW159" s="12" t="s">
        <v>32</v>
      </c>
      <c r="AX159" s="12" t="s">
        <v>84</v>
      </c>
      <c r="AY159" s="157" t="s">
        <v>177</v>
      </c>
    </row>
    <row r="160" spans="2:65" s="1" customFormat="1" ht="21.75" customHeight="1">
      <c r="B160" s="32"/>
      <c r="C160" s="136" t="s">
        <v>115</v>
      </c>
      <c r="D160" s="136" t="s">
        <v>180</v>
      </c>
      <c r="E160" s="137" t="s">
        <v>254</v>
      </c>
      <c r="F160" s="138" t="s">
        <v>255</v>
      </c>
      <c r="G160" s="139" t="s">
        <v>256</v>
      </c>
      <c r="H160" s="140">
        <v>188.85</v>
      </c>
      <c r="I160" s="141"/>
      <c r="J160" s="142">
        <f>ROUND(I160*H160,2)</f>
        <v>0</v>
      </c>
      <c r="K160" s="138" t="s">
        <v>237</v>
      </c>
      <c r="L160" s="32"/>
      <c r="M160" s="143" t="s">
        <v>1</v>
      </c>
      <c r="N160" s="144" t="s">
        <v>42</v>
      </c>
      <c r="P160" s="145">
        <f>O160*H160</f>
        <v>0</v>
      </c>
      <c r="Q160" s="145">
        <v>0</v>
      </c>
      <c r="R160" s="145">
        <f>Q160*H160</f>
        <v>0</v>
      </c>
      <c r="S160" s="145">
        <v>0</v>
      </c>
      <c r="T160" s="146">
        <f>S160*H160</f>
        <v>0</v>
      </c>
      <c r="AR160" s="147" t="s">
        <v>115</v>
      </c>
      <c r="AT160" s="147" t="s">
        <v>180</v>
      </c>
      <c r="AU160" s="147" t="s">
        <v>86</v>
      </c>
      <c r="AY160" s="17" t="s">
        <v>177</v>
      </c>
      <c r="BE160" s="148">
        <f>IF(N160="základní",J160,0)</f>
        <v>0</v>
      </c>
      <c r="BF160" s="148">
        <f>IF(N160="snížená",J160,0)</f>
        <v>0</v>
      </c>
      <c r="BG160" s="148">
        <f>IF(N160="zákl. přenesená",J160,0)</f>
        <v>0</v>
      </c>
      <c r="BH160" s="148">
        <f>IF(N160="sníž. přenesená",J160,0)</f>
        <v>0</v>
      </c>
      <c r="BI160" s="148">
        <f>IF(N160="nulová",J160,0)</f>
        <v>0</v>
      </c>
      <c r="BJ160" s="17" t="s">
        <v>84</v>
      </c>
      <c r="BK160" s="148">
        <f>ROUND(I160*H160,2)</f>
        <v>0</v>
      </c>
      <c r="BL160" s="17" t="s">
        <v>115</v>
      </c>
      <c r="BM160" s="147" t="s">
        <v>257</v>
      </c>
    </row>
    <row r="161" spans="2:65" s="1" customFormat="1" ht="11.25">
      <c r="B161" s="32"/>
      <c r="D161" s="149" t="s">
        <v>186</v>
      </c>
      <c r="F161" s="150" t="s">
        <v>258</v>
      </c>
      <c r="I161" s="151"/>
      <c r="L161" s="32"/>
      <c r="M161" s="152"/>
      <c r="T161" s="56"/>
      <c r="AT161" s="17" t="s">
        <v>186</v>
      </c>
      <c r="AU161" s="17" t="s">
        <v>86</v>
      </c>
    </row>
    <row r="162" spans="2:65" s="13" customFormat="1" ht="11.25">
      <c r="B162" s="163"/>
      <c r="D162" s="149" t="s">
        <v>240</v>
      </c>
      <c r="E162" s="164" t="s">
        <v>1</v>
      </c>
      <c r="F162" s="165" t="s">
        <v>259</v>
      </c>
      <c r="H162" s="164" t="s">
        <v>1</v>
      </c>
      <c r="I162" s="166"/>
      <c r="L162" s="163"/>
      <c r="M162" s="167"/>
      <c r="T162" s="168"/>
      <c r="AT162" s="164" t="s">
        <v>240</v>
      </c>
      <c r="AU162" s="164" t="s">
        <v>86</v>
      </c>
      <c r="AV162" s="13" t="s">
        <v>84</v>
      </c>
      <c r="AW162" s="13" t="s">
        <v>32</v>
      </c>
      <c r="AX162" s="13" t="s">
        <v>77</v>
      </c>
      <c r="AY162" s="164" t="s">
        <v>177</v>
      </c>
    </row>
    <row r="163" spans="2:65" s="12" customFormat="1" ht="11.25">
      <c r="B163" s="156"/>
      <c r="D163" s="149" t="s">
        <v>240</v>
      </c>
      <c r="E163" s="157" t="s">
        <v>1</v>
      </c>
      <c r="F163" s="158" t="s">
        <v>260</v>
      </c>
      <c r="H163" s="159">
        <v>69</v>
      </c>
      <c r="I163" s="160"/>
      <c r="L163" s="156"/>
      <c r="M163" s="161"/>
      <c r="T163" s="162"/>
      <c r="AT163" s="157" t="s">
        <v>240</v>
      </c>
      <c r="AU163" s="157" t="s">
        <v>86</v>
      </c>
      <c r="AV163" s="12" t="s">
        <v>86</v>
      </c>
      <c r="AW163" s="12" t="s">
        <v>32</v>
      </c>
      <c r="AX163" s="12" t="s">
        <v>77</v>
      </c>
      <c r="AY163" s="157" t="s">
        <v>177</v>
      </c>
    </row>
    <row r="164" spans="2:65" s="12" customFormat="1" ht="11.25">
      <c r="B164" s="156"/>
      <c r="D164" s="149" t="s">
        <v>240</v>
      </c>
      <c r="E164" s="157" t="s">
        <v>1</v>
      </c>
      <c r="F164" s="158" t="s">
        <v>261</v>
      </c>
      <c r="H164" s="159">
        <v>111.4</v>
      </c>
      <c r="I164" s="160"/>
      <c r="L164" s="156"/>
      <c r="M164" s="161"/>
      <c r="T164" s="162"/>
      <c r="AT164" s="157" t="s">
        <v>240</v>
      </c>
      <c r="AU164" s="157" t="s">
        <v>86</v>
      </c>
      <c r="AV164" s="12" t="s">
        <v>86</v>
      </c>
      <c r="AW164" s="12" t="s">
        <v>32</v>
      </c>
      <c r="AX164" s="12" t="s">
        <v>77</v>
      </c>
      <c r="AY164" s="157" t="s">
        <v>177</v>
      </c>
    </row>
    <row r="165" spans="2:65" s="12" customFormat="1" ht="11.25">
      <c r="B165" s="156"/>
      <c r="D165" s="149" t="s">
        <v>240</v>
      </c>
      <c r="E165" s="157" t="s">
        <v>1</v>
      </c>
      <c r="F165" s="158" t="s">
        <v>262</v>
      </c>
      <c r="H165" s="159">
        <v>8.4499999999999993</v>
      </c>
      <c r="I165" s="160"/>
      <c r="L165" s="156"/>
      <c r="M165" s="161"/>
      <c r="T165" s="162"/>
      <c r="AT165" s="157" t="s">
        <v>240</v>
      </c>
      <c r="AU165" s="157" t="s">
        <v>86</v>
      </c>
      <c r="AV165" s="12" t="s">
        <v>86</v>
      </c>
      <c r="AW165" s="12" t="s">
        <v>32</v>
      </c>
      <c r="AX165" s="12" t="s">
        <v>77</v>
      </c>
      <c r="AY165" s="157" t="s">
        <v>177</v>
      </c>
    </row>
    <row r="166" spans="2:65" s="14" customFormat="1" ht="11.25">
      <c r="B166" s="169"/>
      <c r="D166" s="149" t="s">
        <v>240</v>
      </c>
      <c r="E166" s="170" t="s">
        <v>1</v>
      </c>
      <c r="F166" s="171" t="s">
        <v>263</v>
      </c>
      <c r="H166" s="172">
        <v>188.85</v>
      </c>
      <c r="I166" s="173"/>
      <c r="L166" s="169"/>
      <c r="M166" s="174"/>
      <c r="T166" s="175"/>
      <c r="AT166" s="170" t="s">
        <v>240</v>
      </c>
      <c r="AU166" s="170" t="s">
        <v>86</v>
      </c>
      <c r="AV166" s="14" t="s">
        <v>115</v>
      </c>
      <c r="AW166" s="14" t="s">
        <v>32</v>
      </c>
      <c r="AX166" s="14" t="s">
        <v>84</v>
      </c>
      <c r="AY166" s="170" t="s">
        <v>177</v>
      </c>
    </row>
    <row r="167" spans="2:65" s="1" customFormat="1" ht="16.5" customHeight="1">
      <c r="B167" s="32"/>
      <c r="C167" s="136" t="s">
        <v>176</v>
      </c>
      <c r="D167" s="136" t="s">
        <v>180</v>
      </c>
      <c r="E167" s="137" t="s">
        <v>264</v>
      </c>
      <c r="F167" s="138" t="s">
        <v>265</v>
      </c>
      <c r="G167" s="139" t="s">
        <v>256</v>
      </c>
      <c r="H167" s="140">
        <v>228.917</v>
      </c>
      <c r="I167" s="141"/>
      <c r="J167" s="142">
        <f>ROUND(I167*H167,2)</f>
        <v>0</v>
      </c>
      <c r="K167" s="138" t="s">
        <v>237</v>
      </c>
      <c r="L167" s="32"/>
      <c r="M167" s="143" t="s">
        <v>1</v>
      </c>
      <c r="N167" s="144" t="s">
        <v>42</v>
      </c>
      <c r="P167" s="145">
        <f>O167*H167</f>
        <v>0</v>
      </c>
      <c r="Q167" s="145">
        <v>0</v>
      </c>
      <c r="R167" s="145">
        <f>Q167*H167</f>
        <v>0</v>
      </c>
      <c r="S167" s="145">
        <v>0</v>
      </c>
      <c r="T167" s="146">
        <f>S167*H167</f>
        <v>0</v>
      </c>
      <c r="AR167" s="147" t="s">
        <v>115</v>
      </c>
      <c r="AT167" s="147" t="s">
        <v>180</v>
      </c>
      <c r="AU167" s="147" t="s">
        <v>86</v>
      </c>
      <c r="AY167" s="17" t="s">
        <v>177</v>
      </c>
      <c r="BE167" s="148">
        <f>IF(N167="základní",J167,0)</f>
        <v>0</v>
      </c>
      <c r="BF167" s="148">
        <f>IF(N167="snížená",J167,0)</f>
        <v>0</v>
      </c>
      <c r="BG167" s="148">
        <f>IF(N167="zákl. přenesená",J167,0)</f>
        <v>0</v>
      </c>
      <c r="BH167" s="148">
        <f>IF(N167="sníž. přenesená",J167,0)</f>
        <v>0</v>
      </c>
      <c r="BI167" s="148">
        <f>IF(N167="nulová",J167,0)</f>
        <v>0</v>
      </c>
      <c r="BJ167" s="17" t="s">
        <v>84</v>
      </c>
      <c r="BK167" s="148">
        <f>ROUND(I167*H167,2)</f>
        <v>0</v>
      </c>
      <c r="BL167" s="17" t="s">
        <v>115</v>
      </c>
      <c r="BM167" s="147" t="s">
        <v>266</v>
      </c>
    </row>
    <row r="168" spans="2:65" s="1" customFormat="1" ht="19.5">
      <c r="B168" s="32"/>
      <c r="D168" s="149" t="s">
        <v>186</v>
      </c>
      <c r="F168" s="150" t="s">
        <v>267</v>
      </c>
      <c r="I168" s="151"/>
      <c r="L168" s="32"/>
      <c r="M168" s="152"/>
      <c r="T168" s="56"/>
      <c r="AT168" s="17" t="s">
        <v>186</v>
      </c>
      <c r="AU168" s="17" t="s">
        <v>86</v>
      </c>
    </row>
    <row r="169" spans="2:65" s="13" customFormat="1" ht="11.25">
      <c r="B169" s="163"/>
      <c r="D169" s="149" t="s">
        <v>240</v>
      </c>
      <c r="E169" s="164" t="s">
        <v>1</v>
      </c>
      <c r="F169" s="165" t="s">
        <v>268</v>
      </c>
      <c r="H169" s="164" t="s">
        <v>1</v>
      </c>
      <c r="I169" s="166"/>
      <c r="L169" s="163"/>
      <c r="M169" s="167"/>
      <c r="T169" s="168"/>
      <c r="AT169" s="164" t="s">
        <v>240</v>
      </c>
      <c r="AU169" s="164" t="s">
        <v>86</v>
      </c>
      <c r="AV169" s="13" t="s">
        <v>84</v>
      </c>
      <c r="AW169" s="13" t="s">
        <v>32</v>
      </c>
      <c r="AX169" s="13" t="s">
        <v>77</v>
      </c>
      <c r="AY169" s="164" t="s">
        <v>177</v>
      </c>
    </row>
    <row r="170" spans="2:65" s="12" customFormat="1" ht="11.25">
      <c r="B170" s="156"/>
      <c r="D170" s="149" t="s">
        <v>240</v>
      </c>
      <c r="E170" s="157" t="s">
        <v>1</v>
      </c>
      <c r="F170" s="158" t="s">
        <v>269</v>
      </c>
      <c r="H170" s="159">
        <v>145.86000000000001</v>
      </c>
      <c r="I170" s="160"/>
      <c r="L170" s="156"/>
      <c r="M170" s="161"/>
      <c r="T170" s="162"/>
      <c r="AT170" s="157" t="s">
        <v>240</v>
      </c>
      <c r="AU170" s="157" t="s">
        <v>86</v>
      </c>
      <c r="AV170" s="12" t="s">
        <v>86</v>
      </c>
      <c r="AW170" s="12" t="s">
        <v>32</v>
      </c>
      <c r="AX170" s="12" t="s">
        <v>77</v>
      </c>
      <c r="AY170" s="157" t="s">
        <v>177</v>
      </c>
    </row>
    <row r="171" spans="2:65" s="12" customFormat="1" ht="11.25">
      <c r="B171" s="156"/>
      <c r="D171" s="149" t="s">
        <v>240</v>
      </c>
      <c r="E171" s="157" t="s">
        <v>1</v>
      </c>
      <c r="F171" s="158" t="s">
        <v>270</v>
      </c>
      <c r="H171" s="159">
        <v>7.52</v>
      </c>
      <c r="I171" s="160"/>
      <c r="L171" s="156"/>
      <c r="M171" s="161"/>
      <c r="T171" s="162"/>
      <c r="AT171" s="157" t="s">
        <v>240</v>
      </c>
      <c r="AU171" s="157" t="s">
        <v>86</v>
      </c>
      <c r="AV171" s="12" t="s">
        <v>86</v>
      </c>
      <c r="AW171" s="12" t="s">
        <v>32</v>
      </c>
      <c r="AX171" s="12" t="s">
        <v>77</v>
      </c>
      <c r="AY171" s="157" t="s">
        <v>177</v>
      </c>
    </row>
    <row r="172" spans="2:65" s="12" customFormat="1" ht="11.25">
      <c r="B172" s="156"/>
      <c r="D172" s="149" t="s">
        <v>240</v>
      </c>
      <c r="E172" s="157" t="s">
        <v>1</v>
      </c>
      <c r="F172" s="158" t="s">
        <v>271</v>
      </c>
      <c r="H172" s="159">
        <v>36.01</v>
      </c>
      <c r="I172" s="160"/>
      <c r="L172" s="156"/>
      <c r="M172" s="161"/>
      <c r="T172" s="162"/>
      <c r="AT172" s="157" t="s">
        <v>240</v>
      </c>
      <c r="AU172" s="157" t="s">
        <v>86</v>
      </c>
      <c r="AV172" s="12" t="s">
        <v>86</v>
      </c>
      <c r="AW172" s="12" t="s">
        <v>32</v>
      </c>
      <c r="AX172" s="12" t="s">
        <v>77</v>
      </c>
      <c r="AY172" s="157" t="s">
        <v>177</v>
      </c>
    </row>
    <row r="173" spans="2:65" s="12" customFormat="1" ht="11.25">
      <c r="B173" s="156"/>
      <c r="D173" s="149" t="s">
        <v>240</v>
      </c>
      <c r="E173" s="157" t="s">
        <v>1</v>
      </c>
      <c r="F173" s="158" t="s">
        <v>272</v>
      </c>
      <c r="H173" s="159">
        <v>3.589</v>
      </c>
      <c r="I173" s="160"/>
      <c r="L173" s="156"/>
      <c r="M173" s="161"/>
      <c r="T173" s="162"/>
      <c r="AT173" s="157" t="s">
        <v>240</v>
      </c>
      <c r="AU173" s="157" t="s">
        <v>86</v>
      </c>
      <c r="AV173" s="12" t="s">
        <v>86</v>
      </c>
      <c r="AW173" s="12" t="s">
        <v>32</v>
      </c>
      <c r="AX173" s="12" t="s">
        <v>77</v>
      </c>
      <c r="AY173" s="157" t="s">
        <v>177</v>
      </c>
    </row>
    <row r="174" spans="2:65" s="12" customFormat="1" ht="11.25">
      <c r="B174" s="156"/>
      <c r="D174" s="149" t="s">
        <v>240</v>
      </c>
      <c r="E174" s="157" t="s">
        <v>1</v>
      </c>
      <c r="F174" s="158" t="s">
        <v>273</v>
      </c>
      <c r="H174" s="159">
        <v>4.5</v>
      </c>
      <c r="I174" s="160"/>
      <c r="L174" s="156"/>
      <c r="M174" s="161"/>
      <c r="T174" s="162"/>
      <c r="AT174" s="157" t="s">
        <v>240</v>
      </c>
      <c r="AU174" s="157" t="s">
        <v>86</v>
      </c>
      <c r="AV174" s="12" t="s">
        <v>86</v>
      </c>
      <c r="AW174" s="12" t="s">
        <v>32</v>
      </c>
      <c r="AX174" s="12" t="s">
        <v>77</v>
      </c>
      <c r="AY174" s="157" t="s">
        <v>177</v>
      </c>
    </row>
    <row r="175" spans="2:65" s="15" customFormat="1" ht="11.25">
      <c r="B175" s="176"/>
      <c r="D175" s="149" t="s">
        <v>240</v>
      </c>
      <c r="E175" s="177" t="s">
        <v>1</v>
      </c>
      <c r="F175" s="178" t="s">
        <v>274</v>
      </c>
      <c r="H175" s="179">
        <v>197.47900000000001</v>
      </c>
      <c r="I175" s="180"/>
      <c r="L175" s="176"/>
      <c r="M175" s="181"/>
      <c r="T175" s="182"/>
      <c r="AT175" s="177" t="s">
        <v>240</v>
      </c>
      <c r="AU175" s="177" t="s">
        <v>86</v>
      </c>
      <c r="AV175" s="15" t="s">
        <v>102</v>
      </c>
      <c r="AW175" s="15" t="s">
        <v>32</v>
      </c>
      <c r="AX175" s="15" t="s">
        <v>77</v>
      </c>
      <c r="AY175" s="177" t="s">
        <v>177</v>
      </c>
    </row>
    <row r="176" spans="2:65" s="13" customFormat="1" ht="11.25">
      <c r="B176" s="163"/>
      <c r="D176" s="149" t="s">
        <v>240</v>
      </c>
      <c r="E176" s="164" t="s">
        <v>1</v>
      </c>
      <c r="F176" s="165" t="s">
        <v>275</v>
      </c>
      <c r="H176" s="164" t="s">
        <v>1</v>
      </c>
      <c r="I176" s="166"/>
      <c r="L176" s="163"/>
      <c r="M176" s="167"/>
      <c r="T176" s="168"/>
      <c r="AT176" s="164" t="s">
        <v>240</v>
      </c>
      <c r="AU176" s="164" t="s">
        <v>86</v>
      </c>
      <c r="AV176" s="13" t="s">
        <v>84</v>
      </c>
      <c r="AW176" s="13" t="s">
        <v>32</v>
      </c>
      <c r="AX176" s="13" t="s">
        <v>77</v>
      </c>
      <c r="AY176" s="164" t="s">
        <v>177</v>
      </c>
    </row>
    <row r="177" spans="2:65" s="12" customFormat="1" ht="11.25">
      <c r="B177" s="156"/>
      <c r="D177" s="149" t="s">
        <v>240</v>
      </c>
      <c r="E177" s="157" t="s">
        <v>1</v>
      </c>
      <c r="F177" s="158" t="s">
        <v>276</v>
      </c>
      <c r="H177" s="159">
        <v>31.437999999999999</v>
      </c>
      <c r="I177" s="160"/>
      <c r="L177" s="156"/>
      <c r="M177" s="161"/>
      <c r="T177" s="162"/>
      <c r="AT177" s="157" t="s">
        <v>240</v>
      </c>
      <c r="AU177" s="157" t="s">
        <v>86</v>
      </c>
      <c r="AV177" s="12" t="s">
        <v>86</v>
      </c>
      <c r="AW177" s="12" t="s">
        <v>32</v>
      </c>
      <c r="AX177" s="12" t="s">
        <v>77</v>
      </c>
      <c r="AY177" s="157" t="s">
        <v>177</v>
      </c>
    </row>
    <row r="178" spans="2:65" s="15" customFormat="1" ht="11.25">
      <c r="B178" s="176"/>
      <c r="D178" s="149" t="s">
        <v>240</v>
      </c>
      <c r="E178" s="177" t="s">
        <v>1</v>
      </c>
      <c r="F178" s="178" t="s">
        <v>274</v>
      </c>
      <c r="H178" s="179">
        <v>31.437999999999999</v>
      </c>
      <c r="I178" s="180"/>
      <c r="L178" s="176"/>
      <c r="M178" s="181"/>
      <c r="T178" s="182"/>
      <c r="AT178" s="177" t="s">
        <v>240</v>
      </c>
      <c r="AU178" s="177" t="s">
        <v>86</v>
      </c>
      <c r="AV178" s="15" t="s">
        <v>102</v>
      </c>
      <c r="AW178" s="15" t="s">
        <v>32</v>
      </c>
      <c r="AX178" s="15" t="s">
        <v>77</v>
      </c>
      <c r="AY178" s="177" t="s">
        <v>177</v>
      </c>
    </row>
    <row r="179" spans="2:65" s="14" customFormat="1" ht="11.25">
      <c r="B179" s="169"/>
      <c r="D179" s="149" t="s">
        <v>240</v>
      </c>
      <c r="E179" s="170" t="s">
        <v>1</v>
      </c>
      <c r="F179" s="171" t="s">
        <v>263</v>
      </c>
      <c r="H179" s="172">
        <v>228.917</v>
      </c>
      <c r="I179" s="173"/>
      <c r="L179" s="169"/>
      <c r="M179" s="174"/>
      <c r="T179" s="175"/>
      <c r="AT179" s="170" t="s">
        <v>240</v>
      </c>
      <c r="AU179" s="170" t="s">
        <v>86</v>
      </c>
      <c r="AV179" s="14" t="s">
        <v>115</v>
      </c>
      <c r="AW179" s="14" t="s">
        <v>32</v>
      </c>
      <c r="AX179" s="14" t="s">
        <v>84</v>
      </c>
      <c r="AY179" s="170" t="s">
        <v>177</v>
      </c>
    </row>
    <row r="180" spans="2:65" s="1" customFormat="1" ht="21.75" customHeight="1">
      <c r="B180" s="32"/>
      <c r="C180" s="136" t="s">
        <v>277</v>
      </c>
      <c r="D180" s="136" t="s">
        <v>180</v>
      </c>
      <c r="E180" s="137" t="s">
        <v>278</v>
      </c>
      <c r="F180" s="138" t="s">
        <v>279</v>
      </c>
      <c r="G180" s="139" t="s">
        <v>256</v>
      </c>
      <c r="H180" s="140">
        <v>20.957999999999998</v>
      </c>
      <c r="I180" s="141"/>
      <c r="J180" s="142">
        <f>ROUND(I180*H180,2)</f>
        <v>0</v>
      </c>
      <c r="K180" s="138" t="s">
        <v>237</v>
      </c>
      <c r="L180" s="32"/>
      <c r="M180" s="143" t="s">
        <v>1</v>
      </c>
      <c r="N180" s="144" t="s">
        <v>42</v>
      </c>
      <c r="P180" s="145">
        <f>O180*H180</f>
        <v>0</v>
      </c>
      <c r="Q180" s="145">
        <v>0</v>
      </c>
      <c r="R180" s="145">
        <f>Q180*H180</f>
        <v>0</v>
      </c>
      <c r="S180" s="145">
        <v>0</v>
      </c>
      <c r="T180" s="146">
        <f>S180*H180</f>
        <v>0</v>
      </c>
      <c r="AR180" s="147" t="s">
        <v>115</v>
      </c>
      <c r="AT180" s="147" t="s">
        <v>180</v>
      </c>
      <c r="AU180" s="147" t="s">
        <v>86</v>
      </c>
      <c r="AY180" s="17" t="s">
        <v>177</v>
      </c>
      <c r="BE180" s="148">
        <f>IF(N180="základní",J180,0)</f>
        <v>0</v>
      </c>
      <c r="BF180" s="148">
        <f>IF(N180="snížená",J180,0)</f>
        <v>0</v>
      </c>
      <c r="BG180" s="148">
        <f>IF(N180="zákl. přenesená",J180,0)</f>
        <v>0</v>
      </c>
      <c r="BH180" s="148">
        <f>IF(N180="sníž. přenesená",J180,0)</f>
        <v>0</v>
      </c>
      <c r="BI180" s="148">
        <f>IF(N180="nulová",J180,0)</f>
        <v>0</v>
      </c>
      <c r="BJ180" s="17" t="s">
        <v>84</v>
      </c>
      <c r="BK180" s="148">
        <f>ROUND(I180*H180,2)</f>
        <v>0</v>
      </c>
      <c r="BL180" s="17" t="s">
        <v>115</v>
      </c>
      <c r="BM180" s="147" t="s">
        <v>280</v>
      </c>
    </row>
    <row r="181" spans="2:65" s="1" customFormat="1" ht="19.5">
      <c r="B181" s="32"/>
      <c r="D181" s="149" t="s">
        <v>186</v>
      </c>
      <c r="F181" s="150" t="s">
        <v>281</v>
      </c>
      <c r="I181" s="151"/>
      <c r="L181" s="32"/>
      <c r="M181" s="152"/>
      <c r="T181" s="56"/>
      <c r="AT181" s="17" t="s">
        <v>186</v>
      </c>
      <c r="AU181" s="17" t="s">
        <v>86</v>
      </c>
    </row>
    <row r="182" spans="2:65" s="12" customFormat="1" ht="11.25">
      <c r="B182" s="156"/>
      <c r="D182" s="149" t="s">
        <v>240</v>
      </c>
      <c r="E182" s="157" t="s">
        <v>1</v>
      </c>
      <c r="F182" s="158" t="s">
        <v>282</v>
      </c>
      <c r="H182" s="159">
        <v>20.957999999999998</v>
      </c>
      <c r="I182" s="160"/>
      <c r="L182" s="156"/>
      <c r="M182" s="161"/>
      <c r="T182" s="162"/>
      <c r="AT182" s="157" t="s">
        <v>240</v>
      </c>
      <c r="AU182" s="157" t="s">
        <v>86</v>
      </c>
      <c r="AV182" s="12" t="s">
        <v>86</v>
      </c>
      <c r="AW182" s="12" t="s">
        <v>32</v>
      </c>
      <c r="AX182" s="12" t="s">
        <v>84</v>
      </c>
      <c r="AY182" s="157" t="s">
        <v>177</v>
      </c>
    </row>
    <row r="183" spans="2:65" s="1" customFormat="1" ht="21.75" customHeight="1">
      <c r="B183" s="32"/>
      <c r="C183" s="136" t="s">
        <v>283</v>
      </c>
      <c r="D183" s="136" t="s">
        <v>180</v>
      </c>
      <c r="E183" s="137" t="s">
        <v>284</v>
      </c>
      <c r="F183" s="138" t="s">
        <v>285</v>
      </c>
      <c r="G183" s="139" t="s">
        <v>256</v>
      </c>
      <c r="H183" s="140">
        <v>111.4</v>
      </c>
      <c r="I183" s="141"/>
      <c r="J183" s="142">
        <f>ROUND(I183*H183,2)</f>
        <v>0</v>
      </c>
      <c r="K183" s="138" t="s">
        <v>237</v>
      </c>
      <c r="L183" s="32"/>
      <c r="M183" s="143" t="s">
        <v>1</v>
      </c>
      <c r="N183" s="144" t="s">
        <v>42</v>
      </c>
      <c r="P183" s="145">
        <f>O183*H183</f>
        <v>0</v>
      </c>
      <c r="Q183" s="145">
        <v>0</v>
      </c>
      <c r="R183" s="145">
        <f>Q183*H183</f>
        <v>0</v>
      </c>
      <c r="S183" s="145">
        <v>0</v>
      </c>
      <c r="T183" s="146">
        <f>S183*H183</f>
        <v>0</v>
      </c>
      <c r="AR183" s="147" t="s">
        <v>115</v>
      </c>
      <c r="AT183" s="147" t="s">
        <v>180</v>
      </c>
      <c r="AU183" s="147" t="s">
        <v>86</v>
      </c>
      <c r="AY183" s="17" t="s">
        <v>177</v>
      </c>
      <c r="BE183" s="148">
        <f>IF(N183="základní",J183,0)</f>
        <v>0</v>
      </c>
      <c r="BF183" s="148">
        <f>IF(N183="snížená",J183,0)</f>
        <v>0</v>
      </c>
      <c r="BG183" s="148">
        <f>IF(N183="zákl. přenesená",J183,0)</f>
        <v>0</v>
      </c>
      <c r="BH183" s="148">
        <f>IF(N183="sníž. přenesená",J183,0)</f>
        <v>0</v>
      </c>
      <c r="BI183" s="148">
        <f>IF(N183="nulová",J183,0)</f>
        <v>0</v>
      </c>
      <c r="BJ183" s="17" t="s">
        <v>84</v>
      </c>
      <c r="BK183" s="148">
        <f>ROUND(I183*H183,2)</f>
        <v>0</v>
      </c>
      <c r="BL183" s="17" t="s">
        <v>115</v>
      </c>
      <c r="BM183" s="147" t="s">
        <v>286</v>
      </c>
    </row>
    <row r="184" spans="2:65" s="1" customFormat="1" ht="19.5">
      <c r="B184" s="32"/>
      <c r="D184" s="149" t="s">
        <v>186</v>
      </c>
      <c r="F184" s="150" t="s">
        <v>287</v>
      </c>
      <c r="I184" s="151"/>
      <c r="L184" s="32"/>
      <c r="M184" s="152"/>
      <c r="T184" s="56"/>
      <c r="AT184" s="17" t="s">
        <v>186</v>
      </c>
      <c r="AU184" s="17" t="s">
        <v>86</v>
      </c>
    </row>
    <row r="185" spans="2:65" s="12" customFormat="1" ht="11.25">
      <c r="B185" s="156"/>
      <c r="D185" s="149" t="s">
        <v>240</v>
      </c>
      <c r="E185" s="157" t="s">
        <v>1</v>
      </c>
      <c r="F185" s="158" t="s">
        <v>288</v>
      </c>
      <c r="H185" s="159">
        <v>55.7</v>
      </c>
      <c r="I185" s="160"/>
      <c r="L185" s="156"/>
      <c r="M185" s="161"/>
      <c r="T185" s="162"/>
      <c r="AT185" s="157" t="s">
        <v>240</v>
      </c>
      <c r="AU185" s="157" t="s">
        <v>86</v>
      </c>
      <c r="AV185" s="12" t="s">
        <v>86</v>
      </c>
      <c r="AW185" s="12" t="s">
        <v>32</v>
      </c>
      <c r="AX185" s="12" t="s">
        <v>77</v>
      </c>
      <c r="AY185" s="157" t="s">
        <v>177</v>
      </c>
    </row>
    <row r="186" spans="2:65" s="12" customFormat="1" ht="11.25">
      <c r="B186" s="156"/>
      <c r="D186" s="149" t="s">
        <v>240</v>
      </c>
      <c r="E186" s="157" t="s">
        <v>1</v>
      </c>
      <c r="F186" s="158" t="s">
        <v>289</v>
      </c>
      <c r="H186" s="159">
        <v>55.7</v>
      </c>
      <c r="I186" s="160"/>
      <c r="L186" s="156"/>
      <c r="M186" s="161"/>
      <c r="T186" s="162"/>
      <c r="AT186" s="157" t="s">
        <v>240</v>
      </c>
      <c r="AU186" s="157" t="s">
        <v>86</v>
      </c>
      <c r="AV186" s="12" t="s">
        <v>86</v>
      </c>
      <c r="AW186" s="12" t="s">
        <v>32</v>
      </c>
      <c r="AX186" s="12" t="s">
        <v>77</v>
      </c>
      <c r="AY186" s="157" t="s">
        <v>177</v>
      </c>
    </row>
    <row r="187" spans="2:65" s="14" customFormat="1" ht="11.25">
      <c r="B187" s="169"/>
      <c r="D187" s="149" t="s">
        <v>240</v>
      </c>
      <c r="E187" s="170" t="s">
        <v>1</v>
      </c>
      <c r="F187" s="171" t="s">
        <v>263</v>
      </c>
      <c r="H187" s="172">
        <v>111.4</v>
      </c>
      <c r="I187" s="173"/>
      <c r="L187" s="169"/>
      <c r="M187" s="174"/>
      <c r="T187" s="175"/>
      <c r="AT187" s="170" t="s">
        <v>240</v>
      </c>
      <c r="AU187" s="170" t="s">
        <v>86</v>
      </c>
      <c r="AV187" s="14" t="s">
        <v>115</v>
      </c>
      <c r="AW187" s="14" t="s">
        <v>32</v>
      </c>
      <c r="AX187" s="14" t="s">
        <v>84</v>
      </c>
      <c r="AY187" s="170" t="s">
        <v>177</v>
      </c>
    </row>
    <row r="188" spans="2:65" s="1" customFormat="1" ht="24.2" customHeight="1">
      <c r="B188" s="32"/>
      <c r="C188" s="136" t="s">
        <v>290</v>
      </c>
      <c r="D188" s="136" t="s">
        <v>180</v>
      </c>
      <c r="E188" s="137" t="s">
        <v>291</v>
      </c>
      <c r="F188" s="138" t="s">
        <v>292</v>
      </c>
      <c r="G188" s="139" t="s">
        <v>256</v>
      </c>
      <c r="H188" s="140">
        <v>383.02499999999998</v>
      </c>
      <c r="I188" s="141"/>
      <c r="J188" s="142">
        <f>ROUND(I188*H188,2)</f>
        <v>0</v>
      </c>
      <c r="K188" s="138" t="s">
        <v>1</v>
      </c>
      <c r="L188" s="32"/>
      <c r="M188" s="143" t="s">
        <v>1</v>
      </c>
      <c r="N188" s="144" t="s">
        <v>42</v>
      </c>
      <c r="P188" s="145">
        <f>O188*H188</f>
        <v>0</v>
      </c>
      <c r="Q188" s="145">
        <v>0</v>
      </c>
      <c r="R188" s="145">
        <f>Q188*H188</f>
        <v>0</v>
      </c>
      <c r="S188" s="145">
        <v>0</v>
      </c>
      <c r="T188" s="146">
        <f>S188*H188</f>
        <v>0</v>
      </c>
      <c r="AR188" s="147" t="s">
        <v>115</v>
      </c>
      <c r="AT188" s="147" t="s">
        <v>180</v>
      </c>
      <c r="AU188" s="147" t="s">
        <v>86</v>
      </c>
      <c r="AY188" s="17" t="s">
        <v>177</v>
      </c>
      <c r="BE188" s="148">
        <f>IF(N188="základní",J188,0)</f>
        <v>0</v>
      </c>
      <c r="BF188" s="148">
        <f>IF(N188="snížená",J188,0)</f>
        <v>0</v>
      </c>
      <c r="BG188" s="148">
        <f>IF(N188="zákl. přenesená",J188,0)</f>
        <v>0</v>
      </c>
      <c r="BH188" s="148">
        <f>IF(N188="sníž. přenesená",J188,0)</f>
        <v>0</v>
      </c>
      <c r="BI188" s="148">
        <f>IF(N188="nulová",J188,0)</f>
        <v>0</v>
      </c>
      <c r="BJ188" s="17" t="s">
        <v>84</v>
      </c>
      <c r="BK188" s="148">
        <f>ROUND(I188*H188,2)</f>
        <v>0</v>
      </c>
      <c r="BL188" s="17" t="s">
        <v>115</v>
      </c>
      <c r="BM188" s="147" t="s">
        <v>293</v>
      </c>
    </row>
    <row r="189" spans="2:65" s="1" customFormat="1" ht="19.5">
      <c r="B189" s="32"/>
      <c r="D189" s="149" t="s">
        <v>186</v>
      </c>
      <c r="F189" s="150" t="s">
        <v>294</v>
      </c>
      <c r="I189" s="151"/>
      <c r="L189" s="32"/>
      <c r="M189" s="152"/>
      <c r="T189" s="56"/>
      <c r="AT189" s="17" t="s">
        <v>186</v>
      </c>
      <c r="AU189" s="17" t="s">
        <v>86</v>
      </c>
    </row>
    <row r="190" spans="2:65" s="13" customFormat="1" ht="11.25">
      <c r="B190" s="163"/>
      <c r="D190" s="149" t="s">
        <v>240</v>
      </c>
      <c r="E190" s="164" t="s">
        <v>1</v>
      </c>
      <c r="F190" s="165" t="s">
        <v>295</v>
      </c>
      <c r="H190" s="164" t="s">
        <v>1</v>
      </c>
      <c r="I190" s="166"/>
      <c r="L190" s="163"/>
      <c r="M190" s="167"/>
      <c r="T190" s="168"/>
      <c r="AT190" s="164" t="s">
        <v>240</v>
      </c>
      <c r="AU190" s="164" t="s">
        <v>86</v>
      </c>
      <c r="AV190" s="13" t="s">
        <v>84</v>
      </c>
      <c r="AW190" s="13" t="s">
        <v>32</v>
      </c>
      <c r="AX190" s="13" t="s">
        <v>77</v>
      </c>
      <c r="AY190" s="164" t="s">
        <v>177</v>
      </c>
    </row>
    <row r="191" spans="2:65" s="12" customFormat="1" ht="11.25">
      <c r="B191" s="156"/>
      <c r="D191" s="149" t="s">
        <v>240</v>
      </c>
      <c r="E191" s="157" t="s">
        <v>1</v>
      </c>
      <c r="F191" s="158" t="s">
        <v>296</v>
      </c>
      <c r="H191" s="159">
        <v>133.15</v>
      </c>
      <c r="I191" s="160"/>
      <c r="L191" s="156"/>
      <c r="M191" s="161"/>
      <c r="T191" s="162"/>
      <c r="AT191" s="157" t="s">
        <v>240</v>
      </c>
      <c r="AU191" s="157" t="s">
        <v>86</v>
      </c>
      <c r="AV191" s="12" t="s">
        <v>86</v>
      </c>
      <c r="AW191" s="12" t="s">
        <v>32</v>
      </c>
      <c r="AX191" s="12" t="s">
        <v>77</v>
      </c>
      <c r="AY191" s="157" t="s">
        <v>177</v>
      </c>
    </row>
    <row r="192" spans="2:65" s="12" customFormat="1" ht="11.25">
      <c r="B192" s="156"/>
      <c r="D192" s="149" t="s">
        <v>240</v>
      </c>
      <c r="E192" s="157" t="s">
        <v>1</v>
      </c>
      <c r="F192" s="158" t="s">
        <v>297</v>
      </c>
      <c r="H192" s="159">
        <v>228.917</v>
      </c>
      <c r="I192" s="160"/>
      <c r="L192" s="156"/>
      <c r="M192" s="161"/>
      <c r="T192" s="162"/>
      <c r="AT192" s="157" t="s">
        <v>240</v>
      </c>
      <c r="AU192" s="157" t="s">
        <v>86</v>
      </c>
      <c r="AV192" s="12" t="s">
        <v>86</v>
      </c>
      <c r="AW192" s="12" t="s">
        <v>32</v>
      </c>
      <c r="AX192" s="12" t="s">
        <v>77</v>
      </c>
      <c r="AY192" s="157" t="s">
        <v>177</v>
      </c>
    </row>
    <row r="193" spans="2:65" s="12" customFormat="1" ht="11.25">
      <c r="B193" s="156"/>
      <c r="D193" s="149" t="s">
        <v>240</v>
      </c>
      <c r="E193" s="157" t="s">
        <v>1</v>
      </c>
      <c r="F193" s="158" t="s">
        <v>298</v>
      </c>
      <c r="H193" s="159">
        <v>20.957999999999998</v>
      </c>
      <c r="I193" s="160"/>
      <c r="L193" s="156"/>
      <c r="M193" s="161"/>
      <c r="T193" s="162"/>
      <c r="AT193" s="157" t="s">
        <v>240</v>
      </c>
      <c r="AU193" s="157" t="s">
        <v>86</v>
      </c>
      <c r="AV193" s="12" t="s">
        <v>86</v>
      </c>
      <c r="AW193" s="12" t="s">
        <v>32</v>
      </c>
      <c r="AX193" s="12" t="s">
        <v>77</v>
      </c>
      <c r="AY193" s="157" t="s">
        <v>177</v>
      </c>
    </row>
    <row r="194" spans="2:65" s="14" customFormat="1" ht="11.25">
      <c r="B194" s="169"/>
      <c r="D194" s="149" t="s">
        <v>240</v>
      </c>
      <c r="E194" s="170" t="s">
        <v>1</v>
      </c>
      <c r="F194" s="171" t="s">
        <v>263</v>
      </c>
      <c r="H194" s="172">
        <v>383.02499999999998</v>
      </c>
      <c r="I194" s="173"/>
      <c r="L194" s="169"/>
      <c r="M194" s="174"/>
      <c r="T194" s="175"/>
      <c r="AT194" s="170" t="s">
        <v>240</v>
      </c>
      <c r="AU194" s="170" t="s">
        <v>86</v>
      </c>
      <c r="AV194" s="14" t="s">
        <v>115</v>
      </c>
      <c r="AW194" s="14" t="s">
        <v>32</v>
      </c>
      <c r="AX194" s="14" t="s">
        <v>84</v>
      </c>
      <c r="AY194" s="170" t="s">
        <v>177</v>
      </c>
    </row>
    <row r="195" spans="2:65" s="1" customFormat="1" ht="16.5" customHeight="1">
      <c r="B195" s="32"/>
      <c r="C195" s="136" t="s">
        <v>299</v>
      </c>
      <c r="D195" s="136" t="s">
        <v>180</v>
      </c>
      <c r="E195" s="137" t="s">
        <v>300</v>
      </c>
      <c r="F195" s="138" t="s">
        <v>301</v>
      </c>
      <c r="G195" s="139" t="s">
        <v>256</v>
      </c>
      <c r="H195" s="140">
        <v>55.7</v>
      </c>
      <c r="I195" s="141"/>
      <c r="J195" s="142">
        <f>ROUND(I195*H195,2)</f>
        <v>0</v>
      </c>
      <c r="K195" s="138" t="s">
        <v>237</v>
      </c>
      <c r="L195" s="32"/>
      <c r="M195" s="143" t="s">
        <v>1</v>
      </c>
      <c r="N195" s="144" t="s">
        <v>42</v>
      </c>
      <c r="P195" s="145">
        <f>O195*H195</f>
        <v>0</v>
      </c>
      <c r="Q195" s="145">
        <v>0</v>
      </c>
      <c r="R195" s="145">
        <f>Q195*H195</f>
        <v>0</v>
      </c>
      <c r="S195" s="145">
        <v>0</v>
      </c>
      <c r="T195" s="146">
        <f>S195*H195</f>
        <v>0</v>
      </c>
      <c r="AR195" s="147" t="s">
        <v>115</v>
      </c>
      <c r="AT195" s="147" t="s">
        <v>180</v>
      </c>
      <c r="AU195" s="147" t="s">
        <v>86</v>
      </c>
      <c r="AY195" s="17" t="s">
        <v>177</v>
      </c>
      <c r="BE195" s="148">
        <f>IF(N195="základní",J195,0)</f>
        <v>0</v>
      </c>
      <c r="BF195" s="148">
        <f>IF(N195="snížená",J195,0)</f>
        <v>0</v>
      </c>
      <c r="BG195" s="148">
        <f>IF(N195="zákl. přenesená",J195,0)</f>
        <v>0</v>
      </c>
      <c r="BH195" s="148">
        <f>IF(N195="sníž. přenesená",J195,0)</f>
        <v>0</v>
      </c>
      <c r="BI195" s="148">
        <f>IF(N195="nulová",J195,0)</f>
        <v>0</v>
      </c>
      <c r="BJ195" s="17" t="s">
        <v>84</v>
      </c>
      <c r="BK195" s="148">
        <f>ROUND(I195*H195,2)</f>
        <v>0</v>
      </c>
      <c r="BL195" s="17" t="s">
        <v>115</v>
      </c>
      <c r="BM195" s="147" t="s">
        <v>302</v>
      </c>
    </row>
    <row r="196" spans="2:65" s="1" customFormat="1" ht="19.5">
      <c r="B196" s="32"/>
      <c r="D196" s="149" t="s">
        <v>186</v>
      </c>
      <c r="F196" s="150" t="s">
        <v>303</v>
      </c>
      <c r="I196" s="151"/>
      <c r="L196" s="32"/>
      <c r="M196" s="152"/>
      <c r="T196" s="56"/>
      <c r="AT196" s="17" t="s">
        <v>186</v>
      </c>
      <c r="AU196" s="17" t="s">
        <v>86</v>
      </c>
    </row>
    <row r="197" spans="2:65" s="12" customFormat="1" ht="11.25">
      <c r="B197" s="156"/>
      <c r="D197" s="149" t="s">
        <v>240</v>
      </c>
      <c r="E197" s="157" t="s">
        <v>1</v>
      </c>
      <c r="F197" s="158" t="s">
        <v>289</v>
      </c>
      <c r="H197" s="159">
        <v>55.7</v>
      </c>
      <c r="I197" s="160"/>
      <c r="L197" s="156"/>
      <c r="M197" s="161"/>
      <c r="T197" s="162"/>
      <c r="AT197" s="157" t="s">
        <v>240</v>
      </c>
      <c r="AU197" s="157" t="s">
        <v>86</v>
      </c>
      <c r="AV197" s="12" t="s">
        <v>86</v>
      </c>
      <c r="AW197" s="12" t="s">
        <v>32</v>
      </c>
      <c r="AX197" s="12" t="s">
        <v>84</v>
      </c>
      <c r="AY197" s="157" t="s">
        <v>177</v>
      </c>
    </row>
    <row r="198" spans="2:65" s="1" customFormat="1" ht="16.5" customHeight="1">
      <c r="B198" s="32"/>
      <c r="C198" s="136" t="s">
        <v>304</v>
      </c>
      <c r="D198" s="136" t="s">
        <v>180</v>
      </c>
      <c r="E198" s="137" t="s">
        <v>305</v>
      </c>
      <c r="F198" s="138" t="s">
        <v>306</v>
      </c>
      <c r="G198" s="139" t="s">
        <v>307</v>
      </c>
      <c r="H198" s="140">
        <v>766.05</v>
      </c>
      <c r="I198" s="141"/>
      <c r="J198" s="142">
        <f>ROUND(I198*H198,2)</f>
        <v>0</v>
      </c>
      <c r="K198" s="138" t="s">
        <v>237</v>
      </c>
      <c r="L198" s="32"/>
      <c r="M198" s="143" t="s">
        <v>1</v>
      </c>
      <c r="N198" s="144" t="s">
        <v>42</v>
      </c>
      <c r="P198" s="145">
        <f>O198*H198</f>
        <v>0</v>
      </c>
      <c r="Q198" s="145">
        <v>0</v>
      </c>
      <c r="R198" s="145">
        <f>Q198*H198</f>
        <v>0</v>
      </c>
      <c r="S198" s="145">
        <v>0</v>
      </c>
      <c r="T198" s="146">
        <f>S198*H198</f>
        <v>0</v>
      </c>
      <c r="AR198" s="147" t="s">
        <v>115</v>
      </c>
      <c r="AT198" s="147" t="s">
        <v>180</v>
      </c>
      <c r="AU198" s="147" t="s">
        <v>86</v>
      </c>
      <c r="AY198" s="17" t="s">
        <v>177</v>
      </c>
      <c r="BE198" s="148">
        <f>IF(N198="základní",J198,0)</f>
        <v>0</v>
      </c>
      <c r="BF198" s="148">
        <f>IF(N198="snížená",J198,0)</f>
        <v>0</v>
      </c>
      <c r="BG198" s="148">
        <f>IF(N198="zákl. přenesená",J198,0)</f>
        <v>0</v>
      </c>
      <c r="BH198" s="148">
        <f>IF(N198="sníž. přenesená",J198,0)</f>
        <v>0</v>
      </c>
      <c r="BI198" s="148">
        <f>IF(N198="nulová",J198,0)</f>
        <v>0</v>
      </c>
      <c r="BJ198" s="17" t="s">
        <v>84</v>
      </c>
      <c r="BK198" s="148">
        <f>ROUND(I198*H198,2)</f>
        <v>0</v>
      </c>
      <c r="BL198" s="17" t="s">
        <v>115</v>
      </c>
      <c r="BM198" s="147" t="s">
        <v>308</v>
      </c>
    </row>
    <row r="199" spans="2:65" s="1" customFormat="1" ht="19.5">
      <c r="B199" s="32"/>
      <c r="D199" s="149" t="s">
        <v>186</v>
      </c>
      <c r="F199" s="150" t="s">
        <v>309</v>
      </c>
      <c r="I199" s="151"/>
      <c r="L199" s="32"/>
      <c r="M199" s="152"/>
      <c r="T199" s="56"/>
      <c r="AT199" s="17" t="s">
        <v>186</v>
      </c>
      <c r="AU199" s="17" t="s">
        <v>86</v>
      </c>
    </row>
    <row r="200" spans="2:65" s="12" customFormat="1" ht="11.25">
      <c r="B200" s="156"/>
      <c r="D200" s="149" t="s">
        <v>240</v>
      </c>
      <c r="E200" s="157" t="s">
        <v>1</v>
      </c>
      <c r="F200" s="158" t="s">
        <v>310</v>
      </c>
      <c r="H200" s="159">
        <v>766.05</v>
      </c>
      <c r="I200" s="160"/>
      <c r="L200" s="156"/>
      <c r="M200" s="161"/>
      <c r="T200" s="162"/>
      <c r="AT200" s="157" t="s">
        <v>240</v>
      </c>
      <c r="AU200" s="157" t="s">
        <v>86</v>
      </c>
      <c r="AV200" s="12" t="s">
        <v>86</v>
      </c>
      <c r="AW200" s="12" t="s">
        <v>32</v>
      </c>
      <c r="AX200" s="12" t="s">
        <v>84</v>
      </c>
      <c r="AY200" s="157" t="s">
        <v>177</v>
      </c>
    </row>
    <row r="201" spans="2:65" s="1" customFormat="1" ht="16.5" customHeight="1">
      <c r="B201" s="32"/>
      <c r="C201" s="136" t="s">
        <v>311</v>
      </c>
      <c r="D201" s="136" t="s">
        <v>180</v>
      </c>
      <c r="E201" s="137" t="s">
        <v>312</v>
      </c>
      <c r="F201" s="138" t="s">
        <v>313</v>
      </c>
      <c r="G201" s="139" t="s">
        <v>256</v>
      </c>
      <c r="H201" s="140">
        <v>55.7</v>
      </c>
      <c r="I201" s="141"/>
      <c r="J201" s="142">
        <f>ROUND(I201*H201,2)</f>
        <v>0</v>
      </c>
      <c r="K201" s="138" t="s">
        <v>237</v>
      </c>
      <c r="L201" s="32"/>
      <c r="M201" s="143" t="s">
        <v>1</v>
      </c>
      <c r="N201" s="144" t="s">
        <v>42</v>
      </c>
      <c r="P201" s="145">
        <f>O201*H201</f>
        <v>0</v>
      </c>
      <c r="Q201" s="145">
        <v>0</v>
      </c>
      <c r="R201" s="145">
        <f>Q201*H201</f>
        <v>0</v>
      </c>
      <c r="S201" s="145">
        <v>0</v>
      </c>
      <c r="T201" s="146">
        <f>S201*H201</f>
        <v>0</v>
      </c>
      <c r="AR201" s="147" t="s">
        <v>115</v>
      </c>
      <c r="AT201" s="147" t="s">
        <v>180</v>
      </c>
      <c r="AU201" s="147" t="s">
        <v>86</v>
      </c>
      <c r="AY201" s="17" t="s">
        <v>177</v>
      </c>
      <c r="BE201" s="148">
        <f>IF(N201="základní",J201,0)</f>
        <v>0</v>
      </c>
      <c r="BF201" s="148">
        <f>IF(N201="snížená",J201,0)</f>
        <v>0</v>
      </c>
      <c r="BG201" s="148">
        <f>IF(N201="zákl. přenesená",J201,0)</f>
        <v>0</v>
      </c>
      <c r="BH201" s="148">
        <f>IF(N201="sníž. přenesená",J201,0)</f>
        <v>0</v>
      </c>
      <c r="BI201" s="148">
        <f>IF(N201="nulová",J201,0)</f>
        <v>0</v>
      </c>
      <c r="BJ201" s="17" t="s">
        <v>84</v>
      </c>
      <c r="BK201" s="148">
        <f>ROUND(I201*H201,2)</f>
        <v>0</v>
      </c>
      <c r="BL201" s="17" t="s">
        <v>115</v>
      </c>
      <c r="BM201" s="147" t="s">
        <v>314</v>
      </c>
    </row>
    <row r="202" spans="2:65" s="1" customFormat="1" ht="19.5">
      <c r="B202" s="32"/>
      <c r="D202" s="149" t="s">
        <v>186</v>
      </c>
      <c r="F202" s="150" t="s">
        <v>315</v>
      </c>
      <c r="I202" s="151"/>
      <c r="L202" s="32"/>
      <c r="M202" s="152"/>
      <c r="T202" s="56"/>
      <c r="AT202" s="17" t="s">
        <v>186</v>
      </c>
      <c r="AU202" s="17" t="s">
        <v>86</v>
      </c>
    </row>
    <row r="203" spans="2:65" s="12" customFormat="1" ht="11.25">
      <c r="B203" s="156"/>
      <c r="D203" s="149" t="s">
        <v>240</v>
      </c>
      <c r="E203" s="157" t="s">
        <v>1</v>
      </c>
      <c r="F203" s="158" t="s">
        <v>316</v>
      </c>
      <c r="H203" s="159">
        <v>55.7</v>
      </c>
      <c r="I203" s="160"/>
      <c r="L203" s="156"/>
      <c r="M203" s="161"/>
      <c r="T203" s="162"/>
      <c r="AT203" s="157" t="s">
        <v>240</v>
      </c>
      <c r="AU203" s="157" t="s">
        <v>86</v>
      </c>
      <c r="AV203" s="12" t="s">
        <v>86</v>
      </c>
      <c r="AW203" s="12" t="s">
        <v>32</v>
      </c>
      <c r="AX203" s="12" t="s">
        <v>84</v>
      </c>
      <c r="AY203" s="157" t="s">
        <v>177</v>
      </c>
    </row>
    <row r="204" spans="2:65" s="1" customFormat="1" ht="16.5" customHeight="1">
      <c r="B204" s="32"/>
      <c r="C204" s="136" t="s">
        <v>8</v>
      </c>
      <c r="D204" s="136" t="s">
        <v>180</v>
      </c>
      <c r="E204" s="137" t="s">
        <v>317</v>
      </c>
      <c r="F204" s="138" t="s">
        <v>318</v>
      </c>
      <c r="G204" s="139" t="s">
        <v>256</v>
      </c>
      <c r="H204" s="140">
        <v>438.72500000000002</v>
      </c>
      <c r="I204" s="141"/>
      <c r="J204" s="142">
        <f>ROUND(I204*H204,2)</f>
        <v>0</v>
      </c>
      <c r="K204" s="138" t="s">
        <v>237</v>
      </c>
      <c r="L204" s="32"/>
      <c r="M204" s="143" t="s">
        <v>1</v>
      </c>
      <c r="N204" s="144" t="s">
        <v>42</v>
      </c>
      <c r="P204" s="145">
        <f>O204*H204</f>
        <v>0</v>
      </c>
      <c r="Q204" s="145">
        <v>0</v>
      </c>
      <c r="R204" s="145">
        <f>Q204*H204</f>
        <v>0</v>
      </c>
      <c r="S204" s="145">
        <v>0</v>
      </c>
      <c r="T204" s="146">
        <f>S204*H204</f>
        <v>0</v>
      </c>
      <c r="AR204" s="147" t="s">
        <v>115</v>
      </c>
      <c r="AT204" s="147" t="s">
        <v>180</v>
      </c>
      <c r="AU204" s="147" t="s">
        <v>86</v>
      </c>
      <c r="AY204" s="17" t="s">
        <v>177</v>
      </c>
      <c r="BE204" s="148">
        <f>IF(N204="základní",J204,0)</f>
        <v>0</v>
      </c>
      <c r="BF204" s="148">
        <f>IF(N204="snížená",J204,0)</f>
        <v>0</v>
      </c>
      <c r="BG204" s="148">
        <f>IF(N204="zákl. přenesená",J204,0)</f>
        <v>0</v>
      </c>
      <c r="BH204" s="148">
        <f>IF(N204="sníž. přenesená",J204,0)</f>
        <v>0</v>
      </c>
      <c r="BI204" s="148">
        <f>IF(N204="nulová",J204,0)</f>
        <v>0</v>
      </c>
      <c r="BJ204" s="17" t="s">
        <v>84</v>
      </c>
      <c r="BK204" s="148">
        <f>ROUND(I204*H204,2)</f>
        <v>0</v>
      </c>
      <c r="BL204" s="17" t="s">
        <v>115</v>
      </c>
      <c r="BM204" s="147" t="s">
        <v>319</v>
      </c>
    </row>
    <row r="205" spans="2:65" s="1" customFormat="1" ht="11.25">
      <c r="B205" s="32"/>
      <c r="D205" s="149" t="s">
        <v>186</v>
      </c>
      <c r="F205" s="150" t="s">
        <v>320</v>
      </c>
      <c r="I205" s="151"/>
      <c r="L205" s="32"/>
      <c r="M205" s="152"/>
      <c r="T205" s="56"/>
      <c r="AT205" s="17" t="s">
        <v>186</v>
      </c>
      <c r="AU205" s="17" t="s">
        <v>86</v>
      </c>
    </row>
    <row r="206" spans="2:65" s="12" customFormat="1" ht="11.25">
      <c r="B206" s="156"/>
      <c r="D206" s="149" t="s">
        <v>240</v>
      </c>
      <c r="E206" s="157" t="s">
        <v>1</v>
      </c>
      <c r="F206" s="158" t="s">
        <v>321</v>
      </c>
      <c r="H206" s="159">
        <v>55.7</v>
      </c>
      <c r="I206" s="160"/>
      <c r="L206" s="156"/>
      <c r="M206" s="161"/>
      <c r="T206" s="162"/>
      <c r="AT206" s="157" t="s">
        <v>240</v>
      </c>
      <c r="AU206" s="157" t="s">
        <v>86</v>
      </c>
      <c r="AV206" s="12" t="s">
        <v>86</v>
      </c>
      <c r="AW206" s="12" t="s">
        <v>32</v>
      </c>
      <c r="AX206" s="12" t="s">
        <v>77</v>
      </c>
      <c r="AY206" s="157" t="s">
        <v>177</v>
      </c>
    </row>
    <row r="207" spans="2:65" s="15" customFormat="1" ht="11.25">
      <c r="B207" s="176"/>
      <c r="D207" s="149" t="s">
        <v>240</v>
      </c>
      <c r="E207" s="177" t="s">
        <v>1</v>
      </c>
      <c r="F207" s="178" t="s">
        <v>274</v>
      </c>
      <c r="H207" s="179">
        <v>55.7</v>
      </c>
      <c r="I207" s="180"/>
      <c r="L207" s="176"/>
      <c r="M207" s="181"/>
      <c r="T207" s="182"/>
      <c r="AT207" s="177" t="s">
        <v>240</v>
      </c>
      <c r="AU207" s="177" t="s">
        <v>86</v>
      </c>
      <c r="AV207" s="15" t="s">
        <v>102</v>
      </c>
      <c r="AW207" s="15" t="s">
        <v>32</v>
      </c>
      <c r="AX207" s="15" t="s">
        <v>77</v>
      </c>
      <c r="AY207" s="177" t="s">
        <v>177</v>
      </c>
    </row>
    <row r="208" spans="2:65" s="13" customFormat="1" ht="11.25">
      <c r="B208" s="163"/>
      <c r="D208" s="149" t="s">
        <v>240</v>
      </c>
      <c r="E208" s="164" t="s">
        <v>1</v>
      </c>
      <c r="F208" s="165" t="s">
        <v>295</v>
      </c>
      <c r="H208" s="164" t="s">
        <v>1</v>
      </c>
      <c r="I208" s="166"/>
      <c r="L208" s="163"/>
      <c r="M208" s="167"/>
      <c r="T208" s="168"/>
      <c r="AT208" s="164" t="s">
        <v>240</v>
      </c>
      <c r="AU208" s="164" t="s">
        <v>86</v>
      </c>
      <c r="AV208" s="13" t="s">
        <v>84</v>
      </c>
      <c r="AW208" s="13" t="s">
        <v>32</v>
      </c>
      <c r="AX208" s="13" t="s">
        <v>77</v>
      </c>
      <c r="AY208" s="164" t="s">
        <v>177</v>
      </c>
    </row>
    <row r="209" spans="2:65" s="12" customFormat="1" ht="11.25">
      <c r="B209" s="156"/>
      <c r="D209" s="149" t="s">
        <v>240</v>
      </c>
      <c r="E209" s="157" t="s">
        <v>1</v>
      </c>
      <c r="F209" s="158" t="s">
        <v>296</v>
      </c>
      <c r="H209" s="159">
        <v>133.15</v>
      </c>
      <c r="I209" s="160"/>
      <c r="L209" s="156"/>
      <c r="M209" s="161"/>
      <c r="T209" s="162"/>
      <c r="AT209" s="157" t="s">
        <v>240</v>
      </c>
      <c r="AU209" s="157" t="s">
        <v>86</v>
      </c>
      <c r="AV209" s="12" t="s">
        <v>86</v>
      </c>
      <c r="AW209" s="12" t="s">
        <v>32</v>
      </c>
      <c r="AX209" s="12" t="s">
        <v>77</v>
      </c>
      <c r="AY209" s="157" t="s">
        <v>177</v>
      </c>
    </row>
    <row r="210" spans="2:65" s="12" customFormat="1" ht="11.25">
      <c r="B210" s="156"/>
      <c r="D210" s="149" t="s">
        <v>240</v>
      </c>
      <c r="E210" s="157" t="s">
        <v>1</v>
      </c>
      <c r="F210" s="158" t="s">
        <v>297</v>
      </c>
      <c r="H210" s="159">
        <v>228.917</v>
      </c>
      <c r="I210" s="160"/>
      <c r="L210" s="156"/>
      <c r="M210" s="161"/>
      <c r="T210" s="162"/>
      <c r="AT210" s="157" t="s">
        <v>240</v>
      </c>
      <c r="AU210" s="157" t="s">
        <v>86</v>
      </c>
      <c r="AV210" s="12" t="s">
        <v>86</v>
      </c>
      <c r="AW210" s="12" t="s">
        <v>32</v>
      </c>
      <c r="AX210" s="12" t="s">
        <v>77</v>
      </c>
      <c r="AY210" s="157" t="s">
        <v>177</v>
      </c>
    </row>
    <row r="211" spans="2:65" s="12" customFormat="1" ht="11.25">
      <c r="B211" s="156"/>
      <c r="D211" s="149" t="s">
        <v>240</v>
      </c>
      <c r="E211" s="157" t="s">
        <v>1</v>
      </c>
      <c r="F211" s="158" t="s">
        <v>298</v>
      </c>
      <c r="H211" s="159">
        <v>20.957999999999998</v>
      </c>
      <c r="I211" s="160"/>
      <c r="L211" s="156"/>
      <c r="M211" s="161"/>
      <c r="T211" s="162"/>
      <c r="AT211" s="157" t="s">
        <v>240</v>
      </c>
      <c r="AU211" s="157" t="s">
        <v>86</v>
      </c>
      <c r="AV211" s="12" t="s">
        <v>86</v>
      </c>
      <c r="AW211" s="12" t="s">
        <v>32</v>
      </c>
      <c r="AX211" s="12" t="s">
        <v>77</v>
      </c>
      <c r="AY211" s="157" t="s">
        <v>177</v>
      </c>
    </row>
    <row r="212" spans="2:65" s="15" customFormat="1" ht="11.25">
      <c r="B212" s="176"/>
      <c r="D212" s="149" t="s">
        <v>240</v>
      </c>
      <c r="E212" s="177" t="s">
        <v>1</v>
      </c>
      <c r="F212" s="178" t="s">
        <v>274</v>
      </c>
      <c r="H212" s="179">
        <v>383.02499999999998</v>
      </c>
      <c r="I212" s="180"/>
      <c r="L212" s="176"/>
      <c r="M212" s="181"/>
      <c r="T212" s="182"/>
      <c r="AT212" s="177" t="s">
        <v>240</v>
      </c>
      <c r="AU212" s="177" t="s">
        <v>86</v>
      </c>
      <c r="AV212" s="15" t="s">
        <v>102</v>
      </c>
      <c r="AW212" s="15" t="s">
        <v>32</v>
      </c>
      <c r="AX212" s="15" t="s">
        <v>77</v>
      </c>
      <c r="AY212" s="177" t="s">
        <v>177</v>
      </c>
    </row>
    <row r="213" spans="2:65" s="14" customFormat="1" ht="11.25">
      <c r="B213" s="169"/>
      <c r="D213" s="149" t="s">
        <v>240</v>
      </c>
      <c r="E213" s="170" t="s">
        <v>1</v>
      </c>
      <c r="F213" s="171" t="s">
        <v>263</v>
      </c>
      <c r="H213" s="172">
        <v>438.72500000000002</v>
      </c>
      <c r="I213" s="173"/>
      <c r="L213" s="169"/>
      <c r="M213" s="174"/>
      <c r="T213" s="175"/>
      <c r="AT213" s="170" t="s">
        <v>240</v>
      </c>
      <c r="AU213" s="170" t="s">
        <v>86</v>
      </c>
      <c r="AV213" s="14" t="s">
        <v>115</v>
      </c>
      <c r="AW213" s="14" t="s">
        <v>32</v>
      </c>
      <c r="AX213" s="14" t="s">
        <v>84</v>
      </c>
      <c r="AY213" s="170" t="s">
        <v>177</v>
      </c>
    </row>
    <row r="214" spans="2:65" s="1" customFormat="1" ht="16.5" customHeight="1">
      <c r="B214" s="32"/>
      <c r="C214" s="136" t="s">
        <v>322</v>
      </c>
      <c r="D214" s="136" t="s">
        <v>180</v>
      </c>
      <c r="E214" s="137" t="s">
        <v>323</v>
      </c>
      <c r="F214" s="138" t="s">
        <v>324</v>
      </c>
      <c r="G214" s="139" t="s">
        <v>256</v>
      </c>
      <c r="H214" s="140">
        <v>96.25</v>
      </c>
      <c r="I214" s="141"/>
      <c r="J214" s="142">
        <f>ROUND(I214*H214,2)</f>
        <v>0</v>
      </c>
      <c r="K214" s="138" t="s">
        <v>237</v>
      </c>
      <c r="L214" s="32"/>
      <c r="M214" s="143" t="s">
        <v>1</v>
      </c>
      <c r="N214" s="144" t="s">
        <v>42</v>
      </c>
      <c r="P214" s="145">
        <f>O214*H214</f>
        <v>0</v>
      </c>
      <c r="Q214" s="145">
        <v>0</v>
      </c>
      <c r="R214" s="145">
        <f>Q214*H214</f>
        <v>0</v>
      </c>
      <c r="S214" s="145">
        <v>0</v>
      </c>
      <c r="T214" s="146">
        <f>S214*H214</f>
        <v>0</v>
      </c>
      <c r="AR214" s="147" t="s">
        <v>115</v>
      </c>
      <c r="AT214" s="147" t="s">
        <v>180</v>
      </c>
      <c r="AU214" s="147" t="s">
        <v>86</v>
      </c>
      <c r="AY214" s="17" t="s">
        <v>177</v>
      </c>
      <c r="BE214" s="148">
        <f>IF(N214="základní",J214,0)</f>
        <v>0</v>
      </c>
      <c r="BF214" s="148">
        <f>IF(N214="snížená",J214,0)</f>
        <v>0</v>
      </c>
      <c r="BG214" s="148">
        <f>IF(N214="zákl. přenesená",J214,0)</f>
        <v>0</v>
      </c>
      <c r="BH214" s="148">
        <f>IF(N214="sníž. přenesená",J214,0)</f>
        <v>0</v>
      </c>
      <c r="BI214" s="148">
        <f>IF(N214="nulová",J214,0)</f>
        <v>0</v>
      </c>
      <c r="BJ214" s="17" t="s">
        <v>84</v>
      </c>
      <c r="BK214" s="148">
        <f>ROUND(I214*H214,2)</f>
        <v>0</v>
      </c>
      <c r="BL214" s="17" t="s">
        <v>115</v>
      </c>
      <c r="BM214" s="147" t="s">
        <v>325</v>
      </c>
    </row>
    <row r="215" spans="2:65" s="1" customFormat="1" ht="19.5">
      <c r="B215" s="32"/>
      <c r="D215" s="149" t="s">
        <v>186</v>
      </c>
      <c r="F215" s="150" t="s">
        <v>326</v>
      </c>
      <c r="I215" s="151"/>
      <c r="L215" s="32"/>
      <c r="M215" s="152"/>
      <c r="T215" s="56"/>
      <c r="AT215" s="17" t="s">
        <v>186</v>
      </c>
      <c r="AU215" s="17" t="s">
        <v>86</v>
      </c>
    </row>
    <row r="216" spans="2:65" s="12" customFormat="1" ht="11.25">
      <c r="B216" s="156"/>
      <c r="D216" s="149" t="s">
        <v>240</v>
      </c>
      <c r="E216" s="157" t="s">
        <v>1</v>
      </c>
      <c r="F216" s="158" t="s">
        <v>327</v>
      </c>
      <c r="H216" s="159">
        <v>210.917</v>
      </c>
      <c r="I216" s="160"/>
      <c r="L216" s="156"/>
      <c r="M216" s="161"/>
      <c r="T216" s="162"/>
      <c r="AT216" s="157" t="s">
        <v>240</v>
      </c>
      <c r="AU216" s="157" t="s">
        <v>86</v>
      </c>
      <c r="AV216" s="12" t="s">
        <v>86</v>
      </c>
      <c r="AW216" s="12" t="s">
        <v>32</v>
      </c>
      <c r="AX216" s="12" t="s">
        <v>77</v>
      </c>
      <c r="AY216" s="157" t="s">
        <v>177</v>
      </c>
    </row>
    <row r="217" spans="2:65" s="13" customFormat="1" ht="11.25">
      <c r="B217" s="163"/>
      <c r="D217" s="149" t="s">
        <v>240</v>
      </c>
      <c r="E217" s="164" t="s">
        <v>1</v>
      </c>
      <c r="F217" s="165" t="s">
        <v>328</v>
      </c>
      <c r="H217" s="164" t="s">
        <v>1</v>
      </c>
      <c r="I217" s="166"/>
      <c r="L217" s="163"/>
      <c r="M217" s="167"/>
      <c r="T217" s="168"/>
      <c r="AT217" s="164" t="s">
        <v>240</v>
      </c>
      <c r="AU217" s="164" t="s">
        <v>86</v>
      </c>
      <c r="AV217" s="13" t="s">
        <v>84</v>
      </c>
      <c r="AW217" s="13" t="s">
        <v>32</v>
      </c>
      <c r="AX217" s="13" t="s">
        <v>77</v>
      </c>
      <c r="AY217" s="164" t="s">
        <v>177</v>
      </c>
    </row>
    <row r="218" spans="2:65" s="12" customFormat="1" ht="11.25">
      <c r="B218" s="156"/>
      <c r="D218" s="149" t="s">
        <v>240</v>
      </c>
      <c r="E218" s="157" t="s">
        <v>1</v>
      </c>
      <c r="F218" s="158" t="s">
        <v>329</v>
      </c>
      <c r="H218" s="159">
        <v>-9.6479999999999997</v>
      </c>
      <c r="I218" s="160"/>
      <c r="L218" s="156"/>
      <c r="M218" s="161"/>
      <c r="T218" s="162"/>
      <c r="AT218" s="157" t="s">
        <v>240</v>
      </c>
      <c r="AU218" s="157" t="s">
        <v>86</v>
      </c>
      <c r="AV218" s="12" t="s">
        <v>86</v>
      </c>
      <c r="AW218" s="12" t="s">
        <v>32</v>
      </c>
      <c r="AX218" s="12" t="s">
        <v>77</v>
      </c>
      <c r="AY218" s="157" t="s">
        <v>177</v>
      </c>
    </row>
    <row r="219" spans="2:65" s="12" customFormat="1" ht="11.25">
      <c r="B219" s="156"/>
      <c r="D219" s="149" t="s">
        <v>240</v>
      </c>
      <c r="E219" s="157" t="s">
        <v>1</v>
      </c>
      <c r="F219" s="158" t="s">
        <v>330</v>
      </c>
      <c r="H219" s="159">
        <v>-10.72</v>
      </c>
      <c r="I219" s="160"/>
      <c r="L219" s="156"/>
      <c r="M219" s="161"/>
      <c r="T219" s="162"/>
      <c r="AT219" s="157" t="s">
        <v>240</v>
      </c>
      <c r="AU219" s="157" t="s">
        <v>86</v>
      </c>
      <c r="AV219" s="12" t="s">
        <v>86</v>
      </c>
      <c r="AW219" s="12" t="s">
        <v>32</v>
      </c>
      <c r="AX219" s="12" t="s">
        <v>77</v>
      </c>
      <c r="AY219" s="157" t="s">
        <v>177</v>
      </c>
    </row>
    <row r="220" spans="2:65" s="12" customFormat="1" ht="11.25">
      <c r="B220" s="156"/>
      <c r="D220" s="149" t="s">
        <v>240</v>
      </c>
      <c r="E220" s="157" t="s">
        <v>1</v>
      </c>
      <c r="F220" s="158" t="s">
        <v>331</v>
      </c>
      <c r="H220" s="159">
        <v>-2.1539999999999999</v>
      </c>
      <c r="I220" s="160"/>
      <c r="L220" s="156"/>
      <c r="M220" s="161"/>
      <c r="T220" s="162"/>
      <c r="AT220" s="157" t="s">
        <v>240</v>
      </c>
      <c r="AU220" s="157" t="s">
        <v>86</v>
      </c>
      <c r="AV220" s="12" t="s">
        <v>86</v>
      </c>
      <c r="AW220" s="12" t="s">
        <v>32</v>
      </c>
      <c r="AX220" s="12" t="s">
        <v>77</v>
      </c>
      <c r="AY220" s="157" t="s">
        <v>177</v>
      </c>
    </row>
    <row r="221" spans="2:65" s="12" customFormat="1" ht="11.25">
      <c r="B221" s="156"/>
      <c r="D221" s="149" t="s">
        <v>240</v>
      </c>
      <c r="E221" s="157" t="s">
        <v>1</v>
      </c>
      <c r="F221" s="158" t="s">
        <v>332</v>
      </c>
      <c r="H221" s="159">
        <v>-59.807000000000002</v>
      </c>
      <c r="I221" s="160"/>
      <c r="L221" s="156"/>
      <c r="M221" s="161"/>
      <c r="T221" s="162"/>
      <c r="AT221" s="157" t="s">
        <v>240</v>
      </c>
      <c r="AU221" s="157" t="s">
        <v>86</v>
      </c>
      <c r="AV221" s="12" t="s">
        <v>86</v>
      </c>
      <c r="AW221" s="12" t="s">
        <v>32</v>
      </c>
      <c r="AX221" s="12" t="s">
        <v>77</v>
      </c>
      <c r="AY221" s="157" t="s">
        <v>177</v>
      </c>
    </row>
    <row r="222" spans="2:65" s="12" customFormat="1" ht="11.25">
      <c r="B222" s="156"/>
      <c r="D222" s="149" t="s">
        <v>240</v>
      </c>
      <c r="E222" s="157" t="s">
        <v>1</v>
      </c>
      <c r="F222" s="158" t="s">
        <v>333</v>
      </c>
      <c r="H222" s="159">
        <v>-12.617000000000001</v>
      </c>
      <c r="I222" s="160"/>
      <c r="L222" s="156"/>
      <c r="M222" s="161"/>
      <c r="T222" s="162"/>
      <c r="AT222" s="157" t="s">
        <v>240</v>
      </c>
      <c r="AU222" s="157" t="s">
        <v>86</v>
      </c>
      <c r="AV222" s="12" t="s">
        <v>86</v>
      </c>
      <c r="AW222" s="12" t="s">
        <v>32</v>
      </c>
      <c r="AX222" s="12" t="s">
        <v>77</v>
      </c>
      <c r="AY222" s="157" t="s">
        <v>177</v>
      </c>
    </row>
    <row r="223" spans="2:65" s="15" customFormat="1" ht="11.25">
      <c r="B223" s="176"/>
      <c r="D223" s="149" t="s">
        <v>240</v>
      </c>
      <c r="E223" s="177" t="s">
        <v>1</v>
      </c>
      <c r="F223" s="178" t="s">
        <v>274</v>
      </c>
      <c r="H223" s="179">
        <v>115.971</v>
      </c>
      <c r="I223" s="180"/>
      <c r="L223" s="176"/>
      <c r="M223" s="181"/>
      <c r="T223" s="182"/>
      <c r="AT223" s="177" t="s">
        <v>240</v>
      </c>
      <c r="AU223" s="177" t="s">
        <v>86</v>
      </c>
      <c r="AV223" s="15" t="s">
        <v>102</v>
      </c>
      <c r="AW223" s="15" t="s">
        <v>32</v>
      </c>
      <c r="AX223" s="15" t="s">
        <v>77</v>
      </c>
      <c r="AY223" s="177" t="s">
        <v>177</v>
      </c>
    </row>
    <row r="224" spans="2:65" s="13" customFormat="1" ht="11.25">
      <c r="B224" s="163"/>
      <c r="D224" s="149" t="s">
        <v>240</v>
      </c>
      <c r="E224" s="164" t="s">
        <v>1</v>
      </c>
      <c r="F224" s="165" t="s">
        <v>334</v>
      </c>
      <c r="H224" s="164" t="s">
        <v>1</v>
      </c>
      <c r="I224" s="166"/>
      <c r="L224" s="163"/>
      <c r="M224" s="167"/>
      <c r="T224" s="168"/>
      <c r="AT224" s="164" t="s">
        <v>240</v>
      </c>
      <c r="AU224" s="164" t="s">
        <v>86</v>
      </c>
      <c r="AV224" s="13" t="s">
        <v>84</v>
      </c>
      <c r="AW224" s="13" t="s">
        <v>32</v>
      </c>
      <c r="AX224" s="13" t="s">
        <v>77</v>
      </c>
      <c r="AY224" s="164" t="s">
        <v>177</v>
      </c>
    </row>
    <row r="225" spans="2:65" s="12" customFormat="1" ht="11.25">
      <c r="B225" s="156"/>
      <c r="D225" s="149" t="s">
        <v>240</v>
      </c>
      <c r="E225" s="157" t="s">
        <v>1</v>
      </c>
      <c r="F225" s="158" t="s">
        <v>335</v>
      </c>
      <c r="H225" s="159">
        <v>-1.9430000000000001</v>
      </c>
      <c r="I225" s="160"/>
      <c r="L225" s="156"/>
      <c r="M225" s="161"/>
      <c r="T225" s="162"/>
      <c r="AT225" s="157" t="s">
        <v>240</v>
      </c>
      <c r="AU225" s="157" t="s">
        <v>86</v>
      </c>
      <c r="AV225" s="12" t="s">
        <v>86</v>
      </c>
      <c r="AW225" s="12" t="s">
        <v>32</v>
      </c>
      <c r="AX225" s="12" t="s">
        <v>77</v>
      </c>
      <c r="AY225" s="157" t="s">
        <v>177</v>
      </c>
    </row>
    <row r="226" spans="2:65" s="13" customFormat="1" ht="11.25">
      <c r="B226" s="163"/>
      <c r="D226" s="149" t="s">
        <v>240</v>
      </c>
      <c r="E226" s="164" t="s">
        <v>1</v>
      </c>
      <c r="F226" s="165" t="s">
        <v>334</v>
      </c>
      <c r="H226" s="164" t="s">
        <v>1</v>
      </c>
      <c r="I226" s="166"/>
      <c r="L226" s="163"/>
      <c r="M226" s="167"/>
      <c r="T226" s="168"/>
      <c r="AT226" s="164" t="s">
        <v>240</v>
      </c>
      <c r="AU226" s="164" t="s">
        <v>86</v>
      </c>
      <c r="AV226" s="13" t="s">
        <v>84</v>
      </c>
      <c r="AW226" s="13" t="s">
        <v>32</v>
      </c>
      <c r="AX226" s="13" t="s">
        <v>77</v>
      </c>
      <c r="AY226" s="164" t="s">
        <v>177</v>
      </c>
    </row>
    <row r="227" spans="2:65" s="12" customFormat="1" ht="11.25">
      <c r="B227" s="156"/>
      <c r="D227" s="149" t="s">
        <v>240</v>
      </c>
      <c r="E227" s="157" t="s">
        <v>1</v>
      </c>
      <c r="F227" s="158" t="s">
        <v>336</v>
      </c>
      <c r="H227" s="159">
        <v>-1.827</v>
      </c>
      <c r="I227" s="160"/>
      <c r="L227" s="156"/>
      <c r="M227" s="161"/>
      <c r="T227" s="162"/>
      <c r="AT227" s="157" t="s">
        <v>240</v>
      </c>
      <c r="AU227" s="157" t="s">
        <v>86</v>
      </c>
      <c r="AV227" s="12" t="s">
        <v>86</v>
      </c>
      <c r="AW227" s="12" t="s">
        <v>32</v>
      </c>
      <c r="AX227" s="12" t="s">
        <v>77</v>
      </c>
      <c r="AY227" s="157" t="s">
        <v>177</v>
      </c>
    </row>
    <row r="228" spans="2:65" s="12" customFormat="1" ht="11.25">
      <c r="B228" s="156"/>
      <c r="D228" s="149" t="s">
        <v>240</v>
      </c>
      <c r="E228" s="157" t="s">
        <v>1</v>
      </c>
      <c r="F228" s="158" t="s">
        <v>337</v>
      </c>
      <c r="H228" s="159">
        <v>-4.8789999999999996</v>
      </c>
      <c r="I228" s="160"/>
      <c r="L228" s="156"/>
      <c r="M228" s="161"/>
      <c r="T228" s="162"/>
      <c r="AT228" s="157" t="s">
        <v>240</v>
      </c>
      <c r="AU228" s="157" t="s">
        <v>86</v>
      </c>
      <c r="AV228" s="12" t="s">
        <v>86</v>
      </c>
      <c r="AW228" s="12" t="s">
        <v>32</v>
      </c>
      <c r="AX228" s="12" t="s">
        <v>77</v>
      </c>
      <c r="AY228" s="157" t="s">
        <v>177</v>
      </c>
    </row>
    <row r="229" spans="2:65" s="12" customFormat="1" ht="11.25">
      <c r="B229" s="156"/>
      <c r="D229" s="149" t="s">
        <v>240</v>
      </c>
      <c r="E229" s="157" t="s">
        <v>1</v>
      </c>
      <c r="F229" s="158" t="s">
        <v>338</v>
      </c>
      <c r="H229" s="159">
        <v>-3.6339999999999999</v>
      </c>
      <c r="I229" s="160"/>
      <c r="L229" s="156"/>
      <c r="M229" s="161"/>
      <c r="T229" s="162"/>
      <c r="AT229" s="157" t="s">
        <v>240</v>
      </c>
      <c r="AU229" s="157" t="s">
        <v>86</v>
      </c>
      <c r="AV229" s="12" t="s">
        <v>86</v>
      </c>
      <c r="AW229" s="12" t="s">
        <v>32</v>
      </c>
      <c r="AX229" s="12" t="s">
        <v>77</v>
      </c>
      <c r="AY229" s="157" t="s">
        <v>177</v>
      </c>
    </row>
    <row r="230" spans="2:65" s="12" customFormat="1" ht="11.25">
      <c r="B230" s="156"/>
      <c r="D230" s="149" t="s">
        <v>240</v>
      </c>
      <c r="E230" s="157" t="s">
        <v>1</v>
      </c>
      <c r="F230" s="158" t="s">
        <v>339</v>
      </c>
      <c r="H230" s="159">
        <v>-3.3570000000000002</v>
      </c>
      <c r="I230" s="160"/>
      <c r="L230" s="156"/>
      <c r="M230" s="161"/>
      <c r="T230" s="162"/>
      <c r="AT230" s="157" t="s">
        <v>240</v>
      </c>
      <c r="AU230" s="157" t="s">
        <v>86</v>
      </c>
      <c r="AV230" s="12" t="s">
        <v>86</v>
      </c>
      <c r="AW230" s="12" t="s">
        <v>32</v>
      </c>
      <c r="AX230" s="12" t="s">
        <v>77</v>
      </c>
      <c r="AY230" s="157" t="s">
        <v>177</v>
      </c>
    </row>
    <row r="231" spans="2:65" s="12" customFormat="1" ht="11.25">
      <c r="B231" s="156"/>
      <c r="D231" s="149" t="s">
        <v>240</v>
      </c>
      <c r="E231" s="157" t="s">
        <v>1</v>
      </c>
      <c r="F231" s="158" t="s">
        <v>340</v>
      </c>
      <c r="H231" s="159">
        <v>-3.3540000000000001</v>
      </c>
      <c r="I231" s="160"/>
      <c r="L231" s="156"/>
      <c r="M231" s="161"/>
      <c r="T231" s="162"/>
      <c r="AT231" s="157" t="s">
        <v>240</v>
      </c>
      <c r="AU231" s="157" t="s">
        <v>86</v>
      </c>
      <c r="AV231" s="12" t="s">
        <v>86</v>
      </c>
      <c r="AW231" s="12" t="s">
        <v>32</v>
      </c>
      <c r="AX231" s="12" t="s">
        <v>77</v>
      </c>
      <c r="AY231" s="157" t="s">
        <v>177</v>
      </c>
    </row>
    <row r="232" spans="2:65" s="12" customFormat="1" ht="11.25">
      <c r="B232" s="156"/>
      <c r="D232" s="149" t="s">
        <v>240</v>
      </c>
      <c r="E232" s="157" t="s">
        <v>1</v>
      </c>
      <c r="F232" s="158" t="s">
        <v>341</v>
      </c>
      <c r="H232" s="159">
        <v>-1.393</v>
      </c>
      <c r="I232" s="160"/>
      <c r="L232" s="156"/>
      <c r="M232" s="161"/>
      <c r="T232" s="162"/>
      <c r="AT232" s="157" t="s">
        <v>240</v>
      </c>
      <c r="AU232" s="157" t="s">
        <v>86</v>
      </c>
      <c r="AV232" s="12" t="s">
        <v>86</v>
      </c>
      <c r="AW232" s="12" t="s">
        <v>32</v>
      </c>
      <c r="AX232" s="12" t="s">
        <v>77</v>
      </c>
      <c r="AY232" s="157" t="s">
        <v>177</v>
      </c>
    </row>
    <row r="233" spans="2:65" s="15" customFormat="1" ht="11.25">
      <c r="B233" s="176"/>
      <c r="D233" s="149" t="s">
        <v>240</v>
      </c>
      <c r="E233" s="177" t="s">
        <v>1</v>
      </c>
      <c r="F233" s="178" t="s">
        <v>274</v>
      </c>
      <c r="H233" s="179">
        <v>-20.387</v>
      </c>
      <c r="I233" s="180"/>
      <c r="L233" s="176"/>
      <c r="M233" s="181"/>
      <c r="T233" s="182"/>
      <c r="AT233" s="177" t="s">
        <v>240</v>
      </c>
      <c r="AU233" s="177" t="s">
        <v>86</v>
      </c>
      <c r="AV233" s="15" t="s">
        <v>102</v>
      </c>
      <c r="AW233" s="15" t="s">
        <v>32</v>
      </c>
      <c r="AX233" s="15" t="s">
        <v>77</v>
      </c>
      <c r="AY233" s="177" t="s">
        <v>177</v>
      </c>
    </row>
    <row r="234" spans="2:65" s="12" customFormat="1" ht="11.25">
      <c r="B234" s="156"/>
      <c r="D234" s="149" t="s">
        <v>240</v>
      </c>
      <c r="E234" s="157" t="s">
        <v>1</v>
      </c>
      <c r="F234" s="158" t="s">
        <v>342</v>
      </c>
      <c r="H234" s="159">
        <v>0.66600000000000004</v>
      </c>
      <c r="I234" s="160"/>
      <c r="L234" s="156"/>
      <c r="M234" s="161"/>
      <c r="T234" s="162"/>
      <c r="AT234" s="157" t="s">
        <v>240</v>
      </c>
      <c r="AU234" s="157" t="s">
        <v>86</v>
      </c>
      <c r="AV234" s="12" t="s">
        <v>86</v>
      </c>
      <c r="AW234" s="12" t="s">
        <v>32</v>
      </c>
      <c r="AX234" s="12" t="s">
        <v>77</v>
      </c>
      <c r="AY234" s="157" t="s">
        <v>177</v>
      </c>
    </row>
    <row r="235" spans="2:65" s="14" customFormat="1" ht="11.25">
      <c r="B235" s="169"/>
      <c r="D235" s="149" t="s">
        <v>240</v>
      </c>
      <c r="E235" s="170" t="s">
        <v>1</v>
      </c>
      <c r="F235" s="171" t="s">
        <v>263</v>
      </c>
      <c r="H235" s="172">
        <v>96.25</v>
      </c>
      <c r="I235" s="173"/>
      <c r="L235" s="169"/>
      <c r="M235" s="174"/>
      <c r="T235" s="175"/>
      <c r="AT235" s="170" t="s">
        <v>240</v>
      </c>
      <c r="AU235" s="170" t="s">
        <v>86</v>
      </c>
      <c r="AV235" s="14" t="s">
        <v>115</v>
      </c>
      <c r="AW235" s="14" t="s">
        <v>32</v>
      </c>
      <c r="AX235" s="14" t="s">
        <v>84</v>
      </c>
      <c r="AY235" s="170" t="s">
        <v>177</v>
      </c>
    </row>
    <row r="236" spans="2:65" s="1" customFormat="1" ht="16.5" customHeight="1">
      <c r="B236" s="32"/>
      <c r="C236" s="183" t="s">
        <v>343</v>
      </c>
      <c r="D236" s="183" t="s">
        <v>344</v>
      </c>
      <c r="E236" s="184" t="s">
        <v>345</v>
      </c>
      <c r="F236" s="185" t="s">
        <v>346</v>
      </c>
      <c r="G236" s="186" t="s">
        <v>307</v>
      </c>
      <c r="H236" s="187">
        <v>172.05099999999999</v>
      </c>
      <c r="I236" s="188"/>
      <c r="J236" s="189">
        <f>ROUND(I236*H236,2)</f>
        <v>0</v>
      </c>
      <c r="K236" s="185" t="s">
        <v>237</v>
      </c>
      <c r="L236" s="190"/>
      <c r="M236" s="191" t="s">
        <v>1</v>
      </c>
      <c r="N236" s="192" t="s">
        <v>42</v>
      </c>
      <c r="P236" s="145">
        <f>O236*H236</f>
        <v>0</v>
      </c>
      <c r="Q236" s="145">
        <v>1</v>
      </c>
      <c r="R236" s="145">
        <f>Q236*H236</f>
        <v>172.05099999999999</v>
      </c>
      <c r="S236" s="145">
        <v>0</v>
      </c>
      <c r="T236" s="146">
        <f>S236*H236</f>
        <v>0</v>
      </c>
      <c r="AR236" s="147" t="s">
        <v>290</v>
      </c>
      <c r="AT236" s="147" t="s">
        <v>344</v>
      </c>
      <c r="AU236" s="147" t="s">
        <v>86</v>
      </c>
      <c r="AY236" s="17" t="s">
        <v>177</v>
      </c>
      <c r="BE236" s="148">
        <f>IF(N236="základní",J236,0)</f>
        <v>0</v>
      </c>
      <c r="BF236" s="148">
        <f>IF(N236="snížená",J236,0)</f>
        <v>0</v>
      </c>
      <c r="BG236" s="148">
        <f>IF(N236="zákl. přenesená",J236,0)</f>
        <v>0</v>
      </c>
      <c r="BH236" s="148">
        <f>IF(N236="sníž. přenesená",J236,0)</f>
        <v>0</v>
      </c>
      <c r="BI236" s="148">
        <f>IF(N236="nulová",J236,0)</f>
        <v>0</v>
      </c>
      <c r="BJ236" s="17" t="s">
        <v>84</v>
      </c>
      <c r="BK236" s="148">
        <f>ROUND(I236*H236,2)</f>
        <v>0</v>
      </c>
      <c r="BL236" s="17" t="s">
        <v>115</v>
      </c>
      <c r="BM236" s="147" t="s">
        <v>347</v>
      </c>
    </row>
    <row r="237" spans="2:65" s="1" customFormat="1" ht="11.25">
      <c r="B237" s="32"/>
      <c r="D237" s="149" t="s">
        <v>186</v>
      </c>
      <c r="F237" s="150" t="s">
        <v>346</v>
      </c>
      <c r="I237" s="151"/>
      <c r="L237" s="32"/>
      <c r="M237" s="152"/>
      <c r="T237" s="56"/>
      <c r="AT237" s="17" t="s">
        <v>186</v>
      </c>
      <c r="AU237" s="17" t="s">
        <v>86</v>
      </c>
    </row>
    <row r="238" spans="2:65" s="12" customFormat="1" ht="11.25">
      <c r="B238" s="156"/>
      <c r="D238" s="149" t="s">
        <v>240</v>
      </c>
      <c r="E238" s="157" t="s">
        <v>1</v>
      </c>
      <c r="F238" s="158" t="s">
        <v>348</v>
      </c>
      <c r="H238" s="159">
        <v>95.584000000000003</v>
      </c>
      <c r="I238" s="160"/>
      <c r="L238" s="156"/>
      <c r="M238" s="161"/>
      <c r="T238" s="162"/>
      <c r="AT238" s="157" t="s">
        <v>240</v>
      </c>
      <c r="AU238" s="157" t="s">
        <v>86</v>
      </c>
      <c r="AV238" s="12" t="s">
        <v>86</v>
      </c>
      <c r="AW238" s="12" t="s">
        <v>32</v>
      </c>
      <c r="AX238" s="12" t="s">
        <v>84</v>
      </c>
      <c r="AY238" s="157" t="s">
        <v>177</v>
      </c>
    </row>
    <row r="239" spans="2:65" s="12" customFormat="1" ht="11.25">
      <c r="B239" s="156"/>
      <c r="D239" s="149" t="s">
        <v>240</v>
      </c>
      <c r="F239" s="158" t="s">
        <v>349</v>
      </c>
      <c r="H239" s="159">
        <v>172.05099999999999</v>
      </c>
      <c r="I239" s="160"/>
      <c r="L239" s="156"/>
      <c r="M239" s="161"/>
      <c r="T239" s="162"/>
      <c r="AT239" s="157" t="s">
        <v>240</v>
      </c>
      <c r="AU239" s="157" t="s">
        <v>86</v>
      </c>
      <c r="AV239" s="12" t="s">
        <v>86</v>
      </c>
      <c r="AW239" s="12" t="s">
        <v>4</v>
      </c>
      <c r="AX239" s="12" t="s">
        <v>84</v>
      </c>
      <c r="AY239" s="157" t="s">
        <v>177</v>
      </c>
    </row>
    <row r="240" spans="2:65" s="1" customFormat="1" ht="16.5" customHeight="1">
      <c r="B240" s="32"/>
      <c r="C240" s="183" t="s">
        <v>350</v>
      </c>
      <c r="D240" s="183" t="s">
        <v>344</v>
      </c>
      <c r="E240" s="184" t="s">
        <v>351</v>
      </c>
      <c r="F240" s="185" t="s">
        <v>352</v>
      </c>
      <c r="G240" s="186" t="s">
        <v>256</v>
      </c>
      <c r="H240" s="187">
        <v>0.66600000000000004</v>
      </c>
      <c r="I240" s="188"/>
      <c r="J240" s="189">
        <f>ROUND(I240*H240,2)</f>
        <v>0</v>
      </c>
      <c r="K240" s="185" t="s">
        <v>237</v>
      </c>
      <c r="L240" s="190"/>
      <c r="M240" s="191" t="s">
        <v>1</v>
      </c>
      <c r="N240" s="192" t="s">
        <v>42</v>
      </c>
      <c r="P240" s="145">
        <f>O240*H240</f>
        <v>0</v>
      </c>
      <c r="Q240" s="145">
        <v>0.22</v>
      </c>
      <c r="R240" s="145">
        <f>Q240*H240</f>
        <v>0.14652000000000001</v>
      </c>
      <c r="S240" s="145">
        <v>0</v>
      </c>
      <c r="T240" s="146">
        <f>S240*H240</f>
        <v>0</v>
      </c>
      <c r="AR240" s="147" t="s">
        <v>290</v>
      </c>
      <c r="AT240" s="147" t="s">
        <v>344</v>
      </c>
      <c r="AU240" s="147" t="s">
        <v>86</v>
      </c>
      <c r="AY240" s="17" t="s">
        <v>177</v>
      </c>
      <c r="BE240" s="148">
        <f>IF(N240="základní",J240,0)</f>
        <v>0</v>
      </c>
      <c r="BF240" s="148">
        <f>IF(N240="snížená",J240,0)</f>
        <v>0</v>
      </c>
      <c r="BG240" s="148">
        <f>IF(N240="zákl. přenesená",J240,0)</f>
        <v>0</v>
      </c>
      <c r="BH240" s="148">
        <f>IF(N240="sníž. přenesená",J240,0)</f>
        <v>0</v>
      </c>
      <c r="BI240" s="148">
        <f>IF(N240="nulová",J240,0)</f>
        <v>0</v>
      </c>
      <c r="BJ240" s="17" t="s">
        <v>84</v>
      </c>
      <c r="BK240" s="148">
        <f>ROUND(I240*H240,2)</f>
        <v>0</v>
      </c>
      <c r="BL240" s="17" t="s">
        <v>115</v>
      </c>
      <c r="BM240" s="147" t="s">
        <v>353</v>
      </c>
    </row>
    <row r="241" spans="2:65" s="1" customFormat="1" ht="11.25">
      <c r="B241" s="32"/>
      <c r="D241" s="149" t="s">
        <v>186</v>
      </c>
      <c r="F241" s="150" t="s">
        <v>352</v>
      </c>
      <c r="I241" s="151"/>
      <c r="L241" s="32"/>
      <c r="M241" s="152"/>
      <c r="T241" s="56"/>
      <c r="AT241" s="17" t="s">
        <v>186</v>
      </c>
      <c r="AU241" s="17" t="s">
        <v>86</v>
      </c>
    </row>
    <row r="242" spans="2:65" s="12" customFormat="1" ht="11.25">
      <c r="B242" s="156"/>
      <c r="D242" s="149" t="s">
        <v>240</v>
      </c>
      <c r="E242" s="157" t="s">
        <v>1</v>
      </c>
      <c r="F242" s="158" t="s">
        <v>342</v>
      </c>
      <c r="H242" s="159">
        <v>0.66600000000000004</v>
      </c>
      <c r="I242" s="160"/>
      <c r="L242" s="156"/>
      <c r="M242" s="161"/>
      <c r="T242" s="162"/>
      <c r="AT242" s="157" t="s">
        <v>240</v>
      </c>
      <c r="AU242" s="157" t="s">
        <v>86</v>
      </c>
      <c r="AV242" s="12" t="s">
        <v>86</v>
      </c>
      <c r="AW242" s="12" t="s">
        <v>32</v>
      </c>
      <c r="AX242" s="12" t="s">
        <v>84</v>
      </c>
      <c r="AY242" s="157" t="s">
        <v>177</v>
      </c>
    </row>
    <row r="243" spans="2:65" s="1" customFormat="1" ht="16.5" customHeight="1">
      <c r="B243" s="32"/>
      <c r="C243" s="136" t="s">
        <v>354</v>
      </c>
      <c r="D243" s="136" t="s">
        <v>180</v>
      </c>
      <c r="E243" s="137" t="s">
        <v>355</v>
      </c>
      <c r="F243" s="138" t="s">
        <v>356</v>
      </c>
      <c r="G243" s="139" t="s">
        <v>256</v>
      </c>
      <c r="H243" s="140">
        <v>10.72</v>
      </c>
      <c r="I243" s="141"/>
      <c r="J243" s="142">
        <f>ROUND(I243*H243,2)</f>
        <v>0</v>
      </c>
      <c r="K243" s="138" t="s">
        <v>237</v>
      </c>
      <c r="L243" s="32"/>
      <c r="M243" s="143" t="s">
        <v>1</v>
      </c>
      <c r="N243" s="144" t="s">
        <v>42</v>
      </c>
      <c r="P243" s="145">
        <f>O243*H243</f>
        <v>0</v>
      </c>
      <c r="Q243" s="145">
        <v>0</v>
      </c>
      <c r="R243" s="145">
        <f>Q243*H243</f>
        <v>0</v>
      </c>
      <c r="S243" s="145">
        <v>0</v>
      </c>
      <c r="T243" s="146">
        <f>S243*H243</f>
        <v>0</v>
      </c>
      <c r="AR243" s="147" t="s">
        <v>115</v>
      </c>
      <c r="AT243" s="147" t="s">
        <v>180</v>
      </c>
      <c r="AU243" s="147" t="s">
        <v>86</v>
      </c>
      <c r="AY243" s="17" t="s">
        <v>177</v>
      </c>
      <c r="BE243" s="148">
        <f>IF(N243="základní",J243,0)</f>
        <v>0</v>
      </c>
      <c r="BF243" s="148">
        <f>IF(N243="snížená",J243,0)</f>
        <v>0</v>
      </c>
      <c r="BG243" s="148">
        <f>IF(N243="zákl. přenesená",J243,0)</f>
        <v>0</v>
      </c>
      <c r="BH243" s="148">
        <f>IF(N243="sníž. přenesená",J243,0)</f>
        <v>0</v>
      </c>
      <c r="BI243" s="148">
        <f>IF(N243="nulová",J243,0)</f>
        <v>0</v>
      </c>
      <c r="BJ243" s="17" t="s">
        <v>84</v>
      </c>
      <c r="BK243" s="148">
        <f>ROUND(I243*H243,2)</f>
        <v>0</v>
      </c>
      <c r="BL243" s="17" t="s">
        <v>115</v>
      </c>
      <c r="BM243" s="147" t="s">
        <v>357</v>
      </c>
    </row>
    <row r="244" spans="2:65" s="1" customFormat="1" ht="19.5">
      <c r="B244" s="32"/>
      <c r="D244" s="149" t="s">
        <v>186</v>
      </c>
      <c r="F244" s="150" t="s">
        <v>358</v>
      </c>
      <c r="I244" s="151"/>
      <c r="L244" s="32"/>
      <c r="M244" s="152"/>
      <c r="T244" s="56"/>
      <c r="AT244" s="17" t="s">
        <v>186</v>
      </c>
      <c r="AU244" s="17" t="s">
        <v>86</v>
      </c>
    </row>
    <row r="245" spans="2:65" s="12" customFormat="1" ht="11.25">
      <c r="B245" s="156"/>
      <c r="D245" s="149" t="s">
        <v>240</v>
      </c>
      <c r="E245" s="157" t="s">
        <v>1</v>
      </c>
      <c r="F245" s="158" t="s">
        <v>359</v>
      </c>
      <c r="H245" s="159">
        <v>10.72</v>
      </c>
      <c r="I245" s="160"/>
      <c r="L245" s="156"/>
      <c r="M245" s="161"/>
      <c r="T245" s="162"/>
      <c r="AT245" s="157" t="s">
        <v>240</v>
      </c>
      <c r="AU245" s="157" t="s">
        <v>86</v>
      </c>
      <c r="AV245" s="12" t="s">
        <v>86</v>
      </c>
      <c r="AW245" s="12" t="s">
        <v>32</v>
      </c>
      <c r="AX245" s="12" t="s">
        <v>84</v>
      </c>
      <c r="AY245" s="157" t="s">
        <v>177</v>
      </c>
    </row>
    <row r="246" spans="2:65" s="1" customFormat="1" ht="16.5" customHeight="1">
      <c r="B246" s="32"/>
      <c r="C246" s="183" t="s">
        <v>360</v>
      </c>
      <c r="D246" s="183" t="s">
        <v>344</v>
      </c>
      <c r="E246" s="184" t="s">
        <v>361</v>
      </c>
      <c r="F246" s="185" t="s">
        <v>362</v>
      </c>
      <c r="G246" s="186" t="s">
        <v>307</v>
      </c>
      <c r="H246" s="187">
        <v>19.295999999999999</v>
      </c>
      <c r="I246" s="188"/>
      <c r="J246" s="189">
        <f>ROUND(I246*H246,2)</f>
        <v>0</v>
      </c>
      <c r="K246" s="185" t="s">
        <v>237</v>
      </c>
      <c r="L246" s="190"/>
      <c r="M246" s="191" t="s">
        <v>1</v>
      </c>
      <c r="N246" s="192" t="s">
        <v>42</v>
      </c>
      <c r="P246" s="145">
        <f>O246*H246</f>
        <v>0</v>
      </c>
      <c r="Q246" s="145">
        <v>1</v>
      </c>
      <c r="R246" s="145">
        <f>Q246*H246</f>
        <v>19.295999999999999</v>
      </c>
      <c r="S246" s="145">
        <v>0</v>
      </c>
      <c r="T246" s="146">
        <f>S246*H246</f>
        <v>0</v>
      </c>
      <c r="AR246" s="147" t="s">
        <v>290</v>
      </c>
      <c r="AT246" s="147" t="s">
        <v>344</v>
      </c>
      <c r="AU246" s="147" t="s">
        <v>86</v>
      </c>
      <c r="AY246" s="17" t="s">
        <v>177</v>
      </c>
      <c r="BE246" s="148">
        <f>IF(N246="základní",J246,0)</f>
        <v>0</v>
      </c>
      <c r="BF246" s="148">
        <f>IF(N246="snížená",J246,0)</f>
        <v>0</v>
      </c>
      <c r="BG246" s="148">
        <f>IF(N246="zákl. přenesená",J246,0)</f>
        <v>0</v>
      </c>
      <c r="BH246" s="148">
        <f>IF(N246="sníž. přenesená",J246,0)</f>
        <v>0</v>
      </c>
      <c r="BI246" s="148">
        <f>IF(N246="nulová",J246,0)</f>
        <v>0</v>
      </c>
      <c r="BJ246" s="17" t="s">
        <v>84</v>
      </c>
      <c r="BK246" s="148">
        <f>ROUND(I246*H246,2)</f>
        <v>0</v>
      </c>
      <c r="BL246" s="17" t="s">
        <v>115</v>
      </c>
      <c r="BM246" s="147" t="s">
        <v>363</v>
      </c>
    </row>
    <row r="247" spans="2:65" s="1" customFormat="1" ht="11.25">
      <c r="B247" s="32"/>
      <c r="D247" s="149" t="s">
        <v>186</v>
      </c>
      <c r="F247" s="150" t="s">
        <v>362</v>
      </c>
      <c r="I247" s="151"/>
      <c r="L247" s="32"/>
      <c r="M247" s="152"/>
      <c r="T247" s="56"/>
      <c r="AT247" s="17" t="s">
        <v>186</v>
      </c>
      <c r="AU247" s="17" t="s">
        <v>86</v>
      </c>
    </row>
    <row r="248" spans="2:65" s="12" customFormat="1" ht="11.25">
      <c r="B248" s="156"/>
      <c r="D248" s="149" t="s">
        <v>240</v>
      </c>
      <c r="F248" s="158" t="s">
        <v>364</v>
      </c>
      <c r="H248" s="159">
        <v>19.295999999999999</v>
      </c>
      <c r="I248" s="160"/>
      <c r="L248" s="156"/>
      <c r="M248" s="161"/>
      <c r="T248" s="162"/>
      <c r="AT248" s="157" t="s">
        <v>240</v>
      </c>
      <c r="AU248" s="157" t="s">
        <v>86</v>
      </c>
      <c r="AV248" s="12" t="s">
        <v>86</v>
      </c>
      <c r="AW248" s="12" t="s">
        <v>4</v>
      </c>
      <c r="AX248" s="12" t="s">
        <v>84</v>
      </c>
      <c r="AY248" s="157" t="s">
        <v>177</v>
      </c>
    </row>
    <row r="249" spans="2:65" s="1" customFormat="1" ht="16.5" customHeight="1">
      <c r="B249" s="32"/>
      <c r="C249" s="136" t="s">
        <v>365</v>
      </c>
      <c r="D249" s="136" t="s">
        <v>180</v>
      </c>
      <c r="E249" s="137" t="s">
        <v>366</v>
      </c>
      <c r="F249" s="138" t="s">
        <v>367</v>
      </c>
      <c r="G249" s="139" t="s">
        <v>368</v>
      </c>
      <c r="H249" s="140">
        <v>350</v>
      </c>
      <c r="I249" s="141"/>
      <c r="J249" s="142">
        <f>ROUND(I249*H249,2)</f>
        <v>0</v>
      </c>
      <c r="K249" s="138" t="s">
        <v>237</v>
      </c>
      <c r="L249" s="32"/>
      <c r="M249" s="143" t="s">
        <v>1</v>
      </c>
      <c r="N249" s="144" t="s">
        <v>42</v>
      </c>
      <c r="P249" s="145">
        <f>O249*H249</f>
        <v>0</v>
      </c>
      <c r="Q249" s="145">
        <v>0</v>
      </c>
      <c r="R249" s="145">
        <f>Q249*H249</f>
        <v>0</v>
      </c>
      <c r="S249" s="145">
        <v>0</v>
      </c>
      <c r="T249" s="146">
        <f>S249*H249</f>
        <v>0</v>
      </c>
      <c r="AR249" s="147" t="s">
        <v>115</v>
      </c>
      <c r="AT249" s="147" t="s">
        <v>180</v>
      </c>
      <c r="AU249" s="147" t="s">
        <v>86</v>
      </c>
      <c r="AY249" s="17" t="s">
        <v>177</v>
      </c>
      <c r="BE249" s="148">
        <f>IF(N249="základní",J249,0)</f>
        <v>0</v>
      </c>
      <c r="BF249" s="148">
        <f>IF(N249="snížená",J249,0)</f>
        <v>0</v>
      </c>
      <c r="BG249" s="148">
        <f>IF(N249="zákl. přenesená",J249,0)</f>
        <v>0</v>
      </c>
      <c r="BH249" s="148">
        <f>IF(N249="sníž. přenesená",J249,0)</f>
        <v>0</v>
      </c>
      <c r="BI249" s="148">
        <f>IF(N249="nulová",J249,0)</f>
        <v>0</v>
      </c>
      <c r="BJ249" s="17" t="s">
        <v>84</v>
      </c>
      <c r="BK249" s="148">
        <f>ROUND(I249*H249,2)</f>
        <v>0</v>
      </c>
      <c r="BL249" s="17" t="s">
        <v>115</v>
      </c>
      <c r="BM249" s="147" t="s">
        <v>369</v>
      </c>
    </row>
    <row r="250" spans="2:65" s="1" customFormat="1" ht="11.25">
      <c r="B250" s="32"/>
      <c r="D250" s="149" t="s">
        <v>186</v>
      </c>
      <c r="F250" s="150" t="s">
        <v>370</v>
      </c>
      <c r="I250" s="151"/>
      <c r="L250" s="32"/>
      <c r="M250" s="152"/>
      <c r="T250" s="56"/>
      <c r="AT250" s="17" t="s">
        <v>186</v>
      </c>
      <c r="AU250" s="17" t="s">
        <v>86</v>
      </c>
    </row>
    <row r="251" spans="2:65" s="12" customFormat="1" ht="11.25">
      <c r="B251" s="156"/>
      <c r="D251" s="149" t="s">
        <v>240</v>
      </c>
      <c r="E251" s="157" t="s">
        <v>1</v>
      </c>
      <c r="F251" s="158" t="s">
        <v>371</v>
      </c>
      <c r="H251" s="159">
        <v>350</v>
      </c>
      <c r="I251" s="160"/>
      <c r="L251" s="156"/>
      <c r="M251" s="161"/>
      <c r="T251" s="162"/>
      <c r="AT251" s="157" t="s">
        <v>240</v>
      </c>
      <c r="AU251" s="157" t="s">
        <v>86</v>
      </c>
      <c r="AV251" s="12" t="s">
        <v>86</v>
      </c>
      <c r="AW251" s="12" t="s">
        <v>32</v>
      </c>
      <c r="AX251" s="12" t="s">
        <v>84</v>
      </c>
      <c r="AY251" s="157" t="s">
        <v>177</v>
      </c>
    </row>
    <row r="252" spans="2:65" s="1" customFormat="1" ht="16.5" customHeight="1">
      <c r="B252" s="32"/>
      <c r="C252" s="183" t="s">
        <v>372</v>
      </c>
      <c r="D252" s="183" t="s">
        <v>344</v>
      </c>
      <c r="E252" s="184" t="s">
        <v>373</v>
      </c>
      <c r="F252" s="185" t="s">
        <v>374</v>
      </c>
      <c r="G252" s="186" t="s">
        <v>375</v>
      </c>
      <c r="H252" s="187">
        <v>7</v>
      </c>
      <c r="I252" s="188"/>
      <c r="J252" s="189">
        <f>ROUND(I252*H252,2)</f>
        <v>0</v>
      </c>
      <c r="K252" s="185" t="s">
        <v>237</v>
      </c>
      <c r="L252" s="190"/>
      <c r="M252" s="191" t="s">
        <v>1</v>
      </c>
      <c r="N252" s="192" t="s">
        <v>42</v>
      </c>
      <c r="P252" s="145">
        <f>O252*H252</f>
        <v>0</v>
      </c>
      <c r="Q252" s="145">
        <v>1E-3</v>
      </c>
      <c r="R252" s="145">
        <f>Q252*H252</f>
        <v>7.0000000000000001E-3</v>
      </c>
      <c r="S252" s="145">
        <v>0</v>
      </c>
      <c r="T252" s="146">
        <f>S252*H252</f>
        <v>0</v>
      </c>
      <c r="AR252" s="147" t="s">
        <v>290</v>
      </c>
      <c r="AT252" s="147" t="s">
        <v>344</v>
      </c>
      <c r="AU252" s="147" t="s">
        <v>86</v>
      </c>
      <c r="AY252" s="17" t="s">
        <v>177</v>
      </c>
      <c r="BE252" s="148">
        <f>IF(N252="základní",J252,0)</f>
        <v>0</v>
      </c>
      <c r="BF252" s="148">
        <f>IF(N252="snížená",J252,0)</f>
        <v>0</v>
      </c>
      <c r="BG252" s="148">
        <f>IF(N252="zákl. přenesená",J252,0)</f>
        <v>0</v>
      </c>
      <c r="BH252" s="148">
        <f>IF(N252="sníž. přenesená",J252,0)</f>
        <v>0</v>
      </c>
      <c r="BI252" s="148">
        <f>IF(N252="nulová",J252,0)</f>
        <v>0</v>
      </c>
      <c r="BJ252" s="17" t="s">
        <v>84</v>
      </c>
      <c r="BK252" s="148">
        <f>ROUND(I252*H252,2)</f>
        <v>0</v>
      </c>
      <c r="BL252" s="17" t="s">
        <v>115</v>
      </c>
      <c r="BM252" s="147" t="s">
        <v>376</v>
      </c>
    </row>
    <row r="253" spans="2:65" s="1" customFormat="1" ht="11.25">
      <c r="B253" s="32"/>
      <c r="D253" s="149" t="s">
        <v>186</v>
      </c>
      <c r="F253" s="150" t="s">
        <v>374</v>
      </c>
      <c r="I253" s="151"/>
      <c r="L253" s="32"/>
      <c r="M253" s="152"/>
      <c r="T253" s="56"/>
      <c r="AT253" s="17" t="s">
        <v>186</v>
      </c>
      <c r="AU253" s="17" t="s">
        <v>86</v>
      </c>
    </row>
    <row r="254" spans="2:65" s="12" customFormat="1" ht="11.25">
      <c r="B254" s="156"/>
      <c r="D254" s="149" t="s">
        <v>240</v>
      </c>
      <c r="F254" s="158" t="s">
        <v>377</v>
      </c>
      <c r="H254" s="159">
        <v>7</v>
      </c>
      <c r="I254" s="160"/>
      <c r="L254" s="156"/>
      <c r="M254" s="161"/>
      <c r="T254" s="162"/>
      <c r="AT254" s="157" t="s">
        <v>240</v>
      </c>
      <c r="AU254" s="157" t="s">
        <v>86</v>
      </c>
      <c r="AV254" s="12" t="s">
        <v>86</v>
      </c>
      <c r="AW254" s="12" t="s">
        <v>4</v>
      </c>
      <c r="AX254" s="12" t="s">
        <v>84</v>
      </c>
      <c r="AY254" s="157" t="s">
        <v>177</v>
      </c>
    </row>
    <row r="255" spans="2:65" s="1" customFormat="1" ht="16.5" customHeight="1">
      <c r="B255" s="32"/>
      <c r="C255" s="136" t="s">
        <v>378</v>
      </c>
      <c r="D255" s="136" t="s">
        <v>180</v>
      </c>
      <c r="E255" s="137" t="s">
        <v>379</v>
      </c>
      <c r="F255" s="138" t="s">
        <v>380</v>
      </c>
      <c r="G255" s="139" t="s">
        <v>368</v>
      </c>
      <c r="H255" s="140">
        <v>670</v>
      </c>
      <c r="I255" s="141"/>
      <c r="J255" s="142">
        <f>ROUND(I255*H255,2)</f>
        <v>0</v>
      </c>
      <c r="K255" s="138" t="s">
        <v>237</v>
      </c>
      <c r="L255" s="32"/>
      <c r="M255" s="143" t="s">
        <v>1</v>
      </c>
      <c r="N255" s="144" t="s">
        <v>42</v>
      </c>
      <c r="P255" s="145">
        <f>O255*H255</f>
        <v>0</v>
      </c>
      <c r="Q255" s="145">
        <v>0</v>
      </c>
      <c r="R255" s="145">
        <f>Q255*H255</f>
        <v>0</v>
      </c>
      <c r="S255" s="145">
        <v>0</v>
      </c>
      <c r="T255" s="146">
        <f>S255*H255</f>
        <v>0</v>
      </c>
      <c r="AR255" s="147" t="s">
        <v>115</v>
      </c>
      <c r="AT255" s="147" t="s">
        <v>180</v>
      </c>
      <c r="AU255" s="147" t="s">
        <v>86</v>
      </c>
      <c r="AY255" s="17" t="s">
        <v>177</v>
      </c>
      <c r="BE255" s="148">
        <f>IF(N255="základní",J255,0)</f>
        <v>0</v>
      </c>
      <c r="BF255" s="148">
        <f>IF(N255="snížená",J255,0)</f>
        <v>0</v>
      </c>
      <c r="BG255" s="148">
        <f>IF(N255="zákl. přenesená",J255,0)</f>
        <v>0</v>
      </c>
      <c r="BH255" s="148">
        <f>IF(N255="sníž. přenesená",J255,0)</f>
        <v>0</v>
      </c>
      <c r="BI255" s="148">
        <f>IF(N255="nulová",J255,0)</f>
        <v>0</v>
      </c>
      <c r="BJ255" s="17" t="s">
        <v>84</v>
      </c>
      <c r="BK255" s="148">
        <f>ROUND(I255*H255,2)</f>
        <v>0</v>
      </c>
      <c r="BL255" s="17" t="s">
        <v>115</v>
      </c>
      <c r="BM255" s="147" t="s">
        <v>381</v>
      </c>
    </row>
    <row r="256" spans="2:65" s="1" customFormat="1" ht="11.25">
      <c r="B256" s="32"/>
      <c r="D256" s="149" t="s">
        <v>186</v>
      </c>
      <c r="F256" s="150" t="s">
        <v>382</v>
      </c>
      <c r="I256" s="151"/>
      <c r="L256" s="32"/>
      <c r="M256" s="152"/>
      <c r="T256" s="56"/>
      <c r="AT256" s="17" t="s">
        <v>186</v>
      </c>
      <c r="AU256" s="17" t="s">
        <v>86</v>
      </c>
    </row>
    <row r="257" spans="2:65" s="12" customFormat="1" ht="11.25">
      <c r="B257" s="156"/>
      <c r="D257" s="149" t="s">
        <v>240</v>
      </c>
      <c r="E257" s="157" t="s">
        <v>1</v>
      </c>
      <c r="F257" s="158" t="s">
        <v>383</v>
      </c>
      <c r="H257" s="159">
        <v>320</v>
      </c>
      <c r="I257" s="160"/>
      <c r="L257" s="156"/>
      <c r="M257" s="161"/>
      <c r="T257" s="162"/>
      <c r="AT257" s="157" t="s">
        <v>240</v>
      </c>
      <c r="AU257" s="157" t="s">
        <v>86</v>
      </c>
      <c r="AV257" s="12" t="s">
        <v>86</v>
      </c>
      <c r="AW257" s="12" t="s">
        <v>32</v>
      </c>
      <c r="AX257" s="12" t="s">
        <v>77</v>
      </c>
      <c r="AY257" s="157" t="s">
        <v>177</v>
      </c>
    </row>
    <row r="258" spans="2:65" s="12" customFormat="1" ht="11.25">
      <c r="B258" s="156"/>
      <c r="D258" s="149" t="s">
        <v>240</v>
      </c>
      <c r="E258" s="157" t="s">
        <v>1</v>
      </c>
      <c r="F258" s="158" t="s">
        <v>384</v>
      </c>
      <c r="H258" s="159">
        <v>350</v>
      </c>
      <c r="I258" s="160"/>
      <c r="L258" s="156"/>
      <c r="M258" s="161"/>
      <c r="T258" s="162"/>
      <c r="AT258" s="157" t="s">
        <v>240</v>
      </c>
      <c r="AU258" s="157" t="s">
        <v>86</v>
      </c>
      <c r="AV258" s="12" t="s">
        <v>86</v>
      </c>
      <c r="AW258" s="12" t="s">
        <v>32</v>
      </c>
      <c r="AX258" s="12" t="s">
        <v>77</v>
      </c>
      <c r="AY258" s="157" t="s">
        <v>177</v>
      </c>
    </row>
    <row r="259" spans="2:65" s="14" customFormat="1" ht="11.25">
      <c r="B259" s="169"/>
      <c r="D259" s="149" t="s">
        <v>240</v>
      </c>
      <c r="E259" s="170" t="s">
        <v>1</v>
      </c>
      <c r="F259" s="171" t="s">
        <v>263</v>
      </c>
      <c r="H259" s="172">
        <v>670</v>
      </c>
      <c r="I259" s="173"/>
      <c r="L259" s="169"/>
      <c r="M259" s="174"/>
      <c r="T259" s="175"/>
      <c r="AT259" s="170" t="s">
        <v>240</v>
      </c>
      <c r="AU259" s="170" t="s">
        <v>86</v>
      </c>
      <c r="AV259" s="14" t="s">
        <v>115</v>
      </c>
      <c r="AW259" s="14" t="s">
        <v>32</v>
      </c>
      <c r="AX259" s="14" t="s">
        <v>84</v>
      </c>
      <c r="AY259" s="170" t="s">
        <v>177</v>
      </c>
    </row>
    <row r="260" spans="2:65" s="1" customFormat="1" ht="16.5" customHeight="1">
      <c r="B260" s="32"/>
      <c r="C260" s="136" t="s">
        <v>7</v>
      </c>
      <c r="D260" s="136" t="s">
        <v>180</v>
      </c>
      <c r="E260" s="137" t="s">
        <v>385</v>
      </c>
      <c r="F260" s="138" t="s">
        <v>386</v>
      </c>
      <c r="G260" s="139" t="s">
        <v>368</v>
      </c>
      <c r="H260" s="140">
        <v>350</v>
      </c>
      <c r="I260" s="141"/>
      <c r="J260" s="142">
        <f>ROUND(I260*H260,2)</f>
        <v>0</v>
      </c>
      <c r="K260" s="138" t="s">
        <v>1</v>
      </c>
      <c r="L260" s="32"/>
      <c r="M260" s="143" t="s">
        <v>1</v>
      </c>
      <c r="N260" s="144" t="s">
        <v>42</v>
      </c>
      <c r="P260" s="145">
        <f>O260*H260</f>
        <v>0</v>
      </c>
      <c r="Q260" s="145">
        <v>0</v>
      </c>
      <c r="R260" s="145">
        <f>Q260*H260</f>
        <v>0</v>
      </c>
      <c r="S260" s="145">
        <v>0</v>
      </c>
      <c r="T260" s="146">
        <f>S260*H260</f>
        <v>0</v>
      </c>
      <c r="AR260" s="147" t="s">
        <v>115</v>
      </c>
      <c r="AT260" s="147" t="s">
        <v>180</v>
      </c>
      <c r="AU260" s="147" t="s">
        <v>86</v>
      </c>
      <c r="AY260" s="17" t="s">
        <v>177</v>
      </c>
      <c r="BE260" s="148">
        <f>IF(N260="základní",J260,0)</f>
        <v>0</v>
      </c>
      <c r="BF260" s="148">
        <f>IF(N260="snížená",J260,0)</f>
        <v>0</v>
      </c>
      <c r="BG260" s="148">
        <f>IF(N260="zákl. přenesená",J260,0)</f>
        <v>0</v>
      </c>
      <c r="BH260" s="148">
        <f>IF(N260="sníž. přenesená",J260,0)</f>
        <v>0</v>
      </c>
      <c r="BI260" s="148">
        <f>IF(N260="nulová",J260,0)</f>
        <v>0</v>
      </c>
      <c r="BJ260" s="17" t="s">
        <v>84</v>
      </c>
      <c r="BK260" s="148">
        <f>ROUND(I260*H260,2)</f>
        <v>0</v>
      </c>
      <c r="BL260" s="17" t="s">
        <v>115</v>
      </c>
      <c r="BM260" s="147" t="s">
        <v>387</v>
      </c>
    </row>
    <row r="261" spans="2:65" s="1" customFormat="1" ht="11.25">
      <c r="B261" s="32"/>
      <c r="D261" s="149" t="s">
        <v>186</v>
      </c>
      <c r="F261" s="150" t="s">
        <v>386</v>
      </c>
      <c r="I261" s="151"/>
      <c r="L261" s="32"/>
      <c r="M261" s="152"/>
      <c r="T261" s="56"/>
      <c r="AT261" s="17" t="s">
        <v>186</v>
      </c>
      <c r="AU261" s="17" t="s">
        <v>86</v>
      </c>
    </row>
    <row r="262" spans="2:65" s="13" customFormat="1" ht="11.25">
      <c r="B262" s="163"/>
      <c r="D262" s="149" t="s">
        <v>240</v>
      </c>
      <c r="E262" s="164" t="s">
        <v>1</v>
      </c>
      <c r="F262" s="165" t="s">
        <v>388</v>
      </c>
      <c r="H262" s="164" t="s">
        <v>1</v>
      </c>
      <c r="I262" s="166"/>
      <c r="L262" s="163"/>
      <c r="M262" s="167"/>
      <c r="T262" s="168"/>
      <c r="AT262" s="164" t="s">
        <v>240</v>
      </c>
      <c r="AU262" s="164" t="s">
        <v>86</v>
      </c>
      <c r="AV262" s="13" t="s">
        <v>84</v>
      </c>
      <c r="AW262" s="13" t="s">
        <v>32</v>
      </c>
      <c r="AX262" s="13" t="s">
        <v>77</v>
      </c>
      <c r="AY262" s="164" t="s">
        <v>177</v>
      </c>
    </row>
    <row r="263" spans="2:65" s="12" customFormat="1" ht="11.25">
      <c r="B263" s="156"/>
      <c r="D263" s="149" t="s">
        <v>240</v>
      </c>
      <c r="E263" s="157" t="s">
        <v>1</v>
      </c>
      <c r="F263" s="158" t="s">
        <v>389</v>
      </c>
      <c r="H263" s="159">
        <v>350</v>
      </c>
      <c r="I263" s="160"/>
      <c r="L263" s="156"/>
      <c r="M263" s="161"/>
      <c r="T263" s="162"/>
      <c r="AT263" s="157" t="s">
        <v>240</v>
      </c>
      <c r="AU263" s="157" t="s">
        <v>86</v>
      </c>
      <c r="AV263" s="12" t="s">
        <v>86</v>
      </c>
      <c r="AW263" s="12" t="s">
        <v>32</v>
      </c>
      <c r="AX263" s="12" t="s">
        <v>84</v>
      </c>
      <c r="AY263" s="157" t="s">
        <v>177</v>
      </c>
    </row>
    <row r="264" spans="2:65" s="1" customFormat="1" ht="21.75" customHeight="1">
      <c r="B264" s="32"/>
      <c r="C264" s="136" t="s">
        <v>390</v>
      </c>
      <c r="D264" s="136" t="s">
        <v>180</v>
      </c>
      <c r="E264" s="137" t="s">
        <v>391</v>
      </c>
      <c r="F264" s="138" t="s">
        <v>392</v>
      </c>
      <c r="G264" s="139" t="s">
        <v>393</v>
      </c>
      <c r="H264" s="140">
        <v>30</v>
      </c>
      <c r="I264" s="141"/>
      <c r="J264" s="142">
        <f>ROUND(I264*H264,2)</f>
        <v>0</v>
      </c>
      <c r="K264" s="138" t="s">
        <v>237</v>
      </c>
      <c r="L264" s="32"/>
      <c r="M264" s="143" t="s">
        <v>1</v>
      </c>
      <c r="N264" s="144" t="s">
        <v>42</v>
      </c>
      <c r="P264" s="145">
        <f>O264*H264</f>
        <v>0</v>
      </c>
      <c r="Q264" s="145">
        <v>0</v>
      </c>
      <c r="R264" s="145">
        <f>Q264*H264</f>
        <v>0</v>
      </c>
      <c r="S264" s="145">
        <v>0</v>
      </c>
      <c r="T264" s="146">
        <f>S264*H264</f>
        <v>0</v>
      </c>
      <c r="AR264" s="147" t="s">
        <v>115</v>
      </c>
      <c r="AT264" s="147" t="s">
        <v>180</v>
      </c>
      <c r="AU264" s="147" t="s">
        <v>86</v>
      </c>
      <c r="AY264" s="17" t="s">
        <v>177</v>
      </c>
      <c r="BE264" s="148">
        <f>IF(N264="základní",J264,0)</f>
        <v>0</v>
      </c>
      <c r="BF264" s="148">
        <f>IF(N264="snížená",J264,0)</f>
        <v>0</v>
      </c>
      <c r="BG264" s="148">
        <f>IF(N264="zákl. přenesená",J264,0)</f>
        <v>0</v>
      </c>
      <c r="BH264" s="148">
        <f>IF(N264="sníž. přenesená",J264,0)</f>
        <v>0</v>
      </c>
      <c r="BI264" s="148">
        <f>IF(N264="nulová",J264,0)</f>
        <v>0</v>
      </c>
      <c r="BJ264" s="17" t="s">
        <v>84</v>
      </c>
      <c r="BK264" s="148">
        <f>ROUND(I264*H264,2)</f>
        <v>0</v>
      </c>
      <c r="BL264" s="17" t="s">
        <v>115</v>
      </c>
      <c r="BM264" s="147" t="s">
        <v>394</v>
      </c>
    </row>
    <row r="265" spans="2:65" s="1" customFormat="1" ht="19.5">
      <c r="B265" s="32"/>
      <c r="D265" s="149" t="s">
        <v>186</v>
      </c>
      <c r="F265" s="150" t="s">
        <v>395</v>
      </c>
      <c r="I265" s="151"/>
      <c r="L265" s="32"/>
      <c r="M265" s="152"/>
      <c r="T265" s="56"/>
      <c r="AT265" s="17" t="s">
        <v>186</v>
      </c>
      <c r="AU265" s="17" t="s">
        <v>86</v>
      </c>
    </row>
    <row r="266" spans="2:65" s="12" customFormat="1" ht="11.25">
      <c r="B266" s="156"/>
      <c r="D266" s="149" t="s">
        <v>240</v>
      </c>
      <c r="E266" s="157" t="s">
        <v>1</v>
      </c>
      <c r="F266" s="158" t="s">
        <v>396</v>
      </c>
      <c r="H266" s="159">
        <v>30</v>
      </c>
      <c r="I266" s="160"/>
      <c r="L266" s="156"/>
      <c r="M266" s="161"/>
      <c r="T266" s="162"/>
      <c r="AT266" s="157" t="s">
        <v>240</v>
      </c>
      <c r="AU266" s="157" t="s">
        <v>86</v>
      </c>
      <c r="AV266" s="12" t="s">
        <v>86</v>
      </c>
      <c r="AW266" s="12" t="s">
        <v>32</v>
      </c>
      <c r="AX266" s="12" t="s">
        <v>84</v>
      </c>
      <c r="AY266" s="157" t="s">
        <v>177</v>
      </c>
    </row>
    <row r="267" spans="2:65" s="1" customFormat="1" ht="16.5" customHeight="1">
      <c r="B267" s="32"/>
      <c r="C267" s="136" t="s">
        <v>397</v>
      </c>
      <c r="D267" s="136" t="s">
        <v>180</v>
      </c>
      <c r="E267" s="137" t="s">
        <v>398</v>
      </c>
      <c r="F267" s="138" t="s">
        <v>399</v>
      </c>
      <c r="G267" s="139" t="s">
        <v>393</v>
      </c>
      <c r="H267" s="140">
        <v>30</v>
      </c>
      <c r="I267" s="141"/>
      <c r="J267" s="142">
        <f>ROUND(I267*H267,2)</f>
        <v>0</v>
      </c>
      <c r="K267" s="138" t="s">
        <v>237</v>
      </c>
      <c r="L267" s="32"/>
      <c r="M267" s="143" t="s">
        <v>1</v>
      </c>
      <c r="N267" s="144" t="s">
        <v>42</v>
      </c>
      <c r="P267" s="145">
        <f>O267*H267</f>
        <v>0</v>
      </c>
      <c r="Q267" s="145">
        <v>0</v>
      </c>
      <c r="R267" s="145">
        <f>Q267*H267</f>
        <v>0</v>
      </c>
      <c r="S267" s="145">
        <v>0</v>
      </c>
      <c r="T267" s="146">
        <f>S267*H267</f>
        <v>0</v>
      </c>
      <c r="AR267" s="147" t="s">
        <v>115</v>
      </c>
      <c r="AT267" s="147" t="s">
        <v>180</v>
      </c>
      <c r="AU267" s="147" t="s">
        <v>86</v>
      </c>
      <c r="AY267" s="17" t="s">
        <v>177</v>
      </c>
      <c r="BE267" s="148">
        <f>IF(N267="základní",J267,0)</f>
        <v>0</v>
      </c>
      <c r="BF267" s="148">
        <f>IF(N267="snížená",J267,0)</f>
        <v>0</v>
      </c>
      <c r="BG267" s="148">
        <f>IF(N267="zákl. přenesená",J267,0)</f>
        <v>0</v>
      </c>
      <c r="BH267" s="148">
        <f>IF(N267="sníž. přenesená",J267,0)</f>
        <v>0</v>
      </c>
      <c r="BI267" s="148">
        <f>IF(N267="nulová",J267,0)</f>
        <v>0</v>
      </c>
      <c r="BJ267" s="17" t="s">
        <v>84</v>
      </c>
      <c r="BK267" s="148">
        <f>ROUND(I267*H267,2)</f>
        <v>0</v>
      </c>
      <c r="BL267" s="17" t="s">
        <v>115</v>
      </c>
      <c r="BM267" s="147" t="s">
        <v>400</v>
      </c>
    </row>
    <row r="268" spans="2:65" s="1" customFormat="1" ht="19.5">
      <c r="B268" s="32"/>
      <c r="D268" s="149" t="s">
        <v>186</v>
      </c>
      <c r="F268" s="150" t="s">
        <v>401</v>
      </c>
      <c r="I268" s="151"/>
      <c r="L268" s="32"/>
      <c r="M268" s="152"/>
      <c r="T268" s="56"/>
      <c r="AT268" s="17" t="s">
        <v>186</v>
      </c>
      <c r="AU268" s="17" t="s">
        <v>86</v>
      </c>
    </row>
    <row r="269" spans="2:65" s="12" customFormat="1" ht="11.25">
      <c r="B269" s="156"/>
      <c r="D269" s="149" t="s">
        <v>240</v>
      </c>
      <c r="E269" s="157" t="s">
        <v>1</v>
      </c>
      <c r="F269" s="158" t="s">
        <v>396</v>
      </c>
      <c r="H269" s="159">
        <v>30</v>
      </c>
      <c r="I269" s="160"/>
      <c r="L269" s="156"/>
      <c r="M269" s="161"/>
      <c r="T269" s="162"/>
      <c r="AT269" s="157" t="s">
        <v>240</v>
      </c>
      <c r="AU269" s="157" t="s">
        <v>86</v>
      </c>
      <c r="AV269" s="12" t="s">
        <v>86</v>
      </c>
      <c r="AW269" s="12" t="s">
        <v>32</v>
      </c>
      <c r="AX269" s="12" t="s">
        <v>84</v>
      </c>
      <c r="AY269" s="157" t="s">
        <v>177</v>
      </c>
    </row>
    <row r="270" spans="2:65" s="1" customFormat="1" ht="16.5" customHeight="1">
      <c r="B270" s="32"/>
      <c r="C270" s="183" t="s">
        <v>402</v>
      </c>
      <c r="D270" s="183" t="s">
        <v>344</v>
      </c>
      <c r="E270" s="184" t="s">
        <v>403</v>
      </c>
      <c r="F270" s="185" t="s">
        <v>404</v>
      </c>
      <c r="G270" s="186" t="s">
        <v>393</v>
      </c>
      <c r="H270" s="187">
        <v>30</v>
      </c>
      <c r="I270" s="188"/>
      <c r="J270" s="189">
        <f>ROUND(I270*H270,2)</f>
        <v>0</v>
      </c>
      <c r="K270" s="185" t="s">
        <v>1</v>
      </c>
      <c r="L270" s="190"/>
      <c r="M270" s="191" t="s">
        <v>1</v>
      </c>
      <c r="N270" s="192" t="s">
        <v>42</v>
      </c>
      <c r="P270" s="145">
        <f>O270*H270</f>
        <v>0</v>
      </c>
      <c r="Q270" s="145">
        <v>8.0000000000000007E-5</v>
      </c>
      <c r="R270" s="145">
        <f>Q270*H270</f>
        <v>2.4000000000000002E-3</v>
      </c>
      <c r="S270" s="145">
        <v>0</v>
      </c>
      <c r="T270" s="146">
        <f>S270*H270</f>
        <v>0</v>
      </c>
      <c r="AR270" s="147" t="s">
        <v>290</v>
      </c>
      <c r="AT270" s="147" t="s">
        <v>344</v>
      </c>
      <c r="AU270" s="147" t="s">
        <v>86</v>
      </c>
      <c r="AY270" s="17" t="s">
        <v>177</v>
      </c>
      <c r="BE270" s="148">
        <f>IF(N270="základní",J270,0)</f>
        <v>0</v>
      </c>
      <c r="BF270" s="148">
        <f>IF(N270="snížená",J270,0)</f>
        <v>0</v>
      </c>
      <c r="BG270" s="148">
        <f>IF(N270="zákl. přenesená",J270,0)</f>
        <v>0</v>
      </c>
      <c r="BH270" s="148">
        <f>IF(N270="sníž. přenesená",J270,0)</f>
        <v>0</v>
      </c>
      <c r="BI270" s="148">
        <f>IF(N270="nulová",J270,0)</f>
        <v>0</v>
      </c>
      <c r="BJ270" s="17" t="s">
        <v>84</v>
      </c>
      <c r="BK270" s="148">
        <f>ROUND(I270*H270,2)</f>
        <v>0</v>
      </c>
      <c r="BL270" s="17" t="s">
        <v>115</v>
      </c>
      <c r="BM270" s="147" t="s">
        <v>405</v>
      </c>
    </row>
    <row r="271" spans="2:65" s="1" customFormat="1" ht="11.25">
      <c r="B271" s="32"/>
      <c r="D271" s="149" t="s">
        <v>186</v>
      </c>
      <c r="F271" s="150" t="s">
        <v>404</v>
      </c>
      <c r="I271" s="151"/>
      <c r="L271" s="32"/>
      <c r="M271" s="152"/>
      <c r="T271" s="56"/>
      <c r="AT271" s="17" t="s">
        <v>186</v>
      </c>
      <c r="AU271" s="17" t="s">
        <v>86</v>
      </c>
    </row>
    <row r="272" spans="2:65" s="12" customFormat="1" ht="11.25">
      <c r="B272" s="156"/>
      <c r="D272" s="149" t="s">
        <v>240</v>
      </c>
      <c r="E272" s="157" t="s">
        <v>1</v>
      </c>
      <c r="F272" s="158" t="s">
        <v>396</v>
      </c>
      <c r="H272" s="159">
        <v>30</v>
      </c>
      <c r="I272" s="160"/>
      <c r="L272" s="156"/>
      <c r="M272" s="161"/>
      <c r="T272" s="162"/>
      <c r="AT272" s="157" t="s">
        <v>240</v>
      </c>
      <c r="AU272" s="157" t="s">
        <v>86</v>
      </c>
      <c r="AV272" s="12" t="s">
        <v>86</v>
      </c>
      <c r="AW272" s="12" t="s">
        <v>32</v>
      </c>
      <c r="AX272" s="12" t="s">
        <v>84</v>
      </c>
      <c r="AY272" s="157" t="s">
        <v>177</v>
      </c>
    </row>
    <row r="273" spans="2:65" s="1" customFormat="1" ht="21.75" customHeight="1">
      <c r="B273" s="32"/>
      <c r="C273" s="136" t="s">
        <v>406</v>
      </c>
      <c r="D273" s="136" t="s">
        <v>180</v>
      </c>
      <c r="E273" s="137" t="s">
        <v>407</v>
      </c>
      <c r="F273" s="138" t="s">
        <v>408</v>
      </c>
      <c r="G273" s="139" t="s">
        <v>368</v>
      </c>
      <c r="H273" s="140">
        <v>525</v>
      </c>
      <c r="I273" s="141"/>
      <c r="J273" s="142">
        <f>ROUND(I273*H273,2)</f>
        <v>0</v>
      </c>
      <c r="K273" s="138" t="s">
        <v>237</v>
      </c>
      <c r="L273" s="32"/>
      <c r="M273" s="143" t="s">
        <v>1</v>
      </c>
      <c r="N273" s="144" t="s">
        <v>42</v>
      </c>
      <c r="P273" s="145">
        <f>O273*H273</f>
        <v>0</v>
      </c>
      <c r="Q273" s="145">
        <v>0</v>
      </c>
      <c r="R273" s="145">
        <f>Q273*H273</f>
        <v>0</v>
      </c>
      <c r="S273" s="145">
        <v>0</v>
      </c>
      <c r="T273" s="146">
        <f>S273*H273</f>
        <v>0</v>
      </c>
      <c r="AR273" s="147" t="s">
        <v>115</v>
      </c>
      <c r="AT273" s="147" t="s">
        <v>180</v>
      </c>
      <c r="AU273" s="147" t="s">
        <v>86</v>
      </c>
      <c r="AY273" s="17" t="s">
        <v>177</v>
      </c>
      <c r="BE273" s="148">
        <f>IF(N273="základní",J273,0)</f>
        <v>0</v>
      </c>
      <c r="BF273" s="148">
        <f>IF(N273="snížená",J273,0)</f>
        <v>0</v>
      </c>
      <c r="BG273" s="148">
        <f>IF(N273="zákl. přenesená",J273,0)</f>
        <v>0</v>
      </c>
      <c r="BH273" s="148">
        <f>IF(N273="sníž. přenesená",J273,0)</f>
        <v>0</v>
      </c>
      <c r="BI273" s="148">
        <f>IF(N273="nulová",J273,0)</f>
        <v>0</v>
      </c>
      <c r="BJ273" s="17" t="s">
        <v>84</v>
      </c>
      <c r="BK273" s="148">
        <f>ROUND(I273*H273,2)</f>
        <v>0</v>
      </c>
      <c r="BL273" s="17" t="s">
        <v>115</v>
      </c>
      <c r="BM273" s="147" t="s">
        <v>409</v>
      </c>
    </row>
    <row r="274" spans="2:65" s="1" customFormat="1" ht="19.5">
      <c r="B274" s="32"/>
      <c r="D274" s="149" t="s">
        <v>186</v>
      </c>
      <c r="F274" s="150" t="s">
        <v>410</v>
      </c>
      <c r="I274" s="151"/>
      <c r="L274" s="32"/>
      <c r="M274" s="152"/>
      <c r="T274" s="56"/>
      <c r="AT274" s="17" t="s">
        <v>186</v>
      </c>
      <c r="AU274" s="17" t="s">
        <v>86</v>
      </c>
    </row>
    <row r="275" spans="2:65" s="12" customFormat="1" ht="11.25">
      <c r="B275" s="156"/>
      <c r="D275" s="149" t="s">
        <v>240</v>
      </c>
      <c r="E275" s="157" t="s">
        <v>1</v>
      </c>
      <c r="F275" s="158" t="s">
        <v>411</v>
      </c>
      <c r="H275" s="159">
        <v>525</v>
      </c>
      <c r="I275" s="160"/>
      <c r="L275" s="156"/>
      <c r="M275" s="161"/>
      <c r="T275" s="162"/>
      <c r="AT275" s="157" t="s">
        <v>240</v>
      </c>
      <c r="AU275" s="157" t="s">
        <v>86</v>
      </c>
      <c r="AV275" s="12" t="s">
        <v>86</v>
      </c>
      <c r="AW275" s="12" t="s">
        <v>32</v>
      </c>
      <c r="AX275" s="12" t="s">
        <v>84</v>
      </c>
      <c r="AY275" s="157" t="s">
        <v>177</v>
      </c>
    </row>
    <row r="276" spans="2:65" s="1" customFormat="1" ht="16.5" customHeight="1">
      <c r="B276" s="32"/>
      <c r="C276" s="136" t="s">
        <v>412</v>
      </c>
      <c r="D276" s="136" t="s">
        <v>180</v>
      </c>
      <c r="E276" s="137" t="s">
        <v>413</v>
      </c>
      <c r="F276" s="138" t="s">
        <v>414</v>
      </c>
      <c r="G276" s="139" t="s">
        <v>368</v>
      </c>
      <c r="H276" s="140">
        <v>1400</v>
      </c>
      <c r="I276" s="141"/>
      <c r="J276" s="142">
        <f>ROUND(I276*H276,2)</f>
        <v>0</v>
      </c>
      <c r="K276" s="138" t="s">
        <v>237</v>
      </c>
      <c r="L276" s="32"/>
      <c r="M276" s="143" t="s">
        <v>1</v>
      </c>
      <c r="N276" s="144" t="s">
        <v>42</v>
      </c>
      <c r="P276" s="145">
        <f>O276*H276</f>
        <v>0</v>
      </c>
      <c r="Q276" s="145">
        <v>0</v>
      </c>
      <c r="R276" s="145">
        <f>Q276*H276</f>
        <v>0</v>
      </c>
      <c r="S276" s="145">
        <v>0</v>
      </c>
      <c r="T276" s="146">
        <f>S276*H276</f>
        <v>0</v>
      </c>
      <c r="AR276" s="147" t="s">
        <v>115</v>
      </c>
      <c r="AT276" s="147" t="s">
        <v>180</v>
      </c>
      <c r="AU276" s="147" t="s">
        <v>86</v>
      </c>
      <c r="AY276" s="17" t="s">
        <v>177</v>
      </c>
      <c r="BE276" s="148">
        <f>IF(N276="základní",J276,0)</f>
        <v>0</v>
      </c>
      <c r="BF276" s="148">
        <f>IF(N276="snížená",J276,0)</f>
        <v>0</v>
      </c>
      <c r="BG276" s="148">
        <f>IF(N276="zákl. přenesená",J276,0)</f>
        <v>0</v>
      </c>
      <c r="BH276" s="148">
        <f>IF(N276="sníž. přenesená",J276,0)</f>
        <v>0</v>
      </c>
      <c r="BI276" s="148">
        <f>IF(N276="nulová",J276,0)</f>
        <v>0</v>
      </c>
      <c r="BJ276" s="17" t="s">
        <v>84</v>
      </c>
      <c r="BK276" s="148">
        <f>ROUND(I276*H276,2)</f>
        <v>0</v>
      </c>
      <c r="BL276" s="17" t="s">
        <v>115</v>
      </c>
      <c r="BM276" s="147" t="s">
        <v>415</v>
      </c>
    </row>
    <row r="277" spans="2:65" s="1" customFormat="1" ht="11.25">
      <c r="B277" s="32"/>
      <c r="D277" s="149" t="s">
        <v>186</v>
      </c>
      <c r="F277" s="150" t="s">
        <v>416</v>
      </c>
      <c r="I277" s="151"/>
      <c r="L277" s="32"/>
      <c r="M277" s="152"/>
      <c r="T277" s="56"/>
      <c r="AT277" s="17" t="s">
        <v>186</v>
      </c>
      <c r="AU277" s="17" t="s">
        <v>86</v>
      </c>
    </row>
    <row r="278" spans="2:65" s="12" customFormat="1" ht="11.25">
      <c r="B278" s="156"/>
      <c r="D278" s="149" t="s">
        <v>240</v>
      </c>
      <c r="E278" s="157" t="s">
        <v>1</v>
      </c>
      <c r="F278" s="158" t="s">
        <v>417</v>
      </c>
      <c r="H278" s="159">
        <v>1400</v>
      </c>
      <c r="I278" s="160"/>
      <c r="L278" s="156"/>
      <c r="M278" s="161"/>
      <c r="T278" s="162"/>
      <c r="AT278" s="157" t="s">
        <v>240</v>
      </c>
      <c r="AU278" s="157" t="s">
        <v>86</v>
      </c>
      <c r="AV278" s="12" t="s">
        <v>86</v>
      </c>
      <c r="AW278" s="12" t="s">
        <v>32</v>
      </c>
      <c r="AX278" s="12" t="s">
        <v>84</v>
      </c>
      <c r="AY278" s="157" t="s">
        <v>177</v>
      </c>
    </row>
    <row r="279" spans="2:65" s="1" customFormat="1" ht="16.5" customHeight="1">
      <c r="B279" s="32"/>
      <c r="C279" s="136" t="s">
        <v>418</v>
      </c>
      <c r="D279" s="136" t="s">
        <v>180</v>
      </c>
      <c r="E279" s="137" t="s">
        <v>419</v>
      </c>
      <c r="F279" s="138" t="s">
        <v>420</v>
      </c>
      <c r="G279" s="139" t="s">
        <v>368</v>
      </c>
      <c r="H279" s="140">
        <v>3.552</v>
      </c>
      <c r="I279" s="141"/>
      <c r="J279" s="142">
        <f>ROUND(I279*H279,2)</f>
        <v>0</v>
      </c>
      <c r="K279" s="138" t="s">
        <v>237</v>
      </c>
      <c r="L279" s="32"/>
      <c r="M279" s="143" t="s">
        <v>1</v>
      </c>
      <c r="N279" s="144" t="s">
        <v>42</v>
      </c>
      <c r="P279" s="145">
        <f>O279*H279</f>
        <v>0</v>
      </c>
      <c r="Q279" s="145">
        <v>0</v>
      </c>
      <c r="R279" s="145">
        <f>Q279*H279</f>
        <v>0</v>
      </c>
      <c r="S279" s="145">
        <v>0</v>
      </c>
      <c r="T279" s="146">
        <f>S279*H279</f>
        <v>0</v>
      </c>
      <c r="AR279" s="147" t="s">
        <v>115</v>
      </c>
      <c r="AT279" s="147" t="s">
        <v>180</v>
      </c>
      <c r="AU279" s="147" t="s">
        <v>86</v>
      </c>
      <c r="AY279" s="17" t="s">
        <v>177</v>
      </c>
      <c r="BE279" s="148">
        <f>IF(N279="základní",J279,0)</f>
        <v>0</v>
      </c>
      <c r="BF279" s="148">
        <f>IF(N279="snížená",J279,0)</f>
        <v>0</v>
      </c>
      <c r="BG279" s="148">
        <f>IF(N279="zákl. přenesená",J279,0)</f>
        <v>0</v>
      </c>
      <c r="BH279" s="148">
        <f>IF(N279="sníž. přenesená",J279,0)</f>
        <v>0</v>
      </c>
      <c r="BI279" s="148">
        <f>IF(N279="nulová",J279,0)</f>
        <v>0</v>
      </c>
      <c r="BJ279" s="17" t="s">
        <v>84</v>
      </c>
      <c r="BK279" s="148">
        <f>ROUND(I279*H279,2)</f>
        <v>0</v>
      </c>
      <c r="BL279" s="17" t="s">
        <v>115</v>
      </c>
      <c r="BM279" s="147" t="s">
        <v>421</v>
      </c>
    </row>
    <row r="280" spans="2:65" s="1" customFormat="1" ht="11.25">
      <c r="B280" s="32"/>
      <c r="D280" s="149" t="s">
        <v>186</v>
      </c>
      <c r="F280" s="150" t="s">
        <v>422</v>
      </c>
      <c r="I280" s="151"/>
      <c r="L280" s="32"/>
      <c r="M280" s="152"/>
      <c r="T280" s="56"/>
      <c r="AT280" s="17" t="s">
        <v>186</v>
      </c>
      <c r="AU280" s="17" t="s">
        <v>86</v>
      </c>
    </row>
    <row r="281" spans="2:65" s="12" customFormat="1" ht="11.25">
      <c r="B281" s="156"/>
      <c r="D281" s="149" t="s">
        <v>240</v>
      </c>
      <c r="E281" s="157" t="s">
        <v>1</v>
      </c>
      <c r="F281" s="158" t="s">
        <v>423</v>
      </c>
      <c r="H281" s="159">
        <v>3.552</v>
      </c>
      <c r="I281" s="160"/>
      <c r="L281" s="156"/>
      <c r="M281" s="161"/>
      <c r="T281" s="162"/>
      <c r="AT281" s="157" t="s">
        <v>240</v>
      </c>
      <c r="AU281" s="157" t="s">
        <v>86</v>
      </c>
      <c r="AV281" s="12" t="s">
        <v>86</v>
      </c>
      <c r="AW281" s="12" t="s">
        <v>32</v>
      </c>
      <c r="AX281" s="12" t="s">
        <v>84</v>
      </c>
      <c r="AY281" s="157" t="s">
        <v>177</v>
      </c>
    </row>
    <row r="282" spans="2:65" s="11" customFormat="1" ht="22.9" customHeight="1">
      <c r="B282" s="124"/>
      <c r="D282" s="125" t="s">
        <v>76</v>
      </c>
      <c r="E282" s="134" t="s">
        <v>86</v>
      </c>
      <c r="F282" s="134" t="s">
        <v>424</v>
      </c>
      <c r="I282" s="127"/>
      <c r="J282" s="135">
        <f>BK282</f>
        <v>0</v>
      </c>
      <c r="L282" s="124"/>
      <c r="M282" s="129"/>
      <c r="P282" s="130">
        <f>SUM(P283:P385)</f>
        <v>0</v>
      </c>
      <c r="R282" s="130">
        <f>SUM(R283:R385)</f>
        <v>475.73132579999998</v>
      </c>
      <c r="T282" s="131">
        <f>SUM(T283:T385)</f>
        <v>0</v>
      </c>
      <c r="AR282" s="125" t="s">
        <v>84</v>
      </c>
      <c r="AT282" s="132" t="s">
        <v>76</v>
      </c>
      <c r="AU282" s="132" t="s">
        <v>84</v>
      </c>
      <c r="AY282" s="125" t="s">
        <v>177</v>
      </c>
      <c r="BK282" s="133">
        <f>SUM(BK283:BK385)</f>
        <v>0</v>
      </c>
    </row>
    <row r="283" spans="2:65" s="1" customFormat="1" ht="16.5" customHeight="1">
      <c r="B283" s="32"/>
      <c r="C283" s="136" t="s">
        <v>425</v>
      </c>
      <c r="D283" s="136" t="s">
        <v>180</v>
      </c>
      <c r="E283" s="137" t="s">
        <v>426</v>
      </c>
      <c r="F283" s="138" t="s">
        <v>427</v>
      </c>
      <c r="G283" s="139" t="s">
        <v>368</v>
      </c>
      <c r="H283" s="140">
        <v>107.2</v>
      </c>
      <c r="I283" s="141"/>
      <c r="J283" s="142">
        <f>ROUND(I283*H283,2)</f>
        <v>0</v>
      </c>
      <c r="K283" s="138" t="s">
        <v>237</v>
      </c>
      <c r="L283" s="32"/>
      <c r="M283" s="143" t="s">
        <v>1</v>
      </c>
      <c r="N283" s="144" t="s">
        <v>42</v>
      </c>
      <c r="P283" s="145">
        <f>O283*H283</f>
        <v>0</v>
      </c>
      <c r="Q283" s="145">
        <v>1.7000000000000001E-4</v>
      </c>
      <c r="R283" s="145">
        <f>Q283*H283</f>
        <v>1.8224000000000001E-2</v>
      </c>
      <c r="S283" s="145">
        <v>0</v>
      </c>
      <c r="T283" s="146">
        <f>S283*H283</f>
        <v>0</v>
      </c>
      <c r="AR283" s="147" t="s">
        <v>115</v>
      </c>
      <c r="AT283" s="147" t="s">
        <v>180</v>
      </c>
      <c r="AU283" s="147" t="s">
        <v>86</v>
      </c>
      <c r="AY283" s="17" t="s">
        <v>177</v>
      </c>
      <c r="BE283" s="148">
        <f>IF(N283="základní",J283,0)</f>
        <v>0</v>
      </c>
      <c r="BF283" s="148">
        <f>IF(N283="snížená",J283,0)</f>
        <v>0</v>
      </c>
      <c r="BG283" s="148">
        <f>IF(N283="zákl. přenesená",J283,0)</f>
        <v>0</v>
      </c>
      <c r="BH283" s="148">
        <f>IF(N283="sníž. přenesená",J283,0)</f>
        <v>0</v>
      </c>
      <c r="BI283" s="148">
        <f>IF(N283="nulová",J283,0)</f>
        <v>0</v>
      </c>
      <c r="BJ283" s="17" t="s">
        <v>84</v>
      </c>
      <c r="BK283" s="148">
        <f>ROUND(I283*H283,2)</f>
        <v>0</v>
      </c>
      <c r="BL283" s="17" t="s">
        <v>115</v>
      </c>
      <c r="BM283" s="147" t="s">
        <v>428</v>
      </c>
    </row>
    <row r="284" spans="2:65" s="1" customFormat="1" ht="11.25">
      <c r="B284" s="32"/>
      <c r="D284" s="149" t="s">
        <v>186</v>
      </c>
      <c r="F284" s="150" t="s">
        <v>429</v>
      </c>
      <c r="I284" s="151"/>
      <c r="L284" s="32"/>
      <c r="M284" s="152"/>
      <c r="T284" s="56"/>
      <c r="AT284" s="17" t="s">
        <v>186</v>
      </c>
      <c r="AU284" s="17" t="s">
        <v>86</v>
      </c>
    </row>
    <row r="285" spans="2:65" s="12" customFormat="1" ht="11.25">
      <c r="B285" s="156"/>
      <c r="D285" s="149" t="s">
        <v>240</v>
      </c>
      <c r="E285" s="157" t="s">
        <v>1</v>
      </c>
      <c r="F285" s="158" t="s">
        <v>430</v>
      </c>
      <c r="H285" s="159">
        <v>107.2</v>
      </c>
      <c r="I285" s="160"/>
      <c r="L285" s="156"/>
      <c r="M285" s="161"/>
      <c r="T285" s="162"/>
      <c r="AT285" s="157" t="s">
        <v>240</v>
      </c>
      <c r="AU285" s="157" t="s">
        <v>86</v>
      </c>
      <c r="AV285" s="12" t="s">
        <v>86</v>
      </c>
      <c r="AW285" s="12" t="s">
        <v>32</v>
      </c>
      <c r="AX285" s="12" t="s">
        <v>84</v>
      </c>
      <c r="AY285" s="157" t="s">
        <v>177</v>
      </c>
    </row>
    <row r="286" spans="2:65" s="1" customFormat="1" ht="16.5" customHeight="1">
      <c r="B286" s="32"/>
      <c r="C286" s="183" t="s">
        <v>431</v>
      </c>
      <c r="D286" s="183" t="s">
        <v>344</v>
      </c>
      <c r="E286" s="184" t="s">
        <v>432</v>
      </c>
      <c r="F286" s="185" t="s">
        <v>433</v>
      </c>
      <c r="G286" s="186" t="s">
        <v>368</v>
      </c>
      <c r="H286" s="187">
        <v>126.97799999999999</v>
      </c>
      <c r="I286" s="188"/>
      <c r="J286" s="189">
        <f>ROUND(I286*H286,2)</f>
        <v>0</v>
      </c>
      <c r="K286" s="185" t="s">
        <v>237</v>
      </c>
      <c r="L286" s="190"/>
      <c r="M286" s="191" t="s">
        <v>1</v>
      </c>
      <c r="N286" s="192" t="s">
        <v>42</v>
      </c>
      <c r="P286" s="145">
        <f>O286*H286</f>
        <v>0</v>
      </c>
      <c r="Q286" s="145">
        <v>2.9999999999999997E-4</v>
      </c>
      <c r="R286" s="145">
        <f>Q286*H286</f>
        <v>3.8093399999999993E-2</v>
      </c>
      <c r="S286" s="145">
        <v>0</v>
      </c>
      <c r="T286" s="146">
        <f>S286*H286</f>
        <v>0</v>
      </c>
      <c r="AR286" s="147" t="s">
        <v>290</v>
      </c>
      <c r="AT286" s="147" t="s">
        <v>344</v>
      </c>
      <c r="AU286" s="147" t="s">
        <v>86</v>
      </c>
      <c r="AY286" s="17" t="s">
        <v>177</v>
      </c>
      <c r="BE286" s="148">
        <f>IF(N286="základní",J286,0)</f>
        <v>0</v>
      </c>
      <c r="BF286" s="148">
        <f>IF(N286="snížená",J286,0)</f>
        <v>0</v>
      </c>
      <c r="BG286" s="148">
        <f>IF(N286="zákl. přenesená",J286,0)</f>
        <v>0</v>
      </c>
      <c r="BH286" s="148">
        <f>IF(N286="sníž. přenesená",J286,0)</f>
        <v>0</v>
      </c>
      <c r="BI286" s="148">
        <f>IF(N286="nulová",J286,0)</f>
        <v>0</v>
      </c>
      <c r="BJ286" s="17" t="s">
        <v>84</v>
      </c>
      <c r="BK286" s="148">
        <f>ROUND(I286*H286,2)</f>
        <v>0</v>
      </c>
      <c r="BL286" s="17" t="s">
        <v>115</v>
      </c>
      <c r="BM286" s="147" t="s">
        <v>434</v>
      </c>
    </row>
    <row r="287" spans="2:65" s="1" customFormat="1" ht="11.25">
      <c r="B287" s="32"/>
      <c r="D287" s="149" t="s">
        <v>186</v>
      </c>
      <c r="F287" s="150" t="s">
        <v>433</v>
      </c>
      <c r="I287" s="151"/>
      <c r="L287" s="32"/>
      <c r="M287" s="152"/>
      <c r="T287" s="56"/>
      <c r="AT287" s="17" t="s">
        <v>186</v>
      </c>
      <c r="AU287" s="17" t="s">
        <v>86</v>
      </c>
    </row>
    <row r="288" spans="2:65" s="12" customFormat="1" ht="11.25">
      <c r="B288" s="156"/>
      <c r="D288" s="149" t="s">
        <v>240</v>
      </c>
      <c r="F288" s="158" t="s">
        <v>435</v>
      </c>
      <c r="H288" s="159">
        <v>126.97799999999999</v>
      </c>
      <c r="I288" s="160"/>
      <c r="L288" s="156"/>
      <c r="M288" s="161"/>
      <c r="T288" s="162"/>
      <c r="AT288" s="157" t="s">
        <v>240</v>
      </c>
      <c r="AU288" s="157" t="s">
        <v>86</v>
      </c>
      <c r="AV288" s="12" t="s">
        <v>86</v>
      </c>
      <c r="AW288" s="12" t="s">
        <v>4</v>
      </c>
      <c r="AX288" s="12" t="s">
        <v>84</v>
      </c>
      <c r="AY288" s="157" t="s">
        <v>177</v>
      </c>
    </row>
    <row r="289" spans="2:65" s="1" customFormat="1" ht="16.5" customHeight="1">
      <c r="B289" s="32"/>
      <c r="C289" s="136" t="s">
        <v>436</v>
      </c>
      <c r="D289" s="136" t="s">
        <v>180</v>
      </c>
      <c r="E289" s="137" t="s">
        <v>437</v>
      </c>
      <c r="F289" s="138" t="s">
        <v>438</v>
      </c>
      <c r="G289" s="139" t="s">
        <v>256</v>
      </c>
      <c r="H289" s="140">
        <v>9.6479999999999997</v>
      </c>
      <c r="I289" s="141"/>
      <c r="J289" s="142">
        <f>ROUND(I289*H289,2)</f>
        <v>0</v>
      </c>
      <c r="K289" s="138" t="s">
        <v>237</v>
      </c>
      <c r="L289" s="32"/>
      <c r="M289" s="143" t="s">
        <v>1</v>
      </c>
      <c r="N289" s="144" t="s">
        <v>42</v>
      </c>
      <c r="P289" s="145">
        <f>O289*H289</f>
        <v>0</v>
      </c>
      <c r="Q289" s="145">
        <v>2.3010199999999998</v>
      </c>
      <c r="R289" s="145">
        <f>Q289*H289</f>
        <v>22.200240959999999</v>
      </c>
      <c r="S289" s="145">
        <v>0</v>
      </c>
      <c r="T289" s="146">
        <f>S289*H289</f>
        <v>0</v>
      </c>
      <c r="AR289" s="147" t="s">
        <v>115</v>
      </c>
      <c r="AT289" s="147" t="s">
        <v>180</v>
      </c>
      <c r="AU289" s="147" t="s">
        <v>86</v>
      </c>
      <c r="AY289" s="17" t="s">
        <v>177</v>
      </c>
      <c r="BE289" s="148">
        <f>IF(N289="základní",J289,0)</f>
        <v>0</v>
      </c>
      <c r="BF289" s="148">
        <f>IF(N289="snížená",J289,0)</f>
        <v>0</v>
      </c>
      <c r="BG289" s="148">
        <f>IF(N289="zákl. přenesená",J289,0)</f>
        <v>0</v>
      </c>
      <c r="BH289" s="148">
        <f>IF(N289="sníž. přenesená",J289,0)</f>
        <v>0</v>
      </c>
      <c r="BI289" s="148">
        <f>IF(N289="nulová",J289,0)</f>
        <v>0</v>
      </c>
      <c r="BJ289" s="17" t="s">
        <v>84</v>
      </c>
      <c r="BK289" s="148">
        <f>ROUND(I289*H289,2)</f>
        <v>0</v>
      </c>
      <c r="BL289" s="17" t="s">
        <v>115</v>
      </c>
      <c r="BM289" s="147" t="s">
        <v>439</v>
      </c>
    </row>
    <row r="290" spans="2:65" s="1" customFormat="1" ht="11.25">
      <c r="B290" s="32"/>
      <c r="D290" s="149" t="s">
        <v>186</v>
      </c>
      <c r="F290" s="150" t="s">
        <v>438</v>
      </c>
      <c r="I290" s="151"/>
      <c r="L290" s="32"/>
      <c r="M290" s="152"/>
      <c r="T290" s="56"/>
      <c r="AT290" s="17" t="s">
        <v>186</v>
      </c>
      <c r="AU290" s="17" t="s">
        <v>86</v>
      </c>
    </row>
    <row r="291" spans="2:65" s="12" customFormat="1" ht="11.25">
      <c r="B291" s="156"/>
      <c r="D291" s="149" t="s">
        <v>240</v>
      </c>
      <c r="E291" s="157" t="s">
        <v>1</v>
      </c>
      <c r="F291" s="158" t="s">
        <v>440</v>
      </c>
      <c r="H291" s="159">
        <v>9.6479999999999997</v>
      </c>
      <c r="I291" s="160"/>
      <c r="L291" s="156"/>
      <c r="M291" s="161"/>
      <c r="T291" s="162"/>
      <c r="AT291" s="157" t="s">
        <v>240</v>
      </c>
      <c r="AU291" s="157" t="s">
        <v>86</v>
      </c>
      <c r="AV291" s="12" t="s">
        <v>86</v>
      </c>
      <c r="AW291" s="12" t="s">
        <v>32</v>
      </c>
      <c r="AX291" s="12" t="s">
        <v>84</v>
      </c>
      <c r="AY291" s="157" t="s">
        <v>177</v>
      </c>
    </row>
    <row r="292" spans="2:65" s="1" customFormat="1" ht="16.5" customHeight="1">
      <c r="B292" s="32"/>
      <c r="C292" s="136" t="s">
        <v>441</v>
      </c>
      <c r="D292" s="136" t="s">
        <v>180</v>
      </c>
      <c r="E292" s="137" t="s">
        <v>442</v>
      </c>
      <c r="F292" s="138" t="s">
        <v>443</v>
      </c>
      <c r="G292" s="139" t="s">
        <v>236</v>
      </c>
      <c r="H292" s="140">
        <v>107.2</v>
      </c>
      <c r="I292" s="141"/>
      <c r="J292" s="142">
        <f>ROUND(I292*H292,2)</f>
        <v>0</v>
      </c>
      <c r="K292" s="138" t="s">
        <v>237</v>
      </c>
      <c r="L292" s="32"/>
      <c r="M292" s="143" t="s">
        <v>1</v>
      </c>
      <c r="N292" s="144" t="s">
        <v>42</v>
      </c>
      <c r="P292" s="145">
        <f>O292*H292</f>
        <v>0</v>
      </c>
      <c r="Q292" s="145">
        <v>1.16E-3</v>
      </c>
      <c r="R292" s="145">
        <f>Q292*H292</f>
        <v>0.124352</v>
      </c>
      <c r="S292" s="145">
        <v>0</v>
      </c>
      <c r="T292" s="146">
        <f>S292*H292</f>
        <v>0</v>
      </c>
      <c r="AR292" s="147" t="s">
        <v>115</v>
      </c>
      <c r="AT292" s="147" t="s">
        <v>180</v>
      </c>
      <c r="AU292" s="147" t="s">
        <v>86</v>
      </c>
      <c r="AY292" s="17" t="s">
        <v>177</v>
      </c>
      <c r="BE292" s="148">
        <f>IF(N292="základní",J292,0)</f>
        <v>0</v>
      </c>
      <c r="BF292" s="148">
        <f>IF(N292="snížená",J292,0)</f>
        <v>0</v>
      </c>
      <c r="BG292" s="148">
        <f>IF(N292="zákl. přenesená",J292,0)</f>
        <v>0</v>
      </c>
      <c r="BH292" s="148">
        <f>IF(N292="sníž. přenesená",J292,0)</f>
        <v>0</v>
      </c>
      <c r="BI292" s="148">
        <f>IF(N292="nulová",J292,0)</f>
        <v>0</v>
      </c>
      <c r="BJ292" s="17" t="s">
        <v>84</v>
      </c>
      <c r="BK292" s="148">
        <f>ROUND(I292*H292,2)</f>
        <v>0</v>
      </c>
      <c r="BL292" s="17" t="s">
        <v>115</v>
      </c>
      <c r="BM292" s="147" t="s">
        <v>444</v>
      </c>
    </row>
    <row r="293" spans="2:65" s="1" customFormat="1" ht="11.25">
      <c r="B293" s="32"/>
      <c r="D293" s="149" t="s">
        <v>186</v>
      </c>
      <c r="F293" s="150" t="s">
        <v>445</v>
      </c>
      <c r="I293" s="151"/>
      <c r="L293" s="32"/>
      <c r="M293" s="152"/>
      <c r="T293" s="56"/>
      <c r="AT293" s="17" t="s">
        <v>186</v>
      </c>
      <c r="AU293" s="17" t="s">
        <v>86</v>
      </c>
    </row>
    <row r="294" spans="2:65" s="12" customFormat="1" ht="11.25">
      <c r="B294" s="156"/>
      <c r="D294" s="149" t="s">
        <v>240</v>
      </c>
      <c r="E294" s="157" t="s">
        <v>1</v>
      </c>
      <c r="F294" s="158" t="s">
        <v>446</v>
      </c>
      <c r="H294" s="159">
        <v>107.2</v>
      </c>
      <c r="I294" s="160"/>
      <c r="L294" s="156"/>
      <c r="M294" s="161"/>
      <c r="T294" s="162"/>
      <c r="AT294" s="157" t="s">
        <v>240</v>
      </c>
      <c r="AU294" s="157" t="s">
        <v>86</v>
      </c>
      <c r="AV294" s="12" t="s">
        <v>86</v>
      </c>
      <c r="AW294" s="12" t="s">
        <v>32</v>
      </c>
      <c r="AX294" s="12" t="s">
        <v>84</v>
      </c>
      <c r="AY294" s="157" t="s">
        <v>177</v>
      </c>
    </row>
    <row r="295" spans="2:65" s="1" customFormat="1" ht="24.2" customHeight="1">
      <c r="B295" s="32"/>
      <c r="C295" s="136" t="s">
        <v>447</v>
      </c>
      <c r="D295" s="136" t="s">
        <v>180</v>
      </c>
      <c r="E295" s="137" t="s">
        <v>448</v>
      </c>
      <c r="F295" s="138" t="s">
        <v>449</v>
      </c>
      <c r="G295" s="139" t="s">
        <v>236</v>
      </c>
      <c r="H295" s="140">
        <v>68.2</v>
      </c>
      <c r="I295" s="141"/>
      <c r="J295" s="142">
        <f>ROUND(I295*H295,2)</f>
        <v>0</v>
      </c>
      <c r="K295" s="138" t="s">
        <v>237</v>
      </c>
      <c r="L295" s="32"/>
      <c r="M295" s="143" t="s">
        <v>1</v>
      </c>
      <c r="N295" s="144" t="s">
        <v>42</v>
      </c>
      <c r="P295" s="145">
        <f>O295*H295</f>
        <v>0</v>
      </c>
      <c r="Q295" s="145">
        <v>3.4000000000000002E-4</v>
      </c>
      <c r="R295" s="145">
        <f>Q295*H295</f>
        <v>2.3188000000000004E-2</v>
      </c>
      <c r="S295" s="145">
        <v>0</v>
      </c>
      <c r="T295" s="146">
        <f>S295*H295</f>
        <v>0</v>
      </c>
      <c r="AR295" s="147" t="s">
        <v>115</v>
      </c>
      <c r="AT295" s="147" t="s">
        <v>180</v>
      </c>
      <c r="AU295" s="147" t="s">
        <v>86</v>
      </c>
      <c r="AY295" s="17" t="s">
        <v>177</v>
      </c>
      <c r="BE295" s="148">
        <f>IF(N295="základní",J295,0)</f>
        <v>0</v>
      </c>
      <c r="BF295" s="148">
        <f>IF(N295="snížená",J295,0)</f>
        <v>0</v>
      </c>
      <c r="BG295" s="148">
        <f>IF(N295="zákl. přenesená",J295,0)</f>
        <v>0</v>
      </c>
      <c r="BH295" s="148">
        <f>IF(N295="sníž. přenesená",J295,0)</f>
        <v>0</v>
      </c>
      <c r="BI295" s="148">
        <f>IF(N295="nulová",J295,0)</f>
        <v>0</v>
      </c>
      <c r="BJ295" s="17" t="s">
        <v>84</v>
      </c>
      <c r="BK295" s="148">
        <f>ROUND(I295*H295,2)</f>
        <v>0</v>
      </c>
      <c r="BL295" s="17" t="s">
        <v>115</v>
      </c>
      <c r="BM295" s="147" t="s">
        <v>450</v>
      </c>
    </row>
    <row r="296" spans="2:65" s="1" customFormat="1" ht="19.5">
      <c r="B296" s="32"/>
      <c r="D296" s="149" t="s">
        <v>186</v>
      </c>
      <c r="F296" s="150" t="s">
        <v>451</v>
      </c>
      <c r="I296" s="151"/>
      <c r="L296" s="32"/>
      <c r="M296" s="152"/>
      <c r="T296" s="56"/>
      <c r="AT296" s="17" t="s">
        <v>186</v>
      </c>
      <c r="AU296" s="17" t="s">
        <v>86</v>
      </c>
    </row>
    <row r="297" spans="2:65" s="12" customFormat="1" ht="11.25">
      <c r="B297" s="156"/>
      <c r="D297" s="149" t="s">
        <v>240</v>
      </c>
      <c r="E297" s="157" t="s">
        <v>1</v>
      </c>
      <c r="F297" s="158" t="s">
        <v>452</v>
      </c>
      <c r="H297" s="159">
        <v>68.2</v>
      </c>
      <c r="I297" s="160"/>
      <c r="L297" s="156"/>
      <c r="M297" s="161"/>
      <c r="T297" s="162"/>
      <c r="AT297" s="157" t="s">
        <v>240</v>
      </c>
      <c r="AU297" s="157" t="s">
        <v>86</v>
      </c>
      <c r="AV297" s="12" t="s">
        <v>86</v>
      </c>
      <c r="AW297" s="12" t="s">
        <v>32</v>
      </c>
      <c r="AX297" s="12" t="s">
        <v>84</v>
      </c>
      <c r="AY297" s="157" t="s">
        <v>177</v>
      </c>
    </row>
    <row r="298" spans="2:65" s="1" customFormat="1" ht="24.2" customHeight="1">
      <c r="B298" s="32"/>
      <c r="C298" s="136" t="s">
        <v>453</v>
      </c>
      <c r="D298" s="136" t="s">
        <v>180</v>
      </c>
      <c r="E298" s="137" t="s">
        <v>454</v>
      </c>
      <c r="F298" s="138" t="s">
        <v>455</v>
      </c>
      <c r="G298" s="139" t="s">
        <v>236</v>
      </c>
      <c r="H298" s="140">
        <v>28.7</v>
      </c>
      <c r="I298" s="141"/>
      <c r="J298" s="142">
        <f>ROUND(I298*H298,2)</f>
        <v>0</v>
      </c>
      <c r="K298" s="138" t="s">
        <v>237</v>
      </c>
      <c r="L298" s="32"/>
      <c r="M298" s="143" t="s">
        <v>1</v>
      </c>
      <c r="N298" s="144" t="s">
        <v>42</v>
      </c>
      <c r="P298" s="145">
        <f>O298*H298</f>
        <v>0</v>
      </c>
      <c r="Q298" s="145">
        <v>1.6299999999999999E-3</v>
      </c>
      <c r="R298" s="145">
        <f>Q298*H298</f>
        <v>4.6780999999999996E-2</v>
      </c>
      <c r="S298" s="145">
        <v>0</v>
      </c>
      <c r="T298" s="146">
        <f>S298*H298</f>
        <v>0</v>
      </c>
      <c r="AR298" s="147" t="s">
        <v>115</v>
      </c>
      <c r="AT298" s="147" t="s">
        <v>180</v>
      </c>
      <c r="AU298" s="147" t="s">
        <v>86</v>
      </c>
      <c r="AY298" s="17" t="s">
        <v>177</v>
      </c>
      <c r="BE298" s="148">
        <f>IF(N298="základní",J298,0)</f>
        <v>0</v>
      </c>
      <c r="BF298" s="148">
        <f>IF(N298="snížená",J298,0)</f>
        <v>0</v>
      </c>
      <c r="BG298" s="148">
        <f>IF(N298="zákl. přenesená",J298,0)</f>
        <v>0</v>
      </c>
      <c r="BH298" s="148">
        <f>IF(N298="sníž. přenesená",J298,0)</f>
        <v>0</v>
      </c>
      <c r="BI298" s="148">
        <f>IF(N298="nulová",J298,0)</f>
        <v>0</v>
      </c>
      <c r="BJ298" s="17" t="s">
        <v>84</v>
      </c>
      <c r="BK298" s="148">
        <f>ROUND(I298*H298,2)</f>
        <v>0</v>
      </c>
      <c r="BL298" s="17" t="s">
        <v>115</v>
      </c>
      <c r="BM298" s="147" t="s">
        <v>456</v>
      </c>
    </row>
    <row r="299" spans="2:65" s="1" customFormat="1" ht="11.25">
      <c r="B299" s="32"/>
      <c r="D299" s="149" t="s">
        <v>186</v>
      </c>
      <c r="F299" s="150" t="s">
        <v>457</v>
      </c>
      <c r="I299" s="151"/>
      <c r="L299" s="32"/>
      <c r="M299" s="152"/>
      <c r="T299" s="56"/>
      <c r="AT299" s="17" t="s">
        <v>186</v>
      </c>
      <c r="AU299" s="17" t="s">
        <v>86</v>
      </c>
    </row>
    <row r="300" spans="2:65" s="12" customFormat="1" ht="11.25">
      <c r="B300" s="156"/>
      <c r="D300" s="149" t="s">
        <v>240</v>
      </c>
      <c r="E300" s="157" t="s">
        <v>1</v>
      </c>
      <c r="F300" s="158" t="s">
        <v>458</v>
      </c>
      <c r="H300" s="159">
        <v>28.7</v>
      </c>
      <c r="I300" s="160"/>
      <c r="L300" s="156"/>
      <c r="M300" s="161"/>
      <c r="T300" s="162"/>
      <c r="AT300" s="157" t="s">
        <v>240</v>
      </c>
      <c r="AU300" s="157" t="s">
        <v>86</v>
      </c>
      <c r="AV300" s="12" t="s">
        <v>86</v>
      </c>
      <c r="AW300" s="12" t="s">
        <v>32</v>
      </c>
      <c r="AX300" s="12" t="s">
        <v>84</v>
      </c>
      <c r="AY300" s="157" t="s">
        <v>177</v>
      </c>
    </row>
    <row r="301" spans="2:65" s="1" customFormat="1" ht="16.5" customHeight="1">
      <c r="B301" s="32"/>
      <c r="C301" s="136" t="s">
        <v>459</v>
      </c>
      <c r="D301" s="136" t="s">
        <v>180</v>
      </c>
      <c r="E301" s="137" t="s">
        <v>460</v>
      </c>
      <c r="F301" s="138" t="s">
        <v>461</v>
      </c>
      <c r="G301" s="139" t="s">
        <v>236</v>
      </c>
      <c r="H301" s="140">
        <v>10.199999999999999</v>
      </c>
      <c r="I301" s="141"/>
      <c r="J301" s="142">
        <f>ROUND(I301*H301,2)</f>
        <v>0</v>
      </c>
      <c r="K301" s="138" t="s">
        <v>237</v>
      </c>
      <c r="L301" s="32"/>
      <c r="M301" s="143" t="s">
        <v>1</v>
      </c>
      <c r="N301" s="144" t="s">
        <v>42</v>
      </c>
      <c r="P301" s="145">
        <f>O301*H301</f>
        <v>0</v>
      </c>
      <c r="Q301" s="145">
        <v>2.1900000000000001E-3</v>
      </c>
      <c r="R301" s="145">
        <f>Q301*H301</f>
        <v>2.2338E-2</v>
      </c>
      <c r="S301" s="145">
        <v>0</v>
      </c>
      <c r="T301" s="146">
        <f>S301*H301</f>
        <v>0</v>
      </c>
      <c r="AR301" s="147" t="s">
        <v>115</v>
      </c>
      <c r="AT301" s="147" t="s">
        <v>180</v>
      </c>
      <c r="AU301" s="147" t="s">
        <v>86</v>
      </c>
      <c r="AY301" s="17" t="s">
        <v>177</v>
      </c>
      <c r="BE301" s="148">
        <f>IF(N301="základní",J301,0)</f>
        <v>0</v>
      </c>
      <c r="BF301" s="148">
        <f>IF(N301="snížená",J301,0)</f>
        <v>0</v>
      </c>
      <c r="BG301" s="148">
        <f>IF(N301="zákl. přenesená",J301,0)</f>
        <v>0</v>
      </c>
      <c r="BH301" s="148">
        <f>IF(N301="sníž. přenesená",J301,0)</f>
        <v>0</v>
      </c>
      <c r="BI301" s="148">
        <f>IF(N301="nulová",J301,0)</f>
        <v>0</v>
      </c>
      <c r="BJ301" s="17" t="s">
        <v>84</v>
      </c>
      <c r="BK301" s="148">
        <f>ROUND(I301*H301,2)</f>
        <v>0</v>
      </c>
      <c r="BL301" s="17" t="s">
        <v>115</v>
      </c>
      <c r="BM301" s="147" t="s">
        <v>462</v>
      </c>
    </row>
    <row r="302" spans="2:65" s="1" customFormat="1" ht="11.25">
      <c r="B302" s="32"/>
      <c r="D302" s="149" t="s">
        <v>186</v>
      </c>
      <c r="F302" s="150" t="s">
        <v>463</v>
      </c>
      <c r="I302" s="151"/>
      <c r="L302" s="32"/>
      <c r="M302" s="152"/>
      <c r="T302" s="56"/>
      <c r="AT302" s="17" t="s">
        <v>186</v>
      </c>
      <c r="AU302" s="17" t="s">
        <v>86</v>
      </c>
    </row>
    <row r="303" spans="2:65" s="12" customFormat="1" ht="11.25">
      <c r="B303" s="156"/>
      <c r="D303" s="149" t="s">
        <v>240</v>
      </c>
      <c r="E303" s="157" t="s">
        <v>1</v>
      </c>
      <c r="F303" s="158" t="s">
        <v>464</v>
      </c>
      <c r="H303" s="159">
        <v>10.199999999999999</v>
      </c>
      <c r="I303" s="160"/>
      <c r="L303" s="156"/>
      <c r="M303" s="161"/>
      <c r="T303" s="162"/>
      <c r="AT303" s="157" t="s">
        <v>240</v>
      </c>
      <c r="AU303" s="157" t="s">
        <v>86</v>
      </c>
      <c r="AV303" s="12" t="s">
        <v>86</v>
      </c>
      <c r="AW303" s="12" t="s">
        <v>32</v>
      </c>
      <c r="AX303" s="12" t="s">
        <v>84</v>
      </c>
      <c r="AY303" s="157" t="s">
        <v>177</v>
      </c>
    </row>
    <row r="304" spans="2:65" s="1" customFormat="1" ht="16.5" customHeight="1">
      <c r="B304" s="32"/>
      <c r="C304" s="136" t="s">
        <v>465</v>
      </c>
      <c r="D304" s="136" t="s">
        <v>180</v>
      </c>
      <c r="E304" s="137" t="s">
        <v>466</v>
      </c>
      <c r="F304" s="138" t="s">
        <v>467</v>
      </c>
      <c r="G304" s="139" t="s">
        <v>256</v>
      </c>
      <c r="H304" s="140">
        <v>34.409999999999997</v>
      </c>
      <c r="I304" s="141"/>
      <c r="J304" s="142">
        <f>ROUND(I304*H304,2)</f>
        <v>0</v>
      </c>
      <c r="K304" s="138" t="s">
        <v>237</v>
      </c>
      <c r="L304" s="32"/>
      <c r="M304" s="143" t="s">
        <v>1</v>
      </c>
      <c r="N304" s="144" t="s">
        <v>42</v>
      </c>
      <c r="P304" s="145">
        <f>O304*H304</f>
        <v>0</v>
      </c>
      <c r="Q304" s="145">
        <v>2.16</v>
      </c>
      <c r="R304" s="145">
        <f>Q304*H304</f>
        <v>74.325599999999994</v>
      </c>
      <c r="S304" s="145">
        <v>0</v>
      </c>
      <c r="T304" s="146">
        <f>S304*H304</f>
        <v>0</v>
      </c>
      <c r="AR304" s="147" t="s">
        <v>115</v>
      </c>
      <c r="AT304" s="147" t="s">
        <v>180</v>
      </c>
      <c r="AU304" s="147" t="s">
        <v>86</v>
      </c>
      <c r="AY304" s="17" t="s">
        <v>177</v>
      </c>
      <c r="BE304" s="148">
        <f>IF(N304="základní",J304,0)</f>
        <v>0</v>
      </c>
      <c r="BF304" s="148">
        <f>IF(N304="snížená",J304,0)</f>
        <v>0</v>
      </c>
      <c r="BG304" s="148">
        <f>IF(N304="zákl. přenesená",J304,0)</f>
        <v>0</v>
      </c>
      <c r="BH304" s="148">
        <f>IF(N304="sníž. přenesená",J304,0)</f>
        <v>0</v>
      </c>
      <c r="BI304" s="148">
        <f>IF(N304="nulová",J304,0)</f>
        <v>0</v>
      </c>
      <c r="BJ304" s="17" t="s">
        <v>84</v>
      </c>
      <c r="BK304" s="148">
        <f>ROUND(I304*H304,2)</f>
        <v>0</v>
      </c>
      <c r="BL304" s="17" t="s">
        <v>115</v>
      </c>
      <c r="BM304" s="147" t="s">
        <v>468</v>
      </c>
    </row>
    <row r="305" spans="2:65" s="1" customFormat="1" ht="11.25">
      <c r="B305" s="32"/>
      <c r="D305" s="149" t="s">
        <v>186</v>
      </c>
      <c r="F305" s="150" t="s">
        <v>469</v>
      </c>
      <c r="I305" s="151"/>
      <c r="L305" s="32"/>
      <c r="M305" s="152"/>
      <c r="T305" s="56"/>
      <c r="AT305" s="17" t="s">
        <v>186</v>
      </c>
      <c r="AU305" s="17" t="s">
        <v>86</v>
      </c>
    </row>
    <row r="306" spans="2:65" s="12" customFormat="1" ht="22.5">
      <c r="B306" s="156"/>
      <c r="D306" s="149" t="s">
        <v>240</v>
      </c>
      <c r="E306" s="157" t="s">
        <v>1</v>
      </c>
      <c r="F306" s="158" t="s">
        <v>470</v>
      </c>
      <c r="H306" s="159">
        <v>34.409999999999997</v>
      </c>
      <c r="I306" s="160"/>
      <c r="L306" s="156"/>
      <c r="M306" s="161"/>
      <c r="T306" s="162"/>
      <c r="AT306" s="157" t="s">
        <v>240</v>
      </c>
      <c r="AU306" s="157" t="s">
        <v>86</v>
      </c>
      <c r="AV306" s="12" t="s">
        <v>86</v>
      </c>
      <c r="AW306" s="12" t="s">
        <v>32</v>
      </c>
      <c r="AX306" s="12" t="s">
        <v>84</v>
      </c>
      <c r="AY306" s="157" t="s">
        <v>177</v>
      </c>
    </row>
    <row r="307" spans="2:65" s="1" customFormat="1" ht="16.5" customHeight="1">
      <c r="B307" s="32"/>
      <c r="C307" s="136" t="s">
        <v>471</v>
      </c>
      <c r="D307" s="136" t="s">
        <v>180</v>
      </c>
      <c r="E307" s="137" t="s">
        <v>472</v>
      </c>
      <c r="F307" s="138" t="s">
        <v>473</v>
      </c>
      <c r="G307" s="139" t="s">
        <v>256</v>
      </c>
      <c r="H307" s="140">
        <v>10.304</v>
      </c>
      <c r="I307" s="141"/>
      <c r="J307" s="142">
        <f>ROUND(I307*H307,2)</f>
        <v>0</v>
      </c>
      <c r="K307" s="138" t="s">
        <v>1</v>
      </c>
      <c r="L307" s="32"/>
      <c r="M307" s="143" t="s">
        <v>1</v>
      </c>
      <c r="N307" s="144" t="s">
        <v>42</v>
      </c>
      <c r="P307" s="145">
        <f>O307*H307</f>
        <v>0</v>
      </c>
      <c r="Q307" s="145">
        <v>2.16</v>
      </c>
      <c r="R307" s="145">
        <f>Q307*H307</f>
        <v>22.256640000000001</v>
      </c>
      <c r="S307" s="145">
        <v>0</v>
      </c>
      <c r="T307" s="146">
        <f>S307*H307</f>
        <v>0</v>
      </c>
      <c r="AR307" s="147" t="s">
        <v>115</v>
      </c>
      <c r="AT307" s="147" t="s">
        <v>180</v>
      </c>
      <c r="AU307" s="147" t="s">
        <v>86</v>
      </c>
      <c r="AY307" s="17" t="s">
        <v>177</v>
      </c>
      <c r="BE307" s="148">
        <f>IF(N307="základní",J307,0)</f>
        <v>0</v>
      </c>
      <c r="BF307" s="148">
        <f>IF(N307="snížená",J307,0)</f>
        <v>0</v>
      </c>
      <c r="BG307" s="148">
        <f>IF(N307="zákl. přenesená",J307,0)</f>
        <v>0</v>
      </c>
      <c r="BH307" s="148">
        <f>IF(N307="sníž. přenesená",J307,0)</f>
        <v>0</v>
      </c>
      <c r="BI307" s="148">
        <f>IF(N307="nulová",J307,0)</f>
        <v>0</v>
      </c>
      <c r="BJ307" s="17" t="s">
        <v>84</v>
      </c>
      <c r="BK307" s="148">
        <f>ROUND(I307*H307,2)</f>
        <v>0</v>
      </c>
      <c r="BL307" s="17" t="s">
        <v>115</v>
      </c>
      <c r="BM307" s="147" t="s">
        <v>474</v>
      </c>
    </row>
    <row r="308" spans="2:65" s="1" customFormat="1" ht="11.25">
      <c r="B308" s="32"/>
      <c r="D308" s="149" t="s">
        <v>186</v>
      </c>
      <c r="F308" s="150" t="s">
        <v>475</v>
      </c>
      <c r="I308" s="151"/>
      <c r="L308" s="32"/>
      <c r="M308" s="152"/>
      <c r="T308" s="56"/>
      <c r="AT308" s="17" t="s">
        <v>186</v>
      </c>
      <c r="AU308" s="17" t="s">
        <v>86</v>
      </c>
    </row>
    <row r="309" spans="2:65" s="12" customFormat="1" ht="11.25">
      <c r="B309" s="156"/>
      <c r="D309" s="149" t="s">
        <v>240</v>
      </c>
      <c r="E309" s="157" t="s">
        <v>1</v>
      </c>
      <c r="F309" s="158" t="s">
        <v>476</v>
      </c>
      <c r="H309" s="159">
        <v>10.304</v>
      </c>
      <c r="I309" s="160"/>
      <c r="L309" s="156"/>
      <c r="M309" s="161"/>
      <c r="T309" s="162"/>
      <c r="AT309" s="157" t="s">
        <v>240</v>
      </c>
      <c r="AU309" s="157" t="s">
        <v>86</v>
      </c>
      <c r="AV309" s="12" t="s">
        <v>86</v>
      </c>
      <c r="AW309" s="12" t="s">
        <v>32</v>
      </c>
      <c r="AX309" s="12" t="s">
        <v>84</v>
      </c>
      <c r="AY309" s="157" t="s">
        <v>177</v>
      </c>
    </row>
    <row r="310" spans="2:65" s="1" customFormat="1" ht="16.5" customHeight="1">
      <c r="B310" s="32"/>
      <c r="C310" s="136" t="s">
        <v>477</v>
      </c>
      <c r="D310" s="136" t="s">
        <v>180</v>
      </c>
      <c r="E310" s="137" t="s">
        <v>478</v>
      </c>
      <c r="F310" s="138" t="s">
        <v>479</v>
      </c>
      <c r="G310" s="139" t="s">
        <v>256</v>
      </c>
      <c r="H310" s="140">
        <v>1.714</v>
      </c>
      <c r="I310" s="141"/>
      <c r="J310" s="142">
        <f>ROUND(I310*H310,2)</f>
        <v>0</v>
      </c>
      <c r="K310" s="138" t="s">
        <v>1</v>
      </c>
      <c r="L310" s="32"/>
      <c r="M310" s="143" t="s">
        <v>1</v>
      </c>
      <c r="N310" s="144" t="s">
        <v>42</v>
      </c>
      <c r="P310" s="145">
        <f>O310*H310</f>
        <v>0</v>
      </c>
      <c r="Q310" s="145">
        <v>2.16</v>
      </c>
      <c r="R310" s="145">
        <f>Q310*H310</f>
        <v>3.7022400000000002</v>
      </c>
      <c r="S310" s="145">
        <v>0</v>
      </c>
      <c r="T310" s="146">
        <f>S310*H310</f>
        <v>0</v>
      </c>
      <c r="AR310" s="147" t="s">
        <v>115</v>
      </c>
      <c r="AT310" s="147" t="s">
        <v>180</v>
      </c>
      <c r="AU310" s="147" t="s">
        <v>86</v>
      </c>
      <c r="AY310" s="17" t="s">
        <v>177</v>
      </c>
      <c r="BE310" s="148">
        <f>IF(N310="základní",J310,0)</f>
        <v>0</v>
      </c>
      <c r="BF310" s="148">
        <f>IF(N310="snížená",J310,0)</f>
        <v>0</v>
      </c>
      <c r="BG310" s="148">
        <f>IF(N310="zákl. přenesená",J310,0)</f>
        <v>0</v>
      </c>
      <c r="BH310" s="148">
        <f>IF(N310="sníž. přenesená",J310,0)</f>
        <v>0</v>
      </c>
      <c r="BI310" s="148">
        <f>IF(N310="nulová",J310,0)</f>
        <v>0</v>
      </c>
      <c r="BJ310" s="17" t="s">
        <v>84</v>
      </c>
      <c r="BK310" s="148">
        <f>ROUND(I310*H310,2)</f>
        <v>0</v>
      </c>
      <c r="BL310" s="17" t="s">
        <v>115</v>
      </c>
      <c r="BM310" s="147" t="s">
        <v>480</v>
      </c>
    </row>
    <row r="311" spans="2:65" s="1" customFormat="1" ht="11.25">
      <c r="B311" s="32"/>
      <c r="D311" s="149" t="s">
        <v>186</v>
      </c>
      <c r="F311" s="150" t="s">
        <v>481</v>
      </c>
      <c r="I311" s="151"/>
      <c r="L311" s="32"/>
      <c r="M311" s="152"/>
      <c r="T311" s="56"/>
      <c r="AT311" s="17" t="s">
        <v>186</v>
      </c>
      <c r="AU311" s="17" t="s">
        <v>86</v>
      </c>
    </row>
    <row r="312" spans="2:65" s="12" customFormat="1" ht="11.25">
      <c r="B312" s="156"/>
      <c r="D312" s="149" t="s">
        <v>240</v>
      </c>
      <c r="E312" s="157" t="s">
        <v>1</v>
      </c>
      <c r="F312" s="158" t="s">
        <v>482</v>
      </c>
      <c r="H312" s="159">
        <v>1.714</v>
      </c>
      <c r="I312" s="160"/>
      <c r="L312" s="156"/>
      <c r="M312" s="161"/>
      <c r="T312" s="162"/>
      <c r="AT312" s="157" t="s">
        <v>240</v>
      </c>
      <c r="AU312" s="157" t="s">
        <v>86</v>
      </c>
      <c r="AV312" s="12" t="s">
        <v>86</v>
      </c>
      <c r="AW312" s="12" t="s">
        <v>32</v>
      </c>
      <c r="AX312" s="12" t="s">
        <v>84</v>
      </c>
      <c r="AY312" s="157" t="s">
        <v>177</v>
      </c>
    </row>
    <row r="313" spans="2:65" s="1" customFormat="1" ht="16.5" customHeight="1">
      <c r="B313" s="32"/>
      <c r="C313" s="136" t="s">
        <v>483</v>
      </c>
      <c r="D313" s="136" t="s">
        <v>180</v>
      </c>
      <c r="E313" s="137" t="s">
        <v>484</v>
      </c>
      <c r="F313" s="138" t="s">
        <v>485</v>
      </c>
      <c r="G313" s="139" t="s">
        <v>256</v>
      </c>
      <c r="H313" s="140">
        <v>5.1520000000000001</v>
      </c>
      <c r="I313" s="141"/>
      <c r="J313" s="142">
        <f>ROUND(I313*H313,2)</f>
        <v>0</v>
      </c>
      <c r="K313" s="138" t="s">
        <v>1</v>
      </c>
      <c r="L313" s="32"/>
      <c r="M313" s="143" t="s">
        <v>1</v>
      </c>
      <c r="N313" s="144" t="s">
        <v>42</v>
      </c>
      <c r="P313" s="145">
        <f>O313*H313</f>
        <v>0</v>
      </c>
      <c r="Q313" s="145">
        <v>1.98</v>
      </c>
      <c r="R313" s="145">
        <f>Q313*H313</f>
        <v>10.20096</v>
      </c>
      <c r="S313" s="145">
        <v>0</v>
      </c>
      <c r="T313" s="146">
        <f>S313*H313</f>
        <v>0</v>
      </c>
      <c r="AR313" s="147" t="s">
        <v>115</v>
      </c>
      <c r="AT313" s="147" t="s">
        <v>180</v>
      </c>
      <c r="AU313" s="147" t="s">
        <v>86</v>
      </c>
      <c r="AY313" s="17" t="s">
        <v>177</v>
      </c>
      <c r="BE313" s="148">
        <f>IF(N313="základní",J313,0)</f>
        <v>0</v>
      </c>
      <c r="BF313" s="148">
        <f>IF(N313="snížená",J313,0)</f>
        <v>0</v>
      </c>
      <c r="BG313" s="148">
        <f>IF(N313="zákl. přenesená",J313,0)</f>
        <v>0</v>
      </c>
      <c r="BH313" s="148">
        <f>IF(N313="sníž. přenesená",J313,0)</f>
        <v>0</v>
      </c>
      <c r="BI313" s="148">
        <f>IF(N313="nulová",J313,0)</f>
        <v>0</v>
      </c>
      <c r="BJ313" s="17" t="s">
        <v>84</v>
      </c>
      <c r="BK313" s="148">
        <f>ROUND(I313*H313,2)</f>
        <v>0</v>
      </c>
      <c r="BL313" s="17" t="s">
        <v>115</v>
      </c>
      <c r="BM313" s="147" t="s">
        <v>486</v>
      </c>
    </row>
    <row r="314" spans="2:65" s="1" customFormat="1" ht="11.25">
      <c r="B314" s="32"/>
      <c r="D314" s="149" t="s">
        <v>186</v>
      </c>
      <c r="F314" s="150" t="s">
        <v>487</v>
      </c>
      <c r="I314" s="151"/>
      <c r="L314" s="32"/>
      <c r="M314" s="152"/>
      <c r="T314" s="56"/>
      <c r="AT314" s="17" t="s">
        <v>186</v>
      </c>
      <c r="AU314" s="17" t="s">
        <v>86</v>
      </c>
    </row>
    <row r="315" spans="2:65" s="12" customFormat="1" ht="11.25">
      <c r="B315" s="156"/>
      <c r="D315" s="149" t="s">
        <v>240</v>
      </c>
      <c r="E315" s="157" t="s">
        <v>1</v>
      </c>
      <c r="F315" s="158" t="s">
        <v>488</v>
      </c>
      <c r="H315" s="159">
        <v>5.1520000000000001</v>
      </c>
      <c r="I315" s="160"/>
      <c r="L315" s="156"/>
      <c r="M315" s="161"/>
      <c r="T315" s="162"/>
      <c r="AT315" s="157" t="s">
        <v>240</v>
      </c>
      <c r="AU315" s="157" t="s">
        <v>86</v>
      </c>
      <c r="AV315" s="12" t="s">
        <v>86</v>
      </c>
      <c r="AW315" s="12" t="s">
        <v>32</v>
      </c>
      <c r="AX315" s="12" t="s">
        <v>84</v>
      </c>
      <c r="AY315" s="157" t="s">
        <v>177</v>
      </c>
    </row>
    <row r="316" spans="2:65" s="1" customFormat="1" ht="16.5" customHeight="1">
      <c r="B316" s="32"/>
      <c r="C316" s="136" t="s">
        <v>489</v>
      </c>
      <c r="D316" s="136" t="s">
        <v>180</v>
      </c>
      <c r="E316" s="137" t="s">
        <v>490</v>
      </c>
      <c r="F316" s="138" t="s">
        <v>491</v>
      </c>
      <c r="G316" s="139" t="s">
        <v>256</v>
      </c>
      <c r="H316" s="140">
        <v>2.7160000000000002</v>
      </c>
      <c r="I316" s="141"/>
      <c r="J316" s="142">
        <f>ROUND(I316*H316,2)</f>
        <v>0</v>
      </c>
      <c r="K316" s="138" t="s">
        <v>237</v>
      </c>
      <c r="L316" s="32"/>
      <c r="M316" s="143" t="s">
        <v>1</v>
      </c>
      <c r="N316" s="144" t="s">
        <v>42</v>
      </c>
      <c r="P316" s="145">
        <f>O316*H316</f>
        <v>0</v>
      </c>
      <c r="Q316" s="145">
        <v>2.3010199999999998</v>
      </c>
      <c r="R316" s="145">
        <f>Q316*H316</f>
        <v>6.2495703200000001</v>
      </c>
      <c r="S316" s="145">
        <v>0</v>
      </c>
      <c r="T316" s="146">
        <f>S316*H316</f>
        <v>0</v>
      </c>
      <c r="AR316" s="147" t="s">
        <v>115</v>
      </c>
      <c r="AT316" s="147" t="s">
        <v>180</v>
      </c>
      <c r="AU316" s="147" t="s">
        <v>86</v>
      </c>
      <c r="AY316" s="17" t="s">
        <v>177</v>
      </c>
      <c r="BE316" s="148">
        <f>IF(N316="základní",J316,0)</f>
        <v>0</v>
      </c>
      <c r="BF316" s="148">
        <f>IF(N316="snížená",J316,0)</f>
        <v>0</v>
      </c>
      <c r="BG316" s="148">
        <f>IF(N316="zákl. přenesená",J316,0)</f>
        <v>0</v>
      </c>
      <c r="BH316" s="148">
        <f>IF(N316="sníž. přenesená",J316,0)</f>
        <v>0</v>
      </c>
      <c r="BI316" s="148">
        <f>IF(N316="nulová",J316,0)</f>
        <v>0</v>
      </c>
      <c r="BJ316" s="17" t="s">
        <v>84</v>
      </c>
      <c r="BK316" s="148">
        <f>ROUND(I316*H316,2)</f>
        <v>0</v>
      </c>
      <c r="BL316" s="17" t="s">
        <v>115</v>
      </c>
      <c r="BM316" s="147" t="s">
        <v>492</v>
      </c>
    </row>
    <row r="317" spans="2:65" s="1" customFormat="1" ht="11.25">
      <c r="B317" s="32"/>
      <c r="D317" s="149" t="s">
        <v>186</v>
      </c>
      <c r="F317" s="150" t="s">
        <v>493</v>
      </c>
      <c r="I317" s="151"/>
      <c r="L317" s="32"/>
      <c r="M317" s="152"/>
      <c r="T317" s="56"/>
      <c r="AT317" s="17" t="s">
        <v>186</v>
      </c>
      <c r="AU317" s="17" t="s">
        <v>86</v>
      </c>
    </row>
    <row r="318" spans="2:65" s="13" customFormat="1" ht="11.25">
      <c r="B318" s="163"/>
      <c r="D318" s="149" t="s">
        <v>240</v>
      </c>
      <c r="E318" s="164" t="s">
        <v>1</v>
      </c>
      <c r="F318" s="165" t="s">
        <v>494</v>
      </c>
      <c r="H318" s="164" t="s">
        <v>1</v>
      </c>
      <c r="I318" s="166"/>
      <c r="L318" s="163"/>
      <c r="M318" s="167"/>
      <c r="T318" s="168"/>
      <c r="AT318" s="164" t="s">
        <v>240</v>
      </c>
      <c r="AU318" s="164" t="s">
        <v>86</v>
      </c>
      <c r="AV318" s="13" t="s">
        <v>84</v>
      </c>
      <c r="AW318" s="13" t="s">
        <v>32</v>
      </c>
      <c r="AX318" s="13" t="s">
        <v>77</v>
      </c>
      <c r="AY318" s="164" t="s">
        <v>177</v>
      </c>
    </row>
    <row r="319" spans="2:65" s="12" customFormat="1" ht="11.25">
      <c r="B319" s="156"/>
      <c r="D319" s="149" t="s">
        <v>240</v>
      </c>
      <c r="E319" s="157" t="s">
        <v>1</v>
      </c>
      <c r="F319" s="158" t="s">
        <v>495</v>
      </c>
      <c r="H319" s="159">
        <v>2.3759999999999999</v>
      </c>
      <c r="I319" s="160"/>
      <c r="L319" s="156"/>
      <c r="M319" s="161"/>
      <c r="T319" s="162"/>
      <c r="AT319" s="157" t="s">
        <v>240</v>
      </c>
      <c r="AU319" s="157" t="s">
        <v>86</v>
      </c>
      <c r="AV319" s="12" t="s">
        <v>86</v>
      </c>
      <c r="AW319" s="12" t="s">
        <v>32</v>
      </c>
      <c r="AX319" s="12" t="s">
        <v>77</v>
      </c>
      <c r="AY319" s="157" t="s">
        <v>177</v>
      </c>
    </row>
    <row r="320" spans="2:65" s="12" customFormat="1" ht="11.25">
      <c r="B320" s="156"/>
      <c r="D320" s="149" t="s">
        <v>240</v>
      </c>
      <c r="E320" s="157" t="s">
        <v>1</v>
      </c>
      <c r="F320" s="158" t="s">
        <v>496</v>
      </c>
      <c r="H320" s="159">
        <v>0.34</v>
      </c>
      <c r="I320" s="160"/>
      <c r="L320" s="156"/>
      <c r="M320" s="161"/>
      <c r="T320" s="162"/>
      <c r="AT320" s="157" t="s">
        <v>240</v>
      </c>
      <c r="AU320" s="157" t="s">
        <v>86</v>
      </c>
      <c r="AV320" s="12" t="s">
        <v>86</v>
      </c>
      <c r="AW320" s="12" t="s">
        <v>32</v>
      </c>
      <c r="AX320" s="12" t="s">
        <v>77</v>
      </c>
      <c r="AY320" s="157" t="s">
        <v>177</v>
      </c>
    </row>
    <row r="321" spans="2:65" s="14" customFormat="1" ht="11.25">
      <c r="B321" s="169"/>
      <c r="D321" s="149" t="s">
        <v>240</v>
      </c>
      <c r="E321" s="170" t="s">
        <v>1</v>
      </c>
      <c r="F321" s="171" t="s">
        <v>263</v>
      </c>
      <c r="H321" s="172">
        <v>2.7160000000000002</v>
      </c>
      <c r="I321" s="173"/>
      <c r="L321" s="169"/>
      <c r="M321" s="174"/>
      <c r="T321" s="175"/>
      <c r="AT321" s="170" t="s">
        <v>240</v>
      </c>
      <c r="AU321" s="170" t="s">
        <v>86</v>
      </c>
      <c r="AV321" s="14" t="s">
        <v>115</v>
      </c>
      <c r="AW321" s="14" t="s">
        <v>32</v>
      </c>
      <c r="AX321" s="14" t="s">
        <v>84</v>
      </c>
      <c r="AY321" s="170" t="s">
        <v>177</v>
      </c>
    </row>
    <row r="322" spans="2:65" s="1" customFormat="1" ht="16.5" customHeight="1">
      <c r="B322" s="32"/>
      <c r="C322" s="136" t="s">
        <v>497</v>
      </c>
      <c r="D322" s="136" t="s">
        <v>180</v>
      </c>
      <c r="E322" s="137" t="s">
        <v>498</v>
      </c>
      <c r="F322" s="138" t="s">
        <v>499</v>
      </c>
      <c r="G322" s="139" t="s">
        <v>256</v>
      </c>
      <c r="H322" s="140">
        <v>60.2</v>
      </c>
      <c r="I322" s="141"/>
      <c r="J322" s="142">
        <f>ROUND(I322*H322,2)</f>
        <v>0</v>
      </c>
      <c r="K322" s="138" t="s">
        <v>237</v>
      </c>
      <c r="L322" s="32"/>
      <c r="M322" s="143" t="s">
        <v>1</v>
      </c>
      <c r="N322" s="144" t="s">
        <v>42</v>
      </c>
      <c r="P322" s="145">
        <f>O322*H322</f>
        <v>0</v>
      </c>
      <c r="Q322" s="145">
        <v>2.5018699999999998</v>
      </c>
      <c r="R322" s="145">
        <f>Q322*H322</f>
        <v>150.612574</v>
      </c>
      <c r="S322" s="145">
        <v>0</v>
      </c>
      <c r="T322" s="146">
        <f>S322*H322</f>
        <v>0</v>
      </c>
      <c r="AR322" s="147" t="s">
        <v>115</v>
      </c>
      <c r="AT322" s="147" t="s">
        <v>180</v>
      </c>
      <c r="AU322" s="147" t="s">
        <v>86</v>
      </c>
      <c r="AY322" s="17" t="s">
        <v>177</v>
      </c>
      <c r="BE322" s="148">
        <f>IF(N322="základní",J322,0)</f>
        <v>0</v>
      </c>
      <c r="BF322" s="148">
        <f>IF(N322="snížená",J322,0)</f>
        <v>0</v>
      </c>
      <c r="BG322" s="148">
        <f>IF(N322="zákl. přenesená",J322,0)</f>
        <v>0</v>
      </c>
      <c r="BH322" s="148">
        <f>IF(N322="sníž. přenesená",J322,0)</f>
        <v>0</v>
      </c>
      <c r="BI322" s="148">
        <f>IF(N322="nulová",J322,0)</f>
        <v>0</v>
      </c>
      <c r="BJ322" s="17" t="s">
        <v>84</v>
      </c>
      <c r="BK322" s="148">
        <f>ROUND(I322*H322,2)</f>
        <v>0</v>
      </c>
      <c r="BL322" s="17" t="s">
        <v>115</v>
      </c>
      <c r="BM322" s="147" t="s">
        <v>500</v>
      </c>
    </row>
    <row r="323" spans="2:65" s="1" customFormat="1" ht="11.25">
      <c r="B323" s="32"/>
      <c r="D323" s="149" t="s">
        <v>186</v>
      </c>
      <c r="F323" s="150" t="s">
        <v>501</v>
      </c>
      <c r="I323" s="151"/>
      <c r="L323" s="32"/>
      <c r="M323" s="152"/>
      <c r="T323" s="56"/>
      <c r="AT323" s="17" t="s">
        <v>186</v>
      </c>
      <c r="AU323" s="17" t="s">
        <v>86</v>
      </c>
    </row>
    <row r="324" spans="2:65" s="12" customFormat="1" ht="11.25">
      <c r="B324" s="156"/>
      <c r="D324" s="149" t="s">
        <v>240</v>
      </c>
      <c r="E324" s="157" t="s">
        <v>1</v>
      </c>
      <c r="F324" s="158" t="s">
        <v>502</v>
      </c>
      <c r="H324" s="159">
        <v>60.2</v>
      </c>
      <c r="I324" s="160"/>
      <c r="L324" s="156"/>
      <c r="M324" s="161"/>
      <c r="T324" s="162"/>
      <c r="AT324" s="157" t="s">
        <v>240</v>
      </c>
      <c r="AU324" s="157" t="s">
        <v>86</v>
      </c>
      <c r="AV324" s="12" t="s">
        <v>86</v>
      </c>
      <c r="AW324" s="12" t="s">
        <v>32</v>
      </c>
      <c r="AX324" s="12" t="s">
        <v>84</v>
      </c>
      <c r="AY324" s="157" t="s">
        <v>177</v>
      </c>
    </row>
    <row r="325" spans="2:65" s="1" customFormat="1" ht="16.5" customHeight="1">
      <c r="B325" s="32"/>
      <c r="C325" s="136" t="s">
        <v>503</v>
      </c>
      <c r="D325" s="136" t="s">
        <v>180</v>
      </c>
      <c r="E325" s="137" t="s">
        <v>504</v>
      </c>
      <c r="F325" s="138" t="s">
        <v>505</v>
      </c>
      <c r="G325" s="139" t="s">
        <v>368</v>
      </c>
      <c r="H325" s="140">
        <v>19.608000000000001</v>
      </c>
      <c r="I325" s="141"/>
      <c r="J325" s="142">
        <f>ROUND(I325*H325,2)</f>
        <v>0</v>
      </c>
      <c r="K325" s="138" t="s">
        <v>237</v>
      </c>
      <c r="L325" s="32"/>
      <c r="M325" s="143" t="s">
        <v>1</v>
      </c>
      <c r="N325" s="144" t="s">
        <v>42</v>
      </c>
      <c r="P325" s="145">
        <f>O325*H325</f>
        <v>0</v>
      </c>
      <c r="Q325" s="145">
        <v>2.9399999999999999E-3</v>
      </c>
      <c r="R325" s="145">
        <f>Q325*H325</f>
        <v>5.7647520000000001E-2</v>
      </c>
      <c r="S325" s="145">
        <v>0</v>
      </c>
      <c r="T325" s="146">
        <f>S325*H325</f>
        <v>0</v>
      </c>
      <c r="AR325" s="147" t="s">
        <v>115</v>
      </c>
      <c r="AT325" s="147" t="s">
        <v>180</v>
      </c>
      <c r="AU325" s="147" t="s">
        <v>86</v>
      </c>
      <c r="AY325" s="17" t="s">
        <v>177</v>
      </c>
      <c r="BE325" s="148">
        <f>IF(N325="základní",J325,0)</f>
        <v>0</v>
      </c>
      <c r="BF325" s="148">
        <f>IF(N325="snížená",J325,0)</f>
        <v>0</v>
      </c>
      <c r="BG325" s="148">
        <f>IF(N325="zákl. přenesená",J325,0)</f>
        <v>0</v>
      </c>
      <c r="BH325" s="148">
        <f>IF(N325="sníž. přenesená",J325,0)</f>
        <v>0</v>
      </c>
      <c r="BI325" s="148">
        <f>IF(N325="nulová",J325,0)</f>
        <v>0</v>
      </c>
      <c r="BJ325" s="17" t="s">
        <v>84</v>
      </c>
      <c r="BK325" s="148">
        <f>ROUND(I325*H325,2)</f>
        <v>0</v>
      </c>
      <c r="BL325" s="17" t="s">
        <v>115</v>
      </c>
      <c r="BM325" s="147" t="s">
        <v>506</v>
      </c>
    </row>
    <row r="326" spans="2:65" s="1" customFormat="1" ht="11.25">
      <c r="B326" s="32"/>
      <c r="D326" s="149" t="s">
        <v>186</v>
      </c>
      <c r="F326" s="150" t="s">
        <v>507</v>
      </c>
      <c r="I326" s="151"/>
      <c r="L326" s="32"/>
      <c r="M326" s="152"/>
      <c r="T326" s="56"/>
      <c r="AT326" s="17" t="s">
        <v>186</v>
      </c>
      <c r="AU326" s="17" t="s">
        <v>86</v>
      </c>
    </row>
    <row r="327" spans="2:65" s="12" customFormat="1" ht="11.25">
      <c r="B327" s="156"/>
      <c r="D327" s="149" t="s">
        <v>240</v>
      </c>
      <c r="E327" s="157" t="s">
        <v>1</v>
      </c>
      <c r="F327" s="158" t="s">
        <v>508</v>
      </c>
      <c r="H327" s="159">
        <v>17.22</v>
      </c>
      <c r="I327" s="160"/>
      <c r="L327" s="156"/>
      <c r="M327" s="161"/>
      <c r="T327" s="162"/>
      <c r="AT327" s="157" t="s">
        <v>240</v>
      </c>
      <c r="AU327" s="157" t="s">
        <v>86</v>
      </c>
      <c r="AV327" s="12" t="s">
        <v>86</v>
      </c>
      <c r="AW327" s="12" t="s">
        <v>32</v>
      </c>
      <c r="AX327" s="12" t="s">
        <v>77</v>
      </c>
      <c r="AY327" s="157" t="s">
        <v>177</v>
      </c>
    </row>
    <row r="328" spans="2:65" s="12" customFormat="1" ht="11.25">
      <c r="B328" s="156"/>
      <c r="D328" s="149" t="s">
        <v>240</v>
      </c>
      <c r="E328" s="157" t="s">
        <v>1</v>
      </c>
      <c r="F328" s="158" t="s">
        <v>509</v>
      </c>
      <c r="H328" s="159">
        <v>2.3879999999999999</v>
      </c>
      <c r="I328" s="160"/>
      <c r="L328" s="156"/>
      <c r="M328" s="161"/>
      <c r="T328" s="162"/>
      <c r="AT328" s="157" t="s">
        <v>240</v>
      </c>
      <c r="AU328" s="157" t="s">
        <v>86</v>
      </c>
      <c r="AV328" s="12" t="s">
        <v>86</v>
      </c>
      <c r="AW328" s="12" t="s">
        <v>32</v>
      </c>
      <c r="AX328" s="12" t="s">
        <v>77</v>
      </c>
      <c r="AY328" s="157" t="s">
        <v>177</v>
      </c>
    </row>
    <row r="329" spans="2:65" s="14" customFormat="1" ht="11.25">
      <c r="B329" s="169"/>
      <c r="D329" s="149" t="s">
        <v>240</v>
      </c>
      <c r="E329" s="170" t="s">
        <v>1</v>
      </c>
      <c r="F329" s="171" t="s">
        <v>263</v>
      </c>
      <c r="H329" s="172">
        <v>19.608000000000001</v>
      </c>
      <c r="I329" s="173"/>
      <c r="L329" s="169"/>
      <c r="M329" s="174"/>
      <c r="T329" s="175"/>
      <c r="AT329" s="170" t="s">
        <v>240</v>
      </c>
      <c r="AU329" s="170" t="s">
        <v>86</v>
      </c>
      <c r="AV329" s="14" t="s">
        <v>115</v>
      </c>
      <c r="AW329" s="14" t="s">
        <v>32</v>
      </c>
      <c r="AX329" s="14" t="s">
        <v>84</v>
      </c>
      <c r="AY329" s="170" t="s">
        <v>177</v>
      </c>
    </row>
    <row r="330" spans="2:65" s="1" customFormat="1" ht="16.5" customHeight="1">
      <c r="B330" s="32"/>
      <c r="C330" s="136" t="s">
        <v>510</v>
      </c>
      <c r="D330" s="136" t="s">
        <v>180</v>
      </c>
      <c r="E330" s="137" t="s">
        <v>511</v>
      </c>
      <c r="F330" s="138" t="s">
        <v>512</v>
      </c>
      <c r="G330" s="139" t="s">
        <v>368</v>
      </c>
      <c r="H330" s="140">
        <v>19.608000000000001</v>
      </c>
      <c r="I330" s="141"/>
      <c r="J330" s="142">
        <f>ROUND(I330*H330,2)</f>
        <v>0</v>
      </c>
      <c r="K330" s="138" t="s">
        <v>237</v>
      </c>
      <c r="L330" s="32"/>
      <c r="M330" s="143" t="s">
        <v>1</v>
      </c>
      <c r="N330" s="144" t="s">
        <v>42</v>
      </c>
      <c r="P330" s="145">
        <f>O330*H330</f>
        <v>0</v>
      </c>
      <c r="Q330" s="145">
        <v>0</v>
      </c>
      <c r="R330" s="145">
        <f>Q330*H330</f>
        <v>0</v>
      </c>
      <c r="S330" s="145">
        <v>0</v>
      </c>
      <c r="T330" s="146">
        <f>S330*H330</f>
        <v>0</v>
      </c>
      <c r="AR330" s="147" t="s">
        <v>115</v>
      </c>
      <c r="AT330" s="147" t="s">
        <v>180</v>
      </c>
      <c r="AU330" s="147" t="s">
        <v>86</v>
      </c>
      <c r="AY330" s="17" t="s">
        <v>177</v>
      </c>
      <c r="BE330" s="148">
        <f>IF(N330="základní",J330,0)</f>
        <v>0</v>
      </c>
      <c r="BF330" s="148">
        <f>IF(N330="snížená",J330,0)</f>
        <v>0</v>
      </c>
      <c r="BG330" s="148">
        <f>IF(N330="zákl. přenesená",J330,0)</f>
        <v>0</v>
      </c>
      <c r="BH330" s="148">
        <f>IF(N330="sníž. přenesená",J330,0)</f>
        <v>0</v>
      </c>
      <c r="BI330" s="148">
        <f>IF(N330="nulová",J330,0)</f>
        <v>0</v>
      </c>
      <c r="BJ330" s="17" t="s">
        <v>84</v>
      </c>
      <c r="BK330" s="148">
        <f>ROUND(I330*H330,2)</f>
        <v>0</v>
      </c>
      <c r="BL330" s="17" t="s">
        <v>115</v>
      </c>
      <c r="BM330" s="147" t="s">
        <v>513</v>
      </c>
    </row>
    <row r="331" spans="2:65" s="1" customFormat="1" ht="11.25">
      <c r="B331" s="32"/>
      <c r="D331" s="149" t="s">
        <v>186</v>
      </c>
      <c r="F331" s="150" t="s">
        <v>514</v>
      </c>
      <c r="I331" s="151"/>
      <c r="L331" s="32"/>
      <c r="M331" s="152"/>
      <c r="T331" s="56"/>
      <c r="AT331" s="17" t="s">
        <v>186</v>
      </c>
      <c r="AU331" s="17" t="s">
        <v>86</v>
      </c>
    </row>
    <row r="332" spans="2:65" s="12" customFormat="1" ht="11.25">
      <c r="B332" s="156"/>
      <c r="D332" s="149" t="s">
        <v>240</v>
      </c>
      <c r="E332" s="157" t="s">
        <v>1</v>
      </c>
      <c r="F332" s="158" t="s">
        <v>515</v>
      </c>
      <c r="H332" s="159">
        <v>19.608000000000001</v>
      </c>
      <c r="I332" s="160"/>
      <c r="L332" s="156"/>
      <c r="M332" s="161"/>
      <c r="T332" s="162"/>
      <c r="AT332" s="157" t="s">
        <v>240</v>
      </c>
      <c r="AU332" s="157" t="s">
        <v>86</v>
      </c>
      <c r="AV332" s="12" t="s">
        <v>86</v>
      </c>
      <c r="AW332" s="12" t="s">
        <v>32</v>
      </c>
      <c r="AX332" s="12" t="s">
        <v>84</v>
      </c>
      <c r="AY332" s="157" t="s">
        <v>177</v>
      </c>
    </row>
    <row r="333" spans="2:65" s="1" customFormat="1" ht="16.5" customHeight="1">
      <c r="B333" s="32"/>
      <c r="C333" s="136" t="s">
        <v>516</v>
      </c>
      <c r="D333" s="136" t="s">
        <v>180</v>
      </c>
      <c r="E333" s="137" t="s">
        <v>517</v>
      </c>
      <c r="F333" s="138" t="s">
        <v>518</v>
      </c>
      <c r="G333" s="139" t="s">
        <v>307</v>
      </c>
      <c r="H333" s="140">
        <v>3.7559999999999998</v>
      </c>
      <c r="I333" s="141"/>
      <c r="J333" s="142">
        <f>ROUND(I333*H333,2)</f>
        <v>0</v>
      </c>
      <c r="K333" s="138" t="s">
        <v>237</v>
      </c>
      <c r="L333" s="32"/>
      <c r="M333" s="143" t="s">
        <v>1</v>
      </c>
      <c r="N333" s="144" t="s">
        <v>42</v>
      </c>
      <c r="P333" s="145">
        <f>O333*H333</f>
        <v>0</v>
      </c>
      <c r="Q333" s="145">
        <v>1.06277</v>
      </c>
      <c r="R333" s="145">
        <f>Q333*H333</f>
        <v>3.9917641199999996</v>
      </c>
      <c r="S333" s="145">
        <v>0</v>
      </c>
      <c r="T333" s="146">
        <f>S333*H333</f>
        <v>0</v>
      </c>
      <c r="AR333" s="147" t="s">
        <v>115</v>
      </c>
      <c r="AT333" s="147" t="s">
        <v>180</v>
      </c>
      <c r="AU333" s="147" t="s">
        <v>86</v>
      </c>
      <c r="AY333" s="17" t="s">
        <v>177</v>
      </c>
      <c r="BE333" s="148">
        <f>IF(N333="základní",J333,0)</f>
        <v>0</v>
      </c>
      <c r="BF333" s="148">
        <f>IF(N333="snížená",J333,0)</f>
        <v>0</v>
      </c>
      <c r="BG333" s="148">
        <f>IF(N333="zákl. přenesená",J333,0)</f>
        <v>0</v>
      </c>
      <c r="BH333" s="148">
        <f>IF(N333="sníž. přenesená",J333,0)</f>
        <v>0</v>
      </c>
      <c r="BI333" s="148">
        <f>IF(N333="nulová",J333,0)</f>
        <v>0</v>
      </c>
      <c r="BJ333" s="17" t="s">
        <v>84</v>
      </c>
      <c r="BK333" s="148">
        <f>ROUND(I333*H333,2)</f>
        <v>0</v>
      </c>
      <c r="BL333" s="17" t="s">
        <v>115</v>
      </c>
      <c r="BM333" s="147" t="s">
        <v>519</v>
      </c>
    </row>
    <row r="334" spans="2:65" s="1" customFormat="1" ht="11.25">
      <c r="B334" s="32"/>
      <c r="D334" s="149" t="s">
        <v>186</v>
      </c>
      <c r="F334" s="150" t="s">
        <v>520</v>
      </c>
      <c r="I334" s="151"/>
      <c r="L334" s="32"/>
      <c r="M334" s="152"/>
      <c r="T334" s="56"/>
      <c r="AT334" s="17" t="s">
        <v>186</v>
      </c>
      <c r="AU334" s="17" t="s">
        <v>86</v>
      </c>
    </row>
    <row r="335" spans="2:65" s="12" customFormat="1" ht="11.25">
      <c r="B335" s="156"/>
      <c r="D335" s="149" t="s">
        <v>240</v>
      </c>
      <c r="E335" s="157" t="s">
        <v>1</v>
      </c>
      <c r="F335" s="158" t="s">
        <v>521</v>
      </c>
      <c r="H335" s="159">
        <v>3.738</v>
      </c>
      <c r="I335" s="160"/>
      <c r="L335" s="156"/>
      <c r="M335" s="161"/>
      <c r="T335" s="162"/>
      <c r="AT335" s="157" t="s">
        <v>240</v>
      </c>
      <c r="AU335" s="157" t="s">
        <v>86</v>
      </c>
      <c r="AV335" s="12" t="s">
        <v>86</v>
      </c>
      <c r="AW335" s="12" t="s">
        <v>32</v>
      </c>
      <c r="AX335" s="12" t="s">
        <v>77</v>
      </c>
      <c r="AY335" s="157" t="s">
        <v>177</v>
      </c>
    </row>
    <row r="336" spans="2:65" s="12" customFormat="1" ht="11.25">
      <c r="B336" s="156"/>
      <c r="D336" s="149" t="s">
        <v>240</v>
      </c>
      <c r="E336" s="157" t="s">
        <v>1</v>
      </c>
      <c r="F336" s="158" t="s">
        <v>522</v>
      </c>
      <c r="H336" s="159">
        <v>1.7999999999999999E-2</v>
      </c>
      <c r="I336" s="160"/>
      <c r="L336" s="156"/>
      <c r="M336" s="161"/>
      <c r="T336" s="162"/>
      <c r="AT336" s="157" t="s">
        <v>240</v>
      </c>
      <c r="AU336" s="157" t="s">
        <v>86</v>
      </c>
      <c r="AV336" s="12" t="s">
        <v>86</v>
      </c>
      <c r="AW336" s="12" t="s">
        <v>32</v>
      </c>
      <c r="AX336" s="12" t="s">
        <v>77</v>
      </c>
      <c r="AY336" s="157" t="s">
        <v>177</v>
      </c>
    </row>
    <row r="337" spans="2:65" s="14" customFormat="1" ht="11.25">
      <c r="B337" s="169"/>
      <c r="D337" s="149" t="s">
        <v>240</v>
      </c>
      <c r="E337" s="170" t="s">
        <v>1</v>
      </c>
      <c r="F337" s="171" t="s">
        <v>263</v>
      </c>
      <c r="H337" s="172">
        <v>3.7559999999999998</v>
      </c>
      <c r="I337" s="173"/>
      <c r="L337" s="169"/>
      <c r="M337" s="174"/>
      <c r="T337" s="175"/>
      <c r="AT337" s="170" t="s">
        <v>240</v>
      </c>
      <c r="AU337" s="170" t="s">
        <v>86</v>
      </c>
      <c r="AV337" s="14" t="s">
        <v>115</v>
      </c>
      <c r="AW337" s="14" t="s">
        <v>32</v>
      </c>
      <c r="AX337" s="14" t="s">
        <v>84</v>
      </c>
      <c r="AY337" s="170" t="s">
        <v>177</v>
      </c>
    </row>
    <row r="338" spans="2:65" s="1" customFormat="1" ht="16.5" customHeight="1">
      <c r="B338" s="32"/>
      <c r="C338" s="136" t="s">
        <v>523</v>
      </c>
      <c r="D338" s="136" t="s">
        <v>180</v>
      </c>
      <c r="E338" s="137" t="s">
        <v>524</v>
      </c>
      <c r="F338" s="138" t="s">
        <v>525</v>
      </c>
      <c r="G338" s="139" t="s">
        <v>256</v>
      </c>
      <c r="H338" s="140">
        <v>59.807000000000002</v>
      </c>
      <c r="I338" s="141"/>
      <c r="J338" s="142">
        <f>ROUND(I338*H338,2)</f>
        <v>0</v>
      </c>
      <c r="K338" s="138" t="s">
        <v>237</v>
      </c>
      <c r="L338" s="32"/>
      <c r="M338" s="143" t="s">
        <v>1</v>
      </c>
      <c r="N338" s="144" t="s">
        <v>42</v>
      </c>
      <c r="P338" s="145">
        <f>O338*H338</f>
        <v>0</v>
      </c>
      <c r="Q338" s="145">
        <v>2.5018699999999998</v>
      </c>
      <c r="R338" s="145">
        <f>Q338*H338</f>
        <v>149.62933909</v>
      </c>
      <c r="S338" s="145">
        <v>0</v>
      </c>
      <c r="T338" s="146">
        <f>S338*H338</f>
        <v>0</v>
      </c>
      <c r="AR338" s="147" t="s">
        <v>115</v>
      </c>
      <c r="AT338" s="147" t="s">
        <v>180</v>
      </c>
      <c r="AU338" s="147" t="s">
        <v>86</v>
      </c>
      <c r="AY338" s="17" t="s">
        <v>177</v>
      </c>
      <c r="BE338" s="148">
        <f>IF(N338="základní",J338,0)</f>
        <v>0</v>
      </c>
      <c r="BF338" s="148">
        <f>IF(N338="snížená",J338,0)</f>
        <v>0</v>
      </c>
      <c r="BG338" s="148">
        <f>IF(N338="zákl. přenesená",J338,0)</f>
        <v>0</v>
      </c>
      <c r="BH338" s="148">
        <f>IF(N338="sníž. přenesená",J338,0)</f>
        <v>0</v>
      </c>
      <c r="BI338" s="148">
        <f>IF(N338="nulová",J338,0)</f>
        <v>0</v>
      </c>
      <c r="BJ338" s="17" t="s">
        <v>84</v>
      </c>
      <c r="BK338" s="148">
        <f>ROUND(I338*H338,2)</f>
        <v>0</v>
      </c>
      <c r="BL338" s="17" t="s">
        <v>115</v>
      </c>
      <c r="BM338" s="147" t="s">
        <v>526</v>
      </c>
    </row>
    <row r="339" spans="2:65" s="1" customFormat="1" ht="11.25">
      <c r="B339" s="32"/>
      <c r="D339" s="149" t="s">
        <v>186</v>
      </c>
      <c r="F339" s="150" t="s">
        <v>527</v>
      </c>
      <c r="I339" s="151"/>
      <c r="L339" s="32"/>
      <c r="M339" s="152"/>
      <c r="T339" s="56"/>
      <c r="AT339" s="17" t="s">
        <v>186</v>
      </c>
      <c r="AU339" s="17" t="s">
        <v>86</v>
      </c>
    </row>
    <row r="340" spans="2:65" s="13" customFormat="1" ht="11.25">
      <c r="B340" s="163"/>
      <c r="D340" s="149" t="s">
        <v>240</v>
      </c>
      <c r="E340" s="164" t="s">
        <v>1</v>
      </c>
      <c r="F340" s="165" t="s">
        <v>528</v>
      </c>
      <c r="H340" s="164" t="s">
        <v>1</v>
      </c>
      <c r="I340" s="166"/>
      <c r="L340" s="163"/>
      <c r="M340" s="167"/>
      <c r="T340" s="168"/>
      <c r="AT340" s="164" t="s">
        <v>240</v>
      </c>
      <c r="AU340" s="164" t="s">
        <v>86</v>
      </c>
      <c r="AV340" s="13" t="s">
        <v>84</v>
      </c>
      <c r="AW340" s="13" t="s">
        <v>32</v>
      </c>
      <c r="AX340" s="13" t="s">
        <v>77</v>
      </c>
      <c r="AY340" s="164" t="s">
        <v>177</v>
      </c>
    </row>
    <row r="341" spans="2:65" s="12" customFormat="1" ht="11.25">
      <c r="B341" s="156"/>
      <c r="D341" s="149" t="s">
        <v>240</v>
      </c>
      <c r="E341" s="157" t="s">
        <v>1</v>
      </c>
      <c r="F341" s="158" t="s">
        <v>529</v>
      </c>
      <c r="H341" s="159">
        <v>5.86</v>
      </c>
      <c r="I341" s="160"/>
      <c r="L341" s="156"/>
      <c r="M341" s="161"/>
      <c r="T341" s="162"/>
      <c r="AT341" s="157" t="s">
        <v>240</v>
      </c>
      <c r="AU341" s="157" t="s">
        <v>86</v>
      </c>
      <c r="AV341" s="12" t="s">
        <v>86</v>
      </c>
      <c r="AW341" s="12" t="s">
        <v>32</v>
      </c>
      <c r="AX341" s="12" t="s">
        <v>77</v>
      </c>
      <c r="AY341" s="157" t="s">
        <v>177</v>
      </c>
    </row>
    <row r="342" spans="2:65" s="12" customFormat="1" ht="11.25">
      <c r="B342" s="156"/>
      <c r="D342" s="149" t="s">
        <v>240</v>
      </c>
      <c r="E342" s="157" t="s">
        <v>1</v>
      </c>
      <c r="F342" s="158" t="s">
        <v>530</v>
      </c>
      <c r="H342" s="159">
        <v>13.629</v>
      </c>
      <c r="I342" s="160"/>
      <c r="L342" s="156"/>
      <c r="M342" s="161"/>
      <c r="T342" s="162"/>
      <c r="AT342" s="157" t="s">
        <v>240</v>
      </c>
      <c r="AU342" s="157" t="s">
        <v>86</v>
      </c>
      <c r="AV342" s="12" t="s">
        <v>86</v>
      </c>
      <c r="AW342" s="12" t="s">
        <v>32</v>
      </c>
      <c r="AX342" s="12" t="s">
        <v>77</v>
      </c>
      <c r="AY342" s="157" t="s">
        <v>177</v>
      </c>
    </row>
    <row r="343" spans="2:65" s="12" customFormat="1" ht="11.25">
      <c r="B343" s="156"/>
      <c r="D343" s="149" t="s">
        <v>240</v>
      </c>
      <c r="E343" s="157" t="s">
        <v>1</v>
      </c>
      <c r="F343" s="158" t="s">
        <v>531</v>
      </c>
      <c r="H343" s="159">
        <v>10.903</v>
      </c>
      <c r="I343" s="160"/>
      <c r="L343" s="156"/>
      <c r="M343" s="161"/>
      <c r="T343" s="162"/>
      <c r="AT343" s="157" t="s">
        <v>240</v>
      </c>
      <c r="AU343" s="157" t="s">
        <v>86</v>
      </c>
      <c r="AV343" s="12" t="s">
        <v>86</v>
      </c>
      <c r="AW343" s="12" t="s">
        <v>32</v>
      </c>
      <c r="AX343" s="12" t="s">
        <v>77</v>
      </c>
      <c r="AY343" s="157" t="s">
        <v>177</v>
      </c>
    </row>
    <row r="344" spans="2:65" s="12" customFormat="1" ht="11.25">
      <c r="B344" s="156"/>
      <c r="D344" s="149" t="s">
        <v>240</v>
      </c>
      <c r="E344" s="157" t="s">
        <v>1</v>
      </c>
      <c r="F344" s="158" t="s">
        <v>532</v>
      </c>
      <c r="H344" s="159">
        <v>10.063000000000001</v>
      </c>
      <c r="I344" s="160"/>
      <c r="L344" s="156"/>
      <c r="M344" s="161"/>
      <c r="T344" s="162"/>
      <c r="AT344" s="157" t="s">
        <v>240</v>
      </c>
      <c r="AU344" s="157" t="s">
        <v>86</v>
      </c>
      <c r="AV344" s="12" t="s">
        <v>86</v>
      </c>
      <c r="AW344" s="12" t="s">
        <v>32</v>
      </c>
      <c r="AX344" s="12" t="s">
        <v>77</v>
      </c>
      <c r="AY344" s="157" t="s">
        <v>177</v>
      </c>
    </row>
    <row r="345" spans="2:65" s="12" customFormat="1" ht="11.25">
      <c r="B345" s="156"/>
      <c r="D345" s="149" t="s">
        <v>240</v>
      </c>
      <c r="E345" s="157" t="s">
        <v>1</v>
      </c>
      <c r="F345" s="158" t="s">
        <v>533</v>
      </c>
      <c r="H345" s="159">
        <v>10.315</v>
      </c>
      <c r="I345" s="160"/>
      <c r="L345" s="156"/>
      <c r="M345" s="161"/>
      <c r="T345" s="162"/>
      <c r="AT345" s="157" t="s">
        <v>240</v>
      </c>
      <c r="AU345" s="157" t="s">
        <v>86</v>
      </c>
      <c r="AV345" s="12" t="s">
        <v>86</v>
      </c>
      <c r="AW345" s="12" t="s">
        <v>32</v>
      </c>
      <c r="AX345" s="12" t="s">
        <v>77</v>
      </c>
      <c r="AY345" s="157" t="s">
        <v>177</v>
      </c>
    </row>
    <row r="346" spans="2:65" s="12" customFormat="1" ht="11.25">
      <c r="B346" s="156"/>
      <c r="D346" s="149" t="s">
        <v>240</v>
      </c>
      <c r="E346" s="157" t="s">
        <v>1</v>
      </c>
      <c r="F346" s="158" t="s">
        <v>534</v>
      </c>
      <c r="H346" s="159">
        <v>3.8849999999999998</v>
      </c>
      <c r="I346" s="160"/>
      <c r="L346" s="156"/>
      <c r="M346" s="161"/>
      <c r="T346" s="162"/>
      <c r="AT346" s="157" t="s">
        <v>240</v>
      </c>
      <c r="AU346" s="157" t="s">
        <v>86</v>
      </c>
      <c r="AV346" s="12" t="s">
        <v>86</v>
      </c>
      <c r="AW346" s="12" t="s">
        <v>32</v>
      </c>
      <c r="AX346" s="12" t="s">
        <v>77</v>
      </c>
      <c r="AY346" s="157" t="s">
        <v>177</v>
      </c>
    </row>
    <row r="347" spans="2:65" s="15" customFormat="1" ht="11.25">
      <c r="B347" s="176"/>
      <c r="D347" s="149" t="s">
        <v>240</v>
      </c>
      <c r="E347" s="177" t="s">
        <v>1</v>
      </c>
      <c r="F347" s="178" t="s">
        <v>274</v>
      </c>
      <c r="H347" s="179">
        <v>54.655000000000001</v>
      </c>
      <c r="I347" s="180"/>
      <c r="L347" s="176"/>
      <c r="M347" s="181"/>
      <c r="T347" s="182"/>
      <c r="AT347" s="177" t="s">
        <v>240</v>
      </c>
      <c r="AU347" s="177" t="s">
        <v>86</v>
      </c>
      <c r="AV347" s="15" t="s">
        <v>102</v>
      </c>
      <c r="AW347" s="15" t="s">
        <v>32</v>
      </c>
      <c r="AX347" s="15" t="s">
        <v>77</v>
      </c>
      <c r="AY347" s="177" t="s">
        <v>177</v>
      </c>
    </row>
    <row r="348" spans="2:65" s="12" customFormat="1" ht="11.25">
      <c r="B348" s="156"/>
      <c r="D348" s="149" t="s">
        <v>240</v>
      </c>
      <c r="E348" s="157" t="s">
        <v>1</v>
      </c>
      <c r="F348" s="158" t="s">
        <v>535</v>
      </c>
      <c r="H348" s="159">
        <v>5.1520000000000001</v>
      </c>
      <c r="I348" s="160"/>
      <c r="L348" s="156"/>
      <c r="M348" s="161"/>
      <c r="T348" s="162"/>
      <c r="AT348" s="157" t="s">
        <v>240</v>
      </c>
      <c r="AU348" s="157" t="s">
        <v>86</v>
      </c>
      <c r="AV348" s="12" t="s">
        <v>86</v>
      </c>
      <c r="AW348" s="12" t="s">
        <v>32</v>
      </c>
      <c r="AX348" s="12" t="s">
        <v>77</v>
      </c>
      <c r="AY348" s="157" t="s">
        <v>177</v>
      </c>
    </row>
    <row r="349" spans="2:65" s="15" customFormat="1" ht="11.25">
      <c r="B349" s="176"/>
      <c r="D349" s="149" t="s">
        <v>240</v>
      </c>
      <c r="E349" s="177" t="s">
        <v>1</v>
      </c>
      <c r="F349" s="178" t="s">
        <v>274</v>
      </c>
      <c r="H349" s="179">
        <v>5.1520000000000001</v>
      </c>
      <c r="I349" s="180"/>
      <c r="L349" s="176"/>
      <c r="M349" s="181"/>
      <c r="T349" s="182"/>
      <c r="AT349" s="177" t="s">
        <v>240</v>
      </c>
      <c r="AU349" s="177" t="s">
        <v>86</v>
      </c>
      <c r="AV349" s="15" t="s">
        <v>102</v>
      </c>
      <c r="AW349" s="15" t="s">
        <v>32</v>
      </c>
      <c r="AX349" s="15" t="s">
        <v>77</v>
      </c>
      <c r="AY349" s="177" t="s">
        <v>177</v>
      </c>
    </row>
    <row r="350" spans="2:65" s="14" customFormat="1" ht="11.25">
      <c r="B350" s="169"/>
      <c r="D350" s="149" t="s">
        <v>240</v>
      </c>
      <c r="E350" s="170" t="s">
        <v>1</v>
      </c>
      <c r="F350" s="171" t="s">
        <v>263</v>
      </c>
      <c r="H350" s="172">
        <v>59.807000000000002</v>
      </c>
      <c r="I350" s="173"/>
      <c r="L350" s="169"/>
      <c r="M350" s="174"/>
      <c r="T350" s="175"/>
      <c r="AT350" s="170" t="s">
        <v>240</v>
      </c>
      <c r="AU350" s="170" t="s">
        <v>86</v>
      </c>
      <c r="AV350" s="14" t="s">
        <v>115</v>
      </c>
      <c r="AW350" s="14" t="s">
        <v>32</v>
      </c>
      <c r="AX350" s="14" t="s">
        <v>84</v>
      </c>
      <c r="AY350" s="170" t="s">
        <v>177</v>
      </c>
    </row>
    <row r="351" spans="2:65" s="1" customFormat="1" ht="16.5" customHeight="1">
      <c r="B351" s="32"/>
      <c r="C351" s="136" t="s">
        <v>536</v>
      </c>
      <c r="D351" s="136" t="s">
        <v>180</v>
      </c>
      <c r="E351" s="137" t="s">
        <v>537</v>
      </c>
      <c r="F351" s="138" t="s">
        <v>538</v>
      </c>
      <c r="G351" s="139" t="s">
        <v>368</v>
      </c>
      <c r="H351" s="140">
        <v>198.072</v>
      </c>
      <c r="I351" s="141"/>
      <c r="J351" s="142">
        <f>ROUND(I351*H351,2)</f>
        <v>0</v>
      </c>
      <c r="K351" s="138" t="s">
        <v>237</v>
      </c>
      <c r="L351" s="32"/>
      <c r="M351" s="143" t="s">
        <v>1</v>
      </c>
      <c r="N351" s="144" t="s">
        <v>42</v>
      </c>
      <c r="P351" s="145">
        <f>O351*H351</f>
        <v>0</v>
      </c>
      <c r="Q351" s="145">
        <v>2.6900000000000001E-3</v>
      </c>
      <c r="R351" s="145">
        <f>Q351*H351</f>
        <v>0.53281368000000007</v>
      </c>
      <c r="S351" s="145">
        <v>0</v>
      </c>
      <c r="T351" s="146">
        <f>S351*H351</f>
        <v>0</v>
      </c>
      <c r="AR351" s="147" t="s">
        <v>115</v>
      </c>
      <c r="AT351" s="147" t="s">
        <v>180</v>
      </c>
      <c r="AU351" s="147" t="s">
        <v>86</v>
      </c>
      <c r="AY351" s="17" t="s">
        <v>177</v>
      </c>
      <c r="BE351" s="148">
        <f>IF(N351="základní",J351,0)</f>
        <v>0</v>
      </c>
      <c r="BF351" s="148">
        <f>IF(N351="snížená",J351,0)</f>
        <v>0</v>
      </c>
      <c r="BG351" s="148">
        <f>IF(N351="zákl. přenesená",J351,0)</f>
        <v>0</v>
      </c>
      <c r="BH351" s="148">
        <f>IF(N351="sníž. přenesená",J351,0)</f>
        <v>0</v>
      </c>
      <c r="BI351" s="148">
        <f>IF(N351="nulová",J351,0)</f>
        <v>0</v>
      </c>
      <c r="BJ351" s="17" t="s">
        <v>84</v>
      </c>
      <c r="BK351" s="148">
        <f>ROUND(I351*H351,2)</f>
        <v>0</v>
      </c>
      <c r="BL351" s="17" t="s">
        <v>115</v>
      </c>
      <c r="BM351" s="147" t="s">
        <v>539</v>
      </c>
    </row>
    <row r="352" spans="2:65" s="1" customFormat="1" ht="11.25">
      <c r="B352" s="32"/>
      <c r="D352" s="149" t="s">
        <v>186</v>
      </c>
      <c r="F352" s="150" t="s">
        <v>540</v>
      </c>
      <c r="I352" s="151"/>
      <c r="L352" s="32"/>
      <c r="M352" s="152"/>
      <c r="T352" s="56"/>
      <c r="AT352" s="17" t="s">
        <v>186</v>
      </c>
      <c r="AU352" s="17" t="s">
        <v>86</v>
      </c>
    </row>
    <row r="353" spans="2:65" s="13" customFormat="1" ht="11.25">
      <c r="B353" s="163"/>
      <c r="D353" s="149" t="s">
        <v>240</v>
      </c>
      <c r="E353" s="164" t="s">
        <v>1</v>
      </c>
      <c r="F353" s="165" t="s">
        <v>528</v>
      </c>
      <c r="H353" s="164" t="s">
        <v>1</v>
      </c>
      <c r="I353" s="166"/>
      <c r="L353" s="163"/>
      <c r="M353" s="167"/>
      <c r="T353" s="168"/>
      <c r="AT353" s="164" t="s">
        <v>240</v>
      </c>
      <c r="AU353" s="164" t="s">
        <v>86</v>
      </c>
      <c r="AV353" s="13" t="s">
        <v>84</v>
      </c>
      <c r="AW353" s="13" t="s">
        <v>32</v>
      </c>
      <c r="AX353" s="13" t="s">
        <v>77</v>
      </c>
      <c r="AY353" s="164" t="s">
        <v>177</v>
      </c>
    </row>
    <row r="354" spans="2:65" s="12" customFormat="1" ht="11.25">
      <c r="B354" s="156"/>
      <c r="D354" s="149" t="s">
        <v>240</v>
      </c>
      <c r="E354" s="157" t="s">
        <v>1</v>
      </c>
      <c r="F354" s="158" t="s">
        <v>541</v>
      </c>
      <c r="H354" s="159">
        <v>18.018000000000001</v>
      </c>
      <c r="I354" s="160"/>
      <c r="L354" s="156"/>
      <c r="M354" s="161"/>
      <c r="T354" s="162"/>
      <c r="AT354" s="157" t="s">
        <v>240</v>
      </c>
      <c r="AU354" s="157" t="s">
        <v>86</v>
      </c>
      <c r="AV354" s="12" t="s">
        <v>86</v>
      </c>
      <c r="AW354" s="12" t="s">
        <v>32</v>
      </c>
      <c r="AX354" s="12" t="s">
        <v>77</v>
      </c>
      <c r="AY354" s="157" t="s">
        <v>177</v>
      </c>
    </row>
    <row r="355" spans="2:65" s="12" customFormat="1" ht="11.25">
      <c r="B355" s="156"/>
      <c r="D355" s="149" t="s">
        <v>240</v>
      </c>
      <c r="E355" s="157" t="s">
        <v>1</v>
      </c>
      <c r="F355" s="158" t="s">
        <v>542</v>
      </c>
      <c r="H355" s="159">
        <v>45.801000000000002</v>
      </c>
      <c r="I355" s="160"/>
      <c r="L355" s="156"/>
      <c r="M355" s="161"/>
      <c r="T355" s="162"/>
      <c r="AT355" s="157" t="s">
        <v>240</v>
      </c>
      <c r="AU355" s="157" t="s">
        <v>86</v>
      </c>
      <c r="AV355" s="12" t="s">
        <v>86</v>
      </c>
      <c r="AW355" s="12" t="s">
        <v>32</v>
      </c>
      <c r="AX355" s="12" t="s">
        <v>77</v>
      </c>
      <c r="AY355" s="157" t="s">
        <v>177</v>
      </c>
    </row>
    <row r="356" spans="2:65" s="12" customFormat="1" ht="11.25">
      <c r="B356" s="156"/>
      <c r="D356" s="149" t="s">
        <v>240</v>
      </c>
      <c r="E356" s="157" t="s">
        <v>1</v>
      </c>
      <c r="F356" s="158" t="s">
        <v>543</v>
      </c>
      <c r="H356" s="159">
        <v>35.454999999999998</v>
      </c>
      <c r="I356" s="160"/>
      <c r="L356" s="156"/>
      <c r="M356" s="161"/>
      <c r="T356" s="162"/>
      <c r="AT356" s="157" t="s">
        <v>240</v>
      </c>
      <c r="AU356" s="157" t="s">
        <v>86</v>
      </c>
      <c r="AV356" s="12" t="s">
        <v>86</v>
      </c>
      <c r="AW356" s="12" t="s">
        <v>32</v>
      </c>
      <c r="AX356" s="12" t="s">
        <v>77</v>
      </c>
      <c r="AY356" s="157" t="s">
        <v>177</v>
      </c>
    </row>
    <row r="357" spans="2:65" s="12" customFormat="1" ht="11.25">
      <c r="B357" s="156"/>
      <c r="D357" s="149" t="s">
        <v>240</v>
      </c>
      <c r="E357" s="157" t="s">
        <v>1</v>
      </c>
      <c r="F357" s="158" t="s">
        <v>544</v>
      </c>
      <c r="H357" s="159">
        <v>32.311999999999998</v>
      </c>
      <c r="I357" s="160"/>
      <c r="L357" s="156"/>
      <c r="M357" s="161"/>
      <c r="T357" s="162"/>
      <c r="AT357" s="157" t="s">
        <v>240</v>
      </c>
      <c r="AU357" s="157" t="s">
        <v>86</v>
      </c>
      <c r="AV357" s="12" t="s">
        <v>86</v>
      </c>
      <c r="AW357" s="12" t="s">
        <v>32</v>
      </c>
      <c r="AX357" s="12" t="s">
        <v>77</v>
      </c>
      <c r="AY357" s="157" t="s">
        <v>177</v>
      </c>
    </row>
    <row r="358" spans="2:65" s="12" customFormat="1" ht="11.25">
      <c r="B358" s="156"/>
      <c r="D358" s="149" t="s">
        <v>240</v>
      </c>
      <c r="E358" s="157" t="s">
        <v>1</v>
      </c>
      <c r="F358" s="158" t="s">
        <v>545</v>
      </c>
      <c r="H358" s="159">
        <v>32.746000000000002</v>
      </c>
      <c r="I358" s="160"/>
      <c r="L358" s="156"/>
      <c r="M358" s="161"/>
      <c r="T358" s="162"/>
      <c r="AT358" s="157" t="s">
        <v>240</v>
      </c>
      <c r="AU358" s="157" t="s">
        <v>86</v>
      </c>
      <c r="AV358" s="12" t="s">
        <v>86</v>
      </c>
      <c r="AW358" s="12" t="s">
        <v>32</v>
      </c>
      <c r="AX358" s="12" t="s">
        <v>77</v>
      </c>
      <c r="AY358" s="157" t="s">
        <v>177</v>
      </c>
    </row>
    <row r="359" spans="2:65" s="12" customFormat="1" ht="11.25">
      <c r="B359" s="156"/>
      <c r="D359" s="149" t="s">
        <v>240</v>
      </c>
      <c r="E359" s="157" t="s">
        <v>1</v>
      </c>
      <c r="F359" s="158" t="s">
        <v>546</v>
      </c>
      <c r="H359" s="159">
        <v>13.02</v>
      </c>
      <c r="I359" s="160"/>
      <c r="L359" s="156"/>
      <c r="M359" s="161"/>
      <c r="T359" s="162"/>
      <c r="AT359" s="157" t="s">
        <v>240</v>
      </c>
      <c r="AU359" s="157" t="s">
        <v>86</v>
      </c>
      <c r="AV359" s="12" t="s">
        <v>86</v>
      </c>
      <c r="AW359" s="12" t="s">
        <v>32</v>
      </c>
      <c r="AX359" s="12" t="s">
        <v>77</v>
      </c>
      <c r="AY359" s="157" t="s">
        <v>177</v>
      </c>
    </row>
    <row r="360" spans="2:65" s="15" customFormat="1" ht="11.25">
      <c r="B360" s="176"/>
      <c r="D360" s="149" t="s">
        <v>240</v>
      </c>
      <c r="E360" s="177" t="s">
        <v>1</v>
      </c>
      <c r="F360" s="178" t="s">
        <v>274</v>
      </c>
      <c r="H360" s="179">
        <v>177.352</v>
      </c>
      <c r="I360" s="180"/>
      <c r="L360" s="176"/>
      <c r="M360" s="181"/>
      <c r="T360" s="182"/>
      <c r="AT360" s="177" t="s">
        <v>240</v>
      </c>
      <c r="AU360" s="177" t="s">
        <v>86</v>
      </c>
      <c r="AV360" s="15" t="s">
        <v>102</v>
      </c>
      <c r="AW360" s="15" t="s">
        <v>32</v>
      </c>
      <c r="AX360" s="15" t="s">
        <v>77</v>
      </c>
      <c r="AY360" s="177" t="s">
        <v>177</v>
      </c>
    </row>
    <row r="361" spans="2:65" s="12" customFormat="1" ht="11.25">
      <c r="B361" s="156"/>
      <c r="D361" s="149" t="s">
        <v>240</v>
      </c>
      <c r="E361" s="157" t="s">
        <v>1</v>
      </c>
      <c r="F361" s="158" t="s">
        <v>547</v>
      </c>
      <c r="H361" s="159">
        <v>20.72</v>
      </c>
      <c r="I361" s="160"/>
      <c r="L361" s="156"/>
      <c r="M361" s="161"/>
      <c r="T361" s="162"/>
      <c r="AT361" s="157" t="s">
        <v>240</v>
      </c>
      <c r="AU361" s="157" t="s">
        <v>86</v>
      </c>
      <c r="AV361" s="12" t="s">
        <v>86</v>
      </c>
      <c r="AW361" s="12" t="s">
        <v>32</v>
      </c>
      <c r="AX361" s="12" t="s">
        <v>77</v>
      </c>
      <c r="AY361" s="157" t="s">
        <v>177</v>
      </c>
    </row>
    <row r="362" spans="2:65" s="15" customFormat="1" ht="11.25">
      <c r="B362" s="176"/>
      <c r="D362" s="149" t="s">
        <v>240</v>
      </c>
      <c r="E362" s="177" t="s">
        <v>1</v>
      </c>
      <c r="F362" s="178" t="s">
        <v>274</v>
      </c>
      <c r="H362" s="179">
        <v>20.72</v>
      </c>
      <c r="I362" s="180"/>
      <c r="L362" s="176"/>
      <c r="M362" s="181"/>
      <c r="T362" s="182"/>
      <c r="AT362" s="177" t="s">
        <v>240</v>
      </c>
      <c r="AU362" s="177" t="s">
        <v>86</v>
      </c>
      <c r="AV362" s="15" t="s">
        <v>102</v>
      </c>
      <c r="AW362" s="15" t="s">
        <v>32</v>
      </c>
      <c r="AX362" s="15" t="s">
        <v>77</v>
      </c>
      <c r="AY362" s="177" t="s">
        <v>177</v>
      </c>
    </row>
    <row r="363" spans="2:65" s="14" customFormat="1" ht="11.25">
      <c r="B363" s="169"/>
      <c r="D363" s="149" t="s">
        <v>240</v>
      </c>
      <c r="E363" s="170" t="s">
        <v>1</v>
      </c>
      <c r="F363" s="171" t="s">
        <v>263</v>
      </c>
      <c r="H363" s="172">
        <v>198.072</v>
      </c>
      <c r="I363" s="173"/>
      <c r="L363" s="169"/>
      <c r="M363" s="174"/>
      <c r="T363" s="175"/>
      <c r="AT363" s="170" t="s">
        <v>240</v>
      </c>
      <c r="AU363" s="170" t="s">
        <v>86</v>
      </c>
      <c r="AV363" s="14" t="s">
        <v>115</v>
      </c>
      <c r="AW363" s="14" t="s">
        <v>32</v>
      </c>
      <c r="AX363" s="14" t="s">
        <v>84</v>
      </c>
      <c r="AY363" s="170" t="s">
        <v>177</v>
      </c>
    </row>
    <row r="364" spans="2:65" s="1" customFormat="1" ht="16.5" customHeight="1">
      <c r="B364" s="32"/>
      <c r="C364" s="136" t="s">
        <v>548</v>
      </c>
      <c r="D364" s="136" t="s">
        <v>180</v>
      </c>
      <c r="E364" s="137" t="s">
        <v>549</v>
      </c>
      <c r="F364" s="138" t="s">
        <v>550</v>
      </c>
      <c r="G364" s="139" t="s">
        <v>368</v>
      </c>
      <c r="H364" s="140">
        <v>198.072</v>
      </c>
      <c r="I364" s="141"/>
      <c r="J364" s="142">
        <f>ROUND(I364*H364,2)</f>
        <v>0</v>
      </c>
      <c r="K364" s="138" t="s">
        <v>237</v>
      </c>
      <c r="L364" s="32"/>
      <c r="M364" s="143" t="s">
        <v>1</v>
      </c>
      <c r="N364" s="144" t="s">
        <v>42</v>
      </c>
      <c r="P364" s="145">
        <f>O364*H364</f>
        <v>0</v>
      </c>
      <c r="Q364" s="145">
        <v>0</v>
      </c>
      <c r="R364" s="145">
        <f>Q364*H364</f>
        <v>0</v>
      </c>
      <c r="S364" s="145">
        <v>0</v>
      </c>
      <c r="T364" s="146">
        <f>S364*H364</f>
        <v>0</v>
      </c>
      <c r="AR364" s="147" t="s">
        <v>115</v>
      </c>
      <c r="AT364" s="147" t="s">
        <v>180</v>
      </c>
      <c r="AU364" s="147" t="s">
        <v>86</v>
      </c>
      <c r="AY364" s="17" t="s">
        <v>177</v>
      </c>
      <c r="BE364" s="148">
        <f>IF(N364="základní",J364,0)</f>
        <v>0</v>
      </c>
      <c r="BF364" s="148">
        <f>IF(N364="snížená",J364,0)</f>
        <v>0</v>
      </c>
      <c r="BG364" s="148">
        <f>IF(N364="zákl. přenesená",J364,0)</f>
        <v>0</v>
      </c>
      <c r="BH364" s="148">
        <f>IF(N364="sníž. přenesená",J364,0)</f>
        <v>0</v>
      </c>
      <c r="BI364" s="148">
        <f>IF(N364="nulová",J364,0)</f>
        <v>0</v>
      </c>
      <c r="BJ364" s="17" t="s">
        <v>84</v>
      </c>
      <c r="BK364" s="148">
        <f>ROUND(I364*H364,2)</f>
        <v>0</v>
      </c>
      <c r="BL364" s="17" t="s">
        <v>115</v>
      </c>
      <c r="BM364" s="147" t="s">
        <v>551</v>
      </c>
    </row>
    <row r="365" spans="2:65" s="1" customFormat="1" ht="11.25">
      <c r="B365" s="32"/>
      <c r="D365" s="149" t="s">
        <v>186</v>
      </c>
      <c r="F365" s="150" t="s">
        <v>552</v>
      </c>
      <c r="I365" s="151"/>
      <c r="L365" s="32"/>
      <c r="M365" s="152"/>
      <c r="T365" s="56"/>
      <c r="AT365" s="17" t="s">
        <v>186</v>
      </c>
      <c r="AU365" s="17" t="s">
        <v>86</v>
      </c>
    </row>
    <row r="366" spans="2:65" s="12" customFormat="1" ht="11.25">
      <c r="B366" s="156"/>
      <c r="D366" s="149" t="s">
        <v>240</v>
      </c>
      <c r="E366" s="157" t="s">
        <v>1</v>
      </c>
      <c r="F366" s="158" t="s">
        <v>553</v>
      </c>
      <c r="H366" s="159">
        <v>198.072</v>
      </c>
      <c r="I366" s="160"/>
      <c r="L366" s="156"/>
      <c r="M366" s="161"/>
      <c r="T366" s="162"/>
      <c r="AT366" s="157" t="s">
        <v>240</v>
      </c>
      <c r="AU366" s="157" t="s">
        <v>86</v>
      </c>
      <c r="AV366" s="12" t="s">
        <v>86</v>
      </c>
      <c r="AW366" s="12" t="s">
        <v>32</v>
      </c>
      <c r="AX366" s="12" t="s">
        <v>84</v>
      </c>
      <c r="AY366" s="157" t="s">
        <v>177</v>
      </c>
    </row>
    <row r="367" spans="2:65" s="1" customFormat="1" ht="16.5" customHeight="1">
      <c r="B367" s="32"/>
      <c r="C367" s="136" t="s">
        <v>554</v>
      </c>
      <c r="D367" s="136" t="s">
        <v>180</v>
      </c>
      <c r="E367" s="137" t="s">
        <v>555</v>
      </c>
      <c r="F367" s="138" t="s">
        <v>556</v>
      </c>
      <c r="G367" s="139" t="s">
        <v>256</v>
      </c>
      <c r="H367" s="140">
        <v>12.617000000000001</v>
      </c>
      <c r="I367" s="141"/>
      <c r="J367" s="142">
        <f>ROUND(I367*H367,2)</f>
        <v>0</v>
      </c>
      <c r="K367" s="138" t="s">
        <v>237</v>
      </c>
      <c r="L367" s="32"/>
      <c r="M367" s="143" t="s">
        <v>1</v>
      </c>
      <c r="N367" s="144" t="s">
        <v>42</v>
      </c>
      <c r="P367" s="145">
        <f>O367*H367</f>
        <v>0</v>
      </c>
      <c r="Q367" s="145">
        <v>2.5018699999999998</v>
      </c>
      <c r="R367" s="145">
        <f>Q367*H367</f>
        <v>31.56609379</v>
      </c>
      <c r="S367" s="145">
        <v>0</v>
      </c>
      <c r="T367" s="146">
        <f>S367*H367</f>
        <v>0</v>
      </c>
      <c r="AR367" s="147" t="s">
        <v>115</v>
      </c>
      <c r="AT367" s="147" t="s">
        <v>180</v>
      </c>
      <c r="AU367" s="147" t="s">
        <v>86</v>
      </c>
      <c r="AY367" s="17" t="s">
        <v>177</v>
      </c>
      <c r="BE367" s="148">
        <f>IF(N367="základní",J367,0)</f>
        <v>0</v>
      </c>
      <c r="BF367" s="148">
        <f>IF(N367="snížená",J367,0)</f>
        <v>0</v>
      </c>
      <c r="BG367" s="148">
        <f>IF(N367="zákl. přenesená",J367,0)</f>
        <v>0</v>
      </c>
      <c r="BH367" s="148">
        <f>IF(N367="sníž. přenesená",J367,0)</f>
        <v>0</v>
      </c>
      <c r="BI367" s="148">
        <f>IF(N367="nulová",J367,0)</f>
        <v>0</v>
      </c>
      <c r="BJ367" s="17" t="s">
        <v>84</v>
      </c>
      <c r="BK367" s="148">
        <f>ROUND(I367*H367,2)</f>
        <v>0</v>
      </c>
      <c r="BL367" s="17" t="s">
        <v>115</v>
      </c>
      <c r="BM367" s="147" t="s">
        <v>557</v>
      </c>
    </row>
    <row r="368" spans="2:65" s="1" customFormat="1" ht="11.25">
      <c r="B368" s="32"/>
      <c r="D368" s="149" t="s">
        <v>186</v>
      </c>
      <c r="F368" s="150" t="s">
        <v>558</v>
      </c>
      <c r="I368" s="151"/>
      <c r="L368" s="32"/>
      <c r="M368" s="152"/>
      <c r="T368" s="56"/>
      <c r="AT368" s="17" t="s">
        <v>186</v>
      </c>
      <c r="AU368" s="17" t="s">
        <v>86</v>
      </c>
    </row>
    <row r="369" spans="2:65" s="13" customFormat="1" ht="11.25">
      <c r="B369" s="163"/>
      <c r="D369" s="149" t="s">
        <v>240</v>
      </c>
      <c r="E369" s="164" t="s">
        <v>1</v>
      </c>
      <c r="F369" s="165" t="s">
        <v>559</v>
      </c>
      <c r="H369" s="164" t="s">
        <v>1</v>
      </c>
      <c r="I369" s="166"/>
      <c r="L369" s="163"/>
      <c r="M369" s="167"/>
      <c r="T369" s="168"/>
      <c r="AT369" s="164" t="s">
        <v>240</v>
      </c>
      <c r="AU369" s="164" t="s">
        <v>86</v>
      </c>
      <c r="AV369" s="13" t="s">
        <v>84</v>
      </c>
      <c r="AW369" s="13" t="s">
        <v>32</v>
      </c>
      <c r="AX369" s="13" t="s">
        <v>77</v>
      </c>
      <c r="AY369" s="164" t="s">
        <v>177</v>
      </c>
    </row>
    <row r="370" spans="2:65" s="12" customFormat="1" ht="11.25">
      <c r="B370" s="156"/>
      <c r="D370" s="149" t="s">
        <v>240</v>
      </c>
      <c r="E370" s="157" t="s">
        <v>1</v>
      </c>
      <c r="F370" s="158" t="s">
        <v>560</v>
      </c>
      <c r="H370" s="159">
        <v>2.5760000000000001</v>
      </c>
      <c r="I370" s="160"/>
      <c r="L370" s="156"/>
      <c r="M370" s="161"/>
      <c r="T370" s="162"/>
      <c r="AT370" s="157" t="s">
        <v>240</v>
      </c>
      <c r="AU370" s="157" t="s">
        <v>86</v>
      </c>
      <c r="AV370" s="12" t="s">
        <v>86</v>
      </c>
      <c r="AW370" s="12" t="s">
        <v>32</v>
      </c>
      <c r="AX370" s="12" t="s">
        <v>77</v>
      </c>
      <c r="AY370" s="157" t="s">
        <v>177</v>
      </c>
    </row>
    <row r="371" spans="2:65" s="12" customFormat="1" ht="11.25">
      <c r="B371" s="156"/>
      <c r="D371" s="149" t="s">
        <v>240</v>
      </c>
      <c r="E371" s="157" t="s">
        <v>1</v>
      </c>
      <c r="F371" s="158" t="s">
        <v>561</v>
      </c>
      <c r="H371" s="159">
        <v>3.8879999999999999</v>
      </c>
      <c r="I371" s="160"/>
      <c r="L371" s="156"/>
      <c r="M371" s="161"/>
      <c r="T371" s="162"/>
      <c r="AT371" s="157" t="s">
        <v>240</v>
      </c>
      <c r="AU371" s="157" t="s">
        <v>86</v>
      </c>
      <c r="AV371" s="12" t="s">
        <v>86</v>
      </c>
      <c r="AW371" s="12" t="s">
        <v>32</v>
      </c>
      <c r="AX371" s="12" t="s">
        <v>77</v>
      </c>
      <c r="AY371" s="157" t="s">
        <v>177</v>
      </c>
    </row>
    <row r="372" spans="2:65" s="12" customFormat="1" ht="11.25">
      <c r="B372" s="156"/>
      <c r="D372" s="149" t="s">
        <v>240</v>
      </c>
      <c r="E372" s="157" t="s">
        <v>1</v>
      </c>
      <c r="F372" s="158" t="s">
        <v>562</v>
      </c>
      <c r="H372" s="159">
        <v>2.5529999999999999</v>
      </c>
      <c r="I372" s="160"/>
      <c r="L372" s="156"/>
      <c r="M372" s="161"/>
      <c r="T372" s="162"/>
      <c r="AT372" s="157" t="s">
        <v>240</v>
      </c>
      <c r="AU372" s="157" t="s">
        <v>86</v>
      </c>
      <c r="AV372" s="12" t="s">
        <v>86</v>
      </c>
      <c r="AW372" s="12" t="s">
        <v>32</v>
      </c>
      <c r="AX372" s="12" t="s">
        <v>77</v>
      </c>
      <c r="AY372" s="157" t="s">
        <v>177</v>
      </c>
    </row>
    <row r="373" spans="2:65" s="12" customFormat="1" ht="11.25">
      <c r="B373" s="156"/>
      <c r="D373" s="149" t="s">
        <v>240</v>
      </c>
      <c r="E373" s="157" t="s">
        <v>1</v>
      </c>
      <c r="F373" s="158" t="s">
        <v>563</v>
      </c>
      <c r="H373" s="159">
        <v>3.6</v>
      </c>
      <c r="I373" s="160"/>
      <c r="L373" s="156"/>
      <c r="M373" s="161"/>
      <c r="T373" s="162"/>
      <c r="AT373" s="157" t="s">
        <v>240</v>
      </c>
      <c r="AU373" s="157" t="s">
        <v>86</v>
      </c>
      <c r="AV373" s="12" t="s">
        <v>86</v>
      </c>
      <c r="AW373" s="12" t="s">
        <v>32</v>
      </c>
      <c r="AX373" s="12" t="s">
        <v>77</v>
      </c>
      <c r="AY373" s="157" t="s">
        <v>177</v>
      </c>
    </row>
    <row r="374" spans="2:65" s="14" customFormat="1" ht="11.25">
      <c r="B374" s="169"/>
      <c r="D374" s="149" t="s">
        <v>240</v>
      </c>
      <c r="E374" s="170" t="s">
        <v>1</v>
      </c>
      <c r="F374" s="171" t="s">
        <v>263</v>
      </c>
      <c r="H374" s="172">
        <v>12.617000000000001</v>
      </c>
      <c r="I374" s="173"/>
      <c r="L374" s="169"/>
      <c r="M374" s="174"/>
      <c r="T374" s="175"/>
      <c r="AT374" s="170" t="s">
        <v>240</v>
      </c>
      <c r="AU374" s="170" t="s">
        <v>86</v>
      </c>
      <c r="AV374" s="14" t="s">
        <v>115</v>
      </c>
      <c r="AW374" s="14" t="s">
        <v>32</v>
      </c>
      <c r="AX374" s="14" t="s">
        <v>84</v>
      </c>
      <c r="AY374" s="170" t="s">
        <v>177</v>
      </c>
    </row>
    <row r="375" spans="2:65" s="1" customFormat="1" ht="16.5" customHeight="1">
      <c r="B375" s="32"/>
      <c r="C375" s="136" t="s">
        <v>564</v>
      </c>
      <c r="D375" s="136" t="s">
        <v>180</v>
      </c>
      <c r="E375" s="137" t="s">
        <v>565</v>
      </c>
      <c r="F375" s="138" t="s">
        <v>566</v>
      </c>
      <c r="G375" s="139" t="s">
        <v>368</v>
      </c>
      <c r="H375" s="140">
        <v>50.328000000000003</v>
      </c>
      <c r="I375" s="141"/>
      <c r="J375" s="142">
        <f>ROUND(I375*H375,2)</f>
        <v>0</v>
      </c>
      <c r="K375" s="138" t="s">
        <v>237</v>
      </c>
      <c r="L375" s="32"/>
      <c r="M375" s="143" t="s">
        <v>1</v>
      </c>
      <c r="N375" s="144" t="s">
        <v>42</v>
      </c>
      <c r="P375" s="145">
        <f>O375*H375</f>
        <v>0</v>
      </c>
      <c r="Q375" s="145">
        <v>2.64E-3</v>
      </c>
      <c r="R375" s="145">
        <f>Q375*H375</f>
        <v>0.13286592</v>
      </c>
      <c r="S375" s="145">
        <v>0</v>
      </c>
      <c r="T375" s="146">
        <f>S375*H375</f>
        <v>0</v>
      </c>
      <c r="AR375" s="147" t="s">
        <v>115</v>
      </c>
      <c r="AT375" s="147" t="s">
        <v>180</v>
      </c>
      <c r="AU375" s="147" t="s">
        <v>86</v>
      </c>
      <c r="AY375" s="17" t="s">
        <v>177</v>
      </c>
      <c r="BE375" s="148">
        <f>IF(N375="základní",J375,0)</f>
        <v>0</v>
      </c>
      <c r="BF375" s="148">
        <f>IF(N375="snížená",J375,0)</f>
        <v>0</v>
      </c>
      <c r="BG375" s="148">
        <f>IF(N375="zákl. přenesená",J375,0)</f>
        <v>0</v>
      </c>
      <c r="BH375" s="148">
        <f>IF(N375="sníž. přenesená",J375,0)</f>
        <v>0</v>
      </c>
      <c r="BI375" s="148">
        <f>IF(N375="nulová",J375,0)</f>
        <v>0</v>
      </c>
      <c r="BJ375" s="17" t="s">
        <v>84</v>
      </c>
      <c r="BK375" s="148">
        <f>ROUND(I375*H375,2)</f>
        <v>0</v>
      </c>
      <c r="BL375" s="17" t="s">
        <v>115</v>
      </c>
      <c r="BM375" s="147" t="s">
        <v>567</v>
      </c>
    </row>
    <row r="376" spans="2:65" s="1" customFormat="1" ht="11.25">
      <c r="B376" s="32"/>
      <c r="D376" s="149" t="s">
        <v>186</v>
      </c>
      <c r="F376" s="150" t="s">
        <v>568</v>
      </c>
      <c r="I376" s="151"/>
      <c r="L376" s="32"/>
      <c r="M376" s="152"/>
      <c r="T376" s="56"/>
      <c r="AT376" s="17" t="s">
        <v>186</v>
      </c>
      <c r="AU376" s="17" t="s">
        <v>86</v>
      </c>
    </row>
    <row r="377" spans="2:65" s="13" customFormat="1" ht="11.25">
      <c r="B377" s="163"/>
      <c r="D377" s="149" t="s">
        <v>240</v>
      </c>
      <c r="E377" s="164" t="s">
        <v>1</v>
      </c>
      <c r="F377" s="165" t="s">
        <v>559</v>
      </c>
      <c r="H377" s="164" t="s">
        <v>1</v>
      </c>
      <c r="I377" s="166"/>
      <c r="L377" s="163"/>
      <c r="M377" s="167"/>
      <c r="T377" s="168"/>
      <c r="AT377" s="164" t="s">
        <v>240</v>
      </c>
      <c r="AU377" s="164" t="s">
        <v>86</v>
      </c>
      <c r="AV377" s="13" t="s">
        <v>84</v>
      </c>
      <c r="AW377" s="13" t="s">
        <v>32</v>
      </c>
      <c r="AX377" s="13" t="s">
        <v>77</v>
      </c>
      <c r="AY377" s="164" t="s">
        <v>177</v>
      </c>
    </row>
    <row r="378" spans="2:65" s="12" customFormat="1" ht="11.25">
      <c r="B378" s="156"/>
      <c r="D378" s="149" t="s">
        <v>240</v>
      </c>
      <c r="E378" s="157" t="s">
        <v>1</v>
      </c>
      <c r="F378" s="158" t="s">
        <v>569</v>
      </c>
      <c r="H378" s="159">
        <v>11.448</v>
      </c>
      <c r="I378" s="160"/>
      <c r="L378" s="156"/>
      <c r="M378" s="161"/>
      <c r="T378" s="162"/>
      <c r="AT378" s="157" t="s">
        <v>240</v>
      </c>
      <c r="AU378" s="157" t="s">
        <v>86</v>
      </c>
      <c r="AV378" s="12" t="s">
        <v>86</v>
      </c>
      <c r="AW378" s="12" t="s">
        <v>32</v>
      </c>
      <c r="AX378" s="12" t="s">
        <v>77</v>
      </c>
      <c r="AY378" s="157" t="s">
        <v>177</v>
      </c>
    </row>
    <row r="379" spans="2:65" s="12" customFormat="1" ht="11.25">
      <c r="B379" s="156"/>
      <c r="D379" s="149" t="s">
        <v>240</v>
      </c>
      <c r="E379" s="157" t="s">
        <v>1</v>
      </c>
      <c r="F379" s="158" t="s">
        <v>570</v>
      </c>
      <c r="H379" s="159">
        <v>17.28</v>
      </c>
      <c r="I379" s="160"/>
      <c r="L379" s="156"/>
      <c r="M379" s="161"/>
      <c r="T379" s="162"/>
      <c r="AT379" s="157" t="s">
        <v>240</v>
      </c>
      <c r="AU379" s="157" t="s">
        <v>86</v>
      </c>
      <c r="AV379" s="12" t="s">
        <v>86</v>
      </c>
      <c r="AW379" s="12" t="s">
        <v>32</v>
      </c>
      <c r="AX379" s="12" t="s">
        <v>77</v>
      </c>
      <c r="AY379" s="157" t="s">
        <v>177</v>
      </c>
    </row>
    <row r="380" spans="2:65" s="12" customFormat="1" ht="11.25">
      <c r="B380" s="156"/>
      <c r="D380" s="149" t="s">
        <v>240</v>
      </c>
      <c r="E380" s="157" t="s">
        <v>1</v>
      </c>
      <c r="F380" s="158" t="s">
        <v>571</v>
      </c>
      <c r="H380" s="159">
        <v>7.2</v>
      </c>
      <c r="I380" s="160"/>
      <c r="L380" s="156"/>
      <c r="M380" s="161"/>
      <c r="T380" s="162"/>
      <c r="AT380" s="157" t="s">
        <v>240</v>
      </c>
      <c r="AU380" s="157" t="s">
        <v>86</v>
      </c>
      <c r="AV380" s="12" t="s">
        <v>86</v>
      </c>
      <c r="AW380" s="12" t="s">
        <v>32</v>
      </c>
      <c r="AX380" s="12" t="s">
        <v>77</v>
      </c>
      <c r="AY380" s="157" t="s">
        <v>177</v>
      </c>
    </row>
    <row r="381" spans="2:65" s="12" customFormat="1" ht="11.25">
      <c r="B381" s="156"/>
      <c r="D381" s="149" t="s">
        <v>240</v>
      </c>
      <c r="E381" s="157" t="s">
        <v>1</v>
      </c>
      <c r="F381" s="158" t="s">
        <v>572</v>
      </c>
      <c r="H381" s="159">
        <v>14.4</v>
      </c>
      <c r="I381" s="160"/>
      <c r="L381" s="156"/>
      <c r="M381" s="161"/>
      <c r="T381" s="162"/>
      <c r="AT381" s="157" t="s">
        <v>240</v>
      </c>
      <c r="AU381" s="157" t="s">
        <v>86</v>
      </c>
      <c r="AV381" s="12" t="s">
        <v>86</v>
      </c>
      <c r="AW381" s="12" t="s">
        <v>32</v>
      </c>
      <c r="AX381" s="12" t="s">
        <v>77</v>
      </c>
      <c r="AY381" s="157" t="s">
        <v>177</v>
      </c>
    </row>
    <row r="382" spans="2:65" s="14" customFormat="1" ht="11.25">
      <c r="B382" s="169"/>
      <c r="D382" s="149" t="s">
        <v>240</v>
      </c>
      <c r="E382" s="170" t="s">
        <v>1</v>
      </c>
      <c r="F382" s="171" t="s">
        <v>263</v>
      </c>
      <c r="H382" s="172">
        <v>50.328000000000003</v>
      </c>
      <c r="I382" s="173"/>
      <c r="L382" s="169"/>
      <c r="M382" s="174"/>
      <c r="T382" s="175"/>
      <c r="AT382" s="170" t="s">
        <v>240</v>
      </c>
      <c r="AU382" s="170" t="s">
        <v>86</v>
      </c>
      <c r="AV382" s="14" t="s">
        <v>115</v>
      </c>
      <c r="AW382" s="14" t="s">
        <v>32</v>
      </c>
      <c r="AX382" s="14" t="s">
        <v>84</v>
      </c>
      <c r="AY382" s="170" t="s">
        <v>177</v>
      </c>
    </row>
    <row r="383" spans="2:65" s="1" customFormat="1" ht="16.5" customHeight="1">
      <c r="B383" s="32"/>
      <c r="C383" s="136" t="s">
        <v>573</v>
      </c>
      <c r="D383" s="136" t="s">
        <v>180</v>
      </c>
      <c r="E383" s="137" t="s">
        <v>574</v>
      </c>
      <c r="F383" s="138" t="s">
        <v>575</v>
      </c>
      <c r="G383" s="139" t="s">
        <v>368</v>
      </c>
      <c r="H383" s="140">
        <v>50.328000000000003</v>
      </c>
      <c r="I383" s="141"/>
      <c r="J383" s="142">
        <f>ROUND(I383*H383,2)</f>
        <v>0</v>
      </c>
      <c r="K383" s="138" t="s">
        <v>237</v>
      </c>
      <c r="L383" s="32"/>
      <c r="M383" s="143" t="s">
        <v>1</v>
      </c>
      <c r="N383" s="144" t="s">
        <v>42</v>
      </c>
      <c r="P383" s="145">
        <f>O383*H383</f>
        <v>0</v>
      </c>
      <c r="Q383" s="145">
        <v>0</v>
      </c>
      <c r="R383" s="145">
        <f>Q383*H383</f>
        <v>0</v>
      </c>
      <c r="S383" s="145">
        <v>0</v>
      </c>
      <c r="T383" s="146">
        <f>S383*H383</f>
        <v>0</v>
      </c>
      <c r="AR383" s="147" t="s">
        <v>115</v>
      </c>
      <c r="AT383" s="147" t="s">
        <v>180</v>
      </c>
      <c r="AU383" s="147" t="s">
        <v>86</v>
      </c>
      <c r="AY383" s="17" t="s">
        <v>177</v>
      </c>
      <c r="BE383" s="148">
        <f>IF(N383="základní",J383,0)</f>
        <v>0</v>
      </c>
      <c r="BF383" s="148">
        <f>IF(N383="snížená",J383,0)</f>
        <v>0</v>
      </c>
      <c r="BG383" s="148">
        <f>IF(N383="zákl. přenesená",J383,0)</f>
        <v>0</v>
      </c>
      <c r="BH383" s="148">
        <f>IF(N383="sníž. přenesená",J383,0)</f>
        <v>0</v>
      </c>
      <c r="BI383" s="148">
        <f>IF(N383="nulová",J383,0)</f>
        <v>0</v>
      </c>
      <c r="BJ383" s="17" t="s">
        <v>84</v>
      </c>
      <c r="BK383" s="148">
        <f>ROUND(I383*H383,2)</f>
        <v>0</v>
      </c>
      <c r="BL383" s="17" t="s">
        <v>115</v>
      </c>
      <c r="BM383" s="147" t="s">
        <v>576</v>
      </c>
    </row>
    <row r="384" spans="2:65" s="1" customFormat="1" ht="11.25">
      <c r="B384" s="32"/>
      <c r="D384" s="149" t="s">
        <v>186</v>
      </c>
      <c r="F384" s="150" t="s">
        <v>577</v>
      </c>
      <c r="I384" s="151"/>
      <c r="L384" s="32"/>
      <c r="M384" s="152"/>
      <c r="T384" s="56"/>
      <c r="AT384" s="17" t="s">
        <v>186</v>
      </c>
      <c r="AU384" s="17" t="s">
        <v>86</v>
      </c>
    </row>
    <row r="385" spans="2:65" s="12" customFormat="1" ht="11.25">
      <c r="B385" s="156"/>
      <c r="D385" s="149" t="s">
        <v>240</v>
      </c>
      <c r="E385" s="157" t="s">
        <v>1</v>
      </c>
      <c r="F385" s="158" t="s">
        <v>578</v>
      </c>
      <c r="H385" s="159">
        <v>50.328000000000003</v>
      </c>
      <c r="I385" s="160"/>
      <c r="L385" s="156"/>
      <c r="M385" s="161"/>
      <c r="T385" s="162"/>
      <c r="AT385" s="157" t="s">
        <v>240</v>
      </c>
      <c r="AU385" s="157" t="s">
        <v>86</v>
      </c>
      <c r="AV385" s="12" t="s">
        <v>86</v>
      </c>
      <c r="AW385" s="12" t="s">
        <v>32</v>
      </c>
      <c r="AX385" s="12" t="s">
        <v>84</v>
      </c>
      <c r="AY385" s="157" t="s">
        <v>177</v>
      </c>
    </row>
    <row r="386" spans="2:65" s="11" customFormat="1" ht="22.9" customHeight="1">
      <c r="B386" s="124"/>
      <c r="D386" s="125" t="s">
        <v>76</v>
      </c>
      <c r="E386" s="134" t="s">
        <v>102</v>
      </c>
      <c r="F386" s="134" t="s">
        <v>579</v>
      </c>
      <c r="I386" s="127"/>
      <c r="J386" s="135">
        <f>BK386</f>
        <v>0</v>
      </c>
      <c r="L386" s="124"/>
      <c r="M386" s="129"/>
      <c r="P386" s="130">
        <f>SUM(P387:P522)</f>
        <v>0</v>
      </c>
      <c r="R386" s="130">
        <f>SUM(R387:R522)</f>
        <v>224.13343818999999</v>
      </c>
      <c r="T386" s="131">
        <f>SUM(T387:T522)</f>
        <v>0</v>
      </c>
      <c r="AR386" s="125" t="s">
        <v>84</v>
      </c>
      <c r="AT386" s="132" t="s">
        <v>76</v>
      </c>
      <c r="AU386" s="132" t="s">
        <v>84</v>
      </c>
      <c r="AY386" s="125" t="s">
        <v>177</v>
      </c>
      <c r="BK386" s="133">
        <f>SUM(BK387:BK522)</f>
        <v>0</v>
      </c>
    </row>
    <row r="387" spans="2:65" s="1" customFormat="1" ht="16.5" customHeight="1">
      <c r="B387" s="32"/>
      <c r="C387" s="136" t="s">
        <v>580</v>
      </c>
      <c r="D387" s="136" t="s">
        <v>180</v>
      </c>
      <c r="E387" s="137" t="s">
        <v>581</v>
      </c>
      <c r="F387" s="138" t="s">
        <v>582</v>
      </c>
      <c r="G387" s="139" t="s">
        <v>375</v>
      </c>
      <c r="H387" s="140">
        <v>636.5</v>
      </c>
      <c r="I387" s="141"/>
      <c r="J387" s="142">
        <f>ROUND(I387*H387,2)</f>
        <v>0</v>
      </c>
      <c r="K387" s="138" t="s">
        <v>1</v>
      </c>
      <c r="L387" s="32"/>
      <c r="M387" s="143" t="s">
        <v>1</v>
      </c>
      <c r="N387" s="144" t="s">
        <v>42</v>
      </c>
      <c r="P387" s="145">
        <f>O387*H387</f>
        <v>0</v>
      </c>
      <c r="Q387" s="145">
        <v>1E-3</v>
      </c>
      <c r="R387" s="145">
        <f>Q387*H387</f>
        <v>0.63650000000000007</v>
      </c>
      <c r="S387" s="145">
        <v>0</v>
      </c>
      <c r="T387" s="146">
        <f>S387*H387</f>
        <v>0</v>
      </c>
      <c r="AR387" s="147" t="s">
        <v>115</v>
      </c>
      <c r="AT387" s="147" t="s">
        <v>180</v>
      </c>
      <c r="AU387" s="147" t="s">
        <v>86</v>
      </c>
      <c r="AY387" s="17" t="s">
        <v>177</v>
      </c>
      <c r="BE387" s="148">
        <f>IF(N387="základní",J387,0)</f>
        <v>0</v>
      </c>
      <c r="BF387" s="148">
        <f>IF(N387="snížená",J387,0)</f>
        <v>0</v>
      </c>
      <c r="BG387" s="148">
        <f>IF(N387="zákl. přenesená",J387,0)</f>
        <v>0</v>
      </c>
      <c r="BH387" s="148">
        <f>IF(N387="sníž. přenesená",J387,0)</f>
        <v>0</v>
      </c>
      <c r="BI387" s="148">
        <f>IF(N387="nulová",J387,0)</f>
        <v>0</v>
      </c>
      <c r="BJ387" s="17" t="s">
        <v>84</v>
      </c>
      <c r="BK387" s="148">
        <f>ROUND(I387*H387,2)</f>
        <v>0</v>
      </c>
      <c r="BL387" s="17" t="s">
        <v>115</v>
      </c>
      <c r="BM387" s="147" t="s">
        <v>583</v>
      </c>
    </row>
    <row r="388" spans="2:65" s="1" customFormat="1" ht="11.25">
      <c r="B388" s="32"/>
      <c r="D388" s="149" t="s">
        <v>186</v>
      </c>
      <c r="F388" s="150" t="s">
        <v>582</v>
      </c>
      <c r="I388" s="151"/>
      <c r="L388" s="32"/>
      <c r="M388" s="152"/>
      <c r="T388" s="56"/>
      <c r="AT388" s="17" t="s">
        <v>186</v>
      </c>
      <c r="AU388" s="17" t="s">
        <v>86</v>
      </c>
    </row>
    <row r="389" spans="2:65" s="12" customFormat="1" ht="11.25">
      <c r="B389" s="156"/>
      <c r="D389" s="149" t="s">
        <v>240</v>
      </c>
      <c r="E389" s="157" t="s">
        <v>1</v>
      </c>
      <c r="F389" s="158" t="s">
        <v>584</v>
      </c>
      <c r="H389" s="159">
        <v>636.5</v>
      </c>
      <c r="I389" s="160"/>
      <c r="L389" s="156"/>
      <c r="M389" s="161"/>
      <c r="T389" s="162"/>
      <c r="AT389" s="157" t="s">
        <v>240</v>
      </c>
      <c r="AU389" s="157" t="s">
        <v>86</v>
      </c>
      <c r="AV389" s="12" t="s">
        <v>86</v>
      </c>
      <c r="AW389" s="12" t="s">
        <v>32</v>
      </c>
      <c r="AX389" s="12" t="s">
        <v>84</v>
      </c>
      <c r="AY389" s="157" t="s">
        <v>177</v>
      </c>
    </row>
    <row r="390" spans="2:65" s="1" customFormat="1" ht="24.2" customHeight="1">
      <c r="B390" s="32"/>
      <c r="C390" s="136" t="s">
        <v>585</v>
      </c>
      <c r="D390" s="136" t="s">
        <v>180</v>
      </c>
      <c r="E390" s="137" t="s">
        <v>586</v>
      </c>
      <c r="F390" s="138" t="s">
        <v>587</v>
      </c>
      <c r="G390" s="139" t="s">
        <v>368</v>
      </c>
      <c r="H390" s="140">
        <v>8.1999999999999993</v>
      </c>
      <c r="I390" s="141"/>
      <c r="J390" s="142">
        <f>ROUND(I390*H390,2)</f>
        <v>0</v>
      </c>
      <c r="K390" s="138" t="s">
        <v>237</v>
      </c>
      <c r="L390" s="32"/>
      <c r="M390" s="143" t="s">
        <v>1</v>
      </c>
      <c r="N390" s="144" t="s">
        <v>42</v>
      </c>
      <c r="P390" s="145">
        <f>O390*H390</f>
        <v>0</v>
      </c>
      <c r="Q390" s="145">
        <v>0.50100999999999996</v>
      </c>
      <c r="R390" s="145">
        <f>Q390*H390</f>
        <v>4.1082819999999991</v>
      </c>
      <c r="S390" s="145">
        <v>0</v>
      </c>
      <c r="T390" s="146">
        <f>S390*H390</f>
        <v>0</v>
      </c>
      <c r="AR390" s="147" t="s">
        <v>115</v>
      </c>
      <c r="AT390" s="147" t="s">
        <v>180</v>
      </c>
      <c r="AU390" s="147" t="s">
        <v>86</v>
      </c>
      <c r="AY390" s="17" t="s">
        <v>177</v>
      </c>
      <c r="BE390" s="148">
        <f>IF(N390="základní",J390,0)</f>
        <v>0</v>
      </c>
      <c r="BF390" s="148">
        <f>IF(N390="snížená",J390,0)</f>
        <v>0</v>
      </c>
      <c r="BG390" s="148">
        <f>IF(N390="zákl. přenesená",J390,0)</f>
        <v>0</v>
      </c>
      <c r="BH390" s="148">
        <f>IF(N390="sníž. přenesená",J390,0)</f>
        <v>0</v>
      </c>
      <c r="BI390" s="148">
        <f>IF(N390="nulová",J390,0)</f>
        <v>0</v>
      </c>
      <c r="BJ390" s="17" t="s">
        <v>84</v>
      </c>
      <c r="BK390" s="148">
        <f>ROUND(I390*H390,2)</f>
        <v>0</v>
      </c>
      <c r="BL390" s="17" t="s">
        <v>115</v>
      </c>
      <c r="BM390" s="147" t="s">
        <v>588</v>
      </c>
    </row>
    <row r="391" spans="2:65" s="1" customFormat="1" ht="19.5">
      <c r="B391" s="32"/>
      <c r="D391" s="149" t="s">
        <v>186</v>
      </c>
      <c r="F391" s="150" t="s">
        <v>589</v>
      </c>
      <c r="I391" s="151"/>
      <c r="L391" s="32"/>
      <c r="M391" s="152"/>
      <c r="T391" s="56"/>
      <c r="AT391" s="17" t="s">
        <v>186</v>
      </c>
      <c r="AU391" s="17" t="s">
        <v>86</v>
      </c>
    </row>
    <row r="392" spans="2:65" s="13" customFormat="1" ht="11.25">
      <c r="B392" s="163"/>
      <c r="D392" s="149" t="s">
        <v>240</v>
      </c>
      <c r="E392" s="164" t="s">
        <v>1</v>
      </c>
      <c r="F392" s="165" t="s">
        <v>590</v>
      </c>
      <c r="H392" s="164" t="s">
        <v>1</v>
      </c>
      <c r="I392" s="166"/>
      <c r="L392" s="163"/>
      <c r="M392" s="167"/>
      <c r="T392" s="168"/>
      <c r="AT392" s="164" t="s">
        <v>240</v>
      </c>
      <c r="AU392" s="164" t="s">
        <v>86</v>
      </c>
      <c r="AV392" s="13" t="s">
        <v>84</v>
      </c>
      <c r="AW392" s="13" t="s">
        <v>32</v>
      </c>
      <c r="AX392" s="13" t="s">
        <v>77</v>
      </c>
      <c r="AY392" s="164" t="s">
        <v>177</v>
      </c>
    </row>
    <row r="393" spans="2:65" s="12" customFormat="1" ht="11.25">
      <c r="B393" s="156"/>
      <c r="D393" s="149" t="s">
        <v>240</v>
      </c>
      <c r="E393" s="157" t="s">
        <v>1</v>
      </c>
      <c r="F393" s="158" t="s">
        <v>591</v>
      </c>
      <c r="H393" s="159">
        <v>8.1999999999999993</v>
      </c>
      <c r="I393" s="160"/>
      <c r="L393" s="156"/>
      <c r="M393" s="161"/>
      <c r="T393" s="162"/>
      <c r="AT393" s="157" t="s">
        <v>240</v>
      </c>
      <c r="AU393" s="157" t="s">
        <v>86</v>
      </c>
      <c r="AV393" s="12" t="s">
        <v>86</v>
      </c>
      <c r="AW393" s="12" t="s">
        <v>32</v>
      </c>
      <c r="AX393" s="12" t="s">
        <v>84</v>
      </c>
      <c r="AY393" s="157" t="s">
        <v>177</v>
      </c>
    </row>
    <row r="394" spans="2:65" s="1" customFormat="1" ht="24.2" customHeight="1">
      <c r="B394" s="32"/>
      <c r="C394" s="136" t="s">
        <v>592</v>
      </c>
      <c r="D394" s="136" t="s">
        <v>180</v>
      </c>
      <c r="E394" s="137" t="s">
        <v>593</v>
      </c>
      <c r="F394" s="138" t="s">
        <v>594</v>
      </c>
      <c r="G394" s="139" t="s">
        <v>368</v>
      </c>
      <c r="H394" s="140">
        <v>45.774999999999999</v>
      </c>
      <c r="I394" s="141"/>
      <c r="J394" s="142">
        <f>ROUND(I394*H394,2)</f>
        <v>0</v>
      </c>
      <c r="K394" s="138" t="s">
        <v>237</v>
      </c>
      <c r="L394" s="32"/>
      <c r="M394" s="143" t="s">
        <v>1</v>
      </c>
      <c r="N394" s="144" t="s">
        <v>42</v>
      </c>
      <c r="P394" s="145">
        <f>O394*H394</f>
        <v>0</v>
      </c>
      <c r="Q394" s="145">
        <v>0.61207999999999996</v>
      </c>
      <c r="R394" s="145">
        <f>Q394*H394</f>
        <v>28.017961999999997</v>
      </c>
      <c r="S394" s="145">
        <v>0</v>
      </c>
      <c r="T394" s="146">
        <f>S394*H394</f>
        <v>0</v>
      </c>
      <c r="AR394" s="147" t="s">
        <v>115</v>
      </c>
      <c r="AT394" s="147" t="s">
        <v>180</v>
      </c>
      <c r="AU394" s="147" t="s">
        <v>86</v>
      </c>
      <c r="AY394" s="17" t="s">
        <v>177</v>
      </c>
      <c r="BE394" s="148">
        <f>IF(N394="základní",J394,0)</f>
        <v>0</v>
      </c>
      <c r="BF394" s="148">
        <f>IF(N394="snížená",J394,0)</f>
        <v>0</v>
      </c>
      <c r="BG394" s="148">
        <f>IF(N394="zákl. přenesená",J394,0)</f>
        <v>0</v>
      </c>
      <c r="BH394" s="148">
        <f>IF(N394="sníž. přenesená",J394,0)</f>
        <v>0</v>
      </c>
      <c r="BI394" s="148">
        <f>IF(N394="nulová",J394,0)</f>
        <v>0</v>
      </c>
      <c r="BJ394" s="17" t="s">
        <v>84</v>
      </c>
      <c r="BK394" s="148">
        <f>ROUND(I394*H394,2)</f>
        <v>0</v>
      </c>
      <c r="BL394" s="17" t="s">
        <v>115</v>
      </c>
      <c r="BM394" s="147" t="s">
        <v>595</v>
      </c>
    </row>
    <row r="395" spans="2:65" s="1" customFormat="1" ht="19.5">
      <c r="B395" s="32"/>
      <c r="D395" s="149" t="s">
        <v>186</v>
      </c>
      <c r="F395" s="150" t="s">
        <v>596</v>
      </c>
      <c r="I395" s="151"/>
      <c r="L395" s="32"/>
      <c r="M395" s="152"/>
      <c r="T395" s="56"/>
      <c r="AT395" s="17" t="s">
        <v>186</v>
      </c>
      <c r="AU395" s="17" t="s">
        <v>86</v>
      </c>
    </row>
    <row r="396" spans="2:65" s="13" customFormat="1" ht="11.25">
      <c r="B396" s="163"/>
      <c r="D396" s="149" t="s">
        <v>240</v>
      </c>
      <c r="E396" s="164" t="s">
        <v>1</v>
      </c>
      <c r="F396" s="165" t="s">
        <v>597</v>
      </c>
      <c r="H396" s="164" t="s">
        <v>1</v>
      </c>
      <c r="I396" s="166"/>
      <c r="L396" s="163"/>
      <c r="M396" s="167"/>
      <c r="T396" s="168"/>
      <c r="AT396" s="164" t="s">
        <v>240</v>
      </c>
      <c r="AU396" s="164" t="s">
        <v>86</v>
      </c>
      <c r="AV396" s="13" t="s">
        <v>84</v>
      </c>
      <c r="AW396" s="13" t="s">
        <v>32</v>
      </c>
      <c r="AX396" s="13" t="s">
        <v>77</v>
      </c>
      <c r="AY396" s="164" t="s">
        <v>177</v>
      </c>
    </row>
    <row r="397" spans="2:65" s="12" customFormat="1" ht="11.25">
      <c r="B397" s="156"/>
      <c r="D397" s="149" t="s">
        <v>240</v>
      </c>
      <c r="E397" s="157" t="s">
        <v>1</v>
      </c>
      <c r="F397" s="158" t="s">
        <v>598</v>
      </c>
      <c r="H397" s="159">
        <v>11.5</v>
      </c>
      <c r="I397" s="160"/>
      <c r="L397" s="156"/>
      <c r="M397" s="161"/>
      <c r="T397" s="162"/>
      <c r="AT397" s="157" t="s">
        <v>240</v>
      </c>
      <c r="AU397" s="157" t="s">
        <v>86</v>
      </c>
      <c r="AV397" s="12" t="s">
        <v>86</v>
      </c>
      <c r="AW397" s="12" t="s">
        <v>32</v>
      </c>
      <c r="AX397" s="12" t="s">
        <v>77</v>
      </c>
      <c r="AY397" s="157" t="s">
        <v>177</v>
      </c>
    </row>
    <row r="398" spans="2:65" s="12" customFormat="1" ht="11.25">
      <c r="B398" s="156"/>
      <c r="D398" s="149" t="s">
        <v>240</v>
      </c>
      <c r="E398" s="157" t="s">
        <v>1</v>
      </c>
      <c r="F398" s="158" t="s">
        <v>599</v>
      </c>
      <c r="H398" s="159">
        <v>10.45</v>
      </c>
      <c r="I398" s="160"/>
      <c r="L398" s="156"/>
      <c r="M398" s="161"/>
      <c r="T398" s="162"/>
      <c r="AT398" s="157" t="s">
        <v>240</v>
      </c>
      <c r="AU398" s="157" t="s">
        <v>86</v>
      </c>
      <c r="AV398" s="12" t="s">
        <v>86</v>
      </c>
      <c r="AW398" s="12" t="s">
        <v>32</v>
      </c>
      <c r="AX398" s="12" t="s">
        <v>77</v>
      </c>
      <c r="AY398" s="157" t="s">
        <v>177</v>
      </c>
    </row>
    <row r="399" spans="2:65" s="12" customFormat="1" ht="11.25">
      <c r="B399" s="156"/>
      <c r="D399" s="149" t="s">
        <v>240</v>
      </c>
      <c r="E399" s="157" t="s">
        <v>1</v>
      </c>
      <c r="F399" s="158" t="s">
        <v>600</v>
      </c>
      <c r="H399" s="159">
        <v>9.8000000000000007</v>
      </c>
      <c r="I399" s="160"/>
      <c r="L399" s="156"/>
      <c r="M399" s="161"/>
      <c r="T399" s="162"/>
      <c r="AT399" s="157" t="s">
        <v>240</v>
      </c>
      <c r="AU399" s="157" t="s">
        <v>86</v>
      </c>
      <c r="AV399" s="12" t="s">
        <v>86</v>
      </c>
      <c r="AW399" s="12" t="s">
        <v>32</v>
      </c>
      <c r="AX399" s="12" t="s">
        <v>77</v>
      </c>
      <c r="AY399" s="157" t="s">
        <v>177</v>
      </c>
    </row>
    <row r="400" spans="2:65" s="12" customFormat="1" ht="11.25">
      <c r="B400" s="156"/>
      <c r="D400" s="149" t="s">
        <v>240</v>
      </c>
      <c r="E400" s="157" t="s">
        <v>1</v>
      </c>
      <c r="F400" s="158" t="s">
        <v>601</v>
      </c>
      <c r="H400" s="159">
        <v>9.8000000000000007</v>
      </c>
      <c r="I400" s="160"/>
      <c r="L400" s="156"/>
      <c r="M400" s="161"/>
      <c r="T400" s="162"/>
      <c r="AT400" s="157" t="s">
        <v>240</v>
      </c>
      <c r="AU400" s="157" t="s">
        <v>86</v>
      </c>
      <c r="AV400" s="12" t="s">
        <v>86</v>
      </c>
      <c r="AW400" s="12" t="s">
        <v>32</v>
      </c>
      <c r="AX400" s="12" t="s">
        <v>77</v>
      </c>
      <c r="AY400" s="157" t="s">
        <v>177</v>
      </c>
    </row>
    <row r="401" spans="2:65" s="15" customFormat="1" ht="11.25">
      <c r="B401" s="176"/>
      <c r="D401" s="149" t="s">
        <v>240</v>
      </c>
      <c r="E401" s="177" t="s">
        <v>1</v>
      </c>
      <c r="F401" s="178" t="s">
        <v>274</v>
      </c>
      <c r="H401" s="179">
        <v>41.55</v>
      </c>
      <c r="I401" s="180"/>
      <c r="L401" s="176"/>
      <c r="M401" s="181"/>
      <c r="T401" s="182"/>
      <c r="AT401" s="177" t="s">
        <v>240</v>
      </c>
      <c r="AU401" s="177" t="s">
        <v>86</v>
      </c>
      <c r="AV401" s="15" t="s">
        <v>102</v>
      </c>
      <c r="AW401" s="15" t="s">
        <v>32</v>
      </c>
      <c r="AX401" s="15" t="s">
        <v>77</v>
      </c>
      <c r="AY401" s="177" t="s">
        <v>177</v>
      </c>
    </row>
    <row r="402" spans="2:65" s="12" customFormat="1" ht="11.25">
      <c r="B402" s="156"/>
      <c r="D402" s="149" t="s">
        <v>240</v>
      </c>
      <c r="E402" s="157" t="s">
        <v>1</v>
      </c>
      <c r="F402" s="158" t="s">
        <v>602</v>
      </c>
      <c r="H402" s="159">
        <v>4.2249999999999996</v>
      </c>
      <c r="I402" s="160"/>
      <c r="L402" s="156"/>
      <c r="M402" s="161"/>
      <c r="T402" s="162"/>
      <c r="AT402" s="157" t="s">
        <v>240</v>
      </c>
      <c r="AU402" s="157" t="s">
        <v>86</v>
      </c>
      <c r="AV402" s="12" t="s">
        <v>86</v>
      </c>
      <c r="AW402" s="12" t="s">
        <v>32</v>
      </c>
      <c r="AX402" s="12" t="s">
        <v>77</v>
      </c>
      <c r="AY402" s="157" t="s">
        <v>177</v>
      </c>
    </row>
    <row r="403" spans="2:65" s="14" customFormat="1" ht="11.25">
      <c r="B403" s="169"/>
      <c r="D403" s="149" t="s">
        <v>240</v>
      </c>
      <c r="E403" s="170" t="s">
        <v>1</v>
      </c>
      <c r="F403" s="171" t="s">
        <v>263</v>
      </c>
      <c r="H403" s="172">
        <v>45.774999999999999</v>
      </c>
      <c r="I403" s="173"/>
      <c r="L403" s="169"/>
      <c r="M403" s="174"/>
      <c r="T403" s="175"/>
      <c r="AT403" s="170" t="s">
        <v>240</v>
      </c>
      <c r="AU403" s="170" t="s">
        <v>86</v>
      </c>
      <c r="AV403" s="14" t="s">
        <v>115</v>
      </c>
      <c r="AW403" s="14" t="s">
        <v>32</v>
      </c>
      <c r="AX403" s="14" t="s">
        <v>84</v>
      </c>
      <c r="AY403" s="170" t="s">
        <v>177</v>
      </c>
    </row>
    <row r="404" spans="2:65" s="1" customFormat="1" ht="24.2" customHeight="1">
      <c r="B404" s="32"/>
      <c r="C404" s="136" t="s">
        <v>603</v>
      </c>
      <c r="D404" s="136" t="s">
        <v>180</v>
      </c>
      <c r="E404" s="137" t="s">
        <v>604</v>
      </c>
      <c r="F404" s="138" t="s">
        <v>605</v>
      </c>
      <c r="G404" s="139" t="s">
        <v>368</v>
      </c>
      <c r="H404" s="140">
        <v>9.25</v>
      </c>
      <c r="I404" s="141"/>
      <c r="J404" s="142">
        <f>ROUND(I404*H404,2)</f>
        <v>0</v>
      </c>
      <c r="K404" s="138" t="s">
        <v>237</v>
      </c>
      <c r="L404" s="32"/>
      <c r="M404" s="143" t="s">
        <v>1</v>
      </c>
      <c r="N404" s="144" t="s">
        <v>42</v>
      </c>
      <c r="P404" s="145">
        <f>O404*H404</f>
        <v>0</v>
      </c>
      <c r="Q404" s="145">
        <v>0.73558000000000001</v>
      </c>
      <c r="R404" s="145">
        <f>Q404*H404</f>
        <v>6.8041150000000004</v>
      </c>
      <c r="S404" s="145">
        <v>0</v>
      </c>
      <c r="T404" s="146">
        <f>S404*H404</f>
        <v>0</v>
      </c>
      <c r="AR404" s="147" t="s">
        <v>115</v>
      </c>
      <c r="AT404" s="147" t="s">
        <v>180</v>
      </c>
      <c r="AU404" s="147" t="s">
        <v>86</v>
      </c>
      <c r="AY404" s="17" t="s">
        <v>177</v>
      </c>
      <c r="BE404" s="148">
        <f>IF(N404="základní",J404,0)</f>
        <v>0</v>
      </c>
      <c r="BF404" s="148">
        <f>IF(N404="snížená",J404,0)</f>
        <v>0</v>
      </c>
      <c r="BG404" s="148">
        <f>IF(N404="zákl. přenesená",J404,0)</f>
        <v>0</v>
      </c>
      <c r="BH404" s="148">
        <f>IF(N404="sníž. přenesená",J404,0)</f>
        <v>0</v>
      </c>
      <c r="BI404" s="148">
        <f>IF(N404="nulová",J404,0)</f>
        <v>0</v>
      </c>
      <c r="BJ404" s="17" t="s">
        <v>84</v>
      </c>
      <c r="BK404" s="148">
        <f>ROUND(I404*H404,2)</f>
        <v>0</v>
      </c>
      <c r="BL404" s="17" t="s">
        <v>115</v>
      </c>
      <c r="BM404" s="147" t="s">
        <v>606</v>
      </c>
    </row>
    <row r="405" spans="2:65" s="1" customFormat="1" ht="19.5">
      <c r="B405" s="32"/>
      <c r="D405" s="149" t="s">
        <v>186</v>
      </c>
      <c r="F405" s="150" t="s">
        <v>607</v>
      </c>
      <c r="I405" s="151"/>
      <c r="L405" s="32"/>
      <c r="M405" s="152"/>
      <c r="T405" s="56"/>
      <c r="AT405" s="17" t="s">
        <v>186</v>
      </c>
      <c r="AU405" s="17" t="s">
        <v>86</v>
      </c>
    </row>
    <row r="406" spans="2:65" s="13" customFormat="1" ht="11.25">
      <c r="B406" s="163"/>
      <c r="D406" s="149" t="s">
        <v>240</v>
      </c>
      <c r="E406" s="164" t="s">
        <v>1</v>
      </c>
      <c r="F406" s="165" t="s">
        <v>334</v>
      </c>
      <c r="H406" s="164" t="s">
        <v>1</v>
      </c>
      <c r="I406" s="166"/>
      <c r="L406" s="163"/>
      <c r="M406" s="167"/>
      <c r="T406" s="168"/>
      <c r="AT406" s="164" t="s">
        <v>240</v>
      </c>
      <c r="AU406" s="164" t="s">
        <v>86</v>
      </c>
      <c r="AV406" s="13" t="s">
        <v>84</v>
      </c>
      <c r="AW406" s="13" t="s">
        <v>32</v>
      </c>
      <c r="AX406" s="13" t="s">
        <v>77</v>
      </c>
      <c r="AY406" s="164" t="s">
        <v>177</v>
      </c>
    </row>
    <row r="407" spans="2:65" s="12" customFormat="1" ht="11.25">
      <c r="B407" s="156"/>
      <c r="D407" s="149" t="s">
        <v>240</v>
      </c>
      <c r="E407" s="157" t="s">
        <v>1</v>
      </c>
      <c r="F407" s="158" t="s">
        <v>608</v>
      </c>
      <c r="H407" s="159">
        <v>9.25</v>
      </c>
      <c r="I407" s="160"/>
      <c r="L407" s="156"/>
      <c r="M407" s="161"/>
      <c r="T407" s="162"/>
      <c r="AT407" s="157" t="s">
        <v>240</v>
      </c>
      <c r="AU407" s="157" t="s">
        <v>86</v>
      </c>
      <c r="AV407" s="12" t="s">
        <v>86</v>
      </c>
      <c r="AW407" s="12" t="s">
        <v>32</v>
      </c>
      <c r="AX407" s="12" t="s">
        <v>84</v>
      </c>
      <c r="AY407" s="157" t="s">
        <v>177</v>
      </c>
    </row>
    <row r="408" spans="2:65" s="1" customFormat="1" ht="24.2" customHeight="1">
      <c r="B408" s="32"/>
      <c r="C408" s="136" t="s">
        <v>609</v>
      </c>
      <c r="D408" s="136" t="s">
        <v>180</v>
      </c>
      <c r="E408" s="137" t="s">
        <v>610</v>
      </c>
      <c r="F408" s="138" t="s">
        <v>611</v>
      </c>
      <c r="G408" s="139" t="s">
        <v>368</v>
      </c>
      <c r="H408" s="140">
        <v>65.875</v>
      </c>
      <c r="I408" s="141"/>
      <c r="J408" s="142">
        <f>ROUND(I408*H408,2)</f>
        <v>0</v>
      </c>
      <c r="K408" s="138" t="s">
        <v>237</v>
      </c>
      <c r="L408" s="32"/>
      <c r="M408" s="143" t="s">
        <v>1</v>
      </c>
      <c r="N408" s="144" t="s">
        <v>42</v>
      </c>
      <c r="P408" s="145">
        <f>O408*H408</f>
        <v>0</v>
      </c>
      <c r="Q408" s="145">
        <v>0.99007999999999996</v>
      </c>
      <c r="R408" s="145">
        <f>Q408*H408</f>
        <v>65.221519999999998</v>
      </c>
      <c r="S408" s="145">
        <v>0</v>
      </c>
      <c r="T408" s="146">
        <f>S408*H408</f>
        <v>0</v>
      </c>
      <c r="AR408" s="147" t="s">
        <v>115</v>
      </c>
      <c r="AT408" s="147" t="s">
        <v>180</v>
      </c>
      <c r="AU408" s="147" t="s">
        <v>86</v>
      </c>
      <c r="AY408" s="17" t="s">
        <v>177</v>
      </c>
      <c r="BE408" s="148">
        <f>IF(N408="základní",J408,0)</f>
        <v>0</v>
      </c>
      <c r="BF408" s="148">
        <f>IF(N408="snížená",J408,0)</f>
        <v>0</v>
      </c>
      <c r="BG408" s="148">
        <f>IF(N408="zákl. přenesená",J408,0)</f>
        <v>0</v>
      </c>
      <c r="BH408" s="148">
        <f>IF(N408="sníž. přenesená",J408,0)</f>
        <v>0</v>
      </c>
      <c r="BI408" s="148">
        <f>IF(N408="nulová",J408,0)</f>
        <v>0</v>
      </c>
      <c r="BJ408" s="17" t="s">
        <v>84</v>
      </c>
      <c r="BK408" s="148">
        <f>ROUND(I408*H408,2)</f>
        <v>0</v>
      </c>
      <c r="BL408" s="17" t="s">
        <v>115</v>
      </c>
      <c r="BM408" s="147" t="s">
        <v>612</v>
      </c>
    </row>
    <row r="409" spans="2:65" s="1" customFormat="1" ht="19.5">
      <c r="B409" s="32"/>
      <c r="D409" s="149" t="s">
        <v>186</v>
      </c>
      <c r="F409" s="150" t="s">
        <v>613</v>
      </c>
      <c r="I409" s="151"/>
      <c r="L409" s="32"/>
      <c r="M409" s="152"/>
      <c r="T409" s="56"/>
      <c r="AT409" s="17" t="s">
        <v>186</v>
      </c>
      <c r="AU409" s="17" t="s">
        <v>86</v>
      </c>
    </row>
    <row r="410" spans="2:65" s="13" customFormat="1" ht="11.25">
      <c r="B410" s="163"/>
      <c r="D410" s="149" t="s">
        <v>240</v>
      </c>
      <c r="E410" s="164" t="s">
        <v>1</v>
      </c>
      <c r="F410" s="165" t="s">
        <v>334</v>
      </c>
      <c r="H410" s="164" t="s">
        <v>1</v>
      </c>
      <c r="I410" s="166"/>
      <c r="L410" s="163"/>
      <c r="M410" s="167"/>
      <c r="T410" s="168"/>
      <c r="AT410" s="164" t="s">
        <v>240</v>
      </c>
      <c r="AU410" s="164" t="s">
        <v>86</v>
      </c>
      <c r="AV410" s="13" t="s">
        <v>84</v>
      </c>
      <c r="AW410" s="13" t="s">
        <v>32</v>
      </c>
      <c r="AX410" s="13" t="s">
        <v>77</v>
      </c>
      <c r="AY410" s="164" t="s">
        <v>177</v>
      </c>
    </row>
    <row r="411" spans="2:65" s="12" customFormat="1" ht="11.25">
      <c r="B411" s="156"/>
      <c r="D411" s="149" t="s">
        <v>240</v>
      </c>
      <c r="E411" s="157" t="s">
        <v>1</v>
      </c>
      <c r="F411" s="158" t="s">
        <v>614</v>
      </c>
      <c r="H411" s="159">
        <v>6.5250000000000004</v>
      </c>
      <c r="I411" s="160"/>
      <c r="L411" s="156"/>
      <c r="M411" s="161"/>
      <c r="T411" s="162"/>
      <c r="AT411" s="157" t="s">
        <v>240</v>
      </c>
      <c r="AU411" s="157" t="s">
        <v>86</v>
      </c>
      <c r="AV411" s="12" t="s">
        <v>86</v>
      </c>
      <c r="AW411" s="12" t="s">
        <v>32</v>
      </c>
      <c r="AX411" s="12" t="s">
        <v>77</v>
      </c>
      <c r="AY411" s="157" t="s">
        <v>177</v>
      </c>
    </row>
    <row r="412" spans="2:65" s="12" customFormat="1" ht="11.25">
      <c r="B412" s="156"/>
      <c r="D412" s="149" t="s">
        <v>240</v>
      </c>
      <c r="E412" s="157" t="s">
        <v>1</v>
      </c>
      <c r="F412" s="158" t="s">
        <v>615</v>
      </c>
      <c r="H412" s="159">
        <v>17.425000000000001</v>
      </c>
      <c r="I412" s="160"/>
      <c r="L412" s="156"/>
      <c r="M412" s="161"/>
      <c r="T412" s="162"/>
      <c r="AT412" s="157" t="s">
        <v>240</v>
      </c>
      <c r="AU412" s="157" t="s">
        <v>86</v>
      </c>
      <c r="AV412" s="12" t="s">
        <v>86</v>
      </c>
      <c r="AW412" s="12" t="s">
        <v>32</v>
      </c>
      <c r="AX412" s="12" t="s">
        <v>77</v>
      </c>
      <c r="AY412" s="157" t="s">
        <v>177</v>
      </c>
    </row>
    <row r="413" spans="2:65" s="12" customFormat="1" ht="11.25">
      <c r="B413" s="156"/>
      <c r="D413" s="149" t="s">
        <v>240</v>
      </c>
      <c r="E413" s="157" t="s">
        <v>1</v>
      </c>
      <c r="F413" s="158" t="s">
        <v>616</v>
      </c>
      <c r="H413" s="159">
        <v>12.98</v>
      </c>
      <c r="I413" s="160"/>
      <c r="L413" s="156"/>
      <c r="M413" s="161"/>
      <c r="T413" s="162"/>
      <c r="AT413" s="157" t="s">
        <v>240</v>
      </c>
      <c r="AU413" s="157" t="s">
        <v>86</v>
      </c>
      <c r="AV413" s="12" t="s">
        <v>86</v>
      </c>
      <c r="AW413" s="12" t="s">
        <v>32</v>
      </c>
      <c r="AX413" s="12" t="s">
        <v>77</v>
      </c>
      <c r="AY413" s="157" t="s">
        <v>177</v>
      </c>
    </row>
    <row r="414" spans="2:65" s="12" customFormat="1" ht="11.25">
      <c r="B414" s="156"/>
      <c r="D414" s="149" t="s">
        <v>240</v>
      </c>
      <c r="E414" s="157" t="s">
        <v>1</v>
      </c>
      <c r="F414" s="158" t="s">
        <v>617</v>
      </c>
      <c r="H414" s="159">
        <v>11.99</v>
      </c>
      <c r="I414" s="160"/>
      <c r="L414" s="156"/>
      <c r="M414" s="161"/>
      <c r="T414" s="162"/>
      <c r="AT414" s="157" t="s">
        <v>240</v>
      </c>
      <c r="AU414" s="157" t="s">
        <v>86</v>
      </c>
      <c r="AV414" s="12" t="s">
        <v>86</v>
      </c>
      <c r="AW414" s="12" t="s">
        <v>32</v>
      </c>
      <c r="AX414" s="12" t="s">
        <v>77</v>
      </c>
      <c r="AY414" s="157" t="s">
        <v>177</v>
      </c>
    </row>
    <row r="415" spans="2:65" s="12" customFormat="1" ht="11.25">
      <c r="B415" s="156"/>
      <c r="D415" s="149" t="s">
        <v>240</v>
      </c>
      <c r="E415" s="157" t="s">
        <v>1</v>
      </c>
      <c r="F415" s="158" t="s">
        <v>618</v>
      </c>
      <c r="H415" s="159">
        <v>11.98</v>
      </c>
      <c r="I415" s="160"/>
      <c r="L415" s="156"/>
      <c r="M415" s="161"/>
      <c r="T415" s="162"/>
      <c r="AT415" s="157" t="s">
        <v>240</v>
      </c>
      <c r="AU415" s="157" t="s">
        <v>86</v>
      </c>
      <c r="AV415" s="12" t="s">
        <v>86</v>
      </c>
      <c r="AW415" s="12" t="s">
        <v>32</v>
      </c>
      <c r="AX415" s="12" t="s">
        <v>77</v>
      </c>
      <c r="AY415" s="157" t="s">
        <v>177</v>
      </c>
    </row>
    <row r="416" spans="2:65" s="12" customFormat="1" ht="11.25">
      <c r="B416" s="156"/>
      <c r="D416" s="149" t="s">
        <v>240</v>
      </c>
      <c r="E416" s="157" t="s">
        <v>1</v>
      </c>
      <c r="F416" s="158" t="s">
        <v>619</v>
      </c>
      <c r="H416" s="159">
        <v>4.9749999999999996</v>
      </c>
      <c r="I416" s="160"/>
      <c r="L416" s="156"/>
      <c r="M416" s="161"/>
      <c r="T416" s="162"/>
      <c r="AT416" s="157" t="s">
        <v>240</v>
      </c>
      <c r="AU416" s="157" t="s">
        <v>86</v>
      </c>
      <c r="AV416" s="12" t="s">
        <v>86</v>
      </c>
      <c r="AW416" s="12" t="s">
        <v>32</v>
      </c>
      <c r="AX416" s="12" t="s">
        <v>77</v>
      </c>
      <c r="AY416" s="157" t="s">
        <v>177</v>
      </c>
    </row>
    <row r="417" spans="2:65" s="14" customFormat="1" ht="11.25">
      <c r="B417" s="169"/>
      <c r="D417" s="149" t="s">
        <v>240</v>
      </c>
      <c r="E417" s="170" t="s">
        <v>1</v>
      </c>
      <c r="F417" s="171" t="s">
        <v>263</v>
      </c>
      <c r="H417" s="172">
        <v>65.875</v>
      </c>
      <c r="I417" s="173"/>
      <c r="L417" s="169"/>
      <c r="M417" s="174"/>
      <c r="T417" s="175"/>
      <c r="AT417" s="170" t="s">
        <v>240</v>
      </c>
      <c r="AU417" s="170" t="s">
        <v>86</v>
      </c>
      <c r="AV417" s="14" t="s">
        <v>115</v>
      </c>
      <c r="AW417" s="14" t="s">
        <v>32</v>
      </c>
      <c r="AX417" s="14" t="s">
        <v>84</v>
      </c>
      <c r="AY417" s="170" t="s">
        <v>177</v>
      </c>
    </row>
    <row r="418" spans="2:65" s="1" customFormat="1" ht="21.75" customHeight="1">
      <c r="B418" s="32"/>
      <c r="C418" s="136" t="s">
        <v>620</v>
      </c>
      <c r="D418" s="136" t="s">
        <v>180</v>
      </c>
      <c r="E418" s="137" t="s">
        <v>621</v>
      </c>
      <c r="F418" s="138" t="s">
        <v>622</v>
      </c>
      <c r="G418" s="139" t="s">
        <v>368</v>
      </c>
      <c r="H418" s="140">
        <v>27.815000000000001</v>
      </c>
      <c r="I418" s="141"/>
      <c r="J418" s="142">
        <f>ROUND(I418*H418,2)</f>
        <v>0</v>
      </c>
      <c r="K418" s="138" t="s">
        <v>237</v>
      </c>
      <c r="L418" s="32"/>
      <c r="M418" s="143" t="s">
        <v>1</v>
      </c>
      <c r="N418" s="144" t="s">
        <v>42</v>
      </c>
      <c r="P418" s="145">
        <f>O418*H418</f>
        <v>0</v>
      </c>
      <c r="Q418" s="145">
        <v>0.21490999999999999</v>
      </c>
      <c r="R418" s="145">
        <f>Q418*H418</f>
        <v>5.9777216500000003</v>
      </c>
      <c r="S418" s="145">
        <v>0</v>
      </c>
      <c r="T418" s="146">
        <f>S418*H418</f>
        <v>0</v>
      </c>
      <c r="AR418" s="147" t="s">
        <v>115</v>
      </c>
      <c r="AT418" s="147" t="s">
        <v>180</v>
      </c>
      <c r="AU418" s="147" t="s">
        <v>86</v>
      </c>
      <c r="AY418" s="17" t="s">
        <v>177</v>
      </c>
      <c r="BE418" s="148">
        <f>IF(N418="základní",J418,0)</f>
        <v>0</v>
      </c>
      <c r="BF418" s="148">
        <f>IF(N418="snížená",J418,0)</f>
        <v>0</v>
      </c>
      <c r="BG418" s="148">
        <f>IF(N418="zákl. přenesená",J418,0)</f>
        <v>0</v>
      </c>
      <c r="BH418" s="148">
        <f>IF(N418="sníž. přenesená",J418,0)</f>
        <v>0</v>
      </c>
      <c r="BI418" s="148">
        <f>IF(N418="nulová",J418,0)</f>
        <v>0</v>
      </c>
      <c r="BJ418" s="17" t="s">
        <v>84</v>
      </c>
      <c r="BK418" s="148">
        <f>ROUND(I418*H418,2)</f>
        <v>0</v>
      </c>
      <c r="BL418" s="17" t="s">
        <v>115</v>
      </c>
      <c r="BM418" s="147" t="s">
        <v>623</v>
      </c>
    </row>
    <row r="419" spans="2:65" s="1" customFormat="1" ht="19.5">
      <c r="B419" s="32"/>
      <c r="D419" s="149" t="s">
        <v>186</v>
      </c>
      <c r="F419" s="150" t="s">
        <v>624</v>
      </c>
      <c r="I419" s="151"/>
      <c r="L419" s="32"/>
      <c r="M419" s="152"/>
      <c r="T419" s="56"/>
      <c r="AT419" s="17" t="s">
        <v>186</v>
      </c>
      <c r="AU419" s="17" t="s">
        <v>86</v>
      </c>
    </row>
    <row r="420" spans="2:65" s="13" customFormat="1" ht="11.25">
      <c r="B420" s="163"/>
      <c r="D420" s="149" t="s">
        <v>240</v>
      </c>
      <c r="E420" s="164" t="s">
        <v>1</v>
      </c>
      <c r="F420" s="165" t="s">
        <v>625</v>
      </c>
      <c r="H420" s="164" t="s">
        <v>1</v>
      </c>
      <c r="I420" s="166"/>
      <c r="L420" s="163"/>
      <c r="M420" s="167"/>
      <c r="T420" s="168"/>
      <c r="AT420" s="164" t="s">
        <v>240</v>
      </c>
      <c r="AU420" s="164" t="s">
        <v>86</v>
      </c>
      <c r="AV420" s="13" t="s">
        <v>84</v>
      </c>
      <c r="AW420" s="13" t="s">
        <v>32</v>
      </c>
      <c r="AX420" s="13" t="s">
        <v>77</v>
      </c>
      <c r="AY420" s="164" t="s">
        <v>177</v>
      </c>
    </row>
    <row r="421" spans="2:65" s="12" customFormat="1" ht="11.25">
      <c r="B421" s="156"/>
      <c r="D421" s="149" t="s">
        <v>240</v>
      </c>
      <c r="E421" s="157" t="s">
        <v>1</v>
      </c>
      <c r="F421" s="158" t="s">
        <v>626</v>
      </c>
      <c r="H421" s="159">
        <v>27.815000000000001</v>
      </c>
      <c r="I421" s="160"/>
      <c r="L421" s="156"/>
      <c r="M421" s="161"/>
      <c r="T421" s="162"/>
      <c r="AT421" s="157" t="s">
        <v>240</v>
      </c>
      <c r="AU421" s="157" t="s">
        <v>86</v>
      </c>
      <c r="AV421" s="12" t="s">
        <v>86</v>
      </c>
      <c r="AW421" s="12" t="s">
        <v>32</v>
      </c>
      <c r="AX421" s="12" t="s">
        <v>84</v>
      </c>
      <c r="AY421" s="157" t="s">
        <v>177</v>
      </c>
    </row>
    <row r="422" spans="2:65" s="1" customFormat="1" ht="21.75" customHeight="1">
      <c r="B422" s="32"/>
      <c r="C422" s="136" t="s">
        <v>627</v>
      </c>
      <c r="D422" s="136" t="s">
        <v>180</v>
      </c>
      <c r="E422" s="137" t="s">
        <v>628</v>
      </c>
      <c r="F422" s="138" t="s">
        <v>629</v>
      </c>
      <c r="G422" s="139" t="s">
        <v>368</v>
      </c>
      <c r="H422" s="140">
        <v>295.75200000000001</v>
      </c>
      <c r="I422" s="141"/>
      <c r="J422" s="142">
        <f>ROUND(I422*H422,2)</f>
        <v>0</v>
      </c>
      <c r="K422" s="138" t="s">
        <v>237</v>
      </c>
      <c r="L422" s="32"/>
      <c r="M422" s="143" t="s">
        <v>1</v>
      </c>
      <c r="N422" s="144" t="s">
        <v>42</v>
      </c>
      <c r="P422" s="145">
        <f>O422*H422</f>
        <v>0</v>
      </c>
      <c r="Q422" s="145">
        <v>0.28716999999999998</v>
      </c>
      <c r="R422" s="145">
        <f>Q422*H422</f>
        <v>84.931101839999997</v>
      </c>
      <c r="S422" s="145">
        <v>0</v>
      </c>
      <c r="T422" s="146">
        <f>S422*H422</f>
        <v>0</v>
      </c>
      <c r="AR422" s="147" t="s">
        <v>115</v>
      </c>
      <c r="AT422" s="147" t="s">
        <v>180</v>
      </c>
      <c r="AU422" s="147" t="s">
        <v>86</v>
      </c>
      <c r="AY422" s="17" t="s">
        <v>177</v>
      </c>
      <c r="BE422" s="148">
        <f>IF(N422="základní",J422,0)</f>
        <v>0</v>
      </c>
      <c r="BF422" s="148">
        <f>IF(N422="snížená",J422,0)</f>
        <v>0</v>
      </c>
      <c r="BG422" s="148">
        <f>IF(N422="zákl. přenesená",J422,0)</f>
        <v>0</v>
      </c>
      <c r="BH422" s="148">
        <f>IF(N422="sníž. přenesená",J422,0)</f>
        <v>0</v>
      </c>
      <c r="BI422" s="148">
        <f>IF(N422="nulová",J422,0)</f>
        <v>0</v>
      </c>
      <c r="BJ422" s="17" t="s">
        <v>84</v>
      </c>
      <c r="BK422" s="148">
        <f>ROUND(I422*H422,2)</f>
        <v>0</v>
      </c>
      <c r="BL422" s="17" t="s">
        <v>115</v>
      </c>
      <c r="BM422" s="147" t="s">
        <v>630</v>
      </c>
    </row>
    <row r="423" spans="2:65" s="1" customFormat="1" ht="19.5">
      <c r="B423" s="32"/>
      <c r="D423" s="149" t="s">
        <v>186</v>
      </c>
      <c r="F423" s="150" t="s">
        <v>631</v>
      </c>
      <c r="I423" s="151"/>
      <c r="L423" s="32"/>
      <c r="M423" s="152"/>
      <c r="T423" s="56"/>
      <c r="AT423" s="17" t="s">
        <v>186</v>
      </c>
      <c r="AU423" s="17" t="s">
        <v>86</v>
      </c>
    </row>
    <row r="424" spans="2:65" s="13" customFormat="1" ht="11.25">
      <c r="B424" s="163"/>
      <c r="D424" s="149" t="s">
        <v>240</v>
      </c>
      <c r="E424" s="164" t="s">
        <v>1</v>
      </c>
      <c r="F424" s="165" t="s">
        <v>632</v>
      </c>
      <c r="H424" s="164" t="s">
        <v>1</v>
      </c>
      <c r="I424" s="166"/>
      <c r="L424" s="163"/>
      <c r="M424" s="167"/>
      <c r="T424" s="168"/>
      <c r="AT424" s="164" t="s">
        <v>240</v>
      </c>
      <c r="AU424" s="164" t="s">
        <v>86</v>
      </c>
      <c r="AV424" s="13" t="s">
        <v>84</v>
      </c>
      <c r="AW424" s="13" t="s">
        <v>32</v>
      </c>
      <c r="AX424" s="13" t="s">
        <v>77</v>
      </c>
      <c r="AY424" s="164" t="s">
        <v>177</v>
      </c>
    </row>
    <row r="425" spans="2:65" s="12" customFormat="1" ht="11.25">
      <c r="B425" s="156"/>
      <c r="D425" s="149" t="s">
        <v>240</v>
      </c>
      <c r="E425" s="157" t="s">
        <v>1</v>
      </c>
      <c r="F425" s="158" t="s">
        <v>633</v>
      </c>
      <c r="H425" s="159">
        <v>66.054000000000002</v>
      </c>
      <c r="I425" s="160"/>
      <c r="L425" s="156"/>
      <c r="M425" s="161"/>
      <c r="T425" s="162"/>
      <c r="AT425" s="157" t="s">
        <v>240</v>
      </c>
      <c r="AU425" s="157" t="s">
        <v>86</v>
      </c>
      <c r="AV425" s="12" t="s">
        <v>86</v>
      </c>
      <c r="AW425" s="12" t="s">
        <v>32</v>
      </c>
      <c r="AX425" s="12" t="s">
        <v>77</v>
      </c>
      <c r="AY425" s="157" t="s">
        <v>177</v>
      </c>
    </row>
    <row r="426" spans="2:65" s="12" customFormat="1" ht="11.25">
      <c r="B426" s="156"/>
      <c r="D426" s="149" t="s">
        <v>240</v>
      </c>
      <c r="E426" s="157" t="s">
        <v>1</v>
      </c>
      <c r="F426" s="158" t="s">
        <v>634</v>
      </c>
      <c r="H426" s="159">
        <v>68.477999999999994</v>
      </c>
      <c r="I426" s="160"/>
      <c r="L426" s="156"/>
      <c r="M426" s="161"/>
      <c r="T426" s="162"/>
      <c r="AT426" s="157" t="s">
        <v>240</v>
      </c>
      <c r="AU426" s="157" t="s">
        <v>86</v>
      </c>
      <c r="AV426" s="12" t="s">
        <v>86</v>
      </c>
      <c r="AW426" s="12" t="s">
        <v>32</v>
      </c>
      <c r="AX426" s="12" t="s">
        <v>77</v>
      </c>
      <c r="AY426" s="157" t="s">
        <v>177</v>
      </c>
    </row>
    <row r="427" spans="2:65" s="12" customFormat="1" ht="11.25">
      <c r="B427" s="156"/>
      <c r="D427" s="149" t="s">
        <v>240</v>
      </c>
      <c r="E427" s="157" t="s">
        <v>1</v>
      </c>
      <c r="F427" s="158" t="s">
        <v>635</v>
      </c>
      <c r="H427" s="159">
        <v>56.963999999999999</v>
      </c>
      <c r="I427" s="160"/>
      <c r="L427" s="156"/>
      <c r="M427" s="161"/>
      <c r="T427" s="162"/>
      <c r="AT427" s="157" t="s">
        <v>240</v>
      </c>
      <c r="AU427" s="157" t="s">
        <v>86</v>
      </c>
      <c r="AV427" s="12" t="s">
        <v>86</v>
      </c>
      <c r="AW427" s="12" t="s">
        <v>32</v>
      </c>
      <c r="AX427" s="12" t="s">
        <v>77</v>
      </c>
      <c r="AY427" s="157" t="s">
        <v>177</v>
      </c>
    </row>
    <row r="428" spans="2:65" s="12" customFormat="1" ht="11.25">
      <c r="B428" s="156"/>
      <c r="D428" s="149" t="s">
        <v>240</v>
      </c>
      <c r="E428" s="157" t="s">
        <v>1</v>
      </c>
      <c r="F428" s="158" t="s">
        <v>636</v>
      </c>
      <c r="H428" s="159">
        <v>62.417999999999999</v>
      </c>
      <c r="I428" s="160"/>
      <c r="L428" s="156"/>
      <c r="M428" s="161"/>
      <c r="T428" s="162"/>
      <c r="AT428" s="157" t="s">
        <v>240</v>
      </c>
      <c r="AU428" s="157" t="s">
        <v>86</v>
      </c>
      <c r="AV428" s="12" t="s">
        <v>86</v>
      </c>
      <c r="AW428" s="12" t="s">
        <v>32</v>
      </c>
      <c r="AX428" s="12" t="s">
        <v>77</v>
      </c>
      <c r="AY428" s="157" t="s">
        <v>177</v>
      </c>
    </row>
    <row r="429" spans="2:65" s="12" customFormat="1" ht="11.25">
      <c r="B429" s="156"/>
      <c r="D429" s="149" t="s">
        <v>240</v>
      </c>
      <c r="E429" s="157" t="s">
        <v>1</v>
      </c>
      <c r="F429" s="158" t="s">
        <v>637</v>
      </c>
      <c r="H429" s="159">
        <v>-50.3</v>
      </c>
      <c r="I429" s="160"/>
      <c r="L429" s="156"/>
      <c r="M429" s="161"/>
      <c r="T429" s="162"/>
      <c r="AT429" s="157" t="s">
        <v>240</v>
      </c>
      <c r="AU429" s="157" t="s">
        <v>86</v>
      </c>
      <c r="AV429" s="12" t="s">
        <v>86</v>
      </c>
      <c r="AW429" s="12" t="s">
        <v>32</v>
      </c>
      <c r="AX429" s="12" t="s">
        <v>77</v>
      </c>
      <c r="AY429" s="157" t="s">
        <v>177</v>
      </c>
    </row>
    <row r="430" spans="2:65" s="15" customFormat="1" ht="11.25">
      <c r="B430" s="176"/>
      <c r="D430" s="149" t="s">
        <v>240</v>
      </c>
      <c r="E430" s="177" t="s">
        <v>1</v>
      </c>
      <c r="F430" s="178" t="s">
        <v>274</v>
      </c>
      <c r="H430" s="179">
        <v>203.614</v>
      </c>
      <c r="I430" s="180"/>
      <c r="L430" s="176"/>
      <c r="M430" s="181"/>
      <c r="T430" s="182"/>
      <c r="AT430" s="177" t="s">
        <v>240</v>
      </c>
      <c r="AU430" s="177" t="s">
        <v>86</v>
      </c>
      <c r="AV430" s="15" t="s">
        <v>102</v>
      </c>
      <c r="AW430" s="15" t="s">
        <v>32</v>
      </c>
      <c r="AX430" s="15" t="s">
        <v>77</v>
      </c>
      <c r="AY430" s="177" t="s">
        <v>177</v>
      </c>
    </row>
    <row r="431" spans="2:65" s="13" customFormat="1" ht="11.25">
      <c r="B431" s="163"/>
      <c r="D431" s="149" t="s">
        <v>240</v>
      </c>
      <c r="E431" s="164" t="s">
        <v>1</v>
      </c>
      <c r="F431" s="165" t="s">
        <v>638</v>
      </c>
      <c r="H431" s="164" t="s">
        <v>1</v>
      </c>
      <c r="I431" s="166"/>
      <c r="L431" s="163"/>
      <c r="M431" s="167"/>
      <c r="T431" s="168"/>
      <c r="AT431" s="164" t="s">
        <v>240</v>
      </c>
      <c r="AU431" s="164" t="s">
        <v>86</v>
      </c>
      <c r="AV431" s="13" t="s">
        <v>84</v>
      </c>
      <c r="AW431" s="13" t="s">
        <v>32</v>
      </c>
      <c r="AX431" s="13" t="s">
        <v>77</v>
      </c>
      <c r="AY431" s="164" t="s">
        <v>177</v>
      </c>
    </row>
    <row r="432" spans="2:65" s="12" customFormat="1" ht="11.25">
      <c r="B432" s="156"/>
      <c r="D432" s="149" t="s">
        <v>240</v>
      </c>
      <c r="E432" s="157" t="s">
        <v>1</v>
      </c>
      <c r="F432" s="158" t="s">
        <v>639</v>
      </c>
      <c r="H432" s="159">
        <v>22.65</v>
      </c>
      <c r="I432" s="160"/>
      <c r="L432" s="156"/>
      <c r="M432" s="161"/>
      <c r="T432" s="162"/>
      <c r="AT432" s="157" t="s">
        <v>240</v>
      </c>
      <c r="AU432" s="157" t="s">
        <v>86</v>
      </c>
      <c r="AV432" s="12" t="s">
        <v>86</v>
      </c>
      <c r="AW432" s="12" t="s">
        <v>32</v>
      </c>
      <c r="AX432" s="12" t="s">
        <v>77</v>
      </c>
      <c r="AY432" s="157" t="s">
        <v>177</v>
      </c>
    </row>
    <row r="433" spans="2:65" s="12" customFormat="1" ht="11.25">
      <c r="B433" s="156"/>
      <c r="D433" s="149" t="s">
        <v>240</v>
      </c>
      <c r="E433" s="157" t="s">
        <v>1</v>
      </c>
      <c r="F433" s="158" t="s">
        <v>640</v>
      </c>
      <c r="H433" s="159">
        <v>17.375</v>
      </c>
      <c r="I433" s="160"/>
      <c r="L433" s="156"/>
      <c r="M433" s="161"/>
      <c r="T433" s="162"/>
      <c r="AT433" s="157" t="s">
        <v>240</v>
      </c>
      <c r="AU433" s="157" t="s">
        <v>86</v>
      </c>
      <c r="AV433" s="12" t="s">
        <v>86</v>
      </c>
      <c r="AW433" s="12" t="s">
        <v>32</v>
      </c>
      <c r="AX433" s="12" t="s">
        <v>77</v>
      </c>
      <c r="AY433" s="157" t="s">
        <v>177</v>
      </c>
    </row>
    <row r="434" spans="2:65" s="12" customFormat="1" ht="11.25">
      <c r="B434" s="156"/>
      <c r="D434" s="149" t="s">
        <v>240</v>
      </c>
      <c r="E434" s="157" t="s">
        <v>1</v>
      </c>
      <c r="F434" s="158" t="s">
        <v>641</v>
      </c>
      <c r="H434" s="159">
        <v>16.187999999999999</v>
      </c>
      <c r="I434" s="160"/>
      <c r="L434" s="156"/>
      <c r="M434" s="161"/>
      <c r="T434" s="162"/>
      <c r="AT434" s="157" t="s">
        <v>240</v>
      </c>
      <c r="AU434" s="157" t="s">
        <v>86</v>
      </c>
      <c r="AV434" s="12" t="s">
        <v>86</v>
      </c>
      <c r="AW434" s="12" t="s">
        <v>32</v>
      </c>
      <c r="AX434" s="12" t="s">
        <v>77</v>
      </c>
      <c r="AY434" s="157" t="s">
        <v>177</v>
      </c>
    </row>
    <row r="435" spans="2:65" s="12" customFormat="1" ht="11.25">
      <c r="B435" s="156"/>
      <c r="D435" s="149" t="s">
        <v>240</v>
      </c>
      <c r="E435" s="157" t="s">
        <v>1</v>
      </c>
      <c r="F435" s="158" t="s">
        <v>642</v>
      </c>
      <c r="H435" s="159">
        <v>35.924999999999997</v>
      </c>
      <c r="I435" s="160"/>
      <c r="L435" s="156"/>
      <c r="M435" s="161"/>
      <c r="T435" s="162"/>
      <c r="AT435" s="157" t="s">
        <v>240</v>
      </c>
      <c r="AU435" s="157" t="s">
        <v>86</v>
      </c>
      <c r="AV435" s="12" t="s">
        <v>86</v>
      </c>
      <c r="AW435" s="12" t="s">
        <v>32</v>
      </c>
      <c r="AX435" s="12" t="s">
        <v>77</v>
      </c>
      <c r="AY435" s="157" t="s">
        <v>177</v>
      </c>
    </row>
    <row r="436" spans="2:65" s="15" customFormat="1" ht="11.25">
      <c r="B436" s="176"/>
      <c r="D436" s="149" t="s">
        <v>240</v>
      </c>
      <c r="E436" s="177" t="s">
        <v>1</v>
      </c>
      <c r="F436" s="178" t="s">
        <v>274</v>
      </c>
      <c r="H436" s="179">
        <v>92.138000000000005</v>
      </c>
      <c r="I436" s="180"/>
      <c r="L436" s="176"/>
      <c r="M436" s="181"/>
      <c r="T436" s="182"/>
      <c r="AT436" s="177" t="s">
        <v>240</v>
      </c>
      <c r="AU436" s="177" t="s">
        <v>86</v>
      </c>
      <c r="AV436" s="15" t="s">
        <v>102</v>
      </c>
      <c r="AW436" s="15" t="s">
        <v>32</v>
      </c>
      <c r="AX436" s="15" t="s">
        <v>77</v>
      </c>
      <c r="AY436" s="177" t="s">
        <v>177</v>
      </c>
    </row>
    <row r="437" spans="2:65" s="14" customFormat="1" ht="11.25">
      <c r="B437" s="169"/>
      <c r="D437" s="149" t="s">
        <v>240</v>
      </c>
      <c r="E437" s="170" t="s">
        <v>1</v>
      </c>
      <c r="F437" s="171" t="s">
        <v>263</v>
      </c>
      <c r="H437" s="172">
        <v>295.75200000000001</v>
      </c>
      <c r="I437" s="173"/>
      <c r="L437" s="169"/>
      <c r="M437" s="174"/>
      <c r="T437" s="175"/>
      <c r="AT437" s="170" t="s">
        <v>240</v>
      </c>
      <c r="AU437" s="170" t="s">
        <v>86</v>
      </c>
      <c r="AV437" s="14" t="s">
        <v>115</v>
      </c>
      <c r="AW437" s="14" t="s">
        <v>32</v>
      </c>
      <c r="AX437" s="14" t="s">
        <v>84</v>
      </c>
      <c r="AY437" s="170" t="s">
        <v>177</v>
      </c>
    </row>
    <row r="438" spans="2:65" s="1" customFormat="1" ht="24.2" customHeight="1">
      <c r="B438" s="32"/>
      <c r="C438" s="136" t="s">
        <v>643</v>
      </c>
      <c r="D438" s="136" t="s">
        <v>180</v>
      </c>
      <c r="E438" s="137" t="s">
        <v>644</v>
      </c>
      <c r="F438" s="138" t="s">
        <v>645</v>
      </c>
      <c r="G438" s="139" t="s">
        <v>368</v>
      </c>
      <c r="H438" s="140">
        <v>43.17</v>
      </c>
      <c r="I438" s="141"/>
      <c r="J438" s="142">
        <f>ROUND(I438*H438,2)</f>
        <v>0</v>
      </c>
      <c r="K438" s="138" t="s">
        <v>237</v>
      </c>
      <c r="L438" s="32"/>
      <c r="M438" s="143" t="s">
        <v>1</v>
      </c>
      <c r="N438" s="144" t="s">
        <v>42</v>
      </c>
      <c r="P438" s="145">
        <f>O438*H438</f>
        <v>0</v>
      </c>
      <c r="Q438" s="145">
        <v>0.20885999999999999</v>
      </c>
      <c r="R438" s="145">
        <f>Q438*H438</f>
        <v>9.0164861999999992</v>
      </c>
      <c r="S438" s="145">
        <v>0</v>
      </c>
      <c r="T438" s="146">
        <f>S438*H438</f>
        <v>0</v>
      </c>
      <c r="AR438" s="147" t="s">
        <v>115</v>
      </c>
      <c r="AT438" s="147" t="s">
        <v>180</v>
      </c>
      <c r="AU438" s="147" t="s">
        <v>86</v>
      </c>
      <c r="AY438" s="17" t="s">
        <v>177</v>
      </c>
      <c r="BE438" s="148">
        <f>IF(N438="základní",J438,0)</f>
        <v>0</v>
      </c>
      <c r="BF438" s="148">
        <f>IF(N438="snížená",J438,0)</f>
        <v>0</v>
      </c>
      <c r="BG438" s="148">
        <f>IF(N438="zákl. přenesená",J438,0)</f>
        <v>0</v>
      </c>
      <c r="BH438" s="148">
        <f>IF(N438="sníž. přenesená",J438,0)</f>
        <v>0</v>
      </c>
      <c r="BI438" s="148">
        <f>IF(N438="nulová",J438,0)</f>
        <v>0</v>
      </c>
      <c r="BJ438" s="17" t="s">
        <v>84</v>
      </c>
      <c r="BK438" s="148">
        <f>ROUND(I438*H438,2)</f>
        <v>0</v>
      </c>
      <c r="BL438" s="17" t="s">
        <v>115</v>
      </c>
      <c r="BM438" s="147" t="s">
        <v>646</v>
      </c>
    </row>
    <row r="439" spans="2:65" s="1" customFormat="1" ht="19.5">
      <c r="B439" s="32"/>
      <c r="D439" s="149" t="s">
        <v>186</v>
      </c>
      <c r="F439" s="150" t="s">
        <v>647</v>
      </c>
      <c r="I439" s="151"/>
      <c r="L439" s="32"/>
      <c r="M439" s="152"/>
      <c r="T439" s="56"/>
      <c r="AT439" s="17" t="s">
        <v>186</v>
      </c>
      <c r="AU439" s="17" t="s">
        <v>86</v>
      </c>
    </row>
    <row r="440" spans="2:65" s="12" customFormat="1" ht="11.25">
      <c r="B440" s="156"/>
      <c r="D440" s="149" t="s">
        <v>240</v>
      </c>
      <c r="E440" s="157" t="s">
        <v>1</v>
      </c>
      <c r="F440" s="158" t="s">
        <v>648</v>
      </c>
      <c r="H440" s="159">
        <v>42.075000000000003</v>
      </c>
      <c r="I440" s="160"/>
      <c r="L440" s="156"/>
      <c r="M440" s="161"/>
      <c r="T440" s="162"/>
      <c r="AT440" s="157" t="s">
        <v>240</v>
      </c>
      <c r="AU440" s="157" t="s">
        <v>86</v>
      </c>
      <c r="AV440" s="12" t="s">
        <v>86</v>
      </c>
      <c r="AW440" s="12" t="s">
        <v>32</v>
      </c>
      <c r="AX440" s="12" t="s">
        <v>77</v>
      </c>
      <c r="AY440" s="157" t="s">
        <v>177</v>
      </c>
    </row>
    <row r="441" spans="2:65" s="12" customFormat="1" ht="11.25">
      <c r="B441" s="156"/>
      <c r="D441" s="149" t="s">
        <v>240</v>
      </c>
      <c r="E441" s="157" t="s">
        <v>1</v>
      </c>
      <c r="F441" s="158" t="s">
        <v>649</v>
      </c>
      <c r="H441" s="159">
        <v>-4.83</v>
      </c>
      <c r="I441" s="160"/>
      <c r="L441" s="156"/>
      <c r="M441" s="161"/>
      <c r="T441" s="162"/>
      <c r="AT441" s="157" t="s">
        <v>240</v>
      </c>
      <c r="AU441" s="157" t="s">
        <v>86</v>
      </c>
      <c r="AV441" s="12" t="s">
        <v>86</v>
      </c>
      <c r="AW441" s="12" t="s">
        <v>32</v>
      </c>
      <c r="AX441" s="12" t="s">
        <v>77</v>
      </c>
      <c r="AY441" s="157" t="s">
        <v>177</v>
      </c>
    </row>
    <row r="442" spans="2:65" s="15" customFormat="1" ht="11.25">
      <c r="B442" s="176"/>
      <c r="D442" s="149" t="s">
        <v>240</v>
      </c>
      <c r="E442" s="177" t="s">
        <v>1</v>
      </c>
      <c r="F442" s="178" t="s">
        <v>274</v>
      </c>
      <c r="H442" s="179">
        <v>37.244999999999997</v>
      </c>
      <c r="I442" s="180"/>
      <c r="L442" s="176"/>
      <c r="M442" s="181"/>
      <c r="T442" s="182"/>
      <c r="AT442" s="177" t="s">
        <v>240</v>
      </c>
      <c r="AU442" s="177" t="s">
        <v>86</v>
      </c>
      <c r="AV442" s="15" t="s">
        <v>102</v>
      </c>
      <c r="AW442" s="15" t="s">
        <v>32</v>
      </c>
      <c r="AX442" s="15" t="s">
        <v>77</v>
      </c>
      <c r="AY442" s="177" t="s">
        <v>177</v>
      </c>
    </row>
    <row r="443" spans="2:65" s="12" customFormat="1" ht="11.25">
      <c r="B443" s="156"/>
      <c r="D443" s="149" t="s">
        <v>240</v>
      </c>
      <c r="E443" s="157" t="s">
        <v>1</v>
      </c>
      <c r="F443" s="158" t="s">
        <v>650</v>
      </c>
      <c r="H443" s="159">
        <v>5.9249999999999998</v>
      </c>
      <c r="I443" s="160"/>
      <c r="L443" s="156"/>
      <c r="M443" s="161"/>
      <c r="T443" s="162"/>
      <c r="AT443" s="157" t="s">
        <v>240</v>
      </c>
      <c r="AU443" s="157" t="s">
        <v>86</v>
      </c>
      <c r="AV443" s="12" t="s">
        <v>86</v>
      </c>
      <c r="AW443" s="12" t="s">
        <v>32</v>
      </c>
      <c r="AX443" s="12" t="s">
        <v>77</v>
      </c>
      <c r="AY443" s="157" t="s">
        <v>177</v>
      </c>
    </row>
    <row r="444" spans="2:65" s="14" customFormat="1" ht="11.25">
      <c r="B444" s="169"/>
      <c r="D444" s="149" t="s">
        <v>240</v>
      </c>
      <c r="E444" s="170" t="s">
        <v>1</v>
      </c>
      <c r="F444" s="171" t="s">
        <v>263</v>
      </c>
      <c r="H444" s="172">
        <v>43.17</v>
      </c>
      <c r="I444" s="173"/>
      <c r="L444" s="169"/>
      <c r="M444" s="174"/>
      <c r="T444" s="175"/>
      <c r="AT444" s="170" t="s">
        <v>240</v>
      </c>
      <c r="AU444" s="170" t="s">
        <v>86</v>
      </c>
      <c r="AV444" s="14" t="s">
        <v>115</v>
      </c>
      <c r="AW444" s="14" t="s">
        <v>32</v>
      </c>
      <c r="AX444" s="14" t="s">
        <v>84</v>
      </c>
      <c r="AY444" s="170" t="s">
        <v>177</v>
      </c>
    </row>
    <row r="445" spans="2:65" s="1" customFormat="1" ht="16.5" customHeight="1">
      <c r="B445" s="32"/>
      <c r="C445" s="136" t="s">
        <v>651</v>
      </c>
      <c r="D445" s="136" t="s">
        <v>180</v>
      </c>
      <c r="E445" s="137" t="s">
        <v>652</v>
      </c>
      <c r="F445" s="138" t="s">
        <v>653</v>
      </c>
      <c r="G445" s="139" t="s">
        <v>236</v>
      </c>
      <c r="H445" s="140">
        <v>16.899999999999999</v>
      </c>
      <c r="I445" s="141"/>
      <c r="J445" s="142">
        <f>ROUND(I445*H445,2)</f>
        <v>0</v>
      </c>
      <c r="K445" s="138" t="s">
        <v>237</v>
      </c>
      <c r="L445" s="32"/>
      <c r="M445" s="143" t="s">
        <v>1</v>
      </c>
      <c r="N445" s="144" t="s">
        <v>42</v>
      </c>
      <c r="P445" s="145">
        <f>O445*H445</f>
        <v>0</v>
      </c>
      <c r="Q445" s="145">
        <v>1.5520000000000001E-2</v>
      </c>
      <c r="R445" s="145">
        <f>Q445*H445</f>
        <v>0.26228799999999997</v>
      </c>
      <c r="S445" s="145">
        <v>0</v>
      </c>
      <c r="T445" s="146">
        <f>S445*H445</f>
        <v>0</v>
      </c>
      <c r="AR445" s="147" t="s">
        <v>115</v>
      </c>
      <c r="AT445" s="147" t="s">
        <v>180</v>
      </c>
      <c r="AU445" s="147" t="s">
        <v>86</v>
      </c>
      <c r="AY445" s="17" t="s">
        <v>177</v>
      </c>
      <c r="BE445" s="148">
        <f>IF(N445="základní",J445,0)</f>
        <v>0</v>
      </c>
      <c r="BF445" s="148">
        <f>IF(N445="snížená",J445,0)</f>
        <v>0</v>
      </c>
      <c r="BG445" s="148">
        <f>IF(N445="zákl. přenesená",J445,0)</f>
        <v>0</v>
      </c>
      <c r="BH445" s="148">
        <f>IF(N445="sníž. přenesená",J445,0)</f>
        <v>0</v>
      </c>
      <c r="BI445" s="148">
        <f>IF(N445="nulová",J445,0)</f>
        <v>0</v>
      </c>
      <c r="BJ445" s="17" t="s">
        <v>84</v>
      </c>
      <c r="BK445" s="148">
        <f>ROUND(I445*H445,2)</f>
        <v>0</v>
      </c>
      <c r="BL445" s="17" t="s">
        <v>115</v>
      </c>
      <c r="BM445" s="147" t="s">
        <v>654</v>
      </c>
    </row>
    <row r="446" spans="2:65" s="1" customFormat="1" ht="11.25">
      <c r="B446" s="32"/>
      <c r="D446" s="149" t="s">
        <v>186</v>
      </c>
      <c r="F446" s="150" t="s">
        <v>655</v>
      </c>
      <c r="I446" s="151"/>
      <c r="L446" s="32"/>
      <c r="M446" s="152"/>
      <c r="T446" s="56"/>
      <c r="AT446" s="17" t="s">
        <v>186</v>
      </c>
      <c r="AU446" s="17" t="s">
        <v>86</v>
      </c>
    </row>
    <row r="447" spans="2:65" s="12" customFormat="1" ht="11.25">
      <c r="B447" s="156"/>
      <c r="D447" s="149" t="s">
        <v>240</v>
      </c>
      <c r="E447" s="157" t="s">
        <v>1</v>
      </c>
      <c r="F447" s="158" t="s">
        <v>656</v>
      </c>
      <c r="H447" s="159">
        <v>16.899999999999999</v>
      </c>
      <c r="I447" s="160"/>
      <c r="L447" s="156"/>
      <c r="M447" s="161"/>
      <c r="T447" s="162"/>
      <c r="AT447" s="157" t="s">
        <v>240</v>
      </c>
      <c r="AU447" s="157" t="s">
        <v>86</v>
      </c>
      <c r="AV447" s="12" t="s">
        <v>86</v>
      </c>
      <c r="AW447" s="12" t="s">
        <v>32</v>
      </c>
      <c r="AX447" s="12" t="s">
        <v>84</v>
      </c>
      <c r="AY447" s="157" t="s">
        <v>177</v>
      </c>
    </row>
    <row r="448" spans="2:65" s="1" customFormat="1" ht="16.5" customHeight="1">
      <c r="B448" s="32"/>
      <c r="C448" s="136" t="s">
        <v>657</v>
      </c>
      <c r="D448" s="136" t="s">
        <v>180</v>
      </c>
      <c r="E448" s="137" t="s">
        <v>658</v>
      </c>
      <c r="F448" s="138" t="s">
        <v>659</v>
      </c>
      <c r="G448" s="139" t="s">
        <v>307</v>
      </c>
      <c r="H448" s="140">
        <v>1.266</v>
      </c>
      <c r="I448" s="141"/>
      <c r="J448" s="142">
        <f>ROUND(I448*H448,2)</f>
        <v>0</v>
      </c>
      <c r="K448" s="138" t="s">
        <v>237</v>
      </c>
      <c r="L448" s="32"/>
      <c r="M448" s="143" t="s">
        <v>1</v>
      </c>
      <c r="N448" s="144" t="s">
        <v>42</v>
      </c>
      <c r="P448" s="145">
        <f>O448*H448</f>
        <v>0</v>
      </c>
      <c r="Q448" s="145">
        <v>1.04922</v>
      </c>
      <c r="R448" s="145">
        <f>Q448*H448</f>
        <v>1.3283125200000001</v>
      </c>
      <c r="S448" s="145">
        <v>0</v>
      </c>
      <c r="T448" s="146">
        <f>S448*H448</f>
        <v>0</v>
      </c>
      <c r="AR448" s="147" t="s">
        <v>115</v>
      </c>
      <c r="AT448" s="147" t="s">
        <v>180</v>
      </c>
      <c r="AU448" s="147" t="s">
        <v>86</v>
      </c>
      <c r="AY448" s="17" t="s">
        <v>177</v>
      </c>
      <c r="BE448" s="148">
        <f>IF(N448="základní",J448,0)</f>
        <v>0</v>
      </c>
      <c r="BF448" s="148">
        <f>IF(N448="snížená",J448,0)</f>
        <v>0</v>
      </c>
      <c r="BG448" s="148">
        <f>IF(N448="zákl. přenesená",J448,0)</f>
        <v>0</v>
      </c>
      <c r="BH448" s="148">
        <f>IF(N448="sníž. přenesená",J448,0)</f>
        <v>0</v>
      </c>
      <c r="BI448" s="148">
        <f>IF(N448="nulová",J448,0)</f>
        <v>0</v>
      </c>
      <c r="BJ448" s="17" t="s">
        <v>84</v>
      </c>
      <c r="BK448" s="148">
        <f>ROUND(I448*H448,2)</f>
        <v>0</v>
      </c>
      <c r="BL448" s="17" t="s">
        <v>115</v>
      </c>
      <c r="BM448" s="147" t="s">
        <v>660</v>
      </c>
    </row>
    <row r="449" spans="2:65" s="1" customFormat="1" ht="19.5">
      <c r="B449" s="32"/>
      <c r="D449" s="149" t="s">
        <v>186</v>
      </c>
      <c r="F449" s="150" t="s">
        <v>661</v>
      </c>
      <c r="I449" s="151"/>
      <c r="L449" s="32"/>
      <c r="M449" s="152"/>
      <c r="T449" s="56"/>
      <c r="AT449" s="17" t="s">
        <v>186</v>
      </c>
      <c r="AU449" s="17" t="s">
        <v>86</v>
      </c>
    </row>
    <row r="450" spans="2:65" s="12" customFormat="1" ht="11.25">
      <c r="B450" s="156"/>
      <c r="D450" s="149" t="s">
        <v>240</v>
      </c>
      <c r="E450" s="157" t="s">
        <v>1</v>
      </c>
      <c r="F450" s="158" t="s">
        <v>662</v>
      </c>
      <c r="H450" s="159">
        <v>1.64</v>
      </c>
      <c r="I450" s="160"/>
      <c r="L450" s="156"/>
      <c r="M450" s="161"/>
      <c r="T450" s="162"/>
      <c r="AT450" s="157" t="s">
        <v>240</v>
      </c>
      <c r="AU450" s="157" t="s">
        <v>86</v>
      </c>
      <c r="AV450" s="12" t="s">
        <v>86</v>
      </c>
      <c r="AW450" s="12" t="s">
        <v>32</v>
      </c>
      <c r="AX450" s="12" t="s">
        <v>77</v>
      </c>
      <c r="AY450" s="157" t="s">
        <v>177</v>
      </c>
    </row>
    <row r="451" spans="2:65" s="12" customFormat="1" ht="11.25">
      <c r="B451" s="156"/>
      <c r="D451" s="149" t="s">
        <v>240</v>
      </c>
      <c r="E451" s="157" t="s">
        <v>1</v>
      </c>
      <c r="F451" s="158" t="s">
        <v>663</v>
      </c>
      <c r="H451" s="159">
        <v>11.444000000000001</v>
      </c>
      <c r="I451" s="160"/>
      <c r="L451" s="156"/>
      <c r="M451" s="161"/>
      <c r="T451" s="162"/>
      <c r="AT451" s="157" t="s">
        <v>240</v>
      </c>
      <c r="AU451" s="157" t="s">
        <v>86</v>
      </c>
      <c r="AV451" s="12" t="s">
        <v>86</v>
      </c>
      <c r="AW451" s="12" t="s">
        <v>32</v>
      </c>
      <c r="AX451" s="12" t="s">
        <v>77</v>
      </c>
      <c r="AY451" s="157" t="s">
        <v>177</v>
      </c>
    </row>
    <row r="452" spans="2:65" s="12" customFormat="1" ht="11.25">
      <c r="B452" s="156"/>
      <c r="D452" s="149" t="s">
        <v>240</v>
      </c>
      <c r="E452" s="157" t="s">
        <v>1</v>
      </c>
      <c r="F452" s="158" t="s">
        <v>664</v>
      </c>
      <c r="H452" s="159">
        <v>2.7749999999999999</v>
      </c>
      <c r="I452" s="160"/>
      <c r="L452" s="156"/>
      <c r="M452" s="161"/>
      <c r="T452" s="162"/>
      <c r="AT452" s="157" t="s">
        <v>240</v>
      </c>
      <c r="AU452" s="157" t="s">
        <v>86</v>
      </c>
      <c r="AV452" s="12" t="s">
        <v>86</v>
      </c>
      <c r="AW452" s="12" t="s">
        <v>32</v>
      </c>
      <c r="AX452" s="12" t="s">
        <v>77</v>
      </c>
      <c r="AY452" s="157" t="s">
        <v>177</v>
      </c>
    </row>
    <row r="453" spans="2:65" s="12" customFormat="1" ht="11.25">
      <c r="B453" s="156"/>
      <c r="D453" s="149" t="s">
        <v>240</v>
      </c>
      <c r="E453" s="157" t="s">
        <v>1</v>
      </c>
      <c r="F453" s="158" t="s">
        <v>665</v>
      </c>
      <c r="H453" s="159">
        <v>26.35</v>
      </c>
      <c r="I453" s="160"/>
      <c r="L453" s="156"/>
      <c r="M453" s="161"/>
      <c r="T453" s="162"/>
      <c r="AT453" s="157" t="s">
        <v>240</v>
      </c>
      <c r="AU453" s="157" t="s">
        <v>86</v>
      </c>
      <c r="AV453" s="12" t="s">
        <v>86</v>
      </c>
      <c r="AW453" s="12" t="s">
        <v>32</v>
      </c>
      <c r="AX453" s="12" t="s">
        <v>77</v>
      </c>
      <c r="AY453" s="157" t="s">
        <v>177</v>
      </c>
    </row>
    <row r="454" spans="2:65" s="14" customFormat="1" ht="11.25">
      <c r="B454" s="169"/>
      <c r="D454" s="149" t="s">
        <v>240</v>
      </c>
      <c r="E454" s="170" t="s">
        <v>1</v>
      </c>
      <c r="F454" s="171" t="s">
        <v>263</v>
      </c>
      <c r="H454" s="172">
        <v>42.209000000000003</v>
      </c>
      <c r="I454" s="173"/>
      <c r="L454" s="169"/>
      <c r="M454" s="174"/>
      <c r="T454" s="175"/>
      <c r="AT454" s="170" t="s">
        <v>240</v>
      </c>
      <c r="AU454" s="170" t="s">
        <v>86</v>
      </c>
      <c r="AV454" s="14" t="s">
        <v>115</v>
      </c>
      <c r="AW454" s="14" t="s">
        <v>32</v>
      </c>
      <c r="AX454" s="14" t="s">
        <v>77</v>
      </c>
      <c r="AY454" s="170" t="s">
        <v>177</v>
      </c>
    </row>
    <row r="455" spans="2:65" s="12" customFormat="1" ht="11.25">
      <c r="B455" s="156"/>
      <c r="D455" s="149" t="s">
        <v>240</v>
      </c>
      <c r="E455" s="157" t="s">
        <v>1</v>
      </c>
      <c r="F455" s="158" t="s">
        <v>666</v>
      </c>
      <c r="H455" s="159">
        <v>1.266</v>
      </c>
      <c r="I455" s="160"/>
      <c r="L455" s="156"/>
      <c r="M455" s="161"/>
      <c r="T455" s="162"/>
      <c r="AT455" s="157" t="s">
        <v>240</v>
      </c>
      <c r="AU455" s="157" t="s">
        <v>86</v>
      </c>
      <c r="AV455" s="12" t="s">
        <v>86</v>
      </c>
      <c r="AW455" s="12" t="s">
        <v>32</v>
      </c>
      <c r="AX455" s="12" t="s">
        <v>84</v>
      </c>
      <c r="AY455" s="157" t="s">
        <v>177</v>
      </c>
    </row>
    <row r="456" spans="2:65" s="1" customFormat="1" ht="16.5" customHeight="1">
      <c r="B456" s="32"/>
      <c r="C456" s="136" t="s">
        <v>667</v>
      </c>
      <c r="D456" s="136" t="s">
        <v>180</v>
      </c>
      <c r="E456" s="137" t="s">
        <v>668</v>
      </c>
      <c r="F456" s="138" t="s">
        <v>669</v>
      </c>
      <c r="G456" s="139" t="s">
        <v>393</v>
      </c>
      <c r="H456" s="140">
        <v>4</v>
      </c>
      <c r="I456" s="141"/>
      <c r="J456" s="142">
        <f>ROUND(I456*H456,2)</f>
        <v>0</v>
      </c>
      <c r="K456" s="138" t="s">
        <v>237</v>
      </c>
      <c r="L456" s="32"/>
      <c r="M456" s="143" t="s">
        <v>1</v>
      </c>
      <c r="N456" s="144" t="s">
        <v>42</v>
      </c>
      <c r="P456" s="145">
        <f>O456*H456</f>
        <v>0</v>
      </c>
      <c r="Q456" s="145">
        <v>2.6929999999999999E-2</v>
      </c>
      <c r="R456" s="145">
        <f>Q456*H456</f>
        <v>0.10772</v>
      </c>
      <c r="S456" s="145">
        <v>0</v>
      </c>
      <c r="T456" s="146">
        <f>S456*H456</f>
        <v>0</v>
      </c>
      <c r="AR456" s="147" t="s">
        <v>115</v>
      </c>
      <c r="AT456" s="147" t="s">
        <v>180</v>
      </c>
      <c r="AU456" s="147" t="s">
        <v>86</v>
      </c>
      <c r="AY456" s="17" t="s">
        <v>177</v>
      </c>
      <c r="BE456" s="148">
        <f>IF(N456="základní",J456,0)</f>
        <v>0</v>
      </c>
      <c r="BF456" s="148">
        <f>IF(N456="snížená",J456,0)</f>
        <v>0</v>
      </c>
      <c r="BG456" s="148">
        <f>IF(N456="zákl. přenesená",J456,0)</f>
        <v>0</v>
      </c>
      <c r="BH456" s="148">
        <f>IF(N456="sníž. přenesená",J456,0)</f>
        <v>0</v>
      </c>
      <c r="BI456" s="148">
        <f>IF(N456="nulová",J456,0)</f>
        <v>0</v>
      </c>
      <c r="BJ456" s="17" t="s">
        <v>84</v>
      </c>
      <c r="BK456" s="148">
        <f>ROUND(I456*H456,2)</f>
        <v>0</v>
      </c>
      <c r="BL456" s="17" t="s">
        <v>115</v>
      </c>
      <c r="BM456" s="147" t="s">
        <v>670</v>
      </c>
    </row>
    <row r="457" spans="2:65" s="1" customFormat="1" ht="11.25">
      <c r="B457" s="32"/>
      <c r="D457" s="149" t="s">
        <v>186</v>
      </c>
      <c r="F457" s="150" t="s">
        <v>671</v>
      </c>
      <c r="I457" s="151"/>
      <c r="L457" s="32"/>
      <c r="M457" s="152"/>
      <c r="T457" s="56"/>
      <c r="AT457" s="17" t="s">
        <v>186</v>
      </c>
      <c r="AU457" s="17" t="s">
        <v>86</v>
      </c>
    </row>
    <row r="458" spans="2:65" s="12" customFormat="1" ht="11.25">
      <c r="B458" s="156"/>
      <c r="D458" s="149" t="s">
        <v>240</v>
      </c>
      <c r="E458" s="157" t="s">
        <v>1</v>
      </c>
      <c r="F458" s="158" t="s">
        <v>672</v>
      </c>
      <c r="H458" s="159">
        <v>4</v>
      </c>
      <c r="I458" s="160"/>
      <c r="L458" s="156"/>
      <c r="M458" s="161"/>
      <c r="T458" s="162"/>
      <c r="AT458" s="157" t="s">
        <v>240</v>
      </c>
      <c r="AU458" s="157" t="s">
        <v>86</v>
      </c>
      <c r="AV458" s="12" t="s">
        <v>86</v>
      </c>
      <c r="AW458" s="12" t="s">
        <v>32</v>
      </c>
      <c r="AX458" s="12" t="s">
        <v>84</v>
      </c>
      <c r="AY458" s="157" t="s">
        <v>177</v>
      </c>
    </row>
    <row r="459" spans="2:65" s="1" customFormat="1" ht="16.5" customHeight="1">
      <c r="B459" s="32"/>
      <c r="C459" s="136" t="s">
        <v>673</v>
      </c>
      <c r="D459" s="136" t="s">
        <v>180</v>
      </c>
      <c r="E459" s="137" t="s">
        <v>674</v>
      </c>
      <c r="F459" s="138" t="s">
        <v>675</v>
      </c>
      <c r="G459" s="139" t="s">
        <v>393</v>
      </c>
      <c r="H459" s="140">
        <v>1</v>
      </c>
      <c r="I459" s="141"/>
      <c r="J459" s="142">
        <f>ROUND(I459*H459,2)</f>
        <v>0</v>
      </c>
      <c r="K459" s="138" t="s">
        <v>237</v>
      </c>
      <c r="L459" s="32"/>
      <c r="M459" s="143" t="s">
        <v>1</v>
      </c>
      <c r="N459" s="144" t="s">
        <v>42</v>
      </c>
      <c r="P459" s="145">
        <f>O459*H459</f>
        <v>0</v>
      </c>
      <c r="Q459" s="145">
        <v>4.7759999999999997E-2</v>
      </c>
      <c r="R459" s="145">
        <f>Q459*H459</f>
        <v>4.7759999999999997E-2</v>
      </c>
      <c r="S459" s="145">
        <v>0</v>
      </c>
      <c r="T459" s="146">
        <f>S459*H459</f>
        <v>0</v>
      </c>
      <c r="AR459" s="147" t="s">
        <v>115</v>
      </c>
      <c r="AT459" s="147" t="s">
        <v>180</v>
      </c>
      <c r="AU459" s="147" t="s">
        <v>86</v>
      </c>
      <c r="AY459" s="17" t="s">
        <v>177</v>
      </c>
      <c r="BE459" s="148">
        <f>IF(N459="základní",J459,0)</f>
        <v>0</v>
      </c>
      <c r="BF459" s="148">
        <f>IF(N459="snížená",J459,0)</f>
        <v>0</v>
      </c>
      <c r="BG459" s="148">
        <f>IF(N459="zákl. přenesená",J459,0)</f>
        <v>0</v>
      </c>
      <c r="BH459" s="148">
        <f>IF(N459="sníž. přenesená",J459,0)</f>
        <v>0</v>
      </c>
      <c r="BI459" s="148">
        <f>IF(N459="nulová",J459,0)</f>
        <v>0</v>
      </c>
      <c r="BJ459" s="17" t="s">
        <v>84</v>
      </c>
      <c r="BK459" s="148">
        <f>ROUND(I459*H459,2)</f>
        <v>0</v>
      </c>
      <c r="BL459" s="17" t="s">
        <v>115</v>
      </c>
      <c r="BM459" s="147" t="s">
        <v>676</v>
      </c>
    </row>
    <row r="460" spans="2:65" s="1" customFormat="1" ht="11.25">
      <c r="B460" s="32"/>
      <c r="D460" s="149" t="s">
        <v>186</v>
      </c>
      <c r="F460" s="150" t="s">
        <v>677</v>
      </c>
      <c r="I460" s="151"/>
      <c r="L460" s="32"/>
      <c r="M460" s="152"/>
      <c r="T460" s="56"/>
      <c r="AT460" s="17" t="s">
        <v>186</v>
      </c>
      <c r="AU460" s="17" t="s">
        <v>86</v>
      </c>
    </row>
    <row r="461" spans="2:65" s="12" customFormat="1" ht="11.25">
      <c r="B461" s="156"/>
      <c r="D461" s="149" t="s">
        <v>240</v>
      </c>
      <c r="E461" s="157" t="s">
        <v>1</v>
      </c>
      <c r="F461" s="158" t="s">
        <v>678</v>
      </c>
      <c r="H461" s="159">
        <v>1</v>
      </c>
      <c r="I461" s="160"/>
      <c r="L461" s="156"/>
      <c r="M461" s="161"/>
      <c r="T461" s="162"/>
      <c r="AT461" s="157" t="s">
        <v>240</v>
      </c>
      <c r="AU461" s="157" t="s">
        <v>86</v>
      </c>
      <c r="AV461" s="12" t="s">
        <v>86</v>
      </c>
      <c r="AW461" s="12" t="s">
        <v>32</v>
      </c>
      <c r="AX461" s="12" t="s">
        <v>84</v>
      </c>
      <c r="AY461" s="157" t="s">
        <v>177</v>
      </c>
    </row>
    <row r="462" spans="2:65" s="1" customFormat="1" ht="16.5" customHeight="1">
      <c r="B462" s="32"/>
      <c r="C462" s="136" t="s">
        <v>679</v>
      </c>
      <c r="D462" s="136" t="s">
        <v>180</v>
      </c>
      <c r="E462" s="137" t="s">
        <v>680</v>
      </c>
      <c r="F462" s="138" t="s">
        <v>681</v>
      </c>
      <c r="G462" s="139" t="s">
        <v>393</v>
      </c>
      <c r="H462" s="140">
        <v>6</v>
      </c>
      <c r="I462" s="141"/>
      <c r="J462" s="142">
        <f>ROUND(I462*H462,2)</f>
        <v>0</v>
      </c>
      <c r="K462" s="138" t="s">
        <v>237</v>
      </c>
      <c r="L462" s="32"/>
      <c r="M462" s="143" t="s">
        <v>1</v>
      </c>
      <c r="N462" s="144" t="s">
        <v>42</v>
      </c>
      <c r="P462" s="145">
        <f>O462*H462</f>
        <v>0</v>
      </c>
      <c r="Q462" s="145">
        <v>3.6549999999999999E-2</v>
      </c>
      <c r="R462" s="145">
        <f>Q462*H462</f>
        <v>0.21929999999999999</v>
      </c>
      <c r="S462" s="145">
        <v>0</v>
      </c>
      <c r="T462" s="146">
        <f>S462*H462</f>
        <v>0</v>
      </c>
      <c r="AR462" s="147" t="s">
        <v>115</v>
      </c>
      <c r="AT462" s="147" t="s">
        <v>180</v>
      </c>
      <c r="AU462" s="147" t="s">
        <v>86</v>
      </c>
      <c r="AY462" s="17" t="s">
        <v>177</v>
      </c>
      <c r="BE462" s="148">
        <f>IF(N462="základní",J462,0)</f>
        <v>0</v>
      </c>
      <c r="BF462" s="148">
        <f>IF(N462="snížená",J462,0)</f>
        <v>0</v>
      </c>
      <c r="BG462" s="148">
        <f>IF(N462="zákl. přenesená",J462,0)</f>
        <v>0</v>
      </c>
      <c r="BH462" s="148">
        <f>IF(N462="sníž. přenesená",J462,0)</f>
        <v>0</v>
      </c>
      <c r="BI462" s="148">
        <f>IF(N462="nulová",J462,0)</f>
        <v>0</v>
      </c>
      <c r="BJ462" s="17" t="s">
        <v>84</v>
      </c>
      <c r="BK462" s="148">
        <f>ROUND(I462*H462,2)</f>
        <v>0</v>
      </c>
      <c r="BL462" s="17" t="s">
        <v>115</v>
      </c>
      <c r="BM462" s="147" t="s">
        <v>682</v>
      </c>
    </row>
    <row r="463" spans="2:65" s="1" customFormat="1" ht="11.25">
      <c r="B463" s="32"/>
      <c r="D463" s="149" t="s">
        <v>186</v>
      </c>
      <c r="F463" s="150" t="s">
        <v>683</v>
      </c>
      <c r="I463" s="151"/>
      <c r="L463" s="32"/>
      <c r="M463" s="152"/>
      <c r="T463" s="56"/>
      <c r="AT463" s="17" t="s">
        <v>186</v>
      </c>
      <c r="AU463" s="17" t="s">
        <v>86</v>
      </c>
    </row>
    <row r="464" spans="2:65" s="12" customFormat="1" ht="11.25">
      <c r="B464" s="156"/>
      <c r="D464" s="149" t="s">
        <v>240</v>
      </c>
      <c r="E464" s="157" t="s">
        <v>1</v>
      </c>
      <c r="F464" s="158" t="s">
        <v>684</v>
      </c>
      <c r="H464" s="159">
        <v>6</v>
      </c>
      <c r="I464" s="160"/>
      <c r="L464" s="156"/>
      <c r="M464" s="161"/>
      <c r="T464" s="162"/>
      <c r="AT464" s="157" t="s">
        <v>240</v>
      </c>
      <c r="AU464" s="157" t="s">
        <v>86</v>
      </c>
      <c r="AV464" s="12" t="s">
        <v>86</v>
      </c>
      <c r="AW464" s="12" t="s">
        <v>32</v>
      </c>
      <c r="AX464" s="12" t="s">
        <v>84</v>
      </c>
      <c r="AY464" s="157" t="s">
        <v>177</v>
      </c>
    </row>
    <row r="465" spans="2:65" s="1" customFormat="1" ht="16.5" customHeight="1">
      <c r="B465" s="32"/>
      <c r="C465" s="136" t="s">
        <v>685</v>
      </c>
      <c r="D465" s="136" t="s">
        <v>180</v>
      </c>
      <c r="E465" s="137" t="s">
        <v>686</v>
      </c>
      <c r="F465" s="138" t="s">
        <v>687</v>
      </c>
      <c r="G465" s="139" t="s">
        <v>393</v>
      </c>
      <c r="H465" s="140">
        <v>3</v>
      </c>
      <c r="I465" s="141"/>
      <c r="J465" s="142">
        <f>ROUND(I465*H465,2)</f>
        <v>0</v>
      </c>
      <c r="K465" s="138" t="s">
        <v>237</v>
      </c>
      <c r="L465" s="32"/>
      <c r="M465" s="143" t="s">
        <v>1</v>
      </c>
      <c r="N465" s="144" t="s">
        <v>42</v>
      </c>
      <c r="P465" s="145">
        <f>O465*H465</f>
        <v>0</v>
      </c>
      <c r="Q465" s="145">
        <v>4.555E-2</v>
      </c>
      <c r="R465" s="145">
        <f>Q465*H465</f>
        <v>0.13664999999999999</v>
      </c>
      <c r="S465" s="145">
        <v>0</v>
      </c>
      <c r="T465" s="146">
        <f>S465*H465</f>
        <v>0</v>
      </c>
      <c r="AR465" s="147" t="s">
        <v>115</v>
      </c>
      <c r="AT465" s="147" t="s">
        <v>180</v>
      </c>
      <c r="AU465" s="147" t="s">
        <v>86</v>
      </c>
      <c r="AY465" s="17" t="s">
        <v>177</v>
      </c>
      <c r="BE465" s="148">
        <f>IF(N465="základní",J465,0)</f>
        <v>0</v>
      </c>
      <c r="BF465" s="148">
        <f>IF(N465="snížená",J465,0)</f>
        <v>0</v>
      </c>
      <c r="BG465" s="148">
        <f>IF(N465="zákl. přenesená",J465,0)</f>
        <v>0</v>
      </c>
      <c r="BH465" s="148">
        <f>IF(N465="sníž. přenesená",J465,0)</f>
        <v>0</v>
      </c>
      <c r="BI465" s="148">
        <f>IF(N465="nulová",J465,0)</f>
        <v>0</v>
      </c>
      <c r="BJ465" s="17" t="s">
        <v>84</v>
      </c>
      <c r="BK465" s="148">
        <f>ROUND(I465*H465,2)</f>
        <v>0</v>
      </c>
      <c r="BL465" s="17" t="s">
        <v>115</v>
      </c>
      <c r="BM465" s="147" t="s">
        <v>688</v>
      </c>
    </row>
    <row r="466" spans="2:65" s="1" customFormat="1" ht="11.25">
      <c r="B466" s="32"/>
      <c r="D466" s="149" t="s">
        <v>186</v>
      </c>
      <c r="F466" s="150" t="s">
        <v>689</v>
      </c>
      <c r="I466" s="151"/>
      <c r="L466" s="32"/>
      <c r="M466" s="152"/>
      <c r="T466" s="56"/>
      <c r="AT466" s="17" t="s">
        <v>186</v>
      </c>
      <c r="AU466" s="17" t="s">
        <v>86</v>
      </c>
    </row>
    <row r="467" spans="2:65" s="12" customFormat="1" ht="11.25">
      <c r="B467" s="156"/>
      <c r="D467" s="149" t="s">
        <v>240</v>
      </c>
      <c r="E467" s="157" t="s">
        <v>1</v>
      </c>
      <c r="F467" s="158" t="s">
        <v>690</v>
      </c>
      <c r="H467" s="159">
        <v>3</v>
      </c>
      <c r="I467" s="160"/>
      <c r="L467" s="156"/>
      <c r="M467" s="161"/>
      <c r="T467" s="162"/>
      <c r="AT467" s="157" t="s">
        <v>240</v>
      </c>
      <c r="AU467" s="157" t="s">
        <v>86</v>
      </c>
      <c r="AV467" s="12" t="s">
        <v>86</v>
      </c>
      <c r="AW467" s="12" t="s">
        <v>32</v>
      </c>
      <c r="AX467" s="12" t="s">
        <v>84</v>
      </c>
      <c r="AY467" s="157" t="s">
        <v>177</v>
      </c>
    </row>
    <row r="468" spans="2:65" s="1" customFormat="1" ht="16.5" customHeight="1">
      <c r="B468" s="32"/>
      <c r="C468" s="136" t="s">
        <v>691</v>
      </c>
      <c r="D468" s="136" t="s">
        <v>180</v>
      </c>
      <c r="E468" s="137" t="s">
        <v>692</v>
      </c>
      <c r="F468" s="138" t="s">
        <v>693</v>
      </c>
      <c r="G468" s="139" t="s">
        <v>393</v>
      </c>
      <c r="H468" s="140">
        <v>3</v>
      </c>
      <c r="I468" s="141"/>
      <c r="J468" s="142">
        <f>ROUND(I468*H468,2)</f>
        <v>0</v>
      </c>
      <c r="K468" s="138" t="s">
        <v>237</v>
      </c>
      <c r="L468" s="32"/>
      <c r="M468" s="143" t="s">
        <v>1</v>
      </c>
      <c r="N468" s="144" t="s">
        <v>42</v>
      </c>
      <c r="P468" s="145">
        <f>O468*H468</f>
        <v>0</v>
      </c>
      <c r="Q468" s="145">
        <v>5.4550000000000001E-2</v>
      </c>
      <c r="R468" s="145">
        <f>Q468*H468</f>
        <v>0.16365000000000002</v>
      </c>
      <c r="S468" s="145">
        <v>0</v>
      </c>
      <c r="T468" s="146">
        <f>S468*H468</f>
        <v>0</v>
      </c>
      <c r="AR468" s="147" t="s">
        <v>115</v>
      </c>
      <c r="AT468" s="147" t="s">
        <v>180</v>
      </c>
      <c r="AU468" s="147" t="s">
        <v>86</v>
      </c>
      <c r="AY468" s="17" t="s">
        <v>177</v>
      </c>
      <c r="BE468" s="148">
        <f>IF(N468="základní",J468,0)</f>
        <v>0</v>
      </c>
      <c r="BF468" s="148">
        <f>IF(N468="snížená",J468,0)</f>
        <v>0</v>
      </c>
      <c r="BG468" s="148">
        <f>IF(N468="zákl. přenesená",J468,0)</f>
        <v>0</v>
      </c>
      <c r="BH468" s="148">
        <f>IF(N468="sníž. přenesená",J468,0)</f>
        <v>0</v>
      </c>
      <c r="BI468" s="148">
        <f>IF(N468="nulová",J468,0)</f>
        <v>0</v>
      </c>
      <c r="BJ468" s="17" t="s">
        <v>84</v>
      </c>
      <c r="BK468" s="148">
        <f>ROUND(I468*H468,2)</f>
        <v>0</v>
      </c>
      <c r="BL468" s="17" t="s">
        <v>115</v>
      </c>
      <c r="BM468" s="147" t="s">
        <v>694</v>
      </c>
    </row>
    <row r="469" spans="2:65" s="1" customFormat="1" ht="11.25">
      <c r="B469" s="32"/>
      <c r="D469" s="149" t="s">
        <v>186</v>
      </c>
      <c r="F469" s="150" t="s">
        <v>695</v>
      </c>
      <c r="I469" s="151"/>
      <c r="L469" s="32"/>
      <c r="M469" s="152"/>
      <c r="T469" s="56"/>
      <c r="AT469" s="17" t="s">
        <v>186</v>
      </c>
      <c r="AU469" s="17" t="s">
        <v>86</v>
      </c>
    </row>
    <row r="470" spans="2:65" s="12" customFormat="1" ht="11.25">
      <c r="B470" s="156"/>
      <c r="D470" s="149" t="s">
        <v>240</v>
      </c>
      <c r="E470" s="157" t="s">
        <v>1</v>
      </c>
      <c r="F470" s="158" t="s">
        <v>696</v>
      </c>
      <c r="H470" s="159">
        <v>3</v>
      </c>
      <c r="I470" s="160"/>
      <c r="L470" s="156"/>
      <c r="M470" s="161"/>
      <c r="T470" s="162"/>
      <c r="AT470" s="157" t="s">
        <v>240</v>
      </c>
      <c r="AU470" s="157" t="s">
        <v>86</v>
      </c>
      <c r="AV470" s="12" t="s">
        <v>86</v>
      </c>
      <c r="AW470" s="12" t="s">
        <v>32</v>
      </c>
      <c r="AX470" s="12" t="s">
        <v>84</v>
      </c>
      <c r="AY470" s="157" t="s">
        <v>177</v>
      </c>
    </row>
    <row r="471" spans="2:65" s="1" customFormat="1" ht="16.5" customHeight="1">
      <c r="B471" s="32"/>
      <c r="C471" s="136" t="s">
        <v>697</v>
      </c>
      <c r="D471" s="136" t="s">
        <v>180</v>
      </c>
      <c r="E471" s="137" t="s">
        <v>698</v>
      </c>
      <c r="F471" s="138" t="s">
        <v>699</v>
      </c>
      <c r="G471" s="139" t="s">
        <v>393</v>
      </c>
      <c r="H471" s="140">
        <v>2</v>
      </c>
      <c r="I471" s="141"/>
      <c r="J471" s="142">
        <f>ROUND(I471*H471,2)</f>
        <v>0</v>
      </c>
      <c r="K471" s="138" t="s">
        <v>237</v>
      </c>
      <c r="L471" s="32"/>
      <c r="M471" s="143" t="s">
        <v>1</v>
      </c>
      <c r="N471" s="144" t="s">
        <v>42</v>
      </c>
      <c r="P471" s="145">
        <f>O471*H471</f>
        <v>0</v>
      </c>
      <c r="Q471" s="145">
        <v>8.1850000000000006E-2</v>
      </c>
      <c r="R471" s="145">
        <f>Q471*H471</f>
        <v>0.16370000000000001</v>
      </c>
      <c r="S471" s="145">
        <v>0</v>
      </c>
      <c r="T471" s="146">
        <f>S471*H471</f>
        <v>0</v>
      </c>
      <c r="AR471" s="147" t="s">
        <v>115</v>
      </c>
      <c r="AT471" s="147" t="s">
        <v>180</v>
      </c>
      <c r="AU471" s="147" t="s">
        <v>86</v>
      </c>
      <c r="AY471" s="17" t="s">
        <v>177</v>
      </c>
      <c r="BE471" s="148">
        <f>IF(N471="základní",J471,0)</f>
        <v>0</v>
      </c>
      <c r="BF471" s="148">
        <f>IF(N471="snížená",J471,0)</f>
        <v>0</v>
      </c>
      <c r="BG471" s="148">
        <f>IF(N471="zákl. přenesená",J471,0)</f>
        <v>0</v>
      </c>
      <c r="BH471" s="148">
        <f>IF(N471="sníž. přenesená",J471,0)</f>
        <v>0</v>
      </c>
      <c r="BI471" s="148">
        <f>IF(N471="nulová",J471,0)</f>
        <v>0</v>
      </c>
      <c r="BJ471" s="17" t="s">
        <v>84</v>
      </c>
      <c r="BK471" s="148">
        <f>ROUND(I471*H471,2)</f>
        <v>0</v>
      </c>
      <c r="BL471" s="17" t="s">
        <v>115</v>
      </c>
      <c r="BM471" s="147" t="s">
        <v>700</v>
      </c>
    </row>
    <row r="472" spans="2:65" s="1" customFormat="1" ht="11.25">
      <c r="B472" s="32"/>
      <c r="D472" s="149" t="s">
        <v>186</v>
      </c>
      <c r="F472" s="150" t="s">
        <v>701</v>
      </c>
      <c r="I472" s="151"/>
      <c r="L472" s="32"/>
      <c r="M472" s="152"/>
      <c r="T472" s="56"/>
      <c r="AT472" s="17" t="s">
        <v>186</v>
      </c>
      <c r="AU472" s="17" t="s">
        <v>86</v>
      </c>
    </row>
    <row r="473" spans="2:65" s="12" customFormat="1" ht="11.25">
      <c r="B473" s="156"/>
      <c r="D473" s="149" t="s">
        <v>240</v>
      </c>
      <c r="E473" s="157" t="s">
        <v>1</v>
      </c>
      <c r="F473" s="158" t="s">
        <v>702</v>
      </c>
      <c r="H473" s="159">
        <v>2</v>
      </c>
      <c r="I473" s="160"/>
      <c r="L473" s="156"/>
      <c r="M473" s="161"/>
      <c r="T473" s="162"/>
      <c r="AT473" s="157" t="s">
        <v>240</v>
      </c>
      <c r="AU473" s="157" t="s">
        <v>86</v>
      </c>
      <c r="AV473" s="12" t="s">
        <v>86</v>
      </c>
      <c r="AW473" s="12" t="s">
        <v>32</v>
      </c>
      <c r="AX473" s="12" t="s">
        <v>84</v>
      </c>
      <c r="AY473" s="157" t="s">
        <v>177</v>
      </c>
    </row>
    <row r="474" spans="2:65" s="1" customFormat="1" ht="16.5" customHeight="1">
      <c r="B474" s="32"/>
      <c r="C474" s="136" t="s">
        <v>703</v>
      </c>
      <c r="D474" s="136" t="s">
        <v>180</v>
      </c>
      <c r="E474" s="137" t="s">
        <v>704</v>
      </c>
      <c r="F474" s="138" t="s">
        <v>705</v>
      </c>
      <c r="G474" s="139" t="s">
        <v>393</v>
      </c>
      <c r="H474" s="140">
        <v>3</v>
      </c>
      <c r="I474" s="141"/>
      <c r="J474" s="142">
        <f>ROUND(I474*H474,2)</f>
        <v>0</v>
      </c>
      <c r="K474" s="138" t="s">
        <v>237</v>
      </c>
      <c r="L474" s="32"/>
      <c r="M474" s="143" t="s">
        <v>1</v>
      </c>
      <c r="N474" s="144" t="s">
        <v>42</v>
      </c>
      <c r="P474" s="145">
        <f>O474*H474</f>
        <v>0</v>
      </c>
      <c r="Q474" s="145">
        <v>9.1050000000000006E-2</v>
      </c>
      <c r="R474" s="145">
        <f>Q474*H474</f>
        <v>0.27315</v>
      </c>
      <c r="S474" s="145">
        <v>0</v>
      </c>
      <c r="T474" s="146">
        <f>S474*H474</f>
        <v>0</v>
      </c>
      <c r="AR474" s="147" t="s">
        <v>115</v>
      </c>
      <c r="AT474" s="147" t="s">
        <v>180</v>
      </c>
      <c r="AU474" s="147" t="s">
        <v>86</v>
      </c>
      <c r="AY474" s="17" t="s">
        <v>177</v>
      </c>
      <c r="BE474" s="148">
        <f>IF(N474="základní",J474,0)</f>
        <v>0</v>
      </c>
      <c r="BF474" s="148">
        <f>IF(N474="snížená",J474,0)</f>
        <v>0</v>
      </c>
      <c r="BG474" s="148">
        <f>IF(N474="zákl. přenesená",J474,0)</f>
        <v>0</v>
      </c>
      <c r="BH474" s="148">
        <f>IF(N474="sníž. přenesená",J474,0)</f>
        <v>0</v>
      </c>
      <c r="BI474" s="148">
        <f>IF(N474="nulová",J474,0)</f>
        <v>0</v>
      </c>
      <c r="BJ474" s="17" t="s">
        <v>84</v>
      </c>
      <c r="BK474" s="148">
        <f>ROUND(I474*H474,2)</f>
        <v>0</v>
      </c>
      <c r="BL474" s="17" t="s">
        <v>115</v>
      </c>
      <c r="BM474" s="147" t="s">
        <v>706</v>
      </c>
    </row>
    <row r="475" spans="2:65" s="1" customFormat="1" ht="11.25">
      <c r="B475" s="32"/>
      <c r="D475" s="149" t="s">
        <v>186</v>
      </c>
      <c r="F475" s="150" t="s">
        <v>707</v>
      </c>
      <c r="I475" s="151"/>
      <c r="L475" s="32"/>
      <c r="M475" s="152"/>
      <c r="T475" s="56"/>
      <c r="AT475" s="17" t="s">
        <v>186</v>
      </c>
      <c r="AU475" s="17" t="s">
        <v>86</v>
      </c>
    </row>
    <row r="476" spans="2:65" s="12" customFormat="1" ht="11.25">
      <c r="B476" s="156"/>
      <c r="D476" s="149" t="s">
        <v>240</v>
      </c>
      <c r="E476" s="157" t="s">
        <v>1</v>
      </c>
      <c r="F476" s="158" t="s">
        <v>708</v>
      </c>
      <c r="H476" s="159">
        <v>3</v>
      </c>
      <c r="I476" s="160"/>
      <c r="L476" s="156"/>
      <c r="M476" s="161"/>
      <c r="T476" s="162"/>
      <c r="AT476" s="157" t="s">
        <v>240</v>
      </c>
      <c r="AU476" s="157" t="s">
        <v>86</v>
      </c>
      <c r="AV476" s="12" t="s">
        <v>86</v>
      </c>
      <c r="AW476" s="12" t="s">
        <v>32</v>
      </c>
      <c r="AX476" s="12" t="s">
        <v>84</v>
      </c>
      <c r="AY476" s="157" t="s">
        <v>177</v>
      </c>
    </row>
    <row r="477" spans="2:65" s="1" customFormat="1" ht="16.5" customHeight="1">
      <c r="B477" s="32"/>
      <c r="C477" s="136" t="s">
        <v>709</v>
      </c>
      <c r="D477" s="136" t="s">
        <v>180</v>
      </c>
      <c r="E477" s="137" t="s">
        <v>710</v>
      </c>
      <c r="F477" s="138" t="s">
        <v>711</v>
      </c>
      <c r="G477" s="139" t="s">
        <v>236</v>
      </c>
      <c r="H477" s="140">
        <v>2.25</v>
      </c>
      <c r="I477" s="141"/>
      <c r="J477" s="142">
        <f>ROUND(I477*H477,2)</f>
        <v>0</v>
      </c>
      <c r="K477" s="138" t="s">
        <v>237</v>
      </c>
      <c r="L477" s="32"/>
      <c r="M477" s="143" t="s">
        <v>1</v>
      </c>
      <c r="N477" s="144" t="s">
        <v>42</v>
      </c>
      <c r="P477" s="145">
        <f>O477*H477</f>
        <v>0</v>
      </c>
      <c r="Q477" s="145">
        <v>2.5999999999999998E-4</v>
      </c>
      <c r="R477" s="145">
        <f>Q477*H477</f>
        <v>5.8499999999999991E-4</v>
      </c>
      <c r="S477" s="145">
        <v>0</v>
      </c>
      <c r="T477" s="146">
        <f>S477*H477</f>
        <v>0</v>
      </c>
      <c r="AR477" s="147" t="s">
        <v>115</v>
      </c>
      <c r="AT477" s="147" t="s">
        <v>180</v>
      </c>
      <c r="AU477" s="147" t="s">
        <v>86</v>
      </c>
      <c r="AY477" s="17" t="s">
        <v>177</v>
      </c>
      <c r="BE477" s="148">
        <f>IF(N477="základní",J477,0)</f>
        <v>0</v>
      </c>
      <c r="BF477" s="148">
        <f>IF(N477="snížená",J477,0)</f>
        <v>0</v>
      </c>
      <c r="BG477" s="148">
        <f>IF(N477="zákl. přenesená",J477,0)</f>
        <v>0</v>
      </c>
      <c r="BH477" s="148">
        <f>IF(N477="sníž. přenesená",J477,0)</f>
        <v>0</v>
      </c>
      <c r="BI477" s="148">
        <f>IF(N477="nulová",J477,0)</f>
        <v>0</v>
      </c>
      <c r="BJ477" s="17" t="s">
        <v>84</v>
      </c>
      <c r="BK477" s="148">
        <f>ROUND(I477*H477,2)</f>
        <v>0</v>
      </c>
      <c r="BL477" s="17" t="s">
        <v>115</v>
      </c>
      <c r="BM477" s="147" t="s">
        <v>712</v>
      </c>
    </row>
    <row r="478" spans="2:65" s="1" customFormat="1" ht="11.25">
      <c r="B478" s="32"/>
      <c r="D478" s="149" t="s">
        <v>186</v>
      </c>
      <c r="F478" s="150" t="s">
        <v>713</v>
      </c>
      <c r="I478" s="151"/>
      <c r="L478" s="32"/>
      <c r="M478" s="152"/>
      <c r="T478" s="56"/>
      <c r="AT478" s="17" t="s">
        <v>186</v>
      </c>
      <c r="AU478" s="17" t="s">
        <v>86</v>
      </c>
    </row>
    <row r="479" spans="2:65" s="12" customFormat="1" ht="11.25">
      <c r="B479" s="156"/>
      <c r="D479" s="149" t="s">
        <v>240</v>
      </c>
      <c r="E479" s="157" t="s">
        <v>1</v>
      </c>
      <c r="F479" s="158" t="s">
        <v>714</v>
      </c>
      <c r="H479" s="159">
        <v>2.25</v>
      </c>
      <c r="I479" s="160"/>
      <c r="L479" s="156"/>
      <c r="M479" s="161"/>
      <c r="T479" s="162"/>
      <c r="AT479" s="157" t="s">
        <v>240</v>
      </c>
      <c r="AU479" s="157" t="s">
        <v>86</v>
      </c>
      <c r="AV479" s="12" t="s">
        <v>86</v>
      </c>
      <c r="AW479" s="12" t="s">
        <v>32</v>
      </c>
      <c r="AX479" s="12" t="s">
        <v>84</v>
      </c>
      <c r="AY479" s="157" t="s">
        <v>177</v>
      </c>
    </row>
    <row r="480" spans="2:65" s="1" customFormat="1" ht="16.5" customHeight="1">
      <c r="B480" s="32"/>
      <c r="C480" s="136" t="s">
        <v>715</v>
      </c>
      <c r="D480" s="136" t="s">
        <v>180</v>
      </c>
      <c r="E480" s="137" t="s">
        <v>716</v>
      </c>
      <c r="F480" s="138" t="s">
        <v>717</v>
      </c>
      <c r="G480" s="139" t="s">
        <v>256</v>
      </c>
      <c r="H480" s="140">
        <v>0.74299999999999999</v>
      </c>
      <c r="I480" s="141"/>
      <c r="J480" s="142">
        <f>ROUND(I480*H480,2)</f>
        <v>0</v>
      </c>
      <c r="K480" s="138" t="s">
        <v>237</v>
      </c>
      <c r="L480" s="32"/>
      <c r="M480" s="143" t="s">
        <v>1</v>
      </c>
      <c r="N480" s="144" t="s">
        <v>42</v>
      </c>
      <c r="P480" s="145">
        <f>O480*H480</f>
        <v>0</v>
      </c>
      <c r="Q480" s="145">
        <v>2.5018699999999998</v>
      </c>
      <c r="R480" s="145">
        <f>Q480*H480</f>
        <v>1.8588894099999997</v>
      </c>
      <c r="S480" s="145">
        <v>0</v>
      </c>
      <c r="T480" s="146">
        <f>S480*H480</f>
        <v>0</v>
      </c>
      <c r="AR480" s="147" t="s">
        <v>115</v>
      </c>
      <c r="AT480" s="147" t="s">
        <v>180</v>
      </c>
      <c r="AU480" s="147" t="s">
        <v>86</v>
      </c>
      <c r="AY480" s="17" t="s">
        <v>177</v>
      </c>
      <c r="BE480" s="148">
        <f>IF(N480="základní",J480,0)</f>
        <v>0</v>
      </c>
      <c r="BF480" s="148">
        <f>IF(N480="snížená",J480,0)</f>
        <v>0</v>
      </c>
      <c r="BG480" s="148">
        <f>IF(N480="zákl. přenesená",J480,0)</f>
        <v>0</v>
      </c>
      <c r="BH480" s="148">
        <f>IF(N480="sníž. přenesená",J480,0)</f>
        <v>0</v>
      </c>
      <c r="BI480" s="148">
        <f>IF(N480="nulová",J480,0)</f>
        <v>0</v>
      </c>
      <c r="BJ480" s="17" t="s">
        <v>84</v>
      </c>
      <c r="BK480" s="148">
        <f>ROUND(I480*H480,2)</f>
        <v>0</v>
      </c>
      <c r="BL480" s="17" t="s">
        <v>115</v>
      </c>
      <c r="BM480" s="147" t="s">
        <v>718</v>
      </c>
    </row>
    <row r="481" spans="2:65" s="1" customFormat="1" ht="19.5">
      <c r="B481" s="32"/>
      <c r="D481" s="149" t="s">
        <v>186</v>
      </c>
      <c r="F481" s="150" t="s">
        <v>719</v>
      </c>
      <c r="I481" s="151"/>
      <c r="L481" s="32"/>
      <c r="M481" s="152"/>
      <c r="T481" s="56"/>
      <c r="AT481" s="17" t="s">
        <v>186</v>
      </c>
      <c r="AU481" s="17" t="s">
        <v>86</v>
      </c>
    </row>
    <row r="482" spans="2:65" s="12" customFormat="1" ht="11.25">
      <c r="B482" s="156"/>
      <c r="D482" s="149" t="s">
        <v>240</v>
      </c>
      <c r="E482" s="157" t="s">
        <v>1</v>
      </c>
      <c r="F482" s="158" t="s">
        <v>720</v>
      </c>
      <c r="H482" s="159">
        <v>0.49</v>
      </c>
      <c r="I482" s="160"/>
      <c r="L482" s="156"/>
      <c r="M482" s="161"/>
      <c r="T482" s="162"/>
      <c r="AT482" s="157" t="s">
        <v>240</v>
      </c>
      <c r="AU482" s="157" t="s">
        <v>86</v>
      </c>
      <c r="AV482" s="12" t="s">
        <v>86</v>
      </c>
      <c r="AW482" s="12" t="s">
        <v>32</v>
      </c>
      <c r="AX482" s="12" t="s">
        <v>77</v>
      </c>
      <c r="AY482" s="157" t="s">
        <v>177</v>
      </c>
    </row>
    <row r="483" spans="2:65" s="12" customFormat="1" ht="11.25">
      <c r="B483" s="156"/>
      <c r="D483" s="149" t="s">
        <v>240</v>
      </c>
      <c r="E483" s="157" t="s">
        <v>1</v>
      </c>
      <c r="F483" s="158" t="s">
        <v>721</v>
      </c>
      <c r="H483" s="159">
        <v>0.253</v>
      </c>
      <c r="I483" s="160"/>
      <c r="L483" s="156"/>
      <c r="M483" s="161"/>
      <c r="T483" s="162"/>
      <c r="AT483" s="157" t="s">
        <v>240</v>
      </c>
      <c r="AU483" s="157" t="s">
        <v>86</v>
      </c>
      <c r="AV483" s="12" t="s">
        <v>86</v>
      </c>
      <c r="AW483" s="12" t="s">
        <v>32</v>
      </c>
      <c r="AX483" s="12" t="s">
        <v>77</v>
      </c>
      <c r="AY483" s="157" t="s">
        <v>177</v>
      </c>
    </row>
    <row r="484" spans="2:65" s="14" customFormat="1" ht="11.25">
      <c r="B484" s="169"/>
      <c r="D484" s="149" t="s">
        <v>240</v>
      </c>
      <c r="E484" s="170" t="s">
        <v>1</v>
      </c>
      <c r="F484" s="171" t="s">
        <v>263</v>
      </c>
      <c r="H484" s="172">
        <v>0.74299999999999999</v>
      </c>
      <c r="I484" s="173"/>
      <c r="L484" s="169"/>
      <c r="M484" s="174"/>
      <c r="T484" s="175"/>
      <c r="AT484" s="170" t="s">
        <v>240</v>
      </c>
      <c r="AU484" s="170" t="s">
        <v>86</v>
      </c>
      <c r="AV484" s="14" t="s">
        <v>115</v>
      </c>
      <c r="AW484" s="14" t="s">
        <v>32</v>
      </c>
      <c r="AX484" s="14" t="s">
        <v>84</v>
      </c>
      <c r="AY484" s="170" t="s">
        <v>177</v>
      </c>
    </row>
    <row r="485" spans="2:65" s="1" customFormat="1" ht="16.5" customHeight="1">
      <c r="B485" s="32"/>
      <c r="C485" s="136" t="s">
        <v>722</v>
      </c>
      <c r="D485" s="136" t="s">
        <v>180</v>
      </c>
      <c r="E485" s="137" t="s">
        <v>723</v>
      </c>
      <c r="F485" s="138" t="s">
        <v>724</v>
      </c>
      <c r="G485" s="139" t="s">
        <v>307</v>
      </c>
      <c r="H485" s="140">
        <v>0.111</v>
      </c>
      <c r="I485" s="141"/>
      <c r="J485" s="142">
        <f>ROUND(I485*H485,2)</f>
        <v>0</v>
      </c>
      <c r="K485" s="138" t="s">
        <v>237</v>
      </c>
      <c r="L485" s="32"/>
      <c r="M485" s="143" t="s">
        <v>1</v>
      </c>
      <c r="N485" s="144" t="s">
        <v>42</v>
      </c>
      <c r="P485" s="145">
        <f>O485*H485</f>
        <v>0</v>
      </c>
      <c r="Q485" s="145">
        <v>1.05237</v>
      </c>
      <c r="R485" s="145">
        <f>Q485*H485</f>
        <v>0.11681307</v>
      </c>
      <c r="S485" s="145">
        <v>0</v>
      </c>
      <c r="T485" s="146">
        <f>S485*H485</f>
        <v>0</v>
      </c>
      <c r="AR485" s="147" t="s">
        <v>115</v>
      </c>
      <c r="AT485" s="147" t="s">
        <v>180</v>
      </c>
      <c r="AU485" s="147" t="s">
        <v>86</v>
      </c>
      <c r="AY485" s="17" t="s">
        <v>177</v>
      </c>
      <c r="BE485" s="148">
        <f>IF(N485="základní",J485,0)</f>
        <v>0</v>
      </c>
      <c r="BF485" s="148">
        <f>IF(N485="snížená",J485,0)</f>
        <v>0</v>
      </c>
      <c r="BG485" s="148">
        <f>IF(N485="zákl. přenesená",J485,0)</f>
        <v>0</v>
      </c>
      <c r="BH485" s="148">
        <f>IF(N485="sníž. přenesená",J485,0)</f>
        <v>0</v>
      </c>
      <c r="BI485" s="148">
        <f>IF(N485="nulová",J485,0)</f>
        <v>0</v>
      </c>
      <c r="BJ485" s="17" t="s">
        <v>84</v>
      </c>
      <c r="BK485" s="148">
        <f>ROUND(I485*H485,2)</f>
        <v>0</v>
      </c>
      <c r="BL485" s="17" t="s">
        <v>115</v>
      </c>
      <c r="BM485" s="147" t="s">
        <v>725</v>
      </c>
    </row>
    <row r="486" spans="2:65" s="1" customFormat="1" ht="19.5">
      <c r="B486" s="32"/>
      <c r="D486" s="149" t="s">
        <v>186</v>
      </c>
      <c r="F486" s="150" t="s">
        <v>726</v>
      </c>
      <c r="I486" s="151"/>
      <c r="L486" s="32"/>
      <c r="M486" s="152"/>
      <c r="T486" s="56"/>
      <c r="AT486" s="17" t="s">
        <v>186</v>
      </c>
      <c r="AU486" s="17" t="s">
        <v>86</v>
      </c>
    </row>
    <row r="487" spans="2:65" s="12" customFormat="1" ht="11.25">
      <c r="B487" s="156"/>
      <c r="D487" s="149" t="s">
        <v>240</v>
      </c>
      <c r="E487" s="157" t="s">
        <v>1</v>
      </c>
      <c r="F487" s="158" t="s">
        <v>727</v>
      </c>
      <c r="H487" s="159">
        <v>0.111</v>
      </c>
      <c r="I487" s="160"/>
      <c r="L487" s="156"/>
      <c r="M487" s="161"/>
      <c r="T487" s="162"/>
      <c r="AT487" s="157" t="s">
        <v>240</v>
      </c>
      <c r="AU487" s="157" t="s">
        <v>86</v>
      </c>
      <c r="AV487" s="12" t="s">
        <v>86</v>
      </c>
      <c r="AW487" s="12" t="s">
        <v>32</v>
      </c>
      <c r="AX487" s="12" t="s">
        <v>84</v>
      </c>
      <c r="AY487" s="157" t="s">
        <v>177</v>
      </c>
    </row>
    <row r="488" spans="2:65" s="1" customFormat="1" ht="21.75" customHeight="1">
      <c r="B488" s="32"/>
      <c r="C488" s="136" t="s">
        <v>728</v>
      </c>
      <c r="D488" s="136" t="s">
        <v>180</v>
      </c>
      <c r="E488" s="137" t="s">
        <v>729</v>
      </c>
      <c r="F488" s="138" t="s">
        <v>730</v>
      </c>
      <c r="G488" s="139" t="s">
        <v>236</v>
      </c>
      <c r="H488" s="140">
        <v>23.67</v>
      </c>
      <c r="I488" s="141"/>
      <c r="J488" s="142">
        <f>ROUND(I488*H488,2)</f>
        <v>0</v>
      </c>
      <c r="K488" s="138" t="s">
        <v>237</v>
      </c>
      <c r="L488" s="32"/>
      <c r="M488" s="143" t="s">
        <v>1</v>
      </c>
      <c r="N488" s="144" t="s">
        <v>42</v>
      </c>
      <c r="P488" s="145">
        <f>O488*H488</f>
        <v>0</v>
      </c>
      <c r="Q488" s="145">
        <v>7.1330000000000005E-2</v>
      </c>
      <c r="R488" s="145">
        <f>Q488*H488</f>
        <v>1.6883811000000002</v>
      </c>
      <c r="S488" s="145">
        <v>0</v>
      </c>
      <c r="T488" s="146">
        <f>S488*H488</f>
        <v>0</v>
      </c>
      <c r="AR488" s="147" t="s">
        <v>115</v>
      </c>
      <c r="AT488" s="147" t="s">
        <v>180</v>
      </c>
      <c r="AU488" s="147" t="s">
        <v>86</v>
      </c>
      <c r="AY488" s="17" t="s">
        <v>177</v>
      </c>
      <c r="BE488" s="148">
        <f>IF(N488="základní",J488,0)</f>
        <v>0</v>
      </c>
      <c r="BF488" s="148">
        <f>IF(N488="snížená",J488,0)</f>
        <v>0</v>
      </c>
      <c r="BG488" s="148">
        <f>IF(N488="zákl. přenesená",J488,0)</f>
        <v>0</v>
      </c>
      <c r="BH488" s="148">
        <f>IF(N488="sníž. přenesená",J488,0)</f>
        <v>0</v>
      </c>
      <c r="BI488" s="148">
        <f>IF(N488="nulová",J488,0)</f>
        <v>0</v>
      </c>
      <c r="BJ488" s="17" t="s">
        <v>84</v>
      </c>
      <c r="BK488" s="148">
        <f>ROUND(I488*H488,2)</f>
        <v>0</v>
      </c>
      <c r="BL488" s="17" t="s">
        <v>115</v>
      </c>
      <c r="BM488" s="147" t="s">
        <v>731</v>
      </c>
    </row>
    <row r="489" spans="2:65" s="1" customFormat="1" ht="19.5">
      <c r="B489" s="32"/>
      <c r="D489" s="149" t="s">
        <v>186</v>
      </c>
      <c r="F489" s="150" t="s">
        <v>732</v>
      </c>
      <c r="I489" s="151"/>
      <c r="L489" s="32"/>
      <c r="M489" s="152"/>
      <c r="T489" s="56"/>
      <c r="AT489" s="17" t="s">
        <v>186</v>
      </c>
      <c r="AU489" s="17" t="s">
        <v>86</v>
      </c>
    </row>
    <row r="490" spans="2:65" s="12" customFormat="1" ht="11.25">
      <c r="B490" s="156"/>
      <c r="D490" s="149" t="s">
        <v>240</v>
      </c>
      <c r="E490" s="157" t="s">
        <v>1</v>
      </c>
      <c r="F490" s="158" t="s">
        <v>733</v>
      </c>
      <c r="H490" s="159">
        <v>15.6</v>
      </c>
      <c r="I490" s="160"/>
      <c r="L490" s="156"/>
      <c r="M490" s="161"/>
      <c r="T490" s="162"/>
      <c r="AT490" s="157" t="s">
        <v>240</v>
      </c>
      <c r="AU490" s="157" t="s">
        <v>86</v>
      </c>
      <c r="AV490" s="12" t="s">
        <v>86</v>
      </c>
      <c r="AW490" s="12" t="s">
        <v>32</v>
      </c>
      <c r="AX490" s="12" t="s">
        <v>77</v>
      </c>
      <c r="AY490" s="157" t="s">
        <v>177</v>
      </c>
    </row>
    <row r="491" spans="2:65" s="12" customFormat="1" ht="11.25">
      <c r="B491" s="156"/>
      <c r="D491" s="149" t="s">
        <v>240</v>
      </c>
      <c r="E491" s="157" t="s">
        <v>1</v>
      </c>
      <c r="F491" s="158" t="s">
        <v>734</v>
      </c>
      <c r="H491" s="159">
        <v>8.07</v>
      </c>
      <c r="I491" s="160"/>
      <c r="L491" s="156"/>
      <c r="M491" s="161"/>
      <c r="T491" s="162"/>
      <c r="AT491" s="157" t="s">
        <v>240</v>
      </c>
      <c r="AU491" s="157" t="s">
        <v>86</v>
      </c>
      <c r="AV491" s="12" t="s">
        <v>86</v>
      </c>
      <c r="AW491" s="12" t="s">
        <v>32</v>
      </c>
      <c r="AX491" s="12" t="s">
        <v>77</v>
      </c>
      <c r="AY491" s="157" t="s">
        <v>177</v>
      </c>
    </row>
    <row r="492" spans="2:65" s="14" customFormat="1" ht="11.25">
      <c r="B492" s="169"/>
      <c r="D492" s="149" t="s">
        <v>240</v>
      </c>
      <c r="E492" s="170" t="s">
        <v>1</v>
      </c>
      <c r="F492" s="171" t="s">
        <v>263</v>
      </c>
      <c r="H492" s="172">
        <v>23.67</v>
      </c>
      <c r="I492" s="173"/>
      <c r="L492" s="169"/>
      <c r="M492" s="174"/>
      <c r="T492" s="175"/>
      <c r="AT492" s="170" t="s">
        <v>240</v>
      </c>
      <c r="AU492" s="170" t="s">
        <v>86</v>
      </c>
      <c r="AV492" s="14" t="s">
        <v>115</v>
      </c>
      <c r="AW492" s="14" t="s">
        <v>32</v>
      </c>
      <c r="AX492" s="14" t="s">
        <v>84</v>
      </c>
      <c r="AY492" s="170" t="s">
        <v>177</v>
      </c>
    </row>
    <row r="493" spans="2:65" s="1" customFormat="1" ht="21.75" customHeight="1">
      <c r="B493" s="32"/>
      <c r="C493" s="136" t="s">
        <v>735</v>
      </c>
      <c r="D493" s="136" t="s">
        <v>180</v>
      </c>
      <c r="E493" s="137" t="s">
        <v>736</v>
      </c>
      <c r="F493" s="138" t="s">
        <v>737</v>
      </c>
      <c r="G493" s="139" t="s">
        <v>236</v>
      </c>
      <c r="H493" s="140">
        <v>23.67</v>
      </c>
      <c r="I493" s="141"/>
      <c r="J493" s="142">
        <f>ROUND(I493*H493,2)</f>
        <v>0</v>
      </c>
      <c r="K493" s="138" t="s">
        <v>237</v>
      </c>
      <c r="L493" s="32"/>
      <c r="M493" s="143" t="s">
        <v>1</v>
      </c>
      <c r="N493" s="144" t="s">
        <v>42</v>
      </c>
      <c r="P493" s="145">
        <f>O493*H493</f>
        <v>0</v>
      </c>
      <c r="Q493" s="145">
        <v>0</v>
      </c>
      <c r="R493" s="145">
        <f>Q493*H493</f>
        <v>0</v>
      </c>
      <c r="S493" s="145">
        <v>0</v>
      </c>
      <c r="T493" s="146">
        <f>S493*H493</f>
        <v>0</v>
      </c>
      <c r="AR493" s="147" t="s">
        <v>115</v>
      </c>
      <c r="AT493" s="147" t="s">
        <v>180</v>
      </c>
      <c r="AU493" s="147" t="s">
        <v>86</v>
      </c>
      <c r="AY493" s="17" t="s">
        <v>177</v>
      </c>
      <c r="BE493" s="148">
        <f>IF(N493="základní",J493,0)</f>
        <v>0</v>
      </c>
      <c r="BF493" s="148">
        <f>IF(N493="snížená",J493,0)</f>
        <v>0</v>
      </c>
      <c r="BG493" s="148">
        <f>IF(N493="zákl. přenesená",J493,0)</f>
        <v>0</v>
      </c>
      <c r="BH493" s="148">
        <f>IF(N493="sníž. přenesená",J493,0)</f>
        <v>0</v>
      </c>
      <c r="BI493" s="148">
        <f>IF(N493="nulová",J493,0)</f>
        <v>0</v>
      </c>
      <c r="BJ493" s="17" t="s">
        <v>84</v>
      </c>
      <c r="BK493" s="148">
        <f>ROUND(I493*H493,2)</f>
        <v>0</v>
      </c>
      <c r="BL493" s="17" t="s">
        <v>115</v>
      </c>
      <c r="BM493" s="147" t="s">
        <v>738</v>
      </c>
    </row>
    <row r="494" spans="2:65" s="1" customFormat="1" ht="19.5">
      <c r="B494" s="32"/>
      <c r="D494" s="149" t="s">
        <v>186</v>
      </c>
      <c r="F494" s="150" t="s">
        <v>739</v>
      </c>
      <c r="I494" s="151"/>
      <c r="L494" s="32"/>
      <c r="M494" s="152"/>
      <c r="T494" s="56"/>
      <c r="AT494" s="17" t="s">
        <v>186</v>
      </c>
      <c r="AU494" s="17" t="s">
        <v>86</v>
      </c>
    </row>
    <row r="495" spans="2:65" s="12" customFormat="1" ht="11.25">
      <c r="B495" s="156"/>
      <c r="D495" s="149" t="s">
        <v>240</v>
      </c>
      <c r="E495" s="157" t="s">
        <v>1</v>
      </c>
      <c r="F495" s="158" t="s">
        <v>740</v>
      </c>
      <c r="H495" s="159">
        <v>23.67</v>
      </c>
      <c r="I495" s="160"/>
      <c r="L495" s="156"/>
      <c r="M495" s="161"/>
      <c r="T495" s="162"/>
      <c r="AT495" s="157" t="s">
        <v>240</v>
      </c>
      <c r="AU495" s="157" t="s">
        <v>86</v>
      </c>
      <c r="AV495" s="12" t="s">
        <v>86</v>
      </c>
      <c r="AW495" s="12" t="s">
        <v>32</v>
      </c>
      <c r="AX495" s="12" t="s">
        <v>84</v>
      </c>
      <c r="AY495" s="157" t="s">
        <v>177</v>
      </c>
    </row>
    <row r="496" spans="2:65" s="1" customFormat="1" ht="16.5" customHeight="1">
      <c r="B496" s="32"/>
      <c r="C496" s="136" t="s">
        <v>741</v>
      </c>
      <c r="D496" s="136" t="s">
        <v>180</v>
      </c>
      <c r="E496" s="137" t="s">
        <v>742</v>
      </c>
      <c r="F496" s="138" t="s">
        <v>743</v>
      </c>
      <c r="G496" s="139" t="s">
        <v>368</v>
      </c>
      <c r="H496" s="140">
        <v>4.9000000000000004</v>
      </c>
      <c r="I496" s="141"/>
      <c r="J496" s="142">
        <f>ROUND(I496*H496,2)</f>
        <v>0</v>
      </c>
      <c r="K496" s="138" t="s">
        <v>237</v>
      </c>
      <c r="L496" s="32"/>
      <c r="M496" s="143" t="s">
        <v>1</v>
      </c>
      <c r="N496" s="144" t="s">
        <v>42</v>
      </c>
      <c r="P496" s="145">
        <f>O496*H496</f>
        <v>0</v>
      </c>
      <c r="Q496" s="145">
        <v>6.8479999999999999E-2</v>
      </c>
      <c r="R496" s="145">
        <f>Q496*H496</f>
        <v>0.33555200000000002</v>
      </c>
      <c r="S496" s="145">
        <v>0</v>
      </c>
      <c r="T496" s="146">
        <f>S496*H496</f>
        <v>0</v>
      </c>
      <c r="AR496" s="147" t="s">
        <v>115</v>
      </c>
      <c r="AT496" s="147" t="s">
        <v>180</v>
      </c>
      <c r="AU496" s="147" t="s">
        <v>86</v>
      </c>
      <c r="AY496" s="17" t="s">
        <v>177</v>
      </c>
      <c r="BE496" s="148">
        <f>IF(N496="základní",J496,0)</f>
        <v>0</v>
      </c>
      <c r="BF496" s="148">
        <f>IF(N496="snížená",J496,0)</f>
        <v>0</v>
      </c>
      <c r="BG496" s="148">
        <f>IF(N496="zákl. přenesená",J496,0)</f>
        <v>0</v>
      </c>
      <c r="BH496" s="148">
        <f>IF(N496="sníž. přenesená",J496,0)</f>
        <v>0</v>
      </c>
      <c r="BI496" s="148">
        <f>IF(N496="nulová",J496,0)</f>
        <v>0</v>
      </c>
      <c r="BJ496" s="17" t="s">
        <v>84</v>
      </c>
      <c r="BK496" s="148">
        <f>ROUND(I496*H496,2)</f>
        <v>0</v>
      </c>
      <c r="BL496" s="17" t="s">
        <v>115</v>
      </c>
      <c r="BM496" s="147" t="s">
        <v>744</v>
      </c>
    </row>
    <row r="497" spans="2:65" s="1" customFormat="1" ht="11.25">
      <c r="B497" s="32"/>
      <c r="D497" s="149" t="s">
        <v>186</v>
      </c>
      <c r="F497" s="150" t="s">
        <v>745</v>
      </c>
      <c r="I497" s="151"/>
      <c r="L497" s="32"/>
      <c r="M497" s="152"/>
      <c r="T497" s="56"/>
      <c r="AT497" s="17" t="s">
        <v>186</v>
      </c>
      <c r="AU497" s="17" t="s">
        <v>86</v>
      </c>
    </row>
    <row r="498" spans="2:65" s="12" customFormat="1" ht="11.25">
      <c r="B498" s="156"/>
      <c r="D498" s="149" t="s">
        <v>240</v>
      </c>
      <c r="E498" s="157" t="s">
        <v>1</v>
      </c>
      <c r="F498" s="158" t="s">
        <v>746</v>
      </c>
      <c r="H498" s="159">
        <v>4.9000000000000004</v>
      </c>
      <c r="I498" s="160"/>
      <c r="L498" s="156"/>
      <c r="M498" s="161"/>
      <c r="T498" s="162"/>
      <c r="AT498" s="157" t="s">
        <v>240</v>
      </c>
      <c r="AU498" s="157" t="s">
        <v>86</v>
      </c>
      <c r="AV498" s="12" t="s">
        <v>86</v>
      </c>
      <c r="AW498" s="12" t="s">
        <v>32</v>
      </c>
      <c r="AX498" s="12" t="s">
        <v>84</v>
      </c>
      <c r="AY498" s="157" t="s">
        <v>177</v>
      </c>
    </row>
    <row r="499" spans="2:65" s="1" customFormat="1" ht="16.5" customHeight="1">
      <c r="B499" s="32"/>
      <c r="C499" s="136" t="s">
        <v>747</v>
      </c>
      <c r="D499" s="136" t="s">
        <v>180</v>
      </c>
      <c r="E499" s="137" t="s">
        <v>748</v>
      </c>
      <c r="F499" s="138" t="s">
        <v>749</v>
      </c>
      <c r="G499" s="139" t="s">
        <v>368</v>
      </c>
      <c r="H499" s="140">
        <v>37.299999999999997</v>
      </c>
      <c r="I499" s="141"/>
      <c r="J499" s="142">
        <f>ROUND(I499*H499,2)</f>
        <v>0</v>
      </c>
      <c r="K499" s="138" t="s">
        <v>237</v>
      </c>
      <c r="L499" s="32"/>
      <c r="M499" s="143" t="s">
        <v>1</v>
      </c>
      <c r="N499" s="144" t="s">
        <v>42</v>
      </c>
      <c r="P499" s="145">
        <f>O499*H499</f>
        <v>0</v>
      </c>
      <c r="Q499" s="145">
        <v>9.4479999999999995E-2</v>
      </c>
      <c r="R499" s="145">
        <f>Q499*H499</f>
        <v>3.5241039999999995</v>
      </c>
      <c r="S499" s="145">
        <v>0</v>
      </c>
      <c r="T499" s="146">
        <f>S499*H499</f>
        <v>0</v>
      </c>
      <c r="AR499" s="147" t="s">
        <v>115</v>
      </c>
      <c r="AT499" s="147" t="s">
        <v>180</v>
      </c>
      <c r="AU499" s="147" t="s">
        <v>86</v>
      </c>
      <c r="AY499" s="17" t="s">
        <v>177</v>
      </c>
      <c r="BE499" s="148">
        <f>IF(N499="základní",J499,0)</f>
        <v>0</v>
      </c>
      <c r="BF499" s="148">
        <f>IF(N499="snížená",J499,0)</f>
        <v>0</v>
      </c>
      <c r="BG499" s="148">
        <f>IF(N499="zákl. přenesená",J499,0)</f>
        <v>0</v>
      </c>
      <c r="BH499" s="148">
        <f>IF(N499="sníž. přenesená",J499,0)</f>
        <v>0</v>
      </c>
      <c r="BI499" s="148">
        <f>IF(N499="nulová",J499,0)</f>
        <v>0</v>
      </c>
      <c r="BJ499" s="17" t="s">
        <v>84</v>
      </c>
      <c r="BK499" s="148">
        <f>ROUND(I499*H499,2)</f>
        <v>0</v>
      </c>
      <c r="BL499" s="17" t="s">
        <v>115</v>
      </c>
      <c r="BM499" s="147" t="s">
        <v>750</v>
      </c>
    </row>
    <row r="500" spans="2:65" s="1" customFormat="1" ht="11.25">
      <c r="B500" s="32"/>
      <c r="D500" s="149" t="s">
        <v>186</v>
      </c>
      <c r="F500" s="150" t="s">
        <v>751</v>
      </c>
      <c r="I500" s="151"/>
      <c r="L500" s="32"/>
      <c r="M500" s="152"/>
      <c r="T500" s="56"/>
      <c r="AT500" s="17" t="s">
        <v>186</v>
      </c>
      <c r="AU500" s="17" t="s">
        <v>86</v>
      </c>
    </row>
    <row r="501" spans="2:65" s="12" customFormat="1" ht="11.25">
      <c r="B501" s="156"/>
      <c r="D501" s="149" t="s">
        <v>240</v>
      </c>
      <c r="E501" s="157" t="s">
        <v>1</v>
      </c>
      <c r="F501" s="158" t="s">
        <v>752</v>
      </c>
      <c r="H501" s="159">
        <v>4.9000000000000004</v>
      </c>
      <c r="I501" s="160"/>
      <c r="L501" s="156"/>
      <c r="M501" s="161"/>
      <c r="T501" s="162"/>
      <c r="AT501" s="157" t="s">
        <v>240</v>
      </c>
      <c r="AU501" s="157" t="s">
        <v>86</v>
      </c>
      <c r="AV501" s="12" t="s">
        <v>86</v>
      </c>
      <c r="AW501" s="12" t="s">
        <v>32</v>
      </c>
      <c r="AX501" s="12" t="s">
        <v>77</v>
      </c>
      <c r="AY501" s="157" t="s">
        <v>177</v>
      </c>
    </row>
    <row r="502" spans="2:65" s="13" customFormat="1" ht="11.25">
      <c r="B502" s="163"/>
      <c r="D502" s="149" t="s">
        <v>240</v>
      </c>
      <c r="E502" s="164" t="s">
        <v>1</v>
      </c>
      <c r="F502" s="165" t="s">
        <v>753</v>
      </c>
      <c r="H502" s="164" t="s">
        <v>1</v>
      </c>
      <c r="I502" s="166"/>
      <c r="L502" s="163"/>
      <c r="M502" s="167"/>
      <c r="T502" s="168"/>
      <c r="AT502" s="164" t="s">
        <v>240</v>
      </c>
      <c r="AU502" s="164" t="s">
        <v>86</v>
      </c>
      <c r="AV502" s="13" t="s">
        <v>84</v>
      </c>
      <c r="AW502" s="13" t="s">
        <v>32</v>
      </c>
      <c r="AX502" s="13" t="s">
        <v>77</v>
      </c>
      <c r="AY502" s="164" t="s">
        <v>177</v>
      </c>
    </row>
    <row r="503" spans="2:65" s="12" customFormat="1" ht="11.25">
      <c r="B503" s="156"/>
      <c r="D503" s="149" t="s">
        <v>240</v>
      </c>
      <c r="E503" s="157" t="s">
        <v>1</v>
      </c>
      <c r="F503" s="158" t="s">
        <v>754</v>
      </c>
      <c r="H503" s="159">
        <v>32.4</v>
      </c>
      <c r="I503" s="160"/>
      <c r="L503" s="156"/>
      <c r="M503" s="161"/>
      <c r="T503" s="162"/>
      <c r="AT503" s="157" t="s">
        <v>240</v>
      </c>
      <c r="AU503" s="157" t="s">
        <v>86</v>
      </c>
      <c r="AV503" s="12" t="s">
        <v>86</v>
      </c>
      <c r="AW503" s="12" t="s">
        <v>32</v>
      </c>
      <c r="AX503" s="12" t="s">
        <v>77</v>
      </c>
      <c r="AY503" s="157" t="s">
        <v>177</v>
      </c>
    </row>
    <row r="504" spans="2:65" s="14" customFormat="1" ht="11.25">
      <c r="B504" s="169"/>
      <c r="D504" s="149" t="s">
        <v>240</v>
      </c>
      <c r="E504" s="170" t="s">
        <v>1</v>
      </c>
      <c r="F504" s="171" t="s">
        <v>263</v>
      </c>
      <c r="H504" s="172">
        <v>37.299999999999997</v>
      </c>
      <c r="I504" s="173"/>
      <c r="L504" s="169"/>
      <c r="M504" s="174"/>
      <c r="T504" s="175"/>
      <c r="AT504" s="170" t="s">
        <v>240</v>
      </c>
      <c r="AU504" s="170" t="s">
        <v>86</v>
      </c>
      <c r="AV504" s="14" t="s">
        <v>115</v>
      </c>
      <c r="AW504" s="14" t="s">
        <v>32</v>
      </c>
      <c r="AX504" s="14" t="s">
        <v>84</v>
      </c>
      <c r="AY504" s="170" t="s">
        <v>177</v>
      </c>
    </row>
    <row r="505" spans="2:65" s="1" customFormat="1" ht="16.5" customHeight="1">
      <c r="B505" s="32"/>
      <c r="C505" s="136" t="s">
        <v>755</v>
      </c>
      <c r="D505" s="136" t="s">
        <v>180</v>
      </c>
      <c r="E505" s="137" t="s">
        <v>756</v>
      </c>
      <c r="F505" s="138" t="s">
        <v>757</v>
      </c>
      <c r="G505" s="139" t="s">
        <v>368</v>
      </c>
      <c r="H505" s="140">
        <v>80.59</v>
      </c>
      <c r="I505" s="141"/>
      <c r="J505" s="142">
        <f>ROUND(I505*H505,2)</f>
        <v>0</v>
      </c>
      <c r="K505" s="138" t="s">
        <v>237</v>
      </c>
      <c r="L505" s="32"/>
      <c r="M505" s="143" t="s">
        <v>1</v>
      </c>
      <c r="N505" s="144" t="s">
        <v>42</v>
      </c>
      <c r="P505" s="145">
        <f>O505*H505</f>
        <v>0</v>
      </c>
      <c r="Q505" s="145">
        <v>0.11396000000000001</v>
      </c>
      <c r="R505" s="145">
        <f>Q505*H505</f>
        <v>9.1840364000000001</v>
      </c>
      <c r="S505" s="145">
        <v>0</v>
      </c>
      <c r="T505" s="146">
        <f>S505*H505</f>
        <v>0</v>
      </c>
      <c r="AR505" s="147" t="s">
        <v>115</v>
      </c>
      <c r="AT505" s="147" t="s">
        <v>180</v>
      </c>
      <c r="AU505" s="147" t="s">
        <v>86</v>
      </c>
      <c r="AY505" s="17" t="s">
        <v>177</v>
      </c>
      <c r="BE505" s="148">
        <f>IF(N505="základní",J505,0)</f>
        <v>0</v>
      </c>
      <c r="BF505" s="148">
        <f>IF(N505="snížená",J505,0)</f>
        <v>0</v>
      </c>
      <c r="BG505" s="148">
        <f>IF(N505="zákl. přenesená",J505,0)</f>
        <v>0</v>
      </c>
      <c r="BH505" s="148">
        <f>IF(N505="sníž. přenesená",J505,0)</f>
        <v>0</v>
      </c>
      <c r="BI505" s="148">
        <f>IF(N505="nulová",J505,0)</f>
        <v>0</v>
      </c>
      <c r="BJ505" s="17" t="s">
        <v>84</v>
      </c>
      <c r="BK505" s="148">
        <f>ROUND(I505*H505,2)</f>
        <v>0</v>
      </c>
      <c r="BL505" s="17" t="s">
        <v>115</v>
      </c>
      <c r="BM505" s="147" t="s">
        <v>758</v>
      </c>
    </row>
    <row r="506" spans="2:65" s="1" customFormat="1" ht="11.25">
      <c r="B506" s="32"/>
      <c r="D506" s="149" t="s">
        <v>186</v>
      </c>
      <c r="F506" s="150" t="s">
        <v>759</v>
      </c>
      <c r="I506" s="151"/>
      <c r="L506" s="32"/>
      <c r="M506" s="152"/>
      <c r="T506" s="56"/>
      <c r="AT506" s="17" t="s">
        <v>186</v>
      </c>
      <c r="AU506" s="17" t="s">
        <v>86</v>
      </c>
    </row>
    <row r="507" spans="2:65" s="12" customFormat="1" ht="11.25">
      <c r="B507" s="156"/>
      <c r="D507" s="149" t="s">
        <v>240</v>
      </c>
      <c r="E507" s="157" t="s">
        <v>1</v>
      </c>
      <c r="F507" s="158" t="s">
        <v>760</v>
      </c>
      <c r="H507" s="159">
        <v>74.3</v>
      </c>
      <c r="I507" s="160"/>
      <c r="L507" s="156"/>
      <c r="M507" s="161"/>
      <c r="T507" s="162"/>
      <c r="AT507" s="157" t="s">
        <v>240</v>
      </c>
      <c r="AU507" s="157" t="s">
        <v>86</v>
      </c>
      <c r="AV507" s="12" t="s">
        <v>86</v>
      </c>
      <c r="AW507" s="12" t="s">
        <v>32</v>
      </c>
      <c r="AX507" s="12" t="s">
        <v>77</v>
      </c>
      <c r="AY507" s="157" t="s">
        <v>177</v>
      </c>
    </row>
    <row r="508" spans="2:65" s="12" customFormat="1" ht="11.25">
      <c r="B508" s="156"/>
      <c r="D508" s="149" t="s">
        <v>240</v>
      </c>
      <c r="E508" s="157" t="s">
        <v>1</v>
      </c>
      <c r="F508" s="158" t="s">
        <v>761</v>
      </c>
      <c r="H508" s="159">
        <v>4.5599999999999996</v>
      </c>
      <c r="I508" s="160"/>
      <c r="L508" s="156"/>
      <c r="M508" s="161"/>
      <c r="T508" s="162"/>
      <c r="AT508" s="157" t="s">
        <v>240</v>
      </c>
      <c r="AU508" s="157" t="s">
        <v>86</v>
      </c>
      <c r="AV508" s="12" t="s">
        <v>86</v>
      </c>
      <c r="AW508" s="12" t="s">
        <v>32</v>
      </c>
      <c r="AX508" s="12" t="s">
        <v>77</v>
      </c>
      <c r="AY508" s="157" t="s">
        <v>177</v>
      </c>
    </row>
    <row r="509" spans="2:65" s="12" customFormat="1" ht="11.25">
      <c r="B509" s="156"/>
      <c r="D509" s="149" t="s">
        <v>240</v>
      </c>
      <c r="E509" s="157" t="s">
        <v>1</v>
      </c>
      <c r="F509" s="158" t="s">
        <v>762</v>
      </c>
      <c r="H509" s="159">
        <v>1.73</v>
      </c>
      <c r="I509" s="160"/>
      <c r="L509" s="156"/>
      <c r="M509" s="161"/>
      <c r="T509" s="162"/>
      <c r="AT509" s="157" t="s">
        <v>240</v>
      </c>
      <c r="AU509" s="157" t="s">
        <v>86</v>
      </c>
      <c r="AV509" s="12" t="s">
        <v>86</v>
      </c>
      <c r="AW509" s="12" t="s">
        <v>32</v>
      </c>
      <c r="AX509" s="12" t="s">
        <v>77</v>
      </c>
      <c r="AY509" s="157" t="s">
        <v>177</v>
      </c>
    </row>
    <row r="510" spans="2:65" s="14" customFormat="1" ht="11.25">
      <c r="B510" s="169"/>
      <c r="D510" s="149" t="s">
        <v>240</v>
      </c>
      <c r="E510" s="170" t="s">
        <v>1</v>
      </c>
      <c r="F510" s="171" t="s">
        <v>263</v>
      </c>
      <c r="H510" s="172">
        <v>80.59</v>
      </c>
      <c r="I510" s="173"/>
      <c r="L510" s="169"/>
      <c r="M510" s="174"/>
      <c r="T510" s="175"/>
      <c r="AT510" s="170" t="s">
        <v>240</v>
      </c>
      <c r="AU510" s="170" t="s">
        <v>86</v>
      </c>
      <c r="AV510" s="14" t="s">
        <v>115</v>
      </c>
      <c r="AW510" s="14" t="s">
        <v>32</v>
      </c>
      <c r="AX510" s="14" t="s">
        <v>84</v>
      </c>
      <c r="AY510" s="170" t="s">
        <v>177</v>
      </c>
    </row>
    <row r="511" spans="2:65" s="1" customFormat="1" ht="16.5" customHeight="1">
      <c r="B511" s="32"/>
      <c r="C511" s="136" t="s">
        <v>763</v>
      </c>
      <c r="D511" s="136" t="s">
        <v>180</v>
      </c>
      <c r="E511" s="137" t="s">
        <v>764</v>
      </c>
      <c r="F511" s="138" t="s">
        <v>765</v>
      </c>
      <c r="G511" s="139" t="s">
        <v>236</v>
      </c>
      <c r="H511" s="140">
        <v>24.35</v>
      </c>
      <c r="I511" s="141"/>
      <c r="J511" s="142">
        <f>ROUND(I511*H511,2)</f>
        <v>0</v>
      </c>
      <c r="K511" s="138" t="s">
        <v>237</v>
      </c>
      <c r="L511" s="32"/>
      <c r="M511" s="143" t="s">
        <v>1</v>
      </c>
      <c r="N511" s="144" t="s">
        <v>42</v>
      </c>
      <c r="P511" s="145">
        <f>O511*H511</f>
        <v>0</v>
      </c>
      <c r="Q511" s="145">
        <v>1.2E-4</v>
      </c>
      <c r="R511" s="145">
        <f>Q511*H511</f>
        <v>2.9220000000000001E-3</v>
      </c>
      <c r="S511" s="145">
        <v>0</v>
      </c>
      <c r="T511" s="146">
        <f>S511*H511</f>
        <v>0</v>
      </c>
      <c r="AR511" s="147" t="s">
        <v>115</v>
      </c>
      <c r="AT511" s="147" t="s">
        <v>180</v>
      </c>
      <c r="AU511" s="147" t="s">
        <v>86</v>
      </c>
      <c r="AY511" s="17" t="s">
        <v>177</v>
      </c>
      <c r="BE511" s="148">
        <f>IF(N511="základní",J511,0)</f>
        <v>0</v>
      </c>
      <c r="BF511" s="148">
        <f>IF(N511="snížená",J511,0)</f>
        <v>0</v>
      </c>
      <c r="BG511" s="148">
        <f>IF(N511="zákl. přenesená",J511,0)</f>
        <v>0</v>
      </c>
      <c r="BH511" s="148">
        <f>IF(N511="sníž. přenesená",J511,0)</f>
        <v>0</v>
      </c>
      <c r="BI511" s="148">
        <f>IF(N511="nulová",J511,0)</f>
        <v>0</v>
      </c>
      <c r="BJ511" s="17" t="s">
        <v>84</v>
      </c>
      <c r="BK511" s="148">
        <f>ROUND(I511*H511,2)</f>
        <v>0</v>
      </c>
      <c r="BL511" s="17" t="s">
        <v>115</v>
      </c>
      <c r="BM511" s="147" t="s">
        <v>766</v>
      </c>
    </row>
    <row r="512" spans="2:65" s="1" customFormat="1" ht="11.25">
      <c r="B512" s="32"/>
      <c r="D512" s="149" t="s">
        <v>186</v>
      </c>
      <c r="F512" s="150" t="s">
        <v>767</v>
      </c>
      <c r="I512" s="151"/>
      <c r="L512" s="32"/>
      <c r="M512" s="152"/>
      <c r="T512" s="56"/>
      <c r="AT512" s="17" t="s">
        <v>186</v>
      </c>
      <c r="AU512" s="17" t="s">
        <v>86</v>
      </c>
    </row>
    <row r="513" spans="2:65" s="12" customFormat="1" ht="11.25">
      <c r="B513" s="156"/>
      <c r="D513" s="149" t="s">
        <v>240</v>
      </c>
      <c r="E513" s="157" t="s">
        <v>1</v>
      </c>
      <c r="F513" s="158" t="s">
        <v>768</v>
      </c>
      <c r="H513" s="159">
        <v>1.4</v>
      </c>
      <c r="I513" s="160"/>
      <c r="L513" s="156"/>
      <c r="M513" s="161"/>
      <c r="T513" s="162"/>
      <c r="AT513" s="157" t="s">
        <v>240</v>
      </c>
      <c r="AU513" s="157" t="s">
        <v>86</v>
      </c>
      <c r="AV513" s="12" t="s">
        <v>86</v>
      </c>
      <c r="AW513" s="12" t="s">
        <v>32</v>
      </c>
      <c r="AX513" s="12" t="s">
        <v>77</v>
      </c>
      <c r="AY513" s="157" t="s">
        <v>177</v>
      </c>
    </row>
    <row r="514" spans="2:65" s="12" customFormat="1" ht="11.25">
      <c r="B514" s="156"/>
      <c r="D514" s="149" t="s">
        <v>240</v>
      </c>
      <c r="E514" s="157" t="s">
        <v>1</v>
      </c>
      <c r="F514" s="158" t="s">
        <v>769</v>
      </c>
      <c r="H514" s="159">
        <v>1.4</v>
      </c>
      <c r="I514" s="160"/>
      <c r="L514" s="156"/>
      <c r="M514" s="161"/>
      <c r="T514" s="162"/>
      <c r="AT514" s="157" t="s">
        <v>240</v>
      </c>
      <c r="AU514" s="157" t="s">
        <v>86</v>
      </c>
      <c r="AV514" s="12" t="s">
        <v>86</v>
      </c>
      <c r="AW514" s="12" t="s">
        <v>32</v>
      </c>
      <c r="AX514" s="12" t="s">
        <v>77</v>
      </c>
      <c r="AY514" s="157" t="s">
        <v>177</v>
      </c>
    </row>
    <row r="515" spans="2:65" s="12" customFormat="1" ht="11.25">
      <c r="B515" s="156"/>
      <c r="D515" s="149" t="s">
        <v>240</v>
      </c>
      <c r="E515" s="157" t="s">
        <v>1</v>
      </c>
      <c r="F515" s="158" t="s">
        <v>770</v>
      </c>
      <c r="H515" s="159">
        <v>20.55</v>
      </c>
      <c r="I515" s="160"/>
      <c r="L515" s="156"/>
      <c r="M515" s="161"/>
      <c r="T515" s="162"/>
      <c r="AT515" s="157" t="s">
        <v>240</v>
      </c>
      <c r="AU515" s="157" t="s">
        <v>86</v>
      </c>
      <c r="AV515" s="12" t="s">
        <v>86</v>
      </c>
      <c r="AW515" s="12" t="s">
        <v>32</v>
      </c>
      <c r="AX515" s="12" t="s">
        <v>77</v>
      </c>
      <c r="AY515" s="157" t="s">
        <v>177</v>
      </c>
    </row>
    <row r="516" spans="2:65" s="12" customFormat="1" ht="11.25">
      <c r="B516" s="156"/>
      <c r="D516" s="149" t="s">
        <v>240</v>
      </c>
      <c r="E516" s="157" t="s">
        <v>1</v>
      </c>
      <c r="F516" s="158" t="s">
        <v>771</v>
      </c>
      <c r="H516" s="159">
        <v>1</v>
      </c>
      <c r="I516" s="160"/>
      <c r="L516" s="156"/>
      <c r="M516" s="161"/>
      <c r="T516" s="162"/>
      <c r="AT516" s="157" t="s">
        <v>240</v>
      </c>
      <c r="AU516" s="157" t="s">
        <v>86</v>
      </c>
      <c r="AV516" s="12" t="s">
        <v>86</v>
      </c>
      <c r="AW516" s="12" t="s">
        <v>32</v>
      </c>
      <c r="AX516" s="12" t="s">
        <v>77</v>
      </c>
      <c r="AY516" s="157" t="s">
        <v>177</v>
      </c>
    </row>
    <row r="517" spans="2:65" s="14" customFormat="1" ht="11.25">
      <c r="B517" s="169"/>
      <c r="D517" s="149" t="s">
        <v>240</v>
      </c>
      <c r="E517" s="170" t="s">
        <v>1</v>
      </c>
      <c r="F517" s="171" t="s">
        <v>263</v>
      </c>
      <c r="H517" s="172">
        <v>24.35</v>
      </c>
      <c r="I517" s="173"/>
      <c r="L517" s="169"/>
      <c r="M517" s="174"/>
      <c r="T517" s="175"/>
      <c r="AT517" s="170" t="s">
        <v>240</v>
      </c>
      <c r="AU517" s="170" t="s">
        <v>86</v>
      </c>
      <c r="AV517" s="14" t="s">
        <v>115</v>
      </c>
      <c r="AW517" s="14" t="s">
        <v>32</v>
      </c>
      <c r="AX517" s="14" t="s">
        <v>84</v>
      </c>
      <c r="AY517" s="170" t="s">
        <v>177</v>
      </c>
    </row>
    <row r="518" spans="2:65" s="1" customFormat="1" ht="16.5" customHeight="1">
      <c r="B518" s="32"/>
      <c r="C518" s="136" t="s">
        <v>772</v>
      </c>
      <c r="D518" s="136" t="s">
        <v>180</v>
      </c>
      <c r="E518" s="137" t="s">
        <v>773</v>
      </c>
      <c r="F518" s="138" t="s">
        <v>774</v>
      </c>
      <c r="G518" s="139" t="s">
        <v>236</v>
      </c>
      <c r="H518" s="140">
        <v>42.4</v>
      </c>
      <c r="I518" s="141"/>
      <c r="J518" s="142">
        <f>ROUND(I518*H518,2)</f>
        <v>0</v>
      </c>
      <c r="K518" s="138" t="s">
        <v>237</v>
      </c>
      <c r="L518" s="32"/>
      <c r="M518" s="143" t="s">
        <v>1</v>
      </c>
      <c r="N518" s="144" t="s">
        <v>42</v>
      </c>
      <c r="P518" s="145">
        <f>O518*H518</f>
        <v>0</v>
      </c>
      <c r="Q518" s="145">
        <v>1.3999999999999999E-4</v>
      </c>
      <c r="R518" s="145">
        <f>Q518*H518</f>
        <v>5.9359999999999994E-3</v>
      </c>
      <c r="S518" s="145">
        <v>0</v>
      </c>
      <c r="T518" s="146">
        <f>S518*H518</f>
        <v>0</v>
      </c>
      <c r="AR518" s="147" t="s">
        <v>115</v>
      </c>
      <c r="AT518" s="147" t="s">
        <v>180</v>
      </c>
      <c r="AU518" s="147" t="s">
        <v>86</v>
      </c>
      <c r="AY518" s="17" t="s">
        <v>177</v>
      </c>
      <c r="BE518" s="148">
        <f>IF(N518="základní",J518,0)</f>
        <v>0</v>
      </c>
      <c r="BF518" s="148">
        <f>IF(N518="snížená",J518,0)</f>
        <v>0</v>
      </c>
      <c r="BG518" s="148">
        <f>IF(N518="zákl. přenesená",J518,0)</f>
        <v>0</v>
      </c>
      <c r="BH518" s="148">
        <f>IF(N518="sníž. přenesená",J518,0)</f>
        <v>0</v>
      </c>
      <c r="BI518" s="148">
        <f>IF(N518="nulová",J518,0)</f>
        <v>0</v>
      </c>
      <c r="BJ518" s="17" t="s">
        <v>84</v>
      </c>
      <c r="BK518" s="148">
        <f>ROUND(I518*H518,2)</f>
        <v>0</v>
      </c>
      <c r="BL518" s="17" t="s">
        <v>115</v>
      </c>
      <c r="BM518" s="147" t="s">
        <v>775</v>
      </c>
    </row>
    <row r="519" spans="2:65" s="1" customFormat="1" ht="11.25">
      <c r="B519" s="32"/>
      <c r="D519" s="149" t="s">
        <v>186</v>
      </c>
      <c r="F519" s="150" t="s">
        <v>776</v>
      </c>
      <c r="I519" s="151"/>
      <c r="L519" s="32"/>
      <c r="M519" s="152"/>
      <c r="T519" s="56"/>
      <c r="AT519" s="17" t="s">
        <v>186</v>
      </c>
      <c r="AU519" s="17" t="s">
        <v>86</v>
      </c>
    </row>
    <row r="520" spans="2:65" s="12" customFormat="1" ht="11.25">
      <c r="B520" s="156"/>
      <c r="D520" s="149" t="s">
        <v>240</v>
      </c>
      <c r="E520" s="157" t="s">
        <v>1</v>
      </c>
      <c r="F520" s="158" t="s">
        <v>777</v>
      </c>
      <c r="H520" s="159">
        <v>36</v>
      </c>
      <c r="I520" s="160"/>
      <c r="L520" s="156"/>
      <c r="M520" s="161"/>
      <c r="T520" s="162"/>
      <c r="AT520" s="157" t="s">
        <v>240</v>
      </c>
      <c r="AU520" s="157" t="s">
        <v>86</v>
      </c>
      <c r="AV520" s="12" t="s">
        <v>86</v>
      </c>
      <c r="AW520" s="12" t="s">
        <v>32</v>
      </c>
      <c r="AX520" s="12" t="s">
        <v>77</v>
      </c>
      <c r="AY520" s="157" t="s">
        <v>177</v>
      </c>
    </row>
    <row r="521" spans="2:65" s="12" customFormat="1" ht="11.25">
      <c r="B521" s="156"/>
      <c r="D521" s="149" t="s">
        <v>240</v>
      </c>
      <c r="E521" s="157" t="s">
        <v>1</v>
      </c>
      <c r="F521" s="158" t="s">
        <v>778</v>
      </c>
      <c r="H521" s="159">
        <v>6.4</v>
      </c>
      <c r="I521" s="160"/>
      <c r="L521" s="156"/>
      <c r="M521" s="161"/>
      <c r="T521" s="162"/>
      <c r="AT521" s="157" t="s">
        <v>240</v>
      </c>
      <c r="AU521" s="157" t="s">
        <v>86</v>
      </c>
      <c r="AV521" s="12" t="s">
        <v>86</v>
      </c>
      <c r="AW521" s="12" t="s">
        <v>32</v>
      </c>
      <c r="AX521" s="12" t="s">
        <v>77</v>
      </c>
      <c r="AY521" s="157" t="s">
        <v>177</v>
      </c>
    </row>
    <row r="522" spans="2:65" s="14" customFormat="1" ht="11.25">
      <c r="B522" s="169"/>
      <c r="D522" s="149" t="s">
        <v>240</v>
      </c>
      <c r="E522" s="170" t="s">
        <v>1</v>
      </c>
      <c r="F522" s="171" t="s">
        <v>263</v>
      </c>
      <c r="H522" s="172">
        <v>42.4</v>
      </c>
      <c r="I522" s="173"/>
      <c r="L522" s="169"/>
      <c r="M522" s="174"/>
      <c r="T522" s="175"/>
      <c r="AT522" s="170" t="s">
        <v>240</v>
      </c>
      <c r="AU522" s="170" t="s">
        <v>86</v>
      </c>
      <c r="AV522" s="14" t="s">
        <v>115</v>
      </c>
      <c r="AW522" s="14" t="s">
        <v>32</v>
      </c>
      <c r="AX522" s="14" t="s">
        <v>84</v>
      </c>
      <c r="AY522" s="170" t="s">
        <v>177</v>
      </c>
    </row>
    <row r="523" spans="2:65" s="11" customFormat="1" ht="22.9" customHeight="1">
      <c r="B523" s="124"/>
      <c r="D523" s="125" t="s">
        <v>76</v>
      </c>
      <c r="E523" s="134" t="s">
        <v>115</v>
      </c>
      <c r="F523" s="134" t="s">
        <v>779</v>
      </c>
      <c r="I523" s="127"/>
      <c r="J523" s="135">
        <f>BK523</f>
        <v>0</v>
      </c>
      <c r="L523" s="124"/>
      <c r="M523" s="129"/>
      <c r="P523" s="130">
        <f>SUM(P524:P686)</f>
        <v>0</v>
      </c>
      <c r="R523" s="130">
        <f>SUM(R524:R686)</f>
        <v>158.91315831</v>
      </c>
      <c r="T523" s="131">
        <f>SUM(T524:T686)</f>
        <v>0</v>
      </c>
      <c r="AR523" s="125" t="s">
        <v>84</v>
      </c>
      <c r="AT523" s="132" t="s">
        <v>76</v>
      </c>
      <c r="AU523" s="132" t="s">
        <v>84</v>
      </c>
      <c r="AY523" s="125" t="s">
        <v>177</v>
      </c>
      <c r="BK523" s="133">
        <f>SUM(BK524:BK686)</f>
        <v>0</v>
      </c>
    </row>
    <row r="524" spans="2:65" s="1" customFormat="1" ht="24.2" customHeight="1">
      <c r="B524" s="32"/>
      <c r="C524" s="136" t="s">
        <v>780</v>
      </c>
      <c r="D524" s="136" t="s">
        <v>180</v>
      </c>
      <c r="E524" s="137" t="s">
        <v>781</v>
      </c>
      <c r="F524" s="138" t="s">
        <v>782</v>
      </c>
      <c r="G524" s="139" t="s">
        <v>256</v>
      </c>
      <c r="H524" s="140">
        <v>35.648000000000003</v>
      </c>
      <c r="I524" s="141"/>
      <c r="J524" s="142">
        <f>ROUND(I524*H524,2)</f>
        <v>0</v>
      </c>
      <c r="K524" s="138" t="s">
        <v>1</v>
      </c>
      <c r="L524" s="32"/>
      <c r="M524" s="143" t="s">
        <v>1</v>
      </c>
      <c r="N524" s="144" t="s">
        <v>42</v>
      </c>
      <c r="P524" s="145">
        <f>O524*H524</f>
        <v>0</v>
      </c>
      <c r="Q524" s="145">
        <v>1</v>
      </c>
      <c r="R524" s="145">
        <f>Q524*H524</f>
        <v>35.648000000000003</v>
      </c>
      <c r="S524" s="145">
        <v>0</v>
      </c>
      <c r="T524" s="146">
        <f>S524*H524</f>
        <v>0</v>
      </c>
      <c r="AR524" s="147" t="s">
        <v>115</v>
      </c>
      <c r="AT524" s="147" t="s">
        <v>180</v>
      </c>
      <c r="AU524" s="147" t="s">
        <v>86</v>
      </c>
      <c r="AY524" s="17" t="s">
        <v>177</v>
      </c>
      <c r="BE524" s="148">
        <f>IF(N524="základní",J524,0)</f>
        <v>0</v>
      </c>
      <c r="BF524" s="148">
        <f>IF(N524="snížená",J524,0)</f>
        <v>0</v>
      </c>
      <c r="BG524" s="148">
        <f>IF(N524="zákl. přenesená",J524,0)</f>
        <v>0</v>
      </c>
      <c r="BH524" s="148">
        <f>IF(N524="sníž. přenesená",J524,0)</f>
        <v>0</v>
      </c>
      <c r="BI524" s="148">
        <f>IF(N524="nulová",J524,0)</f>
        <v>0</v>
      </c>
      <c r="BJ524" s="17" t="s">
        <v>84</v>
      </c>
      <c r="BK524" s="148">
        <f>ROUND(I524*H524,2)</f>
        <v>0</v>
      </c>
      <c r="BL524" s="17" t="s">
        <v>115</v>
      </c>
      <c r="BM524" s="147" t="s">
        <v>783</v>
      </c>
    </row>
    <row r="525" spans="2:65" s="1" customFormat="1" ht="11.25">
      <c r="B525" s="32"/>
      <c r="D525" s="149" t="s">
        <v>186</v>
      </c>
      <c r="F525" s="150" t="s">
        <v>782</v>
      </c>
      <c r="I525" s="151"/>
      <c r="L525" s="32"/>
      <c r="M525" s="152"/>
      <c r="T525" s="56"/>
      <c r="AT525" s="17" t="s">
        <v>186</v>
      </c>
      <c r="AU525" s="17" t="s">
        <v>86</v>
      </c>
    </row>
    <row r="526" spans="2:65" s="1" customFormat="1" ht="29.25">
      <c r="B526" s="32"/>
      <c r="D526" s="149" t="s">
        <v>784</v>
      </c>
      <c r="F526" s="193" t="s">
        <v>785</v>
      </c>
      <c r="I526" s="151"/>
      <c r="L526" s="32"/>
      <c r="M526" s="152"/>
      <c r="T526" s="56"/>
      <c r="AT526" s="17" t="s">
        <v>784</v>
      </c>
      <c r="AU526" s="17" t="s">
        <v>86</v>
      </c>
    </row>
    <row r="527" spans="2:65" s="13" customFormat="1" ht="11.25">
      <c r="B527" s="163"/>
      <c r="D527" s="149" t="s">
        <v>240</v>
      </c>
      <c r="E527" s="164" t="s">
        <v>1</v>
      </c>
      <c r="F527" s="165" t="s">
        <v>786</v>
      </c>
      <c r="H527" s="164" t="s">
        <v>1</v>
      </c>
      <c r="I527" s="166"/>
      <c r="L527" s="163"/>
      <c r="M527" s="167"/>
      <c r="T527" s="168"/>
      <c r="AT527" s="164" t="s">
        <v>240</v>
      </c>
      <c r="AU527" s="164" t="s">
        <v>86</v>
      </c>
      <c r="AV527" s="13" t="s">
        <v>84</v>
      </c>
      <c r="AW527" s="13" t="s">
        <v>32</v>
      </c>
      <c r="AX527" s="13" t="s">
        <v>77</v>
      </c>
      <c r="AY527" s="164" t="s">
        <v>177</v>
      </c>
    </row>
    <row r="528" spans="2:65" s="12" customFormat="1" ht="11.25">
      <c r="B528" s="156"/>
      <c r="D528" s="149" t="s">
        <v>240</v>
      </c>
      <c r="E528" s="157" t="s">
        <v>1</v>
      </c>
      <c r="F528" s="158" t="s">
        <v>787</v>
      </c>
      <c r="H528" s="159">
        <v>10.108000000000001</v>
      </c>
      <c r="I528" s="160"/>
      <c r="L528" s="156"/>
      <c r="M528" s="161"/>
      <c r="T528" s="162"/>
      <c r="AT528" s="157" t="s">
        <v>240</v>
      </c>
      <c r="AU528" s="157" t="s">
        <v>86</v>
      </c>
      <c r="AV528" s="12" t="s">
        <v>86</v>
      </c>
      <c r="AW528" s="12" t="s">
        <v>32</v>
      </c>
      <c r="AX528" s="12" t="s">
        <v>77</v>
      </c>
      <c r="AY528" s="157" t="s">
        <v>177</v>
      </c>
    </row>
    <row r="529" spans="2:65" s="12" customFormat="1" ht="11.25">
      <c r="B529" s="156"/>
      <c r="D529" s="149" t="s">
        <v>240</v>
      </c>
      <c r="E529" s="157" t="s">
        <v>1</v>
      </c>
      <c r="F529" s="158" t="s">
        <v>788</v>
      </c>
      <c r="H529" s="159">
        <v>9.42</v>
      </c>
      <c r="I529" s="160"/>
      <c r="L529" s="156"/>
      <c r="M529" s="161"/>
      <c r="T529" s="162"/>
      <c r="AT529" s="157" t="s">
        <v>240</v>
      </c>
      <c r="AU529" s="157" t="s">
        <v>86</v>
      </c>
      <c r="AV529" s="12" t="s">
        <v>86</v>
      </c>
      <c r="AW529" s="12" t="s">
        <v>32</v>
      </c>
      <c r="AX529" s="12" t="s">
        <v>77</v>
      </c>
      <c r="AY529" s="157" t="s">
        <v>177</v>
      </c>
    </row>
    <row r="530" spans="2:65" s="12" customFormat="1" ht="11.25">
      <c r="B530" s="156"/>
      <c r="D530" s="149" t="s">
        <v>240</v>
      </c>
      <c r="E530" s="157" t="s">
        <v>1</v>
      </c>
      <c r="F530" s="158" t="s">
        <v>789</v>
      </c>
      <c r="H530" s="159">
        <v>8.06</v>
      </c>
      <c r="I530" s="160"/>
      <c r="L530" s="156"/>
      <c r="M530" s="161"/>
      <c r="T530" s="162"/>
      <c r="AT530" s="157" t="s">
        <v>240</v>
      </c>
      <c r="AU530" s="157" t="s">
        <v>86</v>
      </c>
      <c r="AV530" s="12" t="s">
        <v>86</v>
      </c>
      <c r="AW530" s="12" t="s">
        <v>32</v>
      </c>
      <c r="AX530" s="12" t="s">
        <v>77</v>
      </c>
      <c r="AY530" s="157" t="s">
        <v>177</v>
      </c>
    </row>
    <row r="531" spans="2:65" s="12" customFormat="1" ht="11.25">
      <c r="B531" s="156"/>
      <c r="D531" s="149" t="s">
        <v>240</v>
      </c>
      <c r="E531" s="157" t="s">
        <v>1</v>
      </c>
      <c r="F531" s="158" t="s">
        <v>790</v>
      </c>
      <c r="H531" s="159">
        <v>8.06</v>
      </c>
      <c r="I531" s="160"/>
      <c r="L531" s="156"/>
      <c r="M531" s="161"/>
      <c r="T531" s="162"/>
      <c r="AT531" s="157" t="s">
        <v>240</v>
      </c>
      <c r="AU531" s="157" t="s">
        <v>86</v>
      </c>
      <c r="AV531" s="12" t="s">
        <v>86</v>
      </c>
      <c r="AW531" s="12" t="s">
        <v>32</v>
      </c>
      <c r="AX531" s="12" t="s">
        <v>77</v>
      </c>
      <c r="AY531" s="157" t="s">
        <v>177</v>
      </c>
    </row>
    <row r="532" spans="2:65" s="14" customFormat="1" ht="11.25">
      <c r="B532" s="169"/>
      <c r="D532" s="149" t="s">
        <v>240</v>
      </c>
      <c r="E532" s="170" t="s">
        <v>1</v>
      </c>
      <c r="F532" s="171" t="s">
        <v>263</v>
      </c>
      <c r="H532" s="172">
        <v>35.648000000000003</v>
      </c>
      <c r="I532" s="173"/>
      <c r="L532" s="169"/>
      <c r="M532" s="174"/>
      <c r="T532" s="175"/>
      <c r="AT532" s="170" t="s">
        <v>240</v>
      </c>
      <c r="AU532" s="170" t="s">
        <v>86</v>
      </c>
      <c r="AV532" s="14" t="s">
        <v>115</v>
      </c>
      <c r="AW532" s="14" t="s">
        <v>32</v>
      </c>
      <c r="AX532" s="14" t="s">
        <v>84</v>
      </c>
      <c r="AY532" s="170" t="s">
        <v>177</v>
      </c>
    </row>
    <row r="533" spans="2:65" s="1" customFormat="1" ht="16.5" customHeight="1">
      <c r="B533" s="32"/>
      <c r="C533" s="136" t="s">
        <v>791</v>
      </c>
      <c r="D533" s="136" t="s">
        <v>180</v>
      </c>
      <c r="E533" s="137" t="s">
        <v>792</v>
      </c>
      <c r="F533" s="138" t="s">
        <v>793</v>
      </c>
      <c r="G533" s="139" t="s">
        <v>183</v>
      </c>
      <c r="H533" s="140">
        <v>1</v>
      </c>
      <c r="I533" s="141"/>
      <c r="J533" s="142">
        <f>ROUND(I533*H533,2)</f>
        <v>0</v>
      </c>
      <c r="K533" s="138" t="s">
        <v>1</v>
      </c>
      <c r="L533" s="32"/>
      <c r="M533" s="143" t="s">
        <v>1</v>
      </c>
      <c r="N533" s="144" t="s">
        <v>42</v>
      </c>
      <c r="P533" s="145">
        <f>O533*H533</f>
        <v>0</v>
      </c>
      <c r="Q533" s="145">
        <v>5.0629999999999997</v>
      </c>
      <c r="R533" s="145">
        <f>Q533*H533</f>
        <v>5.0629999999999997</v>
      </c>
      <c r="S533" s="145">
        <v>0</v>
      </c>
      <c r="T533" s="146">
        <f>S533*H533</f>
        <v>0</v>
      </c>
      <c r="AR533" s="147" t="s">
        <v>115</v>
      </c>
      <c r="AT533" s="147" t="s">
        <v>180</v>
      </c>
      <c r="AU533" s="147" t="s">
        <v>86</v>
      </c>
      <c r="AY533" s="17" t="s">
        <v>177</v>
      </c>
      <c r="BE533" s="148">
        <f>IF(N533="základní",J533,0)</f>
        <v>0</v>
      </c>
      <c r="BF533" s="148">
        <f>IF(N533="snížená",J533,0)</f>
        <v>0</v>
      </c>
      <c r="BG533" s="148">
        <f>IF(N533="zákl. přenesená",J533,0)</f>
        <v>0</v>
      </c>
      <c r="BH533" s="148">
        <f>IF(N533="sníž. přenesená",J533,0)</f>
        <v>0</v>
      </c>
      <c r="BI533" s="148">
        <f>IF(N533="nulová",J533,0)</f>
        <v>0</v>
      </c>
      <c r="BJ533" s="17" t="s">
        <v>84</v>
      </c>
      <c r="BK533" s="148">
        <f>ROUND(I533*H533,2)</f>
        <v>0</v>
      </c>
      <c r="BL533" s="17" t="s">
        <v>115</v>
      </c>
      <c r="BM533" s="147" t="s">
        <v>794</v>
      </c>
    </row>
    <row r="534" spans="2:65" s="1" customFormat="1" ht="29.25">
      <c r="B534" s="32"/>
      <c r="D534" s="149" t="s">
        <v>186</v>
      </c>
      <c r="F534" s="150" t="s">
        <v>795</v>
      </c>
      <c r="I534" s="151"/>
      <c r="L534" s="32"/>
      <c r="M534" s="152"/>
      <c r="T534" s="56"/>
      <c r="AT534" s="17" t="s">
        <v>186</v>
      </c>
      <c r="AU534" s="17" t="s">
        <v>86</v>
      </c>
    </row>
    <row r="535" spans="2:65" s="1" customFormat="1" ht="19.5">
      <c r="B535" s="32"/>
      <c r="D535" s="149" t="s">
        <v>784</v>
      </c>
      <c r="F535" s="193" t="s">
        <v>796</v>
      </c>
      <c r="I535" s="151"/>
      <c r="L535" s="32"/>
      <c r="M535" s="152"/>
      <c r="T535" s="56"/>
      <c r="AT535" s="17" t="s">
        <v>784</v>
      </c>
      <c r="AU535" s="17" t="s">
        <v>86</v>
      </c>
    </row>
    <row r="536" spans="2:65" s="12" customFormat="1" ht="11.25">
      <c r="B536" s="156"/>
      <c r="D536" s="149" t="s">
        <v>240</v>
      </c>
      <c r="E536" s="157" t="s">
        <v>1</v>
      </c>
      <c r="F536" s="158" t="s">
        <v>797</v>
      </c>
      <c r="H536" s="159">
        <v>1</v>
      </c>
      <c r="I536" s="160"/>
      <c r="L536" s="156"/>
      <c r="M536" s="161"/>
      <c r="T536" s="162"/>
      <c r="AT536" s="157" t="s">
        <v>240</v>
      </c>
      <c r="AU536" s="157" t="s">
        <v>86</v>
      </c>
      <c r="AV536" s="12" t="s">
        <v>86</v>
      </c>
      <c r="AW536" s="12" t="s">
        <v>32</v>
      </c>
      <c r="AX536" s="12" t="s">
        <v>84</v>
      </c>
      <c r="AY536" s="157" t="s">
        <v>177</v>
      </c>
    </row>
    <row r="537" spans="2:65" s="1" customFormat="1" ht="16.5" customHeight="1">
      <c r="B537" s="32"/>
      <c r="C537" s="136" t="s">
        <v>798</v>
      </c>
      <c r="D537" s="136" t="s">
        <v>180</v>
      </c>
      <c r="E537" s="137" t="s">
        <v>799</v>
      </c>
      <c r="F537" s="138" t="s">
        <v>793</v>
      </c>
      <c r="G537" s="139" t="s">
        <v>183</v>
      </c>
      <c r="H537" s="140">
        <v>1</v>
      </c>
      <c r="I537" s="141"/>
      <c r="J537" s="142">
        <f>ROUND(I537*H537,2)</f>
        <v>0</v>
      </c>
      <c r="K537" s="138" t="s">
        <v>1</v>
      </c>
      <c r="L537" s="32"/>
      <c r="M537" s="143" t="s">
        <v>1</v>
      </c>
      <c r="N537" s="144" t="s">
        <v>42</v>
      </c>
      <c r="P537" s="145">
        <f>O537*H537</f>
        <v>0</v>
      </c>
      <c r="Q537" s="145">
        <v>8.7590000000000003</v>
      </c>
      <c r="R537" s="145">
        <f>Q537*H537</f>
        <v>8.7590000000000003</v>
      </c>
      <c r="S537" s="145">
        <v>0</v>
      </c>
      <c r="T537" s="146">
        <f>S537*H537</f>
        <v>0</v>
      </c>
      <c r="AR537" s="147" t="s">
        <v>115</v>
      </c>
      <c r="AT537" s="147" t="s">
        <v>180</v>
      </c>
      <c r="AU537" s="147" t="s">
        <v>86</v>
      </c>
      <c r="AY537" s="17" t="s">
        <v>177</v>
      </c>
      <c r="BE537" s="148">
        <f>IF(N537="základní",J537,0)</f>
        <v>0</v>
      </c>
      <c r="BF537" s="148">
        <f>IF(N537="snížená",J537,0)</f>
        <v>0</v>
      </c>
      <c r="BG537" s="148">
        <f>IF(N537="zákl. přenesená",J537,0)</f>
        <v>0</v>
      </c>
      <c r="BH537" s="148">
        <f>IF(N537="sníž. přenesená",J537,0)</f>
        <v>0</v>
      </c>
      <c r="BI537" s="148">
        <f>IF(N537="nulová",J537,0)</f>
        <v>0</v>
      </c>
      <c r="BJ537" s="17" t="s">
        <v>84</v>
      </c>
      <c r="BK537" s="148">
        <f>ROUND(I537*H537,2)</f>
        <v>0</v>
      </c>
      <c r="BL537" s="17" t="s">
        <v>115</v>
      </c>
      <c r="BM537" s="147" t="s">
        <v>800</v>
      </c>
    </row>
    <row r="538" spans="2:65" s="1" customFormat="1" ht="29.25">
      <c r="B538" s="32"/>
      <c r="D538" s="149" t="s">
        <v>186</v>
      </c>
      <c r="F538" s="150" t="s">
        <v>795</v>
      </c>
      <c r="I538" s="151"/>
      <c r="L538" s="32"/>
      <c r="M538" s="152"/>
      <c r="T538" s="56"/>
      <c r="AT538" s="17" t="s">
        <v>186</v>
      </c>
      <c r="AU538" s="17" t="s">
        <v>86</v>
      </c>
    </row>
    <row r="539" spans="2:65" s="1" customFormat="1" ht="19.5">
      <c r="B539" s="32"/>
      <c r="D539" s="149" t="s">
        <v>784</v>
      </c>
      <c r="F539" s="193" t="s">
        <v>801</v>
      </c>
      <c r="I539" s="151"/>
      <c r="L539" s="32"/>
      <c r="M539" s="152"/>
      <c r="T539" s="56"/>
      <c r="AT539" s="17" t="s">
        <v>784</v>
      </c>
      <c r="AU539" s="17" t="s">
        <v>86</v>
      </c>
    </row>
    <row r="540" spans="2:65" s="12" customFormat="1" ht="11.25">
      <c r="B540" s="156"/>
      <c r="D540" s="149" t="s">
        <v>240</v>
      </c>
      <c r="E540" s="157" t="s">
        <v>1</v>
      </c>
      <c r="F540" s="158" t="s">
        <v>802</v>
      </c>
      <c r="H540" s="159">
        <v>1</v>
      </c>
      <c r="I540" s="160"/>
      <c r="L540" s="156"/>
      <c r="M540" s="161"/>
      <c r="T540" s="162"/>
      <c r="AT540" s="157" t="s">
        <v>240</v>
      </c>
      <c r="AU540" s="157" t="s">
        <v>86</v>
      </c>
      <c r="AV540" s="12" t="s">
        <v>86</v>
      </c>
      <c r="AW540" s="12" t="s">
        <v>32</v>
      </c>
      <c r="AX540" s="12" t="s">
        <v>84</v>
      </c>
      <c r="AY540" s="157" t="s">
        <v>177</v>
      </c>
    </row>
    <row r="541" spans="2:65" s="1" customFormat="1" ht="16.5" customHeight="1">
      <c r="B541" s="32"/>
      <c r="C541" s="136" t="s">
        <v>803</v>
      </c>
      <c r="D541" s="136" t="s">
        <v>180</v>
      </c>
      <c r="E541" s="137" t="s">
        <v>804</v>
      </c>
      <c r="F541" s="138" t="s">
        <v>805</v>
      </c>
      <c r="G541" s="139" t="s">
        <v>256</v>
      </c>
      <c r="H541" s="140">
        <v>23.074999999999999</v>
      </c>
      <c r="I541" s="141"/>
      <c r="J541" s="142">
        <f>ROUND(I541*H541,2)</f>
        <v>0</v>
      </c>
      <c r="K541" s="138" t="s">
        <v>237</v>
      </c>
      <c r="L541" s="32"/>
      <c r="M541" s="143" t="s">
        <v>1</v>
      </c>
      <c r="N541" s="144" t="s">
        <v>42</v>
      </c>
      <c r="P541" s="145">
        <f>O541*H541</f>
        <v>0</v>
      </c>
      <c r="Q541" s="145">
        <v>2.5020099999999998</v>
      </c>
      <c r="R541" s="145">
        <f>Q541*H541</f>
        <v>57.733880749999997</v>
      </c>
      <c r="S541" s="145">
        <v>0</v>
      </c>
      <c r="T541" s="146">
        <f>S541*H541</f>
        <v>0</v>
      </c>
      <c r="AR541" s="147" t="s">
        <v>115</v>
      </c>
      <c r="AT541" s="147" t="s">
        <v>180</v>
      </c>
      <c r="AU541" s="147" t="s">
        <v>86</v>
      </c>
      <c r="AY541" s="17" t="s">
        <v>177</v>
      </c>
      <c r="BE541" s="148">
        <f>IF(N541="základní",J541,0)</f>
        <v>0</v>
      </c>
      <c r="BF541" s="148">
        <f>IF(N541="snížená",J541,0)</f>
        <v>0</v>
      </c>
      <c r="BG541" s="148">
        <f>IF(N541="zákl. přenesená",J541,0)</f>
        <v>0</v>
      </c>
      <c r="BH541" s="148">
        <f>IF(N541="sníž. přenesená",J541,0)</f>
        <v>0</v>
      </c>
      <c r="BI541" s="148">
        <f>IF(N541="nulová",J541,0)</f>
        <v>0</v>
      </c>
      <c r="BJ541" s="17" t="s">
        <v>84</v>
      </c>
      <c r="BK541" s="148">
        <f>ROUND(I541*H541,2)</f>
        <v>0</v>
      </c>
      <c r="BL541" s="17" t="s">
        <v>115</v>
      </c>
      <c r="BM541" s="147" t="s">
        <v>806</v>
      </c>
    </row>
    <row r="542" spans="2:65" s="1" customFormat="1" ht="19.5">
      <c r="B542" s="32"/>
      <c r="D542" s="149" t="s">
        <v>186</v>
      </c>
      <c r="F542" s="150" t="s">
        <v>807</v>
      </c>
      <c r="I542" s="151"/>
      <c r="L542" s="32"/>
      <c r="M542" s="152"/>
      <c r="T542" s="56"/>
      <c r="AT542" s="17" t="s">
        <v>186</v>
      </c>
      <c r="AU542" s="17" t="s">
        <v>86</v>
      </c>
    </row>
    <row r="543" spans="2:65" s="13" customFormat="1" ht="11.25">
      <c r="B543" s="163"/>
      <c r="D543" s="149" t="s">
        <v>240</v>
      </c>
      <c r="E543" s="164" t="s">
        <v>1</v>
      </c>
      <c r="F543" s="165" t="s">
        <v>808</v>
      </c>
      <c r="H543" s="164" t="s">
        <v>1</v>
      </c>
      <c r="I543" s="166"/>
      <c r="L543" s="163"/>
      <c r="M543" s="167"/>
      <c r="T543" s="168"/>
      <c r="AT543" s="164" t="s">
        <v>240</v>
      </c>
      <c r="AU543" s="164" t="s">
        <v>86</v>
      </c>
      <c r="AV543" s="13" t="s">
        <v>84</v>
      </c>
      <c r="AW543" s="13" t="s">
        <v>32</v>
      </c>
      <c r="AX543" s="13" t="s">
        <v>77</v>
      </c>
      <c r="AY543" s="164" t="s">
        <v>177</v>
      </c>
    </row>
    <row r="544" spans="2:65" s="12" customFormat="1" ht="11.25">
      <c r="B544" s="156"/>
      <c r="D544" s="149" t="s">
        <v>240</v>
      </c>
      <c r="E544" s="157" t="s">
        <v>1</v>
      </c>
      <c r="F544" s="158" t="s">
        <v>809</v>
      </c>
      <c r="H544" s="159">
        <v>6.32</v>
      </c>
      <c r="I544" s="160"/>
      <c r="L544" s="156"/>
      <c r="M544" s="161"/>
      <c r="T544" s="162"/>
      <c r="AT544" s="157" t="s">
        <v>240</v>
      </c>
      <c r="AU544" s="157" t="s">
        <v>86</v>
      </c>
      <c r="AV544" s="12" t="s">
        <v>86</v>
      </c>
      <c r="AW544" s="12" t="s">
        <v>32</v>
      </c>
      <c r="AX544" s="12" t="s">
        <v>77</v>
      </c>
      <c r="AY544" s="157" t="s">
        <v>177</v>
      </c>
    </row>
    <row r="545" spans="2:65" s="12" customFormat="1" ht="11.25">
      <c r="B545" s="156"/>
      <c r="D545" s="149" t="s">
        <v>240</v>
      </c>
      <c r="E545" s="157" t="s">
        <v>1</v>
      </c>
      <c r="F545" s="158" t="s">
        <v>810</v>
      </c>
      <c r="H545" s="159">
        <v>16.754999999999999</v>
      </c>
      <c r="I545" s="160"/>
      <c r="L545" s="156"/>
      <c r="M545" s="161"/>
      <c r="T545" s="162"/>
      <c r="AT545" s="157" t="s">
        <v>240</v>
      </c>
      <c r="AU545" s="157" t="s">
        <v>86</v>
      </c>
      <c r="AV545" s="12" t="s">
        <v>86</v>
      </c>
      <c r="AW545" s="12" t="s">
        <v>32</v>
      </c>
      <c r="AX545" s="12" t="s">
        <v>77</v>
      </c>
      <c r="AY545" s="157" t="s">
        <v>177</v>
      </c>
    </row>
    <row r="546" spans="2:65" s="14" customFormat="1" ht="11.25">
      <c r="B546" s="169"/>
      <c r="D546" s="149" t="s">
        <v>240</v>
      </c>
      <c r="E546" s="170" t="s">
        <v>1</v>
      </c>
      <c r="F546" s="171" t="s">
        <v>263</v>
      </c>
      <c r="H546" s="172">
        <v>23.074999999999999</v>
      </c>
      <c r="I546" s="173"/>
      <c r="L546" s="169"/>
      <c r="M546" s="174"/>
      <c r="T546" s="175"/>
      <c r="AT546" s="170" t="s">
        <v>240</v>
      </c>
      <c r="AU546" s="170" t="s">
        <v>86</v>
      </c>
      <c r="AV546" s="14" t="s">
        <v>115</v>
      </c>
      <c r="AW546" s="14" t="s">
        <v>32</v>
      </c>
      <c r="AX546" s="14" t="s">
        <v>84</v>
      </c>
      <c r="AY546" s="170" t="s">
        <v>177</v>
      </c>
    </row>
    <row r="547" spans="2:65" s="1" customFormat="1" ht="16.5" customHeight="1">
      <c r="B547" s="32"/>
      <c r="C547" s="136" t="s">
        <v>811</v>
      </c>
      <c r="D547" s="136" t="s">
        <v>180</v>
      </c>
      <c r="E547" s="137" t="s">
        <v>812</v>
      </c>
      <c r="F547" s="138" t="s">
        <v>813</v>
      </c>
      <c r="G547" s="139" t="s">
        <v>368</v>
      </c>
      <c r="H547" s="140">
        <v>98.62</v>
      </c>
      <c r="I547" s="141"/>
      <c r="J547" s="142">
        <f>ROUND(I547*H547,2)</f>
        <v>0</v>
      </c>
      <c r="K547" s="138" t="s">
        <v>237</v>
      </c>
      <c r="L547" s="32"/>
      <c r="M547" s="143" t="s">
        <v>1</v>
      </c>
      <c r="N547" s="144" t="s">
        <v>42</v>
      </c>
      <c r="P547" s="145">
        <f>O547*H547</f>
        <v>0</v>
      </c>
      <c r="Q547" s="145">
        <v>5.3299999999999997E-3</v>
      </c>
      <c r="R547" s="145">
        <f>Q547*H547</f>
        <v>0.52564460000000002</v>
      </c>
      <c r="S547" s="145">
        <v>0</v>
      </c>
      <c r="T547" s="146">
        <f>S547*H547</f>
        <v>0</v>
      </c>
      <c r="AR547" s="147" t="s">
        <v>115</v>
      </c>
      <c r="AT547" s="147" t="s">
        <v>180</v>
      </c>
      <c r="AU547" s="147" t="s">
        <v>86</v>
      </c>
      <c r="AY547" s="17" t="s">
        <v>177</v>
      </c>
      <c r="BE547" s="148">
        <f>IF(N547="základní",J547,0)</f>
        <v>0</v>
      </c>
      <c r="BF547" s="148">
        <f>IF(N547="snížená",J547,0)</f>
        <v>0</v>
      </c>
      <c r="BG547" s="148">
        <f>IF(N547="zákl. přenesená",J547,0)</f>
        <v>0</v>
      </c>
      <c r="BH547" s="148">
        <f>IF(N547="sníž. přenesená",J547,0)</f>
        <v>0</v>
      </c>
      <c r="BI547" s="148">
        <f>IF(N547="nulová",J547,0)</f>
        <v>0</v>
      </c>
      <c r="BJ547" s="17" t="s">
        <v>84</v>
      </c>
      <c r="BK547" s="148">
        <f>ROUND(I547*H547,2)</f>
        <v>0</v>
      </c>
      <c r="BL547" s="17" t="s">
        <v>115</v>
      </c>
      <c r="BM547" s="147" t="s">
        <v>814</v>
      </c>
    </row>
    <row r="548" spans="2:65" s="1" customFormat="1" ht="11.25">
      <c r="B548" s="32"/>
      <c r="D548" s="149" t="s">
        <v>186</v>
      </c>
      <c r="F548" s="150" t="s">
        <v>815</v>
      </c>
      <c r="I548" s="151"/>
      <c r="L548" s="32"/>
      <c r="M548" s="152"/>
      <c r="T548" s="56"/>
      <c r="AT548" s="17" t="s">
        <v>186</v>
      </c>
      <c r="AU548" s="17" t="s">
        <v>86</v>
      </c>
    </row>
    <row r="549" spans="2:65" s="13" customFormat="1" ht="11.25">
      <c r="B549" s="163"/>
      <c r="D549" s="149" t="s">
        <v>240</v>
      </c>
      <c r="E549" s="164" t="s">
        <v>1</v>
      </c>
      <c r="F549" s="165" t="s">
        <v>808</v>
      </c>
      <c r="H549" s="164" t="s">
        <v>1</v>
      </c>
      <c r="I549" s="166"/>
      <c r="L549" s="163"/>
      <c r="M549" s="167"/>
      <c r="T549" s="168"/>
      <c r="AT549" s="164" t="s">
        <v>240</v>
      </c>
      <c r="AU549" s="164" t="s">
        <v>86</v>
      </c>
      <c r="AV549" s="13" t="s">
        <v>84</v>
      </c>
      <c r="AW549" s="13" t="s">
        <v>32</v>
      </c>
      <c r="AX549" s="13" t="s">
        <v>77</v>
      </c>
      <c r="AY549" s="164" t="s">
        <v>177</v>
      </c>
    </row>
    <row r="550" spans="2:65" s="12" customFormat="1" ht="11.25">
      <c r="B550" s="156"/>
      <c r="D550" s="149" t="s">
        <v>240</v>
      </c>
      <c r="E550" s="157" t="s">
        <v>1</v>
      </c>
      <c r="F550" s="158" t="s">
        <v>816</v>
      </c>
      <c r="H550" s="159">
        <v>31.6</v>
      </c>
      <c r="I550" s="160"/>
      <c r="L550" s="156"/>
      <c r="M550" s="161"/>
      <c r="T550" s="162"/>
      <c r="AT550" s="157" t="s">
        <v>240</v>
      </c>
      <c r="AU550" s="157" t="s">
        <v>86</v>
      </c>
      <c r="AV550" s="12" t="s">
        <v>86</v>
      </c>
      <c r="AW550" s="12" t="s">
        <v>32</v>
      </c>
      <c r="AX550" s="12" t="s">
        <v>77</v>
      </c>
      <c r="AY550" s="157" t="s">
        <v>177</v>
      </c>
    </row>
    <row r="551" spans="2:65" s="12" customFormat="1" ht="11.25">
      <c r="B551" s="156"/>
      <c r="D551" s="149" t="s">
        <v>240</v>
      </c>
      <c r="E551" s="157" t="s">
        <v>1</v>
      </c>
      <c r="F551" s="158" t="s">
        <v>817</v>
      </c>
      <c r="H551" s="159">
        <v>67.02</v>
      </c>
      <c r="I551" s="160"/>
      <c r="L551" s="156"/>
      <c r="M551" s="161"/>
      <c r="T551" s="162"/>
      <c r="AT551" s="157" t="s">
        <v>240</v>
      </c>
      <c r="AU551" s="157" t="s">
        <v>86</v>
      </c>
      <c r="AV551" s="12" t="s">
        <v>86</v>
      </c>
      <c r="AW551" s="12" t="s">
        <v>32</v>
      </c>
      <c r="AX551" s="12" t="s">
        <v>77</v>
      </c>
      <c r="AY551" s="157" t="s">
        <v>177</v>
      </c>
    </row>
    <row r="552" spans="2:65" s="14" customFormat="1" ht="11.25">
      <c r="B552" s="169"/>
      <c r="D552" s="149" t="s">
        <v>240</v>
      </c>
      <c r="E552" s="170" t="s">
        <v>1</v>
      </c>
      <c r="F552" s="171" t="s">
        <v>263</v>
      </c>
      <c r="H552" s="172">
        <v>98.62</v>
      </c>
      <c r="I552" s="173"/>
      <c r="L552" s="169"/>
      <c r="M552" s="174"/>
      <c r="T552" s="175"/>
      <c r="AT552" s="170" t="s">
        <v>240</v>
      </c>
      <c r="AU552" s="170" t="s">
        <v>86</v>
      </c>
      <c r="AV552" s="14" t="s">
        <v>115</v>
      </c>
      <c r="AW552" s="14" t="s">
        <v>32</v>
      </c>
      <c r="AX552" s="14" t="s">
        <v>84</v>
      </c>
      <c r="AY552" s="170" t="s">
        <v>177</v>
      </c>
    </row>
    <row r="553" spans="2:65" s="1" customFormat="1" ht="16.5" customHeight="1">
      <c r="B553" s="32"/>
      <c r="C553" s="136" t="s">
        <v>818</v>
      </c>
      <c r="D553" s="136" t="s">
        <v>180</v>
      </c>
      <c r="E553" s="137" t="s">
        <v>819</v>
      </c>
      <c r="F553" s="138" t="s">
        <v>820</v>
      </c>
      <c r="G553" s="139" t="s">
        <v>368</v>
      </c>
      <c r="H553" s="140">
        <v>98.62</v>
      </c>
      <c r="I553" s="141"/>
      <c r="J553" s="142">
        <f>ROUND(I553*H553,2)</f>
        <v>0</v>
      </c>
      <c r="K553" s="138" t="s">
        <v>237</v>
      </c>
      <c r="L553" s="32"/>
      <c r="M553" s="143" t="s">
        <v>1</v>
      </c>
      <c r="N553" s="144" t="s">
        <v>42</v>
      </c>
      <c r="P553" s="145">
        <f>O553*H553</f>
        <v>0</v>
      </c>
      <c r="Q553" s="145">
        <v>0</v>
      </c>
      <c r="R553" s="145">
        <f>Q553*H553</f>
        <v>0</v>
      </c>
      <c r="S553" s="145">
        <v>0</v>
      </c>
      <c r="T553" s="146">
        <f>S553*H553</f>
        <v>0</v>
      </c>
      <c r="AR553" s="147" t="s">
        <v>115</v>
      </c>
      <c r="AT553" s="147" t="s">
        <v>180</v>
      </c>
      <c r="AU553" s="147" t="s">
        <v>86</v>
      </c>
      <c r="AY553" s="17" t="s">
        <v>177</v>
      </c>
      <c r="BE553" s="148">
        <f>IF(N553="základní",J553,0)</f>
        <v>0</v>
      </c>
      <c r="BF553" s="148">
        <f>IF(N553="snížená",J553,0)</f>
        <v>0</v>
      </c>
      <c r="BG553" s="148">
        <f>IF(N553="zákl. přenesená",J553,0)</f>
        <v>0</v>
      </c>
      <c r="BH553" s="148">
        <f>IF(N553="sníž. přenesená",J553,0)</f>
        <v>0</v>
      </c>
      <c r="BI553" s="148">
        <f>IF(N553="nulová",J553,0)</f>
        <v>0</v>
      </c>
      <c r="BJ553" s="17" t="s">
        <v>84</v>
      </c>
      <c r="BK553" s="148">
        <f>ROUND(I553*H553,2)</f>
        <v>0</v>
      </c>
      <c r="BL553" s="17" t="s">
        <v>115</v>
      </c>
      <c r="BM553" s="147" t="s">
        <v>821</v>
      </c>
    </row>
    <row r="554" spans="2:65" s="1" customFormat="1" ht="11.25">
      <c r="B554" s="32"/>
      <c r="D554" s="149" t="s">
        <v>186</v>
      </c>
      <c r="F554" s="150" t="s">
        <v>822</v>
      </c>
      <c r="I554" s="151"/>
      <c r="L554" s="32"/>
      <c r="M554" s="152"/>
      <c r="T554" s="56"/>
      <c r="AT554" s="17" t="s">
        <v>186</v>
      </c>
      <c r="AU554" s="17" t="s">
        <v>86</v>
      </c>
    </row>
    <row r="555" spans="2:65" s="12" customFormat="1" ht="11.25">
      <c r="B555" s="156"/>
      <c r="D555" s="149" t="s">
        <v>240</v>
      </c>
      <c r="E555" s="157" t="s">
        <v>1</v>
      </c>
      <c r="F555" s="158" t="s">
        <v>823</v>
      </c>
      <c r="H555" s="159">
        <v>98.62</v>
      </c>
      <c r="I555" s="160"/>
      <c r="L555" s="156"/>
      <c r="M555" s="161"/>
      <c r="T555" s="162"/>
      <c r="AT555" s="157" t="s">
        <v>240</v>
      </c>
      <c r="AU555" s="157" t="s">
        <v>86</v>
      </c>
      <c r="AV555" s="12" t="s">
        <v>86</v>
      </c>
      <c r="AW555" s="12" t="s">
        <v>32</v>
      </c>
      <c r="AX555" s="12" t="s">
        <v>84</v>
      </c>
      <c r="AY555" s="157" t="s">
        <v>177</v>
      </c>
    </row>
    <row r="556" spans="2:65" s="1" customFormat="1" ht="16.5" customHeight="1">
      <c r="B556" s="32"/>
      <c r="C556" s="136" t="s">
        <v>824</v>
      </c>
      <c r="D556" s="136" t="s">
        <v>180</v>
      </c>
      <c r="E556" s="137" t="s">
        <v>825</v>
      </c>
      <c r="F556" s="138" t="s">
        <v>826</v>
      </c>
      <c r="G556" s="139" t="s">
        <v>368</v>
      </c>
      <c r="H556" s="140">
        <v>98.62</v>
      </c>
      <c r="I556" s="141"/>
      <c r="J556" s="142">
        <f>ROUND(I556*H556,2)</f>
        <v>0</v>
      </c>
      <c r="K556" s="138" t="s">
        <v>237</v>
      </c>
      <c r="L556" s="32"/>
      <c r="M556" s="143" t="s">
        <v>1</v>
      </c>
      <c r="N556" s="144" t="s">
        <v>42</v>
      </c>
      <c r="P556" s="145">
        <f>O556*H556</f>
        <v>0</v>
      </c>
      <c r="Q556" s="145">
        <v>8.8000000000000003E-4</v>
      </c>
      <c r="R556" s="145">
        <f>Q556*H556</f>
        <v>8.6785600000000004E-2</v>
      </c>
      <c r="S556" s="145">
        <v>0</v>
      </c>
      <c r="T556" s="146">
        <f>S556*H556</f>
        <v>0</v>
      </c>
      <c r="AR556" s="147" t="s">
        <v>115</v>
      </c>
      <c r="AT556" s="147" t="s">
        <v>180</v>
      </c>
      <c r="AU556" s="147" t="s">
        <v>86</v>
      </c>
      <c r="AY556" s="17" t="s">
        <v>177</v>
      </c>
      <c r="BE556" s="148">
        <f>IF(N556="základní",J556,0)</f>
        <v>0</v>
      </c>
      <c r="BF556" s="148">
        <f>IF(N556="snížená",J556,0)</f>
        <v>0</v>
      </c>
      <c r="BG556" s="148">
        <f>IF(N556="zákl. přenesená",J556,0)</f>
        <v>0</v>
      </c>
      <c r="BH556" s="148">
        <f>IF(N556="sníž. přenesená",J556,0)</f>
        <v>0</v>
      </c>
      <c r="BI556" s="148">
        <f>IF(N556="nulová",J556,0)</f>
        <v>0</v>
      </c>
      <c r="BJ556" s="17" t="s">
        <v>84</v>
      </c>
      <c r="BK556" s="148">
        <f>ROUND(I556*H556,2)</f>
        <v>0</v>
      </c>
      <c r="BL556" s="17" t="s">
        <v>115</v>
      </c>
      <c r="BM556" s="147" t="s">
        <v>827</v>
      </c>
    </row>
    <row r="557" spans="2:65" s="1" customFormat="1" ht="11.25">
      <c r="B557" s="32"/>
      <c r="D557" s="149" t="s">
        <v>186</v>
      </c>
      <c r="F557" s="150" t="s">
        <v>828</v>
      </c>
      <c r="I557" s="151"/>
      <c r="L557" s="32"/>
      <c r="M557" s="152"/>
      <c r="T557" s="56"/>
      <c r="AT557" s="17" t="s">
        <v>186</v>
      </c>
      <c r="AU557" s="17" t="s">
        <v>86</v>
      </c>
    </row>
    <row r="558" spans="2:65" s="13" customFormat="1" ht="11.25">
      <c r="B558" s="163"/>
      <c r="D558" s="149" t="s">
        <v>240</v>
      </c>
      <c r="E558" s="164" t="s">
        <v>1</v>
      </c>
      <c r="F558" s="165" t="s">
        <v>808</v>
      </c>
      <c r="H558" s="164" t="s">
        <v>1</v>
      </c>
      <c r="I558" s="166"/>
      <c r="L558" s="163"/>
      <c r="M558" s="167"/>
      <c r="T558" s="168"/>
      <c r="AT558" s="164" t="s">
        <v>240</v>
      </c>
      <c r="AU558" s="164" t="s">
        <v>86</v>
      </c>
      <c r="AV558" s="13" t="s">
        <v>84</v>
      </c>
      <c r="AW558" s="13" t="s">
        <v>32</v>
      </c>
      <c r="AX558" s="13" t="s">
        <v>77</v>
      </c>
      <c r="AY558" s="164" t="s">
        <v>177</v>
      </c>
    </row>
    <row r="559" spans="2:65" s="12" customFormat="1" ht="11.25">
      <c r="B559" s="156"/>
      <c r="D559" s="149" t="s">
        <v>240</v>
      </c>
      <c r="E559" s="157" t="s">
        <v>1</v>
      </c>
      <c r="F559" s="158" t="s">
        <v>816</v>
      </c>
      <c r="H559" s="159">
        <v>31.6</v>
      </c>
      <c r="I559" s="160"/>
      <c r="L559" s="156"/>
      <c r="M559" s="161"/>
      <c r="T559" s="162"/>
      <c r="AT559" s="157" t="s">
        <v>240</v>
      </c>
      <c r="AU559" s="157" t="s">
        <v>86</v>
      </c>
      <c r="AV559" s="12" t="s">
        <v>86</v>
      </c>
      <c r="AW559" s="12" t="s">
        <v>32</v>
      </c>
      <c r="AX559" s="12" t="s">
        <v>77</v>
      </c>
      <c r="AY559" s="157" t="s">
        <v>177</v>
      </c>
    </row>
    <row r="560" spans="2:65" s="12" customFormat="1" ht="11.25">
      <c r="B560" s="156"/>
      <c r="D560" s="149" t="s">
        <v>240</v>
      </c>
      <c r="E560" s="157" t="s">
        <v>1</v>
      </c>
      <c r="F560" s="158" t="s">
        <v>817</v>
      </c>
      <c r="H560" s="159">
        <v>67.02</v>
      </c>
      <c r="I560" s="160"/>
      <c r="L560" s="156"/>
      <c r="M560" s="161"/>
      <c r="T560" s="162"/>
      <c r="AT560" s="157" t="s">
        <v>240</v>
      </c>
      <c r="AU560" s="157" t="s">
        <v>86</v>
      </c>
      <c r="AV560" s="12" t="s">
        <v>86</v>
      </c>
      <c r="AW560" s="12" t="s">
        <v>32</v>
      </c>
      <c r="AX560" s="12" t="s">
        <v>77</v>
      </c>
      <c r="AY560" s="157" t="s">
        <v>177</v>
      </c>
    </row>
    <row r="561" spans="2:65" s="14" customFormat="1" ht="11.25">
      <c r="B561" s="169"/>
      <c r="D561" s="149" t="s">
        <v>240</v>
      </c>
      <c r="E561" s="170" t="s">
        <v>1</v>
      </c>
      <c r="F561" s="171" t="s">
        <v>263</v>
      </c>
      <c r="H561" s="172">
        <v>98.62</v>
      </c>
      <c r="I561" s="173"/>
      <c r="L561" s="169"/>
      <c r="M561" s="174"/>
      <c r="T561" s="175"/>
      <c r="AT561" s="170" t="s">
        <v>240</v>
      </c>
      <c r="AU561" s="170" t="s">
        <v>86</v>
      </c>
      <c r="AV561" s="14" t="s">
        <v>115</v>
      </c>
      <c r="AW561" s="14" t="s">
        <v>32</v>
      </c>
      <c r="AX561" s="14" t="s">
        <v>84</v>
      </c>
      <c r="AY561" s="170" t="s">
        <v>177</v>
      </c>
    </row>
    <row r="562" spans="2:65" s="1" customFormat="1" ht="16.5" customHeight="1">
      <c r="B562" s="32"/>
      <c r="C562" s="136" t="s">
        <v>829</v>
      </c>
      <c r="D562" s="136" t="s">
        <v>180</v>
      </c>
      <c r="E562" s="137" t="s">
        <v>830</v>
      </c>
      <c r="F562" s="138" t="s">
        <v>831</v>
      </c>
      <c r="G562" s="139" t="s">
        <v>368</v>
      </c>
      <c r="H562" s="140">
        <v>98.62</v>
      </c>
      <c r="I562" s="141"/>
      <c r="J562" s="142">
        <f>ROUND(I562*H562,2)</f>
        <v>0</v>
      </c>
      <c r="K562" s="138" t="s">
        <v>237</v>
      </c>
      <c r="L562" s="32"/>
      <c r="M562" s="143" t="s">
        <v>1</v>
      </c>
      <c r="N562" s="144" t="s">
        <v>42</v>
      </c>
      <c r="P562" s="145">
        <f>O562*H562</f>
        <v>0</v>
      </c>
      <c r="Q562" s="145">
        <v>0</v>
      </c>
      <c r="R562" s="145">
        <f>Q562*H562</f>
        <v>0</v>
      </c>
      <c r="S562" s="145">
        <v>0</v>
      </c>
      <c r="T562" s="146">
        <f>S562*H562</f>
        <v>0</v>
      </c>
      <c r="AR562" s="147" t="s">
        <v>115</v>
      </c>
      <c r="AT562" s="147" t="s">
        <v>180</v>
      </c>
      <c r="AU562" s="147" t="s">
        <v>86</v>
      </c>
      <c r="AY562" s="17" t="s">
        <v>177</v>
      </c>
      <c r="BE562" s="148">
        <f>IF(N562="základní",J562,0)</f>
        <v>0</v>
      </c>
      <c r="BF562" s="148">
        <f>IF(N562="snížená",J562,0)</f>
        <v>0</v>
      </c>
      <c r="BG562" s="148">
        <f>IF(N562="zákl. přenesená",J562,0)</f>
        <v>0</v>
      </c>
      <c r="BH562" s="148">
        <f>IF(N562="sníž. přenesená",J562,0)</f>
        <v>0</v>
      </c>
      <c r="BI562" s="148">
        <f>IF(N562="nulová",J562,0)</f>
        <v>0</v>
      </c>
      <c r="BJ562" s="17" t="s">
        <v>84</v>
      </c>
      <c r="BK562" s="148">
        <f>ROUND(I562*H562,2)</f>
        <v>0</v>
      </c>
      <c r="BL562" s="17" t="s">
        <v>115</v>
      </c>
      <c r="BM562" s="147" t="s">
        <v>832</v>
      </c>
    </row>
    <row r="563" spans="2:65" s="1" customFormat="1" ht="11.25">
      <c r="B563" s="32"/>
      <c r="D563" s="149" t="s">
        <v>186</v>
      </c>
      <c r="F563" s="150" t="s">
        <v>833</v>
      </c>
      <c r="I563" s="151"/>
      <c r="L563" s="32"/>
      <c r="M563" s="152"/>
      <c r="T563" s="56"/>
      <c r="AT563" s="17" t="s">
        <v>186</v>
      </c>
      <c r="AU563" s="17" t="s">
        <v>86</v>
      </c>
    </row>
    <row r="564" spans="2:65" s="12" customFormat="1" ht="11.25">
      <c r="B564" s="156"/>
      <c r="D564" s="149" t="s">
        <v>240</v>
      </c>
      <c r="E564" s="157" t="s">
        <v>1</v>
      </c>
      <c r="F564" s="158" t="s">
        <v>834</v>
      </c>
      <c r="H564" s="159">
        <v>98.62</v>
      </c>
      <c r="I564" s="160"/>
      <c r="L564" s="156"/>
      <c r="M564" s="161"/>
      <c r="T564" s="162"/>
      <c r="AT564" s="157" t="s">
        <v>240</v>
      </c>
      <c r="AU564" s="157" t="s">
        <v>86</v>
      </c>
      <c r="AV564" s="12" t="s">
        <v>86</v>
      </c>
      <c r="AW564" s="12" t="s">
        <v>32</v>
      </c>
      <c r="AX564" s="12" t="s">
        <v>84</v>
      </c>
      <c r="AY564" s="157" t="s">
        <v>177</v>
      </c>
    </row>
    <row r="565" spans="2:65" s="1" customFormat="1" ht="16.5" customHeight="1">
      <c r="B565" s="32"/>
      <c r="C565" s="136" t="s">
        <v>835</v>
      </c>
      <c r="D565" s="136" t="s">
        <v>180</v>
      </c>
      <c r="E565" s="137" t="s">
        <v>836</v>
      </c>
      <c r="F565" s="138" t="s">
        <v>837</v>
      </c>
      <c r="G565" s="139" t="s">
        <v>307</v>
      </c>
      <c r="H565" s="140">
        <v>2.7690000000000001</v>
      </c>
      <c r="I565" s="141"/>
      <c r="J565" s="142">
        <f>ROUND(I565*H565,2)</f>
        <v>0</v>
      </c>
      <c r="K565" s="138" t="s">
        <v>237</v>
      </c>
      <c r="L565" s="32"/>
      <c r="M565" s="143" t="s">
        <v>1</v>
      </c>
      <c r="N565" s="144" t="s">
        <v>42</v>
      </c>
      <c r="P565" s="145">
        <f>O565*H565</f>
        <v>0</v>
      </c>
      <c r="Q565" s="145">
        <v>1.05555</v>
      </c>
      <c r="R565" s="145">
        <f>Q565*H565</f>
        <v>2.9228179500000002</v>
      </c>
      <c r="S565" s="145">
        <v>0</v>
      </c>
      <c r="T565" s="146">
        <f>S565*H565</f>
        <v>0</v>
      </c>
      <c r="AR565" s="147" t="s">
        <v>115</v>
      </c>
      <c r="AT565" s="147" t="s">
        <v>180</v>
      </c>
      <c r="AU565" s="147" t="s">
        <v>86</v>
      </c>
      <c r="AY565" s="17" t="s">
        <v>177</v>
      </c>
      <c r="BE565" s="148">
        <f>IF(N565="základní",J565,0)</f>
        <v>0</v>
      </c>
      <c r="BF565" s="148">
        <f>IF(N565="snížená",J565,0)</f>
        <v>0</v>
      </c>
      <c r="BG565" s="148">
        <f>IF(N565="zákl. přenesená",J565,0)</f>
        <v>0</v>
      </c>
      <c r="BH565" s="148">
        <f>IF(N565="sníž. přenesená",J565,0)</f>
        <v>0</v>
      </c>
      <c r="BI565" s="148">
        <f>IF(N565="nulová",J565,0)</f>
        <v>0</v>
      </c>
      <c r="BJ565" s="17" t="s">
        <v>84</v>
      </c>
      <c r="BK565" s="148">
        <f>ROUND(I565*H565,2)</f>
        <v>0</v>
      </c>
      <c r="BL565" s="17" t="s">
        <v>115</v>
      </c>
      <c r="BM565" s="147" t="s">
        <v>838</v>
      </c>
    </row>
    <row r="566" spans="2:65" s="1" customFormat="1" ht="29.25">
      <c r="B566" s="32"/>
      <c r="D566" s="149" t="s">
        <v>186</v>
      </c>
      <c r="F566" s="150" t="s">
        <v>839</v>
      </c>
      <c r="I566" s="151"/>
      <c r="L566" s="32"/>
      <c r="M566" s="152"/>
      <c r="T566" s="56"/>
      <c r="AT566" s="17" t="s">
        <v>186</v>
      </c>
      <c r="AU566" s="17" t="s">
        <v>86</v>
      </c>
    </row>
    <row r="567" spans="2:65" s="12" customFormat="1" ht="11.25">
      <c r="B567" s="156"/>
      <c r="D567" s="149" t="s">
        <v>240</v>
      </c>
      <c r="E567" s="157" t="s">
        <v>1</v>
      </c>
      <c r="F567" s="158" t="s">
        <v>840</v>
      </c>
      <c r="H567" s="159">
        <v>2.7690000000000001</v>
      </c>
      <c r="I567" s="160"/>
      <c r="L567" s="156"/>
      <c r="M567" s="161"/>
      <c r="T567" s="162"/>
      <c r="AT567" s="157" t="s">
        <v>240</v>
      </c>
      <c r="AU567" s="157" t="s">
        <v>86</v>
      </c>
      <c r="AV567" s="12" t="s">
        <v>86</v>
      </c>
      <c r="AW567" s="12" t="s">
        <v>32</v>
      </c>
      <c r="AX567" s="12" t="s">
        <v>84</v>
      </c>
      <c r="AY567" s="157" t="s">
        <v>177</v>
      </c>
    </row>
    <row r="568" spans="2:65" s="1" customFormat="1" ht="16.5" customHeight="1">
      <c r="B568" s="32"/>
      <c r="C568" s="136" t="s">
        <v>841</v>
      </c>
      <c r="D568" s="136" t="s">
        <v>180</v>
      </c>
      <c r="E568" s="137" t="s">
        <v>842</v>
      </c>
      <c r="F568" s="138" t="s">
        <v>843</v>
      </c>
      <c r="G568" s="139" t="s">
        <v>256</v>
      </c>
      <c r="H568" s="140">
        <v>9.2650000000000006</v>
      </c>
      <c r="I568" s="141"/>
      <c r="J568" s="142">
        <f>ROUND(I568*H568,2)</f>
        <v>0</v>
      </c>
      <c r="K568" s="138" t="s">
        <v>237</v>
      </c>
      <c r="L568" s="32"/>
      <c r="M568" s="143" t="s">
        <v>1</v>
      </c>
      <c r="N568" s="144" t="s">
        <v>42</v>
      </c>
      <c r="P568" s="145">
        <f>O568*H568</f>
        <v>0</v>
      </c>
      <c r="Q568" s="145">
        <v>2.5019399999999998</v>
      </c>
      <c r="R568" s="145">
        <f>Q568*H568</f>
        <v>23.180474100000001</v>
      </c>
      <c r="S568" s="145">
        <v>0</v>
      </c>
      <c r="T568" s="146">
        <f>S568*H568</f>
        <v>0</v>
      </c>
      <c r="AR568" s="147" t="s">
        <v>115</v>
      </c>
      <c r="AT568" s="147" t="s">
        <v>180</v>
      </c>
      <c r="AU568" s="147" t="s">
        <v>86</v>
      </c>
      <c r="AY568" s="17" t="s">
        <v>177</v>
      </c>
      <c r="BE568" s="148">
        <f>IF(N568="základní",J568,0)</f>
        <v>0</v>
      </c>
      <c r="BF568" s="148">
        <f>IF(N568="snížená",J568,0)</f>
        <v>0</v>
      </c>
      <c r="BG568" s="148">
        <f>IF(N568="zákl. přenesená",J568,0)</f>
        <v>0</v>
      </c>
      <c r="BH568" s="148">
        <f>IF(N568="sníž. přenesená",J568,0)</f>
        <v>0</v>
      </c>
      <c r="BI568" s="148">
        <f>IF(N568="nulová",J568,0)</f>
        <v>0</v>
      </c>
      <c r="BJ568" s="17" t="s">
        <v>84</v>
      </c>
      <c r="BK568" s="148">
        <f>ROUND(I568*H568,2)</f>
        <v>0</v>
      </c>
      <c r="BL568" s="17" t="s">
        <v>115</v>
      </c>
      <c r="BM568" s="147" t="s">
        <v>844</v>
      </c>
    </row>
    <row r="569" spans="2:65" s="1" customFormat="1" ht="19.5">
      <c r="B569" s="32"/>
      <c r="D569" s="149" t="s">
        <v>186</v>
      </c>
      <c r="F569" s="150" t="s">
        <v>845</v>
      </c>
      <c r="I569" s="151"/>
      <c r="L569" s="32"/>
      <c r="M569" s="152"/>
      <c r="T569" s="56"/>
      <c r="AT569" s="17" t="s">
        <v>186</v>
      </c>
      <c r="AU569" s="17" t="s">
        <v>86</v>
      </c>
    </row>
    <row r="570" spans="2:65" s="13" customFormat="1" ht="11.25">
      <c r="B570" s="163"/>
      <c r="D570" s="149" t="s">
        <v>240</v>
      </c>
      <c r="E570" s="164" t="s">
        <v>1</v>
      </c>
      <c r="F570" s="165" t="s">
        <v>846</v>
      </c>
      <c r="H570" s="164" t="s">
        <v>1</v>
      </c>
      <c r="I570" s="166"/>
      <c r="L570" s="163"/>
      <c r="M570" s="167"/>
      <c r="T570" s="168"/>
      <c r="AT570" s="164" t="s">
        <v>240</v>
      </c>
      <c r="AU570" s="164" t="s">
        <v>86</v>
      </c>
      <c r="AV570" s="13" t="s">
        <v>84</v>
      </c>
      <c r="AW570" s="13" t="s">
        <v>32</v>
      </c>
      <c r="AX570" s="13" t="s">
        <v>77</v>
      </c>
      <c r="AY570" s="164" t="s">
        <v>177</v>
      </c>
    </row>
    <row r="571" spans="2:65" s="13" customFormat="1" ht="11.25">
      <c r="B571" s="163"/>
      <c r="D571" s="149" t="s">
        <v>240</v>
      </c>
      <c r="E571" s="164" t="s">
        <v>1</v>
      </c>
      <c r="F571" s="165" t="s">
        <v>847</v>
      </c>
      <c r="H571" s="164" t="s">
        <v>1</v>
      </c>
      <c r="I571" s="166"/>
      <c r="L571" s="163"/>
      <c r="M571" s="167"/>
      <c r="T571" s="168"/>
      <c r="AT571" s="164" t="s">
        <v>240</v>
      </c>
      <c r="AU571" s="164" t="s">
        <v>86</v>
      </c>
      <c r="AV571" s="13" t="s">
        <v>84</v>
      </c>
      <c r="AW571" s="13" t="s">
        <v>32</v>
      </c>
      <c r="AX571" s="13" t="s">
        <v>77</v>
      </c>
      <c r="AY571" s="164" t="s">
        <v>177</v>
      </c>
    </row>
    <row r="572" spans="2:65" s="12" customFormat="1" ht="11.25">
      <c r="B572" s="156"/>
      <c r="D572" s="149" t="s">
        <v>240</v>
      </c>
      <c r="E572" s="157" t="s">
        <v>1</v>
      </c>
      <c r="F572" s="158" t="s">
        <v>848</v>
      </c>
      <c r="H572" s="159">
        <v>0.873</v>
      </c>
      <c r="I572" s="160"/>
      <c r="L572" s="156"/>
      <c r="M572" s="161"/>
      <c r="T572" s="162"/>
      <c r="AT572" s="157" t="s">
        <v>240</v>
      </c>
      <c r="AU572" s="157" t="s">
        <v>86</v>
      </c>
      <c r="AV572" s="12" t="s">
        <v>86</v>
      </c>
      <c r="AW572" s="12" t="s">
        <v>32</v>
      </c>
      <c r="AX572" s="12" t="s">
        <v>77</v>
      </c>
      <c r="AY572" s="157" t="s">
        <v>177</v>
      </c>
    </row>
    <row r="573" spans="2:65" s="12" customFormat="1" ht="11.25">
      <c r="B573" s="156"/>
      <c r="D573" s="149" t="s">
        <v>240</v>
      </c>
      <c r="E573" s="157" t="s">
        <v>1</v>
      </c>
      <c r="F573" s="158" t="s">
        <v>849</v>
      </c>
      <c r="H573" s="159">
        <v>2.5910000000000002</v>
      </c>
      <c r="I573" s="160"/>
      <c r="L573" s="156"/>
      <c r="M573" s="161"/>
      <c r="T573" s="162"/>
      <c r="AT573" s="157" t="s">
        <v>240</v>
      </c>
      <c r="AU573" s="157" t="s">
        <v>86</v>
      </c>
      <c r="AV573" s="12" t="s">
        <v>86</v>
      </c>
      <c r="AW573" s="12" t="s">
        <v>32</v>
      </c>
      <c r="AX573" s="12" t="s">
        <v>77</v>
      </c>
      <c r="AY573" s="157" t="s">
        <v>177</v>
      </c>
    </row>
    <row r="574" spans="2:65" s="12" customFormat="1" ht="11.25">
      <c r="B574" s="156"/>
      <c r="D574" s="149" t="s">
        <v>240</v>
      </c>
      <c r="E574" s="157" t="s">
        <v>1</v>
      </c>
      <c r="F574" s="158" t="s">
        <v>850</v>
      </c>
      <c r="H574" s="159">
        <v>2.0609999999999999</v>
      </c>
      <c r="I574" s="160"/>
      <c r="L574" s="156"/>
      <c r="M574" s="161"/>
      <c r="T574" s="162"/>
      <c r="AT574" s="157" t="s">
        <v>240</v>
      </c>
      <c r="AU574" s="157" t="s">
        <v>86</v>
      </c>
      <c r="AV574" s="12" t="s">
        <v>86</v>
      </c>
      <c r="AW574" s="12" t="s">
        <v>32</v>
      </c>
      <c r="AX574" s="12" t="s">
        <v>77</v>
      </c>
      <c r="AY574" s="157" t="s">
        <v>177</v>
      </c>
    </row>
    <row r="575" spans="2:65" s="12" customFormat="1" ht="11.25">
      <c r="B575" s="156"/>
      <c r="D575" s="149" t="s">
        <v>240</v>
      </c>
      <c r="E575" s="157" t="s">
        <v>1</v>
      </c>
      <c r="F575" s="158" t="s">
        <v>851</v>
      </c>
      <c r="H575" s="159">
        <v>3.0760000000000001</v>
      </c>
      <c r="I575" s="160"/>
      <c r="L575" s="156"/>
      <c r="M575" s="161"/>
      <c r="T575" s="162"/>
      <c r="AT575" s="157" t="s">
        <v>240</v>
      </c>
      <c r="AU575" s="157" t="s">
        <v>86</v>
      </c>
      <c r="AV575" s="12" t="s">
        <v>86</v>
      </c>
      <c r="AW575" s="12" t="s">
        <v>32</v>
      </c>
      <c r="AX575" s="12" t="s">
        <v>77</v>
      </c>
      <c r="AY575" s="157" t="s">
        <v>177</v>
      </c>
    </row>
    <row r="576" spans="2:65" s="15" customFormat="1" ht="11.25">
      <c r="B576" s="176"/>
      <c r="D576" s="149" t="s">
        <v>240</v>
      </c>
      <c r="E576" s="177" t="s">
        <v>1</v>
      </c>
      <c r="F576" s="178" t="s">
        <v>274</v>
      </c>
      <c r="H576" s="179">
        <v>8.6010000000000009</v>
      </c>
      <c r="I576" s="180"/>
      <c r="L576" s="176"/>
      <c r="M576" s="181"/>
      <c r="T576" s="182"/>
      <c r="AT576" s="177" t="s">
        <v>240</v>
      </c>
      <c r="AU576" s="177" t="s">
        <v>86</v>
      </c>
      <c r="AV576" s="15" t="s">
        <v>102</v>
      </c>
      <c r="AW576" s="15" t="s">
        <v>32</v>
      </c>
      <c r="AX576" s="15" t="s">
        <v>77</v>
      </c>
      <c r="AY576" s="177" t="s">
        <v>177</v>
      </c>
    </row>
    <row r="577" spans="2:65" s="13" customFormat="1" ht="11.25">
      <c r="B577" s="163"/>
      <c r="D577" s="149" t="s">
        <v>240</v>
      </c>
      <c r="E577" s="164" t="s">
        <v>1</v>
      </c>
      <c r="F577" s="165" t="s">
        <v>852</v>
      </c>
      <c r="H577" s="164" t="s">
        <v>1</v>
      </c>
      <c r="I577" s="166"/>
      <c r="L577" s="163"/>
      <c r="M577" s="167"/>
      <c r="T577" s="168"/>
      <c r="AT577" s="164" t="s">
        <v>240</v>
      </c>
      <c r="AU577" s="164" t="s">
        <v>86</v>
      </c>
      <c r="AV577" s="13" t="s">
        <v>84</v>
      </c>
      <c r="AW577" s="13" t="s">
        <v>32</v>
      </c>
      <c r="AX577" s="13" t="s">
        <v>77</v>
      </c>
      <c r="AY577" s="164" t="s">
        <v>177</v>
      </c>
    </row>
    <row r="578" spans="2:65" s="12" customFormat="1" ht="11.25">
      <c r="B578" s="156"/>
      <c r="D578" s="149" t="s">
        <v>240</v>
      </c>
      <c r="E578" s="157" t="s">
        <v>1</v>
      </c>
      <c r="F578" s="158" t="s">
        <v>853</v>
      </c>
      <c r="H578" s="159">
        <v>0.23</v>
      </c>
      <c r="I578" s="160"/>
      <c r="L578" s="156"/>
      <c r="M578" s="161"/>
      <c r="T578" s="162"/>
      <c r="AT578" s="157" t="s">
        <v>240</v>
      </c>
      <c r="AU578" s="157" t="s">
        <v>86</v>
      </c>
      <c r="AV578" s="12" t="s">
        <v>86</v>
      </c>
      <c r="AW578" s="12" t="s">
        <v>32</v>
      </c>
      <c r="AX578" s="12" t="s">
        <v>77</v>
      </c>
      <c r="AY578" s="157" t="s">
        <v>177</v>
      </c>
    </row>
    <row r="579" spans="2:65" s="12" customFormat="1" ht="11.25">
      <c r="B579" s="156"/>
      <c r="D579" s="149" t="s">
        <v>240</v>
      </c>
      <c r="E579" s="157" t="s">
        <v>1</v>
      </c>
      <c r="F579" s="158" t="s">
        <v>854</v>
      </c>
      <c r="H579" s="159">
        <v>0.16200000000000001</v>
      </c>
      <c r="I579" s="160"/>
      <c r="L579" s="156"/>
      <c r="M579" s="161"/>
      <c r="T579" s="162"/>
      <c r="AT579" s="157" t="s">
        <v>240</v>
      </c>
      <c r="AU579" s="157" t="s">
        <v>86</v>
      </c>
      <c r="AV579" s="12" t="s">
        <v>86</v>
      </c>
      <c r="AW579" s="12" t="s">
        <v>32</v>
      </c>
      <c r="AX579" s="12" t="s">
        <v>77</v>
      </c>
      <c r="AY579" s="157" t="s">
        <v>177</v>
      </c>
    </row>
    <row r="580" spans="2:65" s="12" customFormat="1" ht="11.25">
      <c r="B580" s="156"/>
      <c r="D580" s="149" t="s">
        <v>240</v>
      </c>
      <c r="E580" s="157" t="s">
        <v>1</v>
      </c>
      <c r="F580" s="158" t="s">
        <v>855</v>
      </c>
      <c r="H580" s="159">
        <v>0.27200000000000002</v>
      </c>
      <c r="I580" s="160"/>
      <c r="L580" s="156"/>
      <c r="M580" s="161"/>
      <c r="T580" s="162"/>
      <c r="AT580" s="157" t="s">
        <v>240</v>
      </c>
      <c r="AU580" s="157" t="s">
        <v>86</v>
      </c>
      <c r="AV580" s="12" t="s">
        <v>86</v>
      </c>
      <c r="AW580" s="12" t="s">
        <v>32</v>
      </c>
      <c r="AX580" s="12" t="s">
        <v>77</v>
      </c>
      <c r="AY580" s="157" t="s">
        <v>177</v>
      </c>
    </row>
    <row r="581" spans="2:65" s="13" customFormat="1" ht="11.25">
      <c r="B581" s="163"/>
      <c r="D581" s="149" t="s">
        <v>240</v>
      </c>
      <c r="E581" s="164" t="s">
        <v>1</v>
      </c>
      <c r="F581" s="165" t="s">
        <v>856</v>
      </c>
      <c r="H581" s="164" t="s">
        <v>1</v>
      </c>
      <c r="I581" s="166"/>
      <c r="L581" s="163"/>
      <c r="M581" s="167"/>
      <c r="T581" s="168"/>
      <c r="AT581" s="164" t="s">
        <v>240</v>
      </c>
      <c r="AU581" s="164" t="s">
        <v>86</v>
      </c>
      <c r="AV581" s="13" t="s">
        <v>84</v>
      </c>
      <c r="AW581" s="13" t="s">
        <v>32</v>
      </c>
      <c r="AX581" s="13" t="s">
        <v>77</v>
      </c>
      <c r="AY581" s="164" t="s">
        <v>177</v>
      </c>
    </row>
    <row r="582" spans="2:65" s="15" customFormat="1" ht="11.25">
      <c r="B582" s="176"/>
      <c r="D582" s="149" t="s">
        <v>240</v>
      </c>
      <c r="E582" s="177" t="s">
        <v>1</v>
      </c>
      <c r="F582" s="178" t="s">
        <v>274</v>
      </c>
      <c r="H582" s="179">
        <v>0.66400000000000003</v>
      </c>
      <c r="I582" s="180"/>
      <c r="L582" s="176"/>
      <c r="M582" s="181"/>
      <c r="T582" s="182"/>
      <c r="AT582" s="177" t="s">
        <v>240</v>
      </c>
      <c r="AU582" s="177" t="s">
        <v>86</v>
      </c>
      <c r="AV582" s="15" t="s">
        <v>102</v>
      </c>
      <c r="AW582" s="15" t="s">
        <v>32</v>
      </c>
      <c r="AX582" s="15" t="s">
        <v>77</v>
      </c>
      <c r="AY582" s="177" t="s">
        <v>177</v>
      </c>
    </row>
    <row r="583" spans="2:65" s="14" customFormat="1" ht="11.25">
      <c r="B583" s="169"/>
      <c r="D583" s="149" t="s">
        <v>240</v>
      </c>
      <c r="E583" s="170" t="s">
        <v>1</v>
      </c>
      <c r="F583" s="171" t="s">
        <v>263</v>
      </c>
      <c r="H583" s="172">
        <v>9.2650000000000006</v>
      </c>
      <c r="I583" s="173"/>
      <c r="L583" s="169"/>
      <c r="M583" s="174"/>
      <c r="T583" s="175"/>
      <c r="AT583" s="170" t="s">
        <v>240</v>
      </c>
      <c r="AU583" s="170" t="s">
        <v>86</v>
      </c>
      <c r="AV583" s="14" t="s">
        <v>115</v>
      </c>
      <c r="AW583" s="14" t="s">
        <v>32</v>
      </c>
      <c r="AX583" s="14" t="s">
        <v>84</v>
      </c>
      <c r="AY583" s="170" t="s">
        <v>177</v>
      </c>
    </row>
    <row r="584" spans="2:65" s="1" customFormat="1" ht="16.5" customHeight="1">
      <c r="B584" s="32"/>
      <c r="C584" s="136" t="s">
        <v>857</v>
      </c>
      <c r="D584" s="136" t="s">
        <v>180</v>
      </c>
      <c r="E584" s="137" t="s">
        <v>858</v>
      </c>
      <c r="F584" s="138" t="s">
        <v>859</v>
      </c>
      <c r="G584" s="139" t="s">
        <v>368</v>
      </c>
      <c r="H584" s="140">
        <v>87.751000000000005</v>
      </c>
      <c r="I584" s="141"/>
      <c r="J584" s="142">
        <f>ROUND(I584*H584,2)</f>
        <v>0</v>
      </c>
      <c r="K584" s="138" t="s">
        <v>237</v>
      </c>
      <c r="L584" s="32"/>
      <c r="M584" s="143" t="s">
        <v>1</v>
      </c>
      <c r="N584" s="144" t="s">
        <v>42</v>
      </c>
      <c r="P584" s="145">
        <f>O584*H584</f>
        <v>0</v>
      </c>
      <c r="Q584" s="145">
        <v>6.6299999999999996E-3</v>
      </c>
      <c r="R584" s="145">
        <f>Q584*H584</f>
        <v>0.58178912999999999</v>
      </c>
      <c r="S584" s="145">
        <v>0</v>
      </c>
      <c r="T584" s="146">
        <f>S584*H584</f>
        <v>0</v>
      </c>
      <c r="AR584" s="147" t="s">
        <v>115</v>
      </c>
      <c r="AT584" s="147" t="s">
        <v>180</v>
      </c>
      <c r="AU584" s="147" t="s">
        <v>86</v>
      </c>
      <c r="AY584" s="17" t="s">
        <v>177</v>
      </c>
      <c r="BE584" s="148">
        <f>IF(N584="základní",J584,0)</f>
        <v>0</v>
      </c>
      <c r="BF584" s="148">
        <f>IF(N584="snížená",J584,0)</f>
        <v>0</v>
      </c>
      <c r="BG584" s="148">
        <f>IF(N584="zákl. přenesená",J584,0)</f>
        <v>0</v>
      </c>
      <c r="BH584" s="148">
        <f>IF(N584="sníž. přenesená",J584,0)</f>
        <v>0</v>
      </c>
      <c r="BI584" s="148">
        <f>IF(N584="nulová",J584,0)</f>
        <v>0</v>
      </c>
      <c r="BJ584" s="17" t="s">
        <v>84</v>
      </c>
      <c r="BK584" s="148">
        <f>ROUND(I584*H584,2)</f>
        <v>0</v>
      </c>
      <c r="BL584" s="17" t="s">
        <v>115</v>
      </c>
      <c r="BM584" s="147" t="s">
        <v>860</v>
      </c>
    </row>
    <row r="585" spans="2:65" s="1" customFormat="1" ht="11.25">
      <c r="B585" s="32"/>
      <c r="D585" s="149" t="s">
        <v>186</v>
      </c>
      <c r="F585" s="150" t="s">
        <v>861</v>
      </c>
      <c r="I585" s="151"/>
      <c r="L585" s="32"/>
      <c r="M585" s="152"/>
      <c r="T585" s="56"/>
      <c r="AT585" s="17" t="s">
        <v>186</v>
      </c>
      <c r="AU585" s="17" t="s">
        <v>86</v>
      </c>
    </row>
    <row r="586" spans="2:65" s="13" customFormat="1" ht="11.25">
      <c r="B586" s="163"/>
      <c r="D586" s="149" t="s">
        <v>240</v>
      </c>
      <c r="E586" s="164" t="s">
        <v>1</v>
      </c>
      <c r="F586" s="165" t="s">
        <v>862</v>
      </c>
      <c r="H586" s="164" t="s">
        <v>1</v>
      </c>
      <c r="I586" s="166"/>
      <c r="L586" s="163"/>
      <c r="M586" s="167"/>
      <c r="T586" s="168"/>
      <c r="AT586" s="164" t="s">
        <v>240</v>
      </c>
      <c r="AU586" s="164" t="s">
        <v>86</v>
      </c>
      <c r="AV586" s="13" t="s">
        <v>84</v>
      </c>
      <c r="AW586" s="13" t="s">
        <v>32</v>
      </c>
      <c r="AX586" s="13" t="s">
        <v>77</v>
      </c>
      <c r="AY586" s="164" t="s">
        <v>177</v>
      </c>
    </row>
    <row r="587" spans="2:65" s="13" customFormat="1" ht="11.25">
      <c r="B587" s="163"/>
      <c r="D587" s="149" t="s">
        <v>240</v>
      </c>
      <c r="E587" s="164" t="s">
        <v>1</v>
      </c>
      <c r="F587" s="165" t="s">
        <v>846</v>
      </c>
      <c r="H587" s="164" t="s">
        <v>1</v>
      </c>
      <c r="I587" s="166"/>
      <c r="L587" s="163"/>
      <c r="M587" s="167"/>
      <c r="T587" s="168"/>
      <c r="AT587" s="164" t="s">
        <v>240</v>
      </c>
      <c r="AU587" s="164" t="s">
        <v>86</v>
      </c>
      <c r="AV587" s="13" t="s">
        <v>84</v>
      </c>
      <c r="AW587" s="13" t="s">
        <v>32</v>
      </c>
      <c r="AX587" s="13" t="s">
        <v>77</v>
      </c>
      <c r="AY587" s="164" t="s">
        <v>177</v>
      </c>
    </row>
    <row r="588" spans="2:65" s="13" customFormat="1" ht="11.25">
      <c r="B588" s="163"/>
      <c r="D588" s="149" t="s">
        <v>240</v>
      </c>
      <c r="E588" s="164" t="s">
        <v>1</v>
      </c>
      <c r="F588" s="165" t="s">
        <v>847</v>
      </c>
      <c r="H588" s="164" t="s">
        <v>1</v>
      </c>
      <c r="I588" s="166"/>
      <c r="L588" s="163"/>
      <c r="M588" s="167"/>
      <c r="T588" s="168"/>
      <c r="AT588" s="164" t="s">
        <v>240</v>
      </c>
      <c r="AU588" s="164" t="s">
        <v>86</v>
      </c>
      <c r="AV588" s="13" t="s">
        <v>84</v>
      </c>
      <c r="AW588" s="13" t="s">
        <v>32</v>
      </c>
      <c r="AX588" s="13" t="s">
        <v>77</v>
      </c>
      <c r="AY588" s="164" t="s">
        <v>177</v>
      </c>
    </row>
    <row r="589" spans="2:65" s="12" customFormat="1" ht="11.25">
      <c r="B589" s="156"/>
      <c r="D589" s="149" t="s">
        <v>240</v>
      </c>
      <c r="E589" s="157" t="s">
        <v>1</v>
      </c>
      <c r="F589" s="158" t="s">
        <v>863</v>
      </c>
      <c r="H589" s="159">
        <v>7.4939999999999998</v>
      </c>
      <c r="I589" s="160"/>
      <c r="L589" s="156"/>
      <c r="M589" s="161"/>
      <c r="T589" s="162"/>
      <c r="AT589" s="157" t="s">
        <v>240</v>
      </c>
      <c r="AU589" s="157" t="s">
        <v>86</v>
      </c>
      <c r="AV589" s="12" t="s">
        <v>86</v>
      </c>
      <c r="AW589" s="12" t="s">
        <v>32</v>
      </c>
      <c r="AX589" s="12" t="s">
        <v>77</v>
      </c>
      <c r="AY589" s="157" t="s">
        <v>177</v>
      </c>
    </row>
    <row r="590" spans="2:65" s="12" customFormat="1" ht="11.25">
      <c r="B590" s="156"/>
      <c r="D590" s="149" t="s">
        <v>240</v>
      </c>
      <c r="E590" s="157" t="s">
        <v>1</v>
      </c>
      <c r="F590" s="158" t="s">
        <v>864</v>
      </c>
      <c r="H590" s="159">
        <v>21.584</v>
      </c>
      <c r="I590" s="160"/>
      <c r="L590" s="156"/>
      <c r="M590" s="161"/>
      <c r="T590" s="162"/>
      <c r="AT590" s="157" t="s">
        <v>240</v>
      </c>
      <c r="AU590" s="157" t="s">
        <v>86</v>
      </c>
      <c r="AV590" s="12" t="s">
        <v>86</v>
      </c>
      <c r="AW590" s="12" t="s">
        <v>32</v>
      </c>
      <c r="AX590" s="12" t="s">
        <v>77</v>
      </c>
      <c r="AY590" s="157" t="s">
        <v>177</v>
      </c>
    </row>
    <row r="591" spans="2:65" s="12" customFormat="1" ht="11.25">
      <c r="B591" s="156"/>
      <c r="D591" s="149" t="s">
        <v>240</v>
      </c>
      <c r="E591" s="157" t="s">
        <v>1</v>
      </c>
      <c r="F591" s="158" t="s">
        <v>865</v>
      </c>
      <c r="H591" s="159">
        <v>17.050999999999998</v>
      </c>
      <c r="I591" s="160"/>
      <c r="L591" s="156"/>
      <c r="M591" s="161"/>
      <c r="T591" s="162"/>
      <c r="AT591" s="157" t="s">
        <v>240</v>
      </c>
      <c r="AU591" s="157" t="s">
        <v>86</v>
      </c>
      <c r="AV591" s="12" t="s">
        <v>86</v>
      </c>
      <c r="AW591" s="12" t="s">
        <v>32</v>
      </c>
      <c r="AX591" s="12" t="s">
        <v>77</v>
      </c>
      <c r="AY591" s="157" t="s">
        <v>177</v>
      </c>
    </row>
    <row r="592" spans="2:65" s="12" customFormat="1" ht="11.25">
      <c r="B592" s="156"/>
      <c r="D592" s="149" t="s">
        <v>240</v>
      </c>
      <c r="E592" s="157" t="s">
        <v>1</v>
      </c>
      <c r="F592" s="158" t="s">
        <v>866</v>
      </c>
      <c r="H592" s="159">
        <v>24.879000000000001</v>
      </c>
      <c r="I592" s="160"/>
      <c r="L592" s="156"/>
      <c r="M592" s="161"/>
      <c r="T592" s="162"/>
      <c r="AT592" s="157" t="s">
        <v>240</v>
      </c>
      <c r="AU592" s="157" t="s">
        <v>86</v>
      </c>
      <c r="AV592" s="12" t="s">
        <v>86</v>
      </c>
      <c r="AW592" s="12" t="s">
        <v>32</v>
      </c>
      <c r="AX592" s="12" t="s">
        <v>77</v>
      </c>
      <c r="AY592" s="157" t="s">
        <v>177</v>
      </c>
    </row>
    <row r="593" spans="2:51" s="15" customFormat="1" ht="11.25">
      <c r="B593" s="176"/>
      <c r="D593" s="149" t="s">
        <v>240</v>
      </c>
      <c r="E593" s="177" t="s">
        <v>1</v>
      </c>
      <c r="F593" s="178" t="s">
        <v>274</v>
      </c>
      <c r="H593" s="179">
        <v>71.007999999999996</v>
      </c>
      <c r="I593" s="180"/>
      <c r="L593" s="176"/>
      <c r="M593" s="181"/>
      <c r="T593" s="182"/>
      <c r="AT593" s="177" t="s">
        <v>240</v>
      </c>
      <c r="AU593" s="177" t="s">
        <v>86</v>
      </c>
      <c r="AV593" s="15" t="s">
        <v>102</v>
      </c>
      <c r="AW593" s="15" t="s">
        <v>32</v>
      </c>
      <c r="AX593" s="15" t="s">
        <v>77</v>
      </c>
      <c r="AY593" s="177" t="s">
        <v>177</v>
      </c>
    </row>
    <row r="594" spans="2:51" s="13" customFormat="1" ht="11.25">
      <c r="B594" s="163"/>
      <c r="D594" s="149" t="s">
        <v>240</v>
      </c>
      <c r="E594" s="164" t="s">
        <v>1</v>
      </c>
      <c r="F594" s="165" t="s">
        <v>852</v>
      </c>
      <c r="H594" s="164" t="s">
        <v>1</v>
      </c>
      <c r="I594" s="166"/>
      <c r="L594" s="163"/>
      <c r="M594" s="167"/>
      <c r="T594" s="168"/>
      <c r="AT594" s="164" t="s">
        <v>240</v>
      </c>
      <c r="AU594" s="164" t="s">
        <v>86</v>
      </c>
      <c r="AV594" s="13" t="s">
        <v>84</v>
      </c>
      <c r="AW594" s="13" t="s">
        <v>32</v>
      </c>
      <c r="AX594" s="13" t="s">
        <v>77</v>
      </c>
      <c r="AY594" s="164" t="s">
        <v>177</v>
      </c>
    </row>
    <row r="595" spans="2:51" s="12" customFormat="1" ht="11.25">
      <c r="B595" s="156"/>
      <c r="D595" s="149" t="s">
        <v>240</v>
      </c>
      <c r="E595" s="157" t="s">
        <v>1</v>
      </c>
      <c r="F595" s="158" t="s">
        <v>867</v>
      </c>
      <c r="H595" s="159">
        <v>1.8360000000000001</v>
      </c>
      <c r="I595" s="160"/>
      <c r="L595" s="156"/>
      <c r="M595" s="161"/>
      <c r="T595" s="162"/>
      <c r="AT595" s="157" t="s">
        <v>240</v>
      </c>
      <c r="AU595" s="157" t="s">
        <v>86</v>
      </c>
      <c r="AV595" s="12" t="s">
        <v>86</v>
      </c>
      <c r="AW595" s="12" t="s">
        <v>32</v>
      </c>
      <c r="AX595" s="12" t="s">
        <v>77</v>
      </c>
      <c r="AY595" s="157" t="s">
        <v>177</v>
      </c>
    </row>
    <row r="596" spans="2:51" s="12" customFormat="1" ht="11.25">
      <c r="B596" s="156"/>
      <c r="D596" s="149" t="s">
        <v>240</v>
      </c>
      <c r="E596" s="157" t="s">
        <v>1</v>
      </c>
      <c r="F596" s="158" t="s">
        <v>868</v>
      </c>
      <c r="H596" s="159">
        <v>1.292</v>
      </c>
      <c r="I596" s="160"/>
      <c r="L596" s="156"/>
      <c r="M596" s="161"/>
      <c r="T596" s="162"/>
      <c r="AT596" s="157" t="s">
        <v>240</v>
      </c>
      <c r="AU596" s="157" t="s">
        <v>86</v>
      </c>
      <c r="AV596" s="12" t="s">
        <v>86</v>
      </c>
      <c r="AW596" s="12" t="s">
        <v>32</v>
      </c>
      <c r="AX596" s="12" t="s">
        <v>77</v>
      </c>
      <c r="AY596" s="157" t="s">
        <v>177</v>
      </c>
    </row>
    <row r="597" spans="2:51" s="12" customFormat="1" ht="11.25">
      <c r="B597" s="156"/>
      <c r="D597" s="149" t="s">
        <v>240</v>
      </c>
      <c r="E597" s="157" t="s">
        <v>1</v>
      </c>
      <c r="F597" s="158" t="s">
        <v>869</v>
      </c>
      <c r="H597" s="159">
        <v>2.1760000000000002</v>
      </c>
      <c r="I597" s="160"/>
      <c r="L597" s="156"/>
      <c r="M597" s="161"/>
      <c r="T597" s="162"/>
      <c r="AT597" s="157" t="s">
        <v>240</v>
      </c>
      <c r="AU597" s="157" t="s">
        <v>86</v>
      </c>
      <c r="AV597" s="12" t="s">
        <v>86</v>
      </c>
      <c r="AW597" s="12" t="s">
        <v>32</v>
      </c>
      <c r="AX597" s="12" t="s">
        <v>77</v>
      </c>
      <c r="AY597" s="157" t="s">
        <v>177</v>
      </c>
    </row>
    <row r="598" spans="2:51" s="13" customFormat="1" ht="11.25">
      <c r="B598" s="163"/>
      <c r="D598" s="149" t="s">
        <v>240</v>
      </c>
      <c r="E598" s="164" t="s">
        <v>1</v>
      </c>
      <c r="F598" s="165" t="s">
        <v>856</v>
      </c>
      <c r="H598" s="164" t="s">
        <v>1</v>
      </c>
      <c r="I598" s="166"/>
      <c r="L598" s="163"/>
      <c r="M598" s="167"/>
      <c r="T598" s="168"/>
      <c r="AT598" s="164" t="s">
        <v>240</v>
      </c>
      <c r="AU598" s="164" t="s">
        <v>86</v>
      </c>
      <c r="AV598" s="13" t="s">
        <v>84</v>
      </c>
      <c r="AW598" s="13" t="s">
        <v>32</v>
      </c>
      <c r="AX598" s="13" t="s">
        <v>77</v>
      </c>
      <c r="AY598" s="164" t="s">
        <v>177</v>
      </c>
    </row>
    <row r="599" spans="2:51" s="15" customFormat="1" ht="11.25">
      <c r="B599" s="176"/>
      <c r="D599" s="149" t="s">
        <v>240</v>
      </c>
      <c r="E599" s="177" t="s">
        <v>1</v>
      </c>
      <c r="F599" s="178" t="s">
        <v>274</v>
      </c>
      <c r="H599" s="179">
        <v>5.3040000000000003</v>
      </c>
      <c r="I599" s="180"/>
      <c r="L599" s="176"/>
      <c r="M599" s="181"/>
      <c r="T599" s="182"/>
      <c r="AT599" s="177" t="s">
        <v>240</v>
      </c>
      <c r="AU599" s="177" t="s">
        <v>86</v>
      </c>
      <c r="AV599" s="15" t="s">
        <v>102</v>
      </c>
      <c r="AW599" s="15" t="s">
        <v>32</v>
      </c>
      <c r="AX599" s="15" t="s">
        <v>77</v>
      </c>
      <c r="AY599" s="177" t="s">
        <v>177</v>
      </c>
    </row>
    <row r="600" spans="2:51" s="13" customFormat="1" ht="11.25">
      <c r="B600" s="163"/>
      <c r="D600" s="149" t="s">
        <v>240</v>
      </c>
      <c r="E600" s="164" t="s">
        <v>1</v>
      </c>
      <c r="F600" s="165" t="s">
        <v>870</v>
      </c>
      <c r="H600" s="164" t="s">
        <v>1</v>
      </c>
      <c r="I600" s="166"/>
      <c r="L600" s="163"/>
      <c r="M600" s="167"/>
      <c r="T600" s="168"/>
      <c r="AT600" s="164" t="s">
        <v>240</v>
      </c>
      <c r="AU600" s="164" t="s">
        <v>86</v>
      </c>
      <c r="AV600" s="13" t="s">
        <v>84</v>
      </c>
      <c r="AW600" s="13" t="s">
        <v>32</v>
      </c>
      <c r="AX600" s="13" t="s">
        <v>77</v>
      </c>
      <c r="AY600" s="164" t="s">
        <v>177</v>
      </c>
    </row>
    <row r="601" spans="2:51" s="13" customFormat="1" ht="11.25">
      <c r="B601" s="163"/>
      <c r="D601" s="149" t="s">
        <v>240</v>
      </c>
      <c r="E601" s="164" t="s">
        <v>1</v>
      </c>
      <c r="F601" s="165" t="s">
        <v>847</v>
      </c>
      <c r="H601" s="164" t="s">
        <v>1</v>
      </c>
      <c r="I601" s="166"/>
      <c r="L601" s="163"/>
      <c r="M601" s="167"/>
      <c r="T601" s="168"/>
      <c r="AT601" s="164" t="s">
        <v>240</v>
      </c>
      <c r="AU601" s="164" t="s">
        <v>86</v>
      </c>
      <c r="AV601" s="13" t="s">
        <v>84</v>
      </c>
      <c r="AW601" s="13" t="s">
        <v>32</v>
      </c>
      <c r="AX601" s="13" t="s">
        <v>77</v>
      </c>
      <c r="AY601" s="164" t="s">
        <v>177</v>
      </c>
    </row>
    <row r="602" spans="2:51" s="12" customFormat="1" ht="11.25">
      <c r="B602" s="156"/>
      <c r="D602" s="149" t="s">
        <v>240</v>
      </c>
      <c r="E602" s="157" t="s">
        <v>1</v>
      </c>
      <c r="F602" s="158" t="s">
        <v>871</v>
      </c>
      <c r="H602" s="159">
        <v>2.5499999999999998</v>
      </c>
      <c r="I602" s="160"/>
      <c r="L602" s="156"/>
      <c r="M602" s="161"/>
      <c r="T602" s="162"/>
      <c r="AT602" s="157" t="s">
        <v>240</v>
      </c>
      <c r="AU602" s="157" t="s">
        <v>86</v>
      </c>
      <c r="AV602" s="12" t="s">
        <v>86</v>
      </c>
      <c r="AW602" s="12" t="s">
        <v>32</v>
      </c>
      <c r="AX602" s="12" t="s">
        <v>77</v>
      </c>
      <c r="AY602" s="157" t="s">
        <v>177</v>
      </c>
    </row>
    <row r="603" spans="2:51" s="12" customFormat="1" ht="11.25">
      <c r="B603" s="156"/>
      <c r="D603" s="149" t="s">
        <v>240</v>
      </c>
      <c r="E603" s="157" t="s">
        <v>1</v>
      </c>
      <c r="F603" s="158" t="s">
        <v>872</v>
      </c>
      <c r="H603" s="159">
        <v>2.3479999999999999</v>
      </c>
      <c r="I603" s="160"/>
      <c r="L603" s="156"/>
      <c r="M603" s="161"/>
      <c r="T603" s="162"/>
      <c r="AT603" s="157" t="s">
        <v>240</v>
      </c>
      <c r="AU603" s="157" t="s">
        <v>86</v>
      </c>
      <c r="AV603" s="12" t="s">
        <v>86</v>
      </c>
      <c r="AW603" s="12" t="s">
        <v>32</v>
      </c>
      <c r="AX603" s="12" t="s">
        <v>77</v>
      </c>
      <c r="AY603" s="157" t="s">
        <v>177</v>
      </c>
    </row>
    <row r="604" spans="2:51" s="12" customFormat="1" ht="11.25">
      <c r="B604" s="156"/>
      <c r="D604" s="149" t="s">
        <v>240</v>
      </c>
      <c r="E604" s="157" t="s">
        <v>1</v>
      </c>
      <c r="F604" s="158" t="s">
        <v>873</v>
      </c>
      <c r="H604" s="159">
        <v>2.2429999999999999</v>
      </c>
      <c r="I604" s="160"/>
      <c r="L604" s="156"/>
      <c r="M604" s="161"/>
      <c r="T604" s="162"/>
      <c r="AT604" s="157" t="s">
        <v>240</v>
      </c>
      <c r="AU604" s="157" t="s">
        <v>86</v>
      </c>
      <c r="AV604" s="12" t="s">
        <v>86</v>
      </c>
      <c r="AW604" s="12" t="s">
        <v>32</v>
      </c>
      <c r="AX604" s="12" t="s">
        <v>77</v>
      </c>
      <c r="AY604" s="157" t="s">
        <v>177</v>
      </c>
    </row>
    <row r="605" spans="2:51" s="12" customFormat="1" ht="11.25">
      <c r="B605" s="156"/>
      <c r="D605" s="149" t="s">
        <v>240</v>
      </c>
      <c r="E605" s="157" t="s">
        <v>1</v>
      </c>
      <c r="F605" s="158" t="s">
        <v>874</v>
      </c>
      <c r="H605" s="159">
        <v>2.3479999999999999</v>
      </c>
      <c r="I605" s="160"/>
      <c r="L605" s="156"/>
      <c r="M605" s="161"/>
      <c r="T605" s="162"/>
      <c r="AT605" s="157" t="s">
        <v>240</v>
      </c>
      <c r="AU605" s="157" t="s">
        <v>86</v>
      </c>
      <c r="AV605" s="12" t="s">
        <v>86</v>
      </c>
      <c r="AW605" s="12" t="s">
        <v>32</v>
      </c>
      <c r="AX605" s="12" t="s">
        <v>77</v>
      </c>
      <c r="AY605" s="157" t="s">
        <v>177</v>
      </c>
    </row>
    <row r="606" spans="2:51" s="15" customFormat="1" ht="11.25">
      <c r="B606" s="176"/>
      <c r="D606" s="149" t="s">
        <v>240</v>
      </c>
      <c r="E606" s="177" t="s">
        <v>1</v>
      </c>
      <c r="F606" s="178" t="s">
        <v>274</v>
      </c>
      <c r="H606" s="179">
        <v>9.4890000000000008</v>
      </c>
      <c r="I606" s="180"/>
      <c r="L606" s="176"/>
      <c r="M606" s="181"/>
      <c r="T606" s="182"/>
      <c r="AT606" s="177" t="s">
        <v>240</v>
      </c>
      <c r="AU606" s="177" t="s">
        <v>86</v>
      </c>
      <c r="AV606" s="15" t="s">
        <v>102</v>
      </c>
      <c r="AW606" s="15" t="s">
        <v>32</v>
      </c>
      <c r="AX606" s="15" t="s">
        <v>77</v>
      </c>
      <c r="AY606" s="177" t="s">
        <v>177</v>
      </c>
    </row>
    <row r="607" spans="2:51" s="13" customFormat="1" ht="11.25">
      <c r="B607" s="163"/>
      <c r="D607" s="149" t="s">
        <v>240</v>
      </c>
      <c r="E607" s="164" t="s">
        <v>1</v>
      </c>
      <c r="F607" s="165" t="s">
        <v>852</v>
      </c>
      <c r="H607" s="164" t="s">
        <v>1</v>
      </c>
      <c r="I607" s="166"/>
      <c r="L607" s="163"/>
      <c r="M607" s="167"/>
      <c r="T607" s="168"/>
      <c r="AT607" s="164" t="s">
        <v>240</v>
      </c>
      <c r="AU607" s="164" t="s">
        <v>86</v>
      </c>
      <c r="AV607" s="13" t="s">
        <v>84</v>
      </c>
      <c r="AW607" s="13" t="s">
        <v>32</v>
      </c>
      <c r="AX607" s="13" t="s">
        <v>77</v>
      </c>
      <c r="AY607" s="164" t="s">
        <v>177</v>
      </c>
    </row>
    <row r="608" spans="2:51" s="12" customFormat="1" ht="11.25">
      <c r="B608" s="156"/>
      <c r="D608" s="149" t="s">
        <v>240</v>
      </c>
      <c r="E608" s="157" t="s">
        <v>1</v>
      </c>
      <c r="F608" s="158" t="s">
        <v>875</v>
      </c>
      <c r="H608" s="159">
        <v>0.67500000000000004</v>
      </c>
      <c r="I608" s="160"/>
      <c r="L608" s="156"/>
      <c r="M608" s="161"/>
      <c r="T608" s="162"/>
      <c r="AT608" s="157" t="s">
        <v>240</v>
      </c>
      <c r="AU608" s="157" t="s">
        <v>86</v>
      </c>
      <c r="AV608" s="12" t="s">
        <v>86</v>
      </c>
      <c r="AW608" s="12" t="s">
        <v>32</v>
      </c>
      <c r="AX608" s="12" t="s">
        <v>77</v>
      </c>
      <c r="AY608" s="157" t="s">
        <v>177</v>
      </c>
    </row>
    <row r="609" spans="2:65" s="12" customFormat="1" ht="11.25">
      <c r="B609" s="156"/>
      <c r="D609" s="149" t="s">
        <v>240</v>
      </c>
      <c r="E609" s="157" t="s">
        <v>1</v>
      </c>
      <c r="F609" s="158" t="s">
        <v>876</v>
      </c>
      <c r="H609" s="159">
        <v>0.47499999999999998</v>
      </c>
      <c r="I609" s="160"/>
      <c r="L609" s="156"/>
      <c r="M609" s="161"/>
      <c r="T609" s="162"/>
      <c r="AT609" s="157" t="s">
        <v>240</v>
      </c>
      <c r="AU609" s="157" t="s">
        <v>86</v>
      </c>
      <c r="AV609" s="12" t="s">
        <v>86</v>
      </c>
      <c r="AW609" s="12" t="s">
        <v>32</v>
      </c>
      <c r="AX609" s="12" t="s">
        <v>77</v>
      </c>
      <c r="AY609" s="157" t="s">
        <v>177</v>
      </c>
    </row>
    <row r="610" spans="2:65" s="12" customFormat="1" ht="11.25">
      <c r="B610" s="156"/>
      <c r="D610" s="149" t="s">
        <v>240</v>
      </c>
      <c r="E610" s="157" t="s">
        <v>1</v>
      </c>
      <c r="F610" s="158" t="s">
        <v>877</v>
      </c>
      <c r="H610" s="159">
        <v>0.8</v>
      </c>
      <c r="I610" s="160"/>
      <c r="L610" s="156"/>
      <c r="M610" s="161"/>
      <c r="T610" s="162"/>
      <c r="AT610" s="157" t="s">
        <v>240</v>
      </c>
      <c r="AU610" s="157" t="s">
        <v>86</v>
      </c>
      <c r="AV610" s="12" t="s">
        <v>86</v>
      </c>
      <c r="AW610" s="12" t="s">
        <v>32</v>
      </c>
      <c r="AX610" s="12" t="s">
        <v>77</v>
      </c>
      <c r="AY610" s="157" t="s">
        <v>177</v>
      </c>
    </row>
    <row r="611" spans="2:65" s="13" customFormat="1" ht="11.25">
      <c r="B611" s="163"/>
      <c r="D611" s="149" t="s">
        <v>240</v>
      </c>
      <c r="E611" s="164" t="s">
        <v>1</v>
      </c>
      <c r="F611" s="165" t="s">
        <v>856</v>
      </c>
      <c r="H611" s="164" t="s">
        <v>1</v>
      </c>
      <c r="I611" s="166"/>
      <c r="L611" s="163"/>
      <c r="M611" s="167"/>
      <c r="T611" s="168"/>
      <c r="AT611" s="164" t="s">
        <v>240</v>
      </c>
      <c r="AU611" s="164" t="s">
        <v>86</v>
      </c>
      <c r="AV611" s="13" t="s">
        <v>84</v>
      </c>
      <c r="AW611" s="13" t="s">
        <v>32</v>
      </c>
      <c r="AX611" s="13" t="s">
        <v>77</v>
      </c>
      <c r="AY611" s="164" t="s">
        <v>177</v>
      </c>
    </row>
    <row r="612" spans="2:65" s="15" customFormat="1" ht="11.25">
      <c r="B612" s="176"/>
      <c r="D612" s="149" t="s">
        <v>240</v>
      </c>
      <c r="E612" s="177" t="s">
        <v>1</v>
      </c>
      <c r="F612" s="178" t="s">
        <v>274</v>
      </c>
      <c r="H612" s="179">
        <v>1.95</v>
      </c>
      <c r="I612" s="180"/>
      <c r="L612" s="176"/>
      <c r="M612" s="181"/>
      <c r="T612" s="182"/>
      <c r="AT612" s="177" t="s">
        <v>240</v>
      </c>
      <c r="AU612" s="177" t="s">
        <v>86</v>
      </c>
      <c r="AV612" s="15" t="s">
        <v>102</v>
      </c>
      <c r="AW612" s="15" t="s">
        <v>32</v>
      </c>
      <c r="AX612" s="15" t="s">
        <v>77</v>
      </c>
      <c r="AY612" s="177" t="s">
        <v>177</v>
      </c>
    </row>
    <row r="613" spans="2:65" s="14" customFormat="1" ht="11.25">
      <c r="B613" s="169"/>
      <c r="D613" s="149" t="s">
        <v>240</v>
      </c>
      <c r="E613" s="170" t="s">
        <v>1</v>
      </c>
      <c r="F613" s="171" t="s">
        <v>263</v>
      </c>
      <c r="H613" s="172">
        <v>87.751000000000005</v>
      </c>
      <c r="I613" s="173"/>
      <c r="L613" s="169"/>
      <c r="M613" s="174"/>
      <c r="T613" s="175"/>
      <c r="AT613" s="170" t="s">
        <v>240</v>
      </c>
      <c r="AU613" s="170" t="s">
        <v>86</v>
      </c>
      <c r="AV613" s="14" t="s">
        <v>115</v>
      </c>
      <c r="AW613" s="14" t="s">
        <v>32</v>
      </c>
      <c r="AX613" s="14" t="s">
        <v>84</v>
      </c>
      <c r="AY613" s="170" t="s">
        <v>177</v>
      </c>
    </row>
    <row r="614" spans="2:65" s="1" customFormat="1" ht="16.5" customHeight="1">
      <c r="B614" s="32"/>
      <c r="C614" s="136" t="s">
        <v>878</v>
      </c>
      <c r="D614" s="136" t="s">
        <v>180</v>
      </c>
      <c r="E614" s="137" t="s">
        <v>879</v>
      </c>
      <c r="F614" s="138" t="s">
        <v>880</v>
      </c>
      <c r="G614" s="139" t="s">
        <v>368</v>
      </c>
      <c r="H614" s="140">
        <v>87.751000000000005</v>
      </c>
      <c r="I614" s="141"/>
      <c r="J614" s="142">
        <f>ROUND(I614*H614,2)</f>
        <v>0</v>
      </c>
      <c r="K614" s="138" t="s">
        <v>237</v>
      </c>
      <c r="L614" s="32"/>
      <c r="M614" s="143" t="s">
        <v>1</v>
      </c>
      <c r="N614" s="144" t="s">
        <v>42</v>
      </c>
      <c r="P614" s="145">
        <f>O614*H614</f>
        <v>0</v>
      </c>
      <c r="Q614" s="145">
        <v>0</v>
      </c>
      <c r="R614" s="145">
        <f>Q614*H614</f>
        <v>0</v>
      </c>
      <c r="S614" s="145">
        <v>0</v>
      </c>
      <c r="T614" s="146">
        <f>S614*H614</f>
        <v>0</v>
      </c>
      <c r="AR614" s="147" t="s">
        <v>115</v>
      </c>
      <c r="AT614" s="147" t="s">
        <v>180</v>
      </c>
      <c r="AU614" s="147" t="s">
        <v>86</v>
      </c>
      <c r="AY614" s="17" t="s">
        <v>177</v>
      </c>
      <c r="BE614" s="148">
        <f>IF(N614="základní",J614,0)</f>
        <v>0</v>
      </c>
      <c r="BF614" s="148">
        <f>IF(N614="snížená",J614,0)</f>
        <v>0</v>
      </c>
      <c r="BG614" s="148">
        <f>IF(N614="zákl. přenesená",J614,0)</f>
        <v>0</v>
      </c>
      <c r="BH614" s="148">
        <f>IF(N614="sníž. přenesená",J614,0)</f>
        <v>0</v>
      </c>
      <c r="BI614" s="148">
        <f>IF(N614="nulová",J614,0)</f>
        <v>0</v>
      </c>
      <c r="BJ614" s="17" t="s">
        <v>84</v>
      </c>
      <c r="BK614" s="148">
        <f>ROUND(I614*H614,2)</f>
        <v>0</v>
      </c>
      <c r="BL614" s="17" t="s">
        <v>115</v>
      </c>
      <c r="BM614" s="147" t="s">
        <v>881</v>
      </c>
    </row>
    <row r="615" spans="2:65" s="1" customFormat="1" ht="11.25">
      <c r="B615" s="32"/>
      <c r="D615" s="149" t="s">
        <v>186</v>
      </c>
      <c r="F615" s="150" t="s">
        <v>882</v>
      </c>
      <c r="I615" s="151"/>
      <c r="L615" s="32"/>
      <c r="M615" s="152"/>
      <c r="T615" s="56"/>
      <c r="AT615" s="17" t="s">
        <v>186</v>
      </c>
      <c r="AU615" s="17" t="s">
        <v>86</v>
      </c>
    </row>
    <row r="616" spans="2:65" s="12" customFormat="1" ht="11.25">
      <c r="B616" s="156"/>
      <c r="D616" s="149" t="s">
        <v>240</v>
      </c>
      <c r="E616" s="157" t="s">
        <v>1</v>
      </c>
      <c r="F616" s="158" t="s">
        <v>883</v>
      </c>
      <c r="H616" s="159">
        <v>87.751000000000005</v>
      </c>
      <c r="I616" s="160"/>
      <c r="L616" s="156"/>
      <c r="M616" s="161"/>
      <c r="T616" s="162"/>
      <c r="AT616" s="157" t="s">
        <v>240</v>
      </c>
      <c r="AU616" s="157" t="s">
        <v>86</v>
      </c>
      <c r="AV616" s="12" t="s">
        <v>86</v>
      </c>
      <c r="AW616" s="12" t="s">
        <v>32</v>
      </c>
      <c r="AX616" s="12" t="s">
        <v>84</v>
      </c>
      <c r="AY616" s="157" t="s">
        <v>177</v>
      </c>
    </row>
    <row r="617" spans="2:65" s="1" customFormat="1" ht="16.5" customHeight="1">
      <c r="B617" s="32"/>
      <c r="C617" s="136" t="s">
        <v>884</v>
      </c>
      <c r="D617" s="136" t="s">
        <v>180</v>
      </c>
      <c r="E617" s="137" t="s">
        <v>885</v>
      </c>
      <c r="F617" s="138" t="s">
        <v>886</v>
      </c>
      <c r="G617" s="139" t="s">
        <v>368</v>
      </c>
      <c r="H617" s="140">
        <v>11.439</v>
      </c>
      <c r="I617" s="141"/>
      <c r="J617" s="142">
        <f>ROUND(I617*H617,2)</f>
        <v>0</v>
      </c>
      <c r="K617" s="138" t="s">
        <v>237</v>
      </c>
      <c r="L617" s="32"/>
      <c r="M617" s="143" t="s">
        <v>1</v>
      </c>
      <c r="N617" s="144" t="s">
        <v>42</v>
      </c>
      <c r="P617" s="145">
        <f>O617*H617</f>
        <v>0</v>
      </c>
      <c r="Q617" s="145">
        <v>1.5E-3</v>
      </c>
      <c r="R617" s="145">
        <f>Q617*H617</f>
        <v>1.71585E-2</v>
      </c>
      <c r="S617" s="145">
        <v>0</v>
      </c>
      <c r="T617" s="146">
        <f>S617*H617</f>
        <v>0</v>
      </c>
      <c r="AR617" s="147" t="s">
        <v>115</v>
      </c>
      <c r="AT617" s="147" t="s">
        <v>180</v>
      </c>
      <c r="AU617" s="147" t="s">
        <v>86</v>
      </c>
      <c r="AY617" s="17" t="s">
        <v>177</v>
      </c>
      <c r="BE617" s="148">
        <f>IF(N617="základní",J617,0)</f>
        <v>0</v>
      </c>
      <c r="BF617" s="148">
        <f>IF(N617="snížená",J617,0)</f>
        <v>0</v>
      </c>
      <c r="BG617" s="148">
        <f>IF(N617="zákl. přenesená",J617,0)</f>
        <v>0</v>
      </c>
      <c r="BH617" s="148">
        <f>IF(N617="sníž. přenesená",J617,0)</f>
        <v>0</v>
      </c>
      <c r="BI617" s="148">
        <f>IF(N617="nulová",J617,0)</f>
        <v>0</v>
      </c>
      <c r="BJ617" s="17" t="s">
        <v>84</v>
      </c>
      <c r="BK617" s="148">
        <f>ROUND(I617*H617,2)</f>
        <v>0</v>
      </c>
      <c r="BL617" s="17" t="s">
        <v>115</v>
      </c>
      <c r="BM617" s="147" t="s">
        <v>887</v>
      </c>
    </row>
    <row r="618" spans="2:65" s="1" customFormat="1" ht="11.25">
      <c r="B618" s="32"/>
      <c r="D618" s="149" t="s">
        <v>186</v>
      </c>
      <c r="F618" s="150" t="s">
        <v>888</v>
      </c>
      <c r="I618" s="151"/>
      <c r="L618" s="32"/>
      <c r="M618" s="152"/>
      <c r="T618" s="56"/>
      <c r="AT618" s="17" t="s">
        <v>186</v>
      </c>
      <c r="AU618" s="17" t="s">
        <v>86</v>
      </c>
    </row>
    <row r="619" spans="2:65" s="13" customFormat="1" ht="11.25">
      <c r="B619" s="163"/>
      <c r="D619" s="149" t="s">
        <v>240</v>
      </c>
      <c r="E619" s="164" t="s">
        <v>1</v>
      </c>
      <c r="F619" s="165" t="s">
        <v>846</v>
      </c>
      <c r="H619" s="164" t="s">
        <v>1</v>
      </c>
      <c r="I619" s="166"/>
      <c r="L619" s="163"/>
      <c r="M619" s="167"/>
      <c r="T619" s="168"/>
      <c r="AT619" s="164" t="s">
        <v>240</v>
      </c>
      <c r="AU619" s="164" t="s">
        <v>86</v>
      </c>
      <c r="AV619" s="13" t="s">
        <v>84</v>
      </c>
      <c r="AW619" s="13" t="s">
        <v>32</v>
      </c>
      <c r="AX619" s="13" t="s">
        <v>77</v>
      </c>
      <c r="AY619" s="164" t="s">
        <v>177</v>
      </c>
    </row>
    <row r="620" spans="2:65" s="13" customFormat="1" ht="11.25">
      <c r="B620" s="163"/>
      <c r="D620" s="149" t="s">
        <v>240</v>
      </c>
      <c r="E620" s="164" t="s">
        <v>1</v>
      </c>
      <c r="F620" s="165" t="s">
        <v>847</v>
      </c>
      <c r="H620" s="164" t="s">
        <v>1</v>
      </c>
      <c r="I620" s="166"/>
      <c r="L620" s="163"/>
      <c r="M620" s="167"/>
      <c r="T620" s="168"/>
      <c r="AT620" s="164" t="s">
        <v>240</v>
      </c>
      <c r="AU620" s="164" t="s">
        <v>86</v>
      </c>
      <c r="AV620" s="13" t="s">
        <v>84</v>
      </c>
      <c r="AW620" s="13" t="s">
        <v>32</v>
      </c>
      <c r="AX620" s="13" t="s">
        <v>77</v>
      </c>
      <c r="AY620" s="164" t="s">
        <v>177</v>
      </c>
    </row>
    <row r="621" spans="2:65" s="12" customFormat="1" ht="11.25">
      <c r="B621" s="156"/>
      <c r="D621" s="149" t="s">
        <v>240</v>
      </c>
      <c r="E621" s="157" t="s">
        <v>1</v>
      </c>
      <c r="F621" s="158" t="s">
        <v>871</v>
      </c>
      <c r="H621" s="159">
        <v>2.5499999999999998</v>
      </c>
      <c r="I621" s="160"/>
      <c r="L621" s="156"/>
      <c r="M621" s="161"/>
      <c r="T621" s="162"/>
      <c r="AT621" s="157" t="s">
        <v>240</v>
      </c>
      <c r="AU621" s="157" t="s">
        <v>86</v>
      </c>
      <c r="AV621" s="12" t="s">
        <v>86</v>
      </c>
      <c r="AW621" s="12" t="s">
        <v>32</v>
      </c>
      <c r="AX621" s="12" t="s">
        <v>77</v>
      </c>
      <c r="AY621" s="157" t="s">
        <v>177</v>
      </c>
    </row>
    <row r="622" spans="2:65" s="12" customFormat="1" ht="11.25">
      <c r="B622" s="156"/>
      <c r="D622" s="149" t="s">
        <v>240</v>
      </c>
      <c r="E622" s="157" t="s">
        <v>1</v>
      </c>
      <c r="F622" s="158" t="s">
        <v>872</v>
      </c>
      <c r="H622" s="159">
        <v>2.3479999999999999</v>
      </c>
      <c r="I622" s="160"/>
      <c r="L622" s="156"/>
      <c r="M622" s="161"/>
      <c r="T622" s="162"/>
      <c r="AT622" s="157" t="s">
        <v>240</v>
      </c>
      <c r="AU622" s="157" t="s">
        <v>86</v>
      </c>
      <c r="AV622" s="12" t="s">
        <v>86</v>
      </c>
      <c r="AW622" s="12" t="s">
        <v>32</v>
      </c>
      <c r="AX622" s="12" t="s">
        <v>77</v>
      </c>
      <c r="AY622" s="157" t="s">
        <v>177</v>
      </c>
    </row>
    <row r="623" spans="2:65" s="12" customFormat="1" ht="11.25">
      <c r="B623" s="156"/>
      <c r="D623" s="149" t="s">
        <v>240</v>
      </c>
      <c r="E623" s="157" t="s">
        <v>1</v>
      </c>
      <c r="F623" s="158" t="s">
        <v>873</v>
      </c>
      <c r="H623" s="159">
        <v>2.2429999999999999</v>
      </c>
      <c r="I623" s="160"/>
      <c r="L623" s="156"/>
      <c r="M623" s="161"/>
      <c r="T623" s="162"/>
      <c r="AT623" s="157" t="s">
        <v>240</v>
      </c>
      <c r="AU623" s="157" t="s">
        <v>86</v>
      </c>
      <c r="AV623" s="12" t="s">
        <v>86</v>
      </c>
      <c r="AW623" s="12" t="s">
        <v>32</v>
      </c>
      <c r="AX623" s="12" t="s">
        <v>77</v>
      </c>
      <c r="AY623" s="157" t="s">
        <v>177</v>
      </c>
    </row>
    <row r="624" spans="2:65" s="12" customFormat="1" ht="11.25">
      <c r="B624" s="156"/>
      <c r="D624" s="149" t="s">
        <v>240</v>
      </c>
      <c r="E624" s="157" t="s">
        <v>1</v>
      </c>
      <c r="F624" s="158" t="s">
        <v>874</v>
      </c>
      <c r="H624" s="159">
        <v>2.3479999999999999</v>
      </c>
      <c r="I624" s="160"/>
      <c r="L624" s="156"/>
      <c r="M624" s="161"/>
      <c r="T624" s="162"/>
      <c r="AT624" s="157" t="s">
        <v>240</v>
      </c>
      <c r="AU624" s="157" t="s">
        <v>86</v>
      </c>
      <c r="AV624" s="12" t="s">
        <v>86</v>
      </c>
      <c r="AW624" s="12" t="s">
        <v>32</v>
      </c>
      <c r="AX624" s="12" t="s">
        <v>77</v>
      </c>
      <c r="AY624" s="157" t="s">
        <v>177</v>
      </c>
    </row>
    <row r="625" spans="2:65" s="15" customFormat="1" ht="11.25">
      <c r="B625" s="176"/>
      <c r="D625" s="149" t="s">
        <v>240</v>
      </c>
      <c r="E625" s="177" t="s">
        <v>1</v>
      </c>
      <c r="F625" s="178" t="s">
        <v>274</v>
      </c>
      <c r="H625" s="179">
        <v>9.4890000000000008</v>
      </c>
      <c r="I625" s="180"/>
      <c r="L625" s="176"/>
      <c r="M625" s="181"/>
      <c r="T625" s="182"/>
      <c r="AT625" s="177" t="s">
        <v>240</v>
      </c>
      <c r="AU625" s="177" t="s">
        <v>86</v>
      </c>
      <c r="AV625" s="15" t="s">
        <v>102</v>
      </c>
      <c r="AW625" s="15" t="s">
        <v>32</v>
      </c>
      <c r="AX625" s="15" t="s">
        <v>77</v>
      </c>
      <c r="AY625" s="177" t="s">
        <v>177</v>
      </c>
    </row>
    <row r="626" spans="2:65" s="13" customFormat="1" ht="11.25">
      <c r="B626" s="163"/>
      <c r="D626" s="149" t="s">
        <v>240</v>
      </c>
      <c r="E626" s="164" t="s">
        <v>1</v>
      </c>
      <c r="F626" s="165" t="s">
        <v>852</v>
      </c>
      <c r="H626" s="164" t="s">
        <v>1</v>
      </c>
      <c r="I626" s="166"/>
      <c r="L626" s="163"/>
      <c r="M626" s="167"/>
      <c r="T626" s="168"/>
      <c r="AT626" s="164" t="s">
        <v>240</v>
      </c>
      <c r="AU626" s="164" t="s">
        <v>86</v>
      </c>
      <c r="AV626" s="13" t="s">
        <v>84</v>
      </c>
      <c r="AW626" s="13" t="s">
        <v>32</v>
      </c>
      <c r="AX626" s="13" t="s">
        <v>77</v>
      </c>
      <c r="AY626" s="164" t="s">
        <v>177</v>
      </c>
    </row>
    <row r="627" spans="2:65" s="12" customFormat="1" ht="11.25">
      <c r="B627" s="156"/>
      <c r="D627" s="149" t="s">
        <v>240</v>
      </c>
      <c r="E627" s="157" t="s">
        <v>1</v>
      </c>
      <c r="F627" s="158" t="s">
        <v>875</v>
      </c>
      <c r="H627" s="159">
        <v>0.67500000000000004</v>
      </c>
      <c r="I627" s="160"/>
      <c r="L627" s="156"/>
      <c r="M627" s="161"/>
      <c r="T627" s="162"/>
      <c r="AT627" s="157" t="s">
        <v>240</v>
      </c>
      <c r="AU627" s="157" t="s">
        <v>86</v>
      </c>
      <c r="AV627" s="12" t="s">
        <v>86</v>
      </c>
      <c r="AW627" s="12" t="s">
        <v>32</v>
      </c>
      <c r="AX627" s="12" t="s">
        <v>77</v>
      </c>
      <c r="AY627" s="157" t="s">
        <v>177</v>
      </c>
    </row>
    <row r="628" spans="2:65" s="12" customFormat="1" ht="11.25">
      <c r="B628" s="156"/>
      <c r="D628" s="149" t="s">
        <v>240</v>
      </c>
      <c r="E628" s="157" t="s">
        <v>1</v>
      </c>
      <c r="F628" s="158" t="s">
        <v>876</v>
      </c>
      <c r="H628" s="159">
        <v>0.47499999999999998</v>
      </c>
      <c r="I628" s="160"/>
      <c r="L628" s="156"/>
      <c r="M628" s="161"/>
      <c r="T628" s="162"/>
      <c r="AT628" s="157" t="s">
        <v>240</v>
      </c>
      <c r="AU628" s="157" t="s">
        <v>86</v>
      </c>
      <c r="AV628" s="12" t="s">
        <v>86</v>
      </c>
      <c r="AW628" s="12" t="s">
        <v>32</v>
      </c>
      <c r="AX628" s="12" t="s">
        <v>77</v>
      </c>
      <c r="AY628" s="157" t="s">
        <v>177</v>
      </c>
    </row>
    <row r="629" spans="2:65" s="12" customFormat="1" ht="11.25">
      <c r="B629" s="156"/>
      <c r="D629" s="149" t="s">
        <v>240</v>
      </c>
      <c r="E629" s="157" t="s">
        <v>1</v>
      </c>
      <c r="F629" s="158" t="s">
        <v>877</v>
      </c>
      <c r="H629" s="159">
        <v>0.8</v>
      </c>
      <c r="I629" s="160"/>
      <c r="L629" s="156"/>
      <c r="M629" s="161"/>
      <c r="T629" s="162"/>
      <c r="AT629" s="157" t="s">
        <v>240</v>
      </c>
      <c r="AU629" s="157" t="s">
        <v>86</v>
      </c>
      <c r="AV629" s="12" t="s">
        <v>86</v>
      </c>
      <c r="AW629" s="12" t="s">
        <v>32</v>
      </c>
      <c r="AX629" s="12" t="s">
        <v>77</v>
      </c>
      <c r="AY629" s="157" t="s">
        <v>177</v>
      </c>
    </row>
    <row r="630" spans="2:65" s="13" customFormat="1" ht="11.25">
      <c r="B630" s="163"/>
      <c r="D630" s="149" t="s">
        <v>240</v>
      </c>
      <c r="E630" s="164" t="s">
        <v>1</v>
      </c>
      <c r="F630" s="165" t="s">
        <v>856</v>
      </c>
      <c r="H630" s="164" t="s">
        <v>1</v>
      </c>
      <c r="I630" s="166"/>
      <c r="L630" s="163"/>
      <c r="M630" s="167"/>
      <c r="T630" s="168"/>
      <c r="AT630" s="164" t="s">
        <v>240</v>
      </c>
      <c r="AU630" s="164" t="s">
        <v>86</v>
      </c>
      <c r="AV630" s="13" t="s">
        <v>84</v>
      </c>
      <c r="AW630" s="13" t="s">
        <v>32</v>
      </c>
      <c r="AX630" s="13" t="s">
        <v>77</v>
      </c>
      <c r="AY630" s="164" t="s">
        <v>177</v>
      </c>
    </row>
    <row r="631" spans="2:65" s="15" customFormat="1" ht="11.25">
      <c r="B631" s="176"/>
      <c r="D631" s="149" t="s">
        <v>240</v>
      </c>
      <c r="E631" s="177" t="s">
        <v>1</v>
      </c>
      <c r="F631" s="178" t="s">
        <v>274</v>
      </c>
      <c r="H631" s="179">
        <v>1.95</v>
      </c>
      <c r="I631" s="180"/>
      <c r="L631" s="176"/>
      <c r="M631" s="181"/>
      <c r="T631" s="182"/>
      <c r="AT631" s="177" t="s">
        <v>240</v>
      </c>
      <c r="AU631" s="177" t="s">
        <v>86</v>
      </c>
      <c r="AV631" s="15" t="s">
        <v>102</v>
      </c>
      <c r="AW631" s="15" t="s">
        <v>32</v>
      </c>
      <c r="AX631" s="15" t="s">
        <v>77</v>
      </c>
      <c r="AY631" s="177" t="s">
        <v>177</v>
      </c>
    </row>
    <row r="632" spans="2:65" s="14" customFormat="1" ht="11.25">
      <c r="B632" s="169"/>
      <c r="D632" s="149" t="s">
        <v>240</v>
      </c>
      <c r="E632" s="170" t="s">
        <v>1</v>
      </c>
      <c r="F632" s="171" t="s">
        <v>263</v>
      </c>
      <c r="H632" s="172">
        <v>11.439</v>
      </c>
      <c r="I632" s="173"/>
      <c r="L632" s="169"/>
      <c r="M632" s="174"/>
      <c r="T632" s="175"/>
      <c r="AT632" s="170" t="s">
        <v>240</v>
      </c>
      <c r="AU632" s="170" t="s">
        <v>86</v>
      </c>
      <c r="AV632" s="14" t="s">
        <v>115</v>
      </c>
      <c r="AW632" s="14" t="s">
        <v>32</v>
      </c>
      <c r="AX632" s="14" t="s">
        <v>84</v>
      </c>
      <c r="AY632" s="170" t="s">
        <v>177</v>
      </c>
    </row>
    <row r="633" spans="2:65" s="1" customFormat="1" ht="16.5" customHeight="1">
      <c r="B633" s="32"/>
      <c r="C633" s="136" t="s">
        <v>889</v>
      </c>
      <c r="D633" s="136" t="s">
        <v>180</v>
      </c>
      <c r="E633" s="137" t="s">
        <v>890</v>
      </c>
      <c r="F633" s="138" t="s">
        <v>891</v>
      </c>
      <c r="G633" s="139" t="s">
        <v>368</v>
      </c>
      <c r="H633" s="140">
        <v>11.439</v>
      </c>
      <c r="I633" s="141"/>
      <c r="J633" s="142">
        <f>ROUND(I633*H633,2)</f>
        <v>0</v>
      </c>
      <c r="K633" s="138" t="s">
        <v>237</v>
      </c>
      <c r="L633" s="32"/>
      <c r="M633" s="143" t="s">
        <v>1</v>
      </c>
      <c r="N633" s="144" t="s">
        <v>42</v>
      </c>
      <c r="P633" s="145">
        <f>O633*H633</f>
        <v>0</v>
      </c>
      <c r="Q633" s="145">
        <v>0</v>
      </c>
      <c r="R633" s="145">
        <f>Q633*H633</f>
        <v>0</v>
      </c>
      <c r="S633" s="145">
        <v>0</v>
      </c>
      <c r="T633" s="146">
        <f>S633*H633</f>
        <v>0</v>
      </c>
      <c r="AR633" s="147" t="s">
        <v>115</v>
      </c>
      <c r="AT633" s="147" t="s">
        <v>180</v>
      </c>
      <c r="AU633" s="147" t="s">
        <v>86</v>
      </c>
      <c r="AY633" s="17" t="s">
        <v>177</v>
      </c>
      <c r="BE633" s="148">
        <f>IF(N633="základní",J633,0)</f>
        <v>0</v>
      </c>
      <c r="BF633" s="148">
        <f>IF(N633="snížená",J633,0)</f>
        <v>0</v>
      </c>
      <c r="BG633" s="148">
        <f>IF(N633="zákl. přenesená",J633,0)</f>
        <v>0</v>
      </c>
      <c r="BH633" s="148">
        <f>IF(N633="sníž. přenesená",J633,0)</f>
        <v>0</v>
      </c>
      <c r="BI633" s="148">
        <f>IF(N633="nulová",J633,0)</f>
        <v>0</v>
      </c>
      <c r="BJ633" s="17" t="s">
        <v>84</v>
      </c>
      <c r="BK633" s="148">
        <f>ROUND(I633*H633,2)</f>
        <v>0</v>
      </c>
      <c r="BL633" s="17" t="s">
        <v>115</v>
      </c>
      <c r="BM633" s="147" t="s">
        <v>892</v>
      </c>
    </row>
    <row r="634" spans="2:65" s="1" customFormat="1" ht="11.25">
      <c r="B634" s="32"/>
      <c r="D634" s="149" t="s">
        <v>186</v>
      </c>
      <c r="F634" s="150" t="s">
        <v>893</v>
      </c>
      <c r="I634" s="151"/>
      <c r="L634" s="32"/>
      <c r="M634" s="152"/>
      <c r="T634" s="56"/>
      <c r="AT634" s="17" t="s">
        <v>186</v>
      </c>
      <c r="AU634" s="17" t="s">
        <v>86</v>
      </c>
    </row>
    <row r="635" spans="2:65" s="12" customFormat="1" ht="11.25">
      <c r="B635" s="156"/>
      <c r="D635" s="149" t="s">
        <v>240</v>
      </c>
      <c r="E635" s="157" t="s">
        <v>1</v>
      </c>
      <c r="F635" s="158" t="s">
        <v>894</v>
      </c>
      <c r="H635" s="159">
        <v>11.439</v>
      </c>
      <c r="I635" s="160"/>
      <c r="L635" s="156"/>
      <c r="M635" s="161"/>
      <c r="T635" s="162"/>
      <c r="AT635" s="157" t="s">
        <v>240</v>
      </c>
      <c r="AU635" s="157" t="s">
        <v>86</v>
      </c>
      <c r="AV635" s="12" t="s">
        <v>86</v>
      </c>
      <c r="AW635" s="12" t="s">
        <v>32</v>
      </c>
      <c r="AX635" s="12" t="s">
        <v>84</v>
      </c>
      <c r="AY635" s="157" t="s">
        <v>177</v>
      </c>
    </row>
    <row r="636" spans="2:65" s="1" customFormat="1" ht="16.5" customHeight="1">
      <c r="B636" s="32"/>
      <c r="C636" s="136" t="s">
        <v>895</v>
      </c>
      <c r="D636" s="136" t="s">
        <v>180</v>
      </c>
      <c r="E636" s="137" t="s">
        <v>896</v>
      </c>
      <c r="F636" s="138" t="s">
        <v>897</v>
      </c>
      <c r="G636" s="139" t="s">
        <v>307</v>
      </c>
      <c r="H636" s="140">
        <v>1.1120000000000001</v>
      </c>
      <c r="I636" s="141"/>
      <c r="J636" s="142">
        <f>ROUND(I636*H636,2)</f>
        <v>0</v>
      </c>
      <c r="K636" s="138" t="s">
        <v>237</v>
      </c>
      <c r="L636" s="32"/>
      <c r="M636" s="143" t="s">
        <v>1</v>
      </c>
      <c r="N636" s="144" t="s">
        <v>42</v>
      </c>
      <c r="P636" s="145">
        <f>O636*H636</f>
        <v>0</v>
      </c>
      <c r="Q636" s="145">
        <v>1.0551200000000001</v>
      </c>
      <c r="R636" s="145">
        <f>Q636*H636</f>
        <v>1.1732934400000001</v>
      </c>
      <c r="S636" s="145">
        <v>0</v>
      </c>
      <c r="T636" s="146">
        <f>S636*H636</f>
        <v>0</v>
      </c>
      <c r="AR636" s="147" t="s">
        <v>115</v>
      </c>
      <c r="AT636" s="147" t="s">
        <v>180</v>
      </c>
      <c r="AU636" s="147" t="s">
        <v>86</v>
      </c>
      <c r="AY636" s="17" t="s">
        <v>177</v>
      </c>
      <c r="BE636" s="148">
        <f>IF(N636="základní",J636,0)</f>
        <v>0</v>
      </c>
      <c r="BF636" s="148">
        <f>IF(N636="snížená",J636,0)</f>
        <v>0</v>
      </c>
      <c r="BG636" s="148">
        <f>IF(N636="zákl. přenesená",J636,0)</f>
        <v>0</v>
      </c>
      <c r="BH636" s="148">
        <f>IF(N636="sníž. přenesená",J636,0)</f>
        <v>0</v>
      </c>
      <c r="BI636" s="148">
        <f>IF(N636="nulová",J636,0)</f>
        <v>0</v>
      </c>
      <c r="BJ636" s="17" t="s">
        <v>84</v>
      </c>
      <c r="BK636" s="148">
        <f>ROUND(I636*H636,2)</f>
        <v>0</v>
      </c>
      <c r="BL636" s="17" t="s">
        <v>115</v>
      </c>
      <c r="BM636" s="147" t="s">
        <v>898</v>
      </c>
    </row>
    <row r="637" spans="2:65" s="1" customFormat="1" ht="19.5">
      <c r="B637" s="32"/>
      <c r="D637" s="149" t="s">
        <v>186</v>
      </c>
      <c r="F637" s="150" t="s">
        <v>899</v>
      </c>
      <c r="I637" s="151"/>
      <c r="L637" s="32"/>
      <c r="M637" s="152"/>
      <c r="T637" s="56"/>
      <c r="AT637" s="17" t="s">
        <v>186</v>
      </c>
      <c r="AU637" s="17" t="s">
        <v>86</v>
      </c>
    </row>
    <row r="638" spans="2:65" s="12" customFormat="1" ht="11.25">
      <c r="B638" s="156"/>
      <c r="D638" s="149" t="s">
        <v>240</v>
      </c>
      <c r="E638" s="157" t="s">
        <v>1</v>
      </c>
      <c r="F638" s="158" t="s">
        <v>900</v>
      </c>
      <c r="H638" s="159">
        <v>1.1120000000000001</v>
      </c>
      <c r="I638" s="160"/>
      <c r="L638" s="156"/>
      <c r="M638" s="161"/>
      <c r="T638" s="162"/>
      <c r="AT638" s="157" t="s">
        <v>240</v>
      </c>
      <c r="AU638" s="157" t="s">
        <v>86</v>
      </c>
      <c r="AV638" s="12" t="s">
        <v>86</v>
      </c>
      <c r="AW638" s="12" t="s">
        <v>32</v>
      </c>
      <c r="AX638" s="12" t="s">
        <v>84</v>
      </c>
      <c r="AY638" s="157" t="s">
        <v>177</v>
      </c>
    </row>
    <row r="639" spans="2:65" s="1" customFormat="1" ht="16.5" customHeight="1">
      <c r="B639" s="32"/>
      <c r="C639" s="136" t="s">
        <v>901</v>
      </c>
      <c r="D639" s="136" t="s">
        <v>180</v>
      </c>
      <c r="E639" s="137" t="s">
        <v>902</v>
      </c>
      <c r="F639" s="138" t="s">
        <v>903</v>
      </c>
      <c r="G639" s="139" t="s">
        <v>256</v>
      </c>
      <c r="H639" s="140">
        <v>8.6140000000000008</v>
      </c>
      <c r="I639" s="141"/>
      <c r="J639" s="142">
        <f>ROUND(I639*H639,2)</f>
        <v>0</v>
      </c>
      <c r="K639" s="138" t="s">
        <v>237</v>
      </c>
      <c r="L639" s="32"/>
      <c r="M639" s="143" t="s">
        <v>1</v>
      </c>
      <c r="N639" s="144" t="s">
        <v>42</v>
      </c>
      <c r="P639" s="145">
        <f>O639*H639</f>
        <v>0</v>
      </c>
      <c r="Q639" s="145">
        <v>2.5019800000000001</v>
      </c>
      <c r="R639" s="145">
        <f>Q639*H639</f>
        <v>21.552055720000002</v>
      </c>
      <c r="S639" s="145">
        <v>0</v>
      </c>
      <c r="T639" s="146">
        <f>S639*H639</f>
        <v>0</v>
      </c>
      <c r="AR639" s="147" t="s">
        <v>115</v>
      </c>
      <c r="AT639" s="147" t="s">
        <v>180</v>
      </c>
      <c r="AU639" s="147" t="s">
        <v>86</v>
      </c>
      <c r="AY639" s="17" t="s">
        <v>177</v>
      </c>
      <c r="BE639" s="148">
        <f>IF(N639="základní",J639,0)</f>
        <v>0</v>
      </c>
      <c r="BF639" s="148">
        <f>IF(N639="snížená",J639,0)</f>
        <v>0</v>
      </c>
      <c r="BG639" s="148">
        <f>IF(N639="zákl. přenesená",J639,0)</f>
        <v>0</v>
      </c>
      <c r="BH639" s="148">
        <f>IF(N639="sníž. přenesená",J639,0)</f>
        <v>0</v>
      </c>
      <c r="BI639" s="148">
        <f>IF(N639="nulová",J639,0)</f>
        <v>0</v>
      </c>
      <c r="BJ639" s="17" t="s">
        <v>84</v>
      </c>
      <c r="BK639" s="148">
        <f>ROUND(I639*H639,2)</f>
        <v>0</v>
      </c>
      <c r="BL639" s="17" t="s">
        <v>115</v>
      </c>
      <c r="BM639" s="147" t="s">
        <v>904</v>
      </c>
    </row>
    <row r="640" spans="2:65" s="1" customFormat="1" ht="11.25">
      <c r="B640" s="32"/>
      <c r="D640" s="149" t="s">
        <v>186</v>
      </c>
      <c r="F640" s="150" t="s">
        <v>905</v>
      </c>
      <c r="I640" s="151"/>
      <c r="L640" s="32"/>
      <c r="M640" s="152"/>
      <c r="T640" s="56"/>
      <c r="AT640" s="17" t="s">
        <v>186</v>
      </c>
      <c r="AU640" s="17" t="s">
        <v>86</v>
      </c>
    </row>
    <row r="641" spans="2:51" s="13" customFormat="1" ht="11.25">
      <c r="B641" s="163"/>
      <c r="D641" s="149" t="s">
        <v>240</v>
      </c>
      <c r="E641" s="164" t="s">
        <v>1</v>
      </c>
      <c r="F641" s="165" t="s">
        <v>906</v>
      </c>
      <c r="H641" s="164" t="s">
        <v>1</v>
      </c>
      <c r="I641" s="166"/>
      <c r="L641" s="163"/>
      <c r="M641" s="167"/>
      <c r="T641" s="168"/>
      <c r="AT641" s="164" t="s">
        <v>240</v>
      </c>
      <c r="AU641" s="164" t="s">
        <v>86</v>
      </c>
      <c r="AV641" s="13" t="s">
        <v>84</v>
      </c>
      <c r="AW641" s="13" t="s">
        <v>32</v>
      </c>
      <c r="AX641" s="13" t="s">
        <v>77</v>
      </c>
      <c r="AY641" s="164" t="s">
        <v>177</v>
      </c>
    </row>
    <row r="642" spans="2:51" s="13" customFormat="1" ht="11.25">
      <c r="B642" s="163"/>
      <c r="D642" s="149" t="s">
        <v>240</v>
      </c>
      <c r="E642" s="164" t="s">
        <v>1</v>
      </c>
      <c r="F642" s="165" t="s">
        <v>847</v>
      </c>
      <c r="H642" s="164" t="s">
        <v>1</v>
      </c>
      <c r="I642" s="166"/>
      <c r="L642" s="163"/>
      <c r="M642" s="167"/>
      <c r="T642" s="168"/>
      <c r="AT642" s="164" t="s">
        <v>240</v>
      </c>
      <c r="AU642" s="164" t="s">
        <v>86</v>
      </c>
      <c r="AV642" s="13" t="s">
        <v>84</v>
      </c>
      <c r="AW642" s="13" t="s">
        <v>32</v>
      </c>
      <c r="AX642" s="13" t="s">
        <v>77</v>
      </c>
      <c r="AY642" s="164" t="s">
        <v>177</v>
      </c>
    </row>
    <row r="643" spans="2:51" s="12" customFormat="1" ht="11.25">
      <c r="B643" s="156"/>
      <c r="D643" s="149" t="s">
        <v>240</v>
      </c>
      <c r="E643" s="157" t="s">
        <v>1</v>
      </c>
      <c r="F643" s="158" t="s">
        <v>907</v>
      </c>
      <c r="H643" s="159">
        <v>1.1020000000000001</v>
      </c>
      <c r="I643" s="160"/>
      <c r="L643" s="156"/>
      <c r="M643" s="161"/>
      <c r="T643" s="162"/>
      <c r="AT643" s="157" t="s">
        <v>240</v>
      </c>
      <c r="AU643" s="157" t="s">
        <v>86</v>
      </c>
      <c r="AV643" s="12" t="s">
        <v>86</v>
      </c>
      <c r="AW643" s="12" t="s">
        <v>32</v>
      </c>
      <c r="AX643" s="12" t="s">
        <v>77</v>
      </c>
      <c r="AY643" s="157" t="s">
        <v>177</v>
      </c>
    </row>
    <row r="644" spans="2:51" s="12" customFormat="1" ht="11.25">
      <c r="B644" s="156"/>
      <c r="D644" s="149" t="s">
        <v>240</v>
      </c>
      <c r="E644" s="157" t="s">
        <v>1</v>
      </c>
      <c r="F644" s="158" t="s">
        <v>908</v>
      </c>
      <c r="H644" s="159">
        <v>7.1999999999999995E-2</v>
      </c>
      <c r="I644" s="160"/>
      <c r="L644" s="156"/>
      <c r="M644" s="161"/>
      <c r="T644" s="162"/>
      <c r="AT644" s="157" t="s">
        <v>240</v>
      </c>
      <c r="AU644" s="157" t="s">
        <v>86</v>
      </c>
      <c r="AV644" s="12" t="s">
        <v>86</v>
      </c>
      <c r="AW644" s="12" t="s">
        <v>32</v>
      </c>
      <c r="AX644" s="12" t="s">
        <v>77</v>
      </c>
      <c r="AY644" s="157" t="s">
        <v>177</v>
      </c>
    </row>
    <row r="645" spans="2:51" s="12" customFormat="1" ht="11.25">
      <c r="B645" s="156"/>
      <c r="D645" s="149" t="s">
        <v>240</v>
      </c>
      <c r="E645" s="157" t="s">
        <v>1</v>
      </c>
      <c r="F645" s="158" t="s">
        <v>909</v>
      </c>
      <c r="H645" s="159">
        <v>0.41299999999999998</v>
      </c>
      <c r="I645" s="160"/>
      <c r="L645" s="156"/>
      <c r="M645" s="161"/>
      <c r="T645" s="162"/>
      <c r="AT645" s="157" t="s">
        <v>240</v>
      </c>
      <c r="AU645" s="157" t="s">
        <v>86</v>
      </c>
      <c r="AV645" s="12" t="s">
        <v>86</v>
      </c>
      <c r="AW645" s="12" t="s">
        <v>32</v>
      </c>
      <c r="AX645" s="12" t="s">
        <v>77</v>
      </c>
      <c r="AY645" s="157" t="s">
        <v>177</v>
      </c>
    </row>
    <row r="646" spans="2:51" s="13" customFormat="1" ht="11.25">
      <c r="B646" s="163"/>
      <c r="D646" s="149" t="s">
        <v>240</v>
      </c>
      <c r="E646" s="164" t="s">
        <v>1</v>
      </c>
      <c r="F646" s="165" t="s">
        <v>910</v>
      </c>
      <c r="H646" s="164" t="s">
        <v>1</v>
      </c>
      <c r="I646" s="166"/>
      <c r="L646" s="163"/>
      <c r="M646" s="167"/>
      <c r="T646" s="168"/>
      <c r="AT646" s="164" t="s">
        <v>240</v>
      </c>
      <c r="AU646" s="164" t="s">
        <v>86</v>
      </c>
      <c r="AV646" s="13" t="s">
        <v>84</v>
      </c>
      <c r="AW646" s="13" t="s">
        <v>32</v>
      </c>
      <c r="AX646" s="13" t="s">
        <v>77</v>
      </c>
      <c r="AY646" s="164" t="s">
        <v>177</v>
      </c>
    </row>
    <row r="647" spans="2:51" s="15" customFormat="1" ht="11.25">
      <c r="B647" s="176"/>
      <c r="D647" s="149" t="s">
        <v>240</v>
      </c>
      <c r="E647" s="177" t="s">
        <v>1</v>
      </c>
      <c r="F647" s="178" t="s">
        <v>274</v>
      </c>
      <c r="H647" s="179">
        <v>1.587</v>
      </c>
      <c r="I647" s="180"/>
      <c r="L647" s="176"/>
      <c r="M647" s="181"/>
      <c r="T647" s="182"/>
      <c r="AT647" s="177" t="s">
        <v>240</v>
      </c>
      <c r="AU647" s="177" t="s">
        <v>86</v>
      </c>
      <c r="AV647" s="15" t="s">
        <v>102</v>
      </c>
      <c r="AW647" s="15" t="s">
        <v>32</v>
      </c>
      <c r="AX647" s="15" t="s">
        <v>77</v>
      </c>
      <c r="AY647" s="177" t="s">
        <v>177</v>
      </c>
    </row>
    <row r="648" spans="2:51" s="13" customFormat="1" ht="11.25">
      <c r="B648" s="163"/>
      <c r="D648" s="149" t="s">
        <v>240</v>
      </c>
      <c r="E648" s="164" t="s">
        <v>1</v>
      </c>
      <c r="F648" s="165" t="s">
        <v>911</v>
      </c>
      <c r="H648" s="164" t="s">
        <v>1</v>
      </c>
      <c r="I648" s="166"/>
      <c r="L648" s="163"/>
      <c r="M648" s="167"/>
      <c r="T648" s="168"/>
      <c r="AT648" s="164" t="s">
        <v>240</v>
      </c>
      <c r="AU648" s="164" t="s">
        <v>86</v>
      </c>
      <c r="AV648" s="13" t="s">
        <v>84</v>
      </c>
      <c r="AW648" s="13" t="s">
        <v>32</v>
      </c>
      <c r="AX648" s="13" t="s">
        <v>77</v>
      </c>
      <c r="AY648" s="164" t="s">
        <v>177</v>
      </c>
    </row>
    <row r="649" spans="2:51" s="12" customFormat="1" ht="11.25">
      <c r="B649" s="156"/>
      <c r="D649" s="149" t="s">
        <v>240</v>
      </c>
      <c r="E649" s="157" t="s">
        <v>1</v>
      </c>
      <c r="F649" s="158" t="s">
        <v>912</v>
      </c>
      <c r="H649" s="159">
        <v>1.5009999999999999</v>
      </c>
      <c r="I649" s="160"/>
      <c r="L649" s="156"/>
      <c r="M649" s="161"/>
      <c r="T649" s="162"/>
      <c r="AT649" s="157" t="s">
        <v>240</v>
      </c>
      <c r="AU649" s="157" t="s">
        <v>86</v>
      </c>
      <c r="AV649" s="12" t="s">
        <v>86</v>
      </c>
      <c r="AW649" s="12" t="s">
        <v>32</v>
      </c>
      <c r="AX649" s="12" t="s">
        <v>77</v>
      </c>
      <c r="AY649" s="157" t="s">
        <v>177</v>
      </c>
    </row>
    <row r="650" spans="2:51" s="12" customFormat="1" ht="11.25">
      <c r="B650" s="156"/>
      <c r="D650" s="149" t="s">
        <v>240</v>
      </c>
      <c r="E650" s="157" t="s">
        <v>1</v>
      </c>
      <c r="F650" s="158" t="s">
        <v>913</v>
      </c>
      <c r="H650" s="159">
        <v>0.30399999999999999</v>
      </c>
      <c r="I650" s="160"/>
      <c r="L650" s="156"/>
      <c r="M650" s="161"/>
      <c r="T650" s="162"/>
      <c r="AT650" s="157" t="s">
        <v>240</v>
      </c>
      <c r="AU650" s="157" t="s">
        <v>86</v>
      </c>
      <c r="AV650" s="12" t="s">
        <v>86</v>
      </c>
      <c r="AW650" s="12" t="s">
        <v>32</v>
      </c>
      <c r="AX650" s="12" t="s">
        <v>77</v>
      </c>
      <c r="AY650" s="157" t="s">
        <v>177</v>
      </c>
    </row>
    <row r="651" spans="2:51" s="12" customFormat="1" ht="11.25">
      <c r="B651" s="156"/>
      <c r="D651" s="149" t="s">
        <v>240</v>
      </c>
      <c r="E651" s="157" t="s">
        <v>1</v>
      </c>
      <c r="F651" s="158" t="s">
        <v>914</v>
      </c>
      <c r="H651" s="159">
        <v>0.72799999999999998</v>
      </c>
      <c r="I651" s="160"/>
      <c r="L651" s="156"/>
      <c r="M651" s="161"/>
      <c r="T651" s="162"/>
      <c r="AT651" s="157" t="s">
        <v>240</v>
      </c>
      <c r="AU651" s="157" t="s">
        <v>86</v>
      </c>
      <c r="AV651" s="12" t="s">
        <v>86</v>
      </c>
      <c r="AW651" s="12" t="s">
        <v>32</v>
      </c>
      <c r="AX651" s="12" t="s">
        <v>77</v>
      </c>
      <c r="AY651" s="157" t="s">
        <v>177</v>
      </c>
    </row>
    <row r="652" spans="2:51" s="12" customFormat="1" ht="11.25">
      <c r="B652" s="156"/>
      <c r="D652" s="149" t="s">
        <v>240</v>
      </c>
      <c r="E652" s="157" t="s">
        <v>1</v>
      </c>
      <c r="F652" s="158" t="s">
        <v>915</v>
      </c>
      <c r="H652" s="159">
        <v>0.27600000000000002</v>
      </c>
      <c r="I652" s="160"/>
      <c r="L652" s="156"/>
      <c r="M652" s="161"/>
      <c r="T652" s="162"/>
      <c r="AT652" s="157" t="s">
        <v>240</v>
      </c>
      <c r="AU652" s="157" t="s">
        <v>86</v>
      </c>
      <c r="AV652" s="12" t="s">
        <v>86</v>
      </c>
      <c r="AW652" s="12" t="s">
        <v>32</v>
      </c>
      <c r="AX652" s="12" t="s">
        <v>77</v>
      </c>
      <c r="AY652" s="157" t="s">
        <v>177</v>
      </c>
    </row>
    <row r="653" spans="2:51" s="12" customFormat="1" ht="11.25">
      <c r="B653" s="156"/>
      <c r="D653" s="149" t="s">
        <v>240</v>
      </c>
      <c r="E653" s="157" t="s">
        <v>1</v>
      </c>
      <c r="F653" s="158" t="s">
        <v>916</v>
      </c>
      <c r="H653" s="159">
        <v>0.54500000000000004</v>
      </c>
      <c r="I653" s="160"/>
      <c r="L653" s="156"/>
      <c r="M653" s="161"/>
      <c r="T653" s="162"/>
      <c r="AT653" s="157" t="s">
        <v>240</v>
      </c>
      <c r="AU653" s="157" t="s">
        <v>86</v>
      </c>
      <c r="AV653" s="12" t="s">
        <v>86</v>
      </c>
      <c r="AW653" s="12" t="s">
        <v>32</v>
      </c>
      <c r="AX653" s="12" t="s">
        <v>77</v>
      </c>
      <c r="AY653" s="157" t="s">
        <v>177</v>
      </c>
    </row>
    <row r="654" spans="2:51" s="12" customFormat="1" ht="11.25">
      <c r="B654" s="156"/>
      <c r="D654" s="149" t="s">
        <v>240</v>
      </c>
      <c r="E654" s="157" t="s">
        <v>1</v>
      </c>
      <c r="F654" s="158" t="s">
        <v>917</v>
      </c>
      <c r="H654" s="159">
        <v>0.26</v>
      </c>
      <c r="I654" s="160"/>
      <c r="L654" s="156"/>
      <c r="M654" s="161"/>
      <c r="T654" s="162"/>
      <c r="AT654" s="157" t="s">
        <v>240</v>
      </c>
      <c r="AU654" s="157" t="s">
        <v>86</v>
      </c>
      <c r="AV654" s="12" t="s">
        <v>86</v>
      </c>
      <c r="AW654" s="12" t="s">
        <v>32</v>
      </c>
      <c r="AX654" s="12" t="s">
        <v>77</v>
      </c>
      <c r="AY654" s="157" t="s">
        <v>177</v>
      </c>
    </row>
    <row r="655" spans="2:51" s="12" customFormat="1" ht="11.25">
      <c r="B655" s="156"/>
      <c r="D655" s="149" t="s">
        <v>240</v>
      </c>
      <c r="E655" s="157" t="s">
        <v>1</v>
      </c>
      <c r="F655" s="158" t="s">
        <v>918</v>
      </c>
      <c r="H655" s="159">
        <v>0.52800000000000002</v>
      </c>
      <c r="I655" s="160"/>
      <c r="L655" s="156"/>
      <c r="M655" s="161"/>
      <c r="T655" s="162"/>
      <c r="AT655" s="157" t="s">
        <v>240</v>
      </c>
      <c r="AU655" s="157" t="s">
        <v>86</v>
      </c>
      <c r="AV655" s="12" t="s">
        <v>86</v>
      </c>
      <c r="AW655" s="12" t="s">
        <v>32</v>
      </c>
      <c r="AX655" s="12" t="s">
        <v>77</v>
      </c>
      <c r="AY655" s="157" t="s">
        <v>177</v>
      </c>
    </row>
    <row r="656" spans="2:51" s="12" customFormat="1" ht="11.25">
      <c r="B656" s="156"/>
      <c r="D656" s="149" t="s">
        <v>240</v>
      </c>
      <c r="E656" s="157" t="s">
        <v>1</v>
      </c>
      <c r="F656" s="158" t="s">
        <v>919</v>
      </c>
      <c r="H656" s="159">
        <v>0.26</v>
      </c>
      <c r="I656" s="160"/>
      <c r="L656" s="156"/>
      <c r="M656" s="161"/>
      <c r="T656" s="162"/>
      <c r="AT656" s="157" t="s">
        <v>240</v>
      </c>
      <c r="AU656" s="157" t="s">
        <v>86</v>
      </c>
      <c r="AV656" s="12" t="s">
        <v>86</v>
      </c>
      <c r="AW656" s="12" t="s">
        <v>32</v>
      </c>
      <c r="AX656" s="12" t="s">
        <v>77</v>
      </c>
      <c r="AY656" s="157" t="s">
        <v>177</v>
      </c>
    </row>
    <row r="657" spans="2:65" s="12" customFormat="1" ht="11.25">
      <c r="B657" s="156"/>
      <c r="D657" s="149" t="s">
        <v>240</v>
      </c>
      <c r="E657" s="157" t="s">
        <v>1</v>
      </c>
      <c r="F657" s="158" t="s">
        <v>920</v>
      </c>
      <c r="H657" s="159">
        <v>2.625</v>
      </c>
      <c r="I657" s="160"/>
      <c r="L657" s="156"/>
      <c r="M657" s="161"/>
      <c r="T657" s="162"/>
      <c r="AT657" s="157" t="s">
        <v>240</v>
      </c>
      <c r="AU657" s="157" t="s">
        <v>86</v>
      </c>
      <c r="AV657" s="12" t="s">
        <v>86</v>
      </c>
      <c r="AW657" s="12" t="s">
        <v>32</v>
      </c>
      <c r="AX657" s="12" t="s">
        <v>77</v>
      </c>
      <c r="AY657" s="157" t="s">
        <v>177</v>
      </c>
    </row>
    <row r="658" spans="2:65" s="15" customFormat="1" ht="11.25">
      <c r="B658" s="176"/>
      <c r="D658" s="149" t="s">
        <v>240</v>
      </c>
      <c r="E658" s="177" t="s">
        <v>1</v>
      </c>
      <c r="F658" s="178" t="s">
        <v>274</v>
      </c>
      <c r="H658" s="179">
        <v>7.0270000000000001</v>
      </c>
      <c r="I658" s="180"/>
      <c r="L658" s="176"/>
      <c r="M658" s="181"/>
      <c r="T658" s="182"/>
      <c r="AT658" s="177" t="s">
        <v>240</v>
      </c>
      <c r="AU658" s="177" t="s">
        <v>86</v>
      </c>
      <c r="AV658" s="15" t="s">
        <v>102</v>
      </c>
      <c r="AW658" s="15" t="s">
        <v>32</v>
      </c>
      <c r="AX658" s="15" t="s">
        <v>77</v>
      </c>
      <c r="AY658" s="177" t="s">
        <v>177</v>
      </c>
    </row>
    <row r="659" spans="2:65" s="14" customFormat="1" ht="11.25">
      <c r="B659" s="169"/>
      <c r="D659" s="149" t="s">
        <v>240</v>
      </c>
      <c r="E659" s="170" t="s">
        <v>1</v>
      </c>
      <c r="F659" s="171" t="s">
        <v>263</v>
      </c>
      <c r="H659" s="172">
        <v>8.6140000000000008</v>
      </c>
      <c r="I659" s="173"/>
      <c r="L659" s="169"/>
      <c r="M659" s="174"/>
      <c r="T659" s="175"/>
      <c r="AT659" s="170" t="s">
        <v>240</v>
      </c>
      <c r="AU659" s="170" t="s">
        <v>86</v>
      </c>
      <c r="AV659" s="14" t="s">
        <v>115</v>
      </c>
      <c r="AW659" s="14" t="s">
        <v>32</v>
      </c>
      <c r="AX659" s="14" t="s">
        <v>84</v>
      </c>
      <c r="AY659" s="170" t="s">
        <v>177</v>
      </c>
    </row>
    <row r="660" spans="2:65" s="1" customFormat="1" ht="16.5" customHeight="1">
      <c r="B660" s="32"/>
      <c r="C660" s="136" t="s">
        <v>921</v>
      </c>
      <c r="D660" s="136" t="s">
        <v>180</v>
      </c>
      <c r="E660" s="137" t="s">
        <v>922</v>
      </c>
      <c r="F660" s="138" t="s">
        <v>923</v>
      </c>
      <c r="G660" s="139" t="s">
        <v>368</v>
      </c>
      <c r="H660" s="140">
        <v>51.973999999999997</v>
      </c>
      <c r="I660" s="141"/>
      <c r="J660" s="142">
        <f>ROUND(I660*H660,2)</f>
        <v>0</v>
      </c>
      <c r="K660" s="138" t="s">
        <v>237</v>
      </c>
      <c r="L660" s="32"/>
      <c r="M660" s="143" t="s">
        <v>1</v>
      </c>
      <c r="N660" s="144" t="s">
        <v>42</v>
      </c>
      <c r="P660" s="145">
        <f>O660*H660</f>
        <v>0</v>
      </c>
      <c r="Q660" s="145">
        <v>1.1169999999999999E-2</v>
      </c>
      <c r="R660" s="145">
        <f>Q660*H660</f>
        <v>0.5805495799999999</v>
      </c>
      <c r="S660" s="145">
        <v>0</v>
      </c>
      <c r="T660" s="146">
        <f>S660*H660</f>
        <v>0</v>
      </c>
      <c r="AR660" s="147" t="s">
        <v>115</v>
      </c>
      <c r="AT660" s="147" t="s">
        <v>180</v>
      </c>
      <c r="AU660" s="147" t="s">
        <v>86</v>
      </c>
      <c r="AY660" s="17" t="s">
        <v>177</v>
      </c>
      <c r="BE660" s="148">
        <f>IF(N660="základní",J660,0)</f>
        <v>0</v>
      </c>
      <c r="BF660" s="148">
        <f>IF(N660="snížená",J660,0)</f>
        <v>0</v>
      </c>
      <c r="BG660" s="148">
        <f>IF(N660="zákl. přenesená",J660,0)</f>
        <v>0</v>
      </c>
      <c r="BH660" s="148">
        <f>IF(N660="sníž. přenesená",J660,0)</f>
        <v>0</v>
      </c>
      <c r="BI660" s="148">
        <f>IF(N660="nulová",J660,0)</f>
        <v>0</v>
      </c>
      <c r="BJ660" s="17" t="s">
        <v>84</v>
      </c>
      <c r="BK660" s="148">
        <f>ROUND(I660*H660,2)</f>
        <v>0</v>
      </c>
      <c r="BL660" s="17" t="s">
        <v>115</v>
      </c>
      <c r="BM660" s="147" t="s">
        <v>924</v>
      </c>
    </row>
    <row r="661" spans="2:65" s="1" customFormat="1" ht="11.25">
      <c r="B661" s="32"/>
      <c r="D661" s="149" t="s">
        <v>186</v>
      </c>
      <c r="F661" s="150" t="s">
        <v>925</v>
      </c>
      <c r="I661" s="151"/>
      <c r="L661" s="32"/>
      <c r="M661" s="152"/>
      <c r="T661" s="56"/>
      <c r="AT661" s="17" t="s">
        <v>186</v>
      </c>
      <c r="AU661" s="17" t="s">
        <v>86</v>
      </c>
    </row>
    <row r="662" spans="2:65" s="13" customFormat="1" ht="11.25">
      <c r="B662" s="163"/>
      <c r="D662" s="149" t="s">
        <v>240</v>
      </c>
      <c r="E662" s="164" t="s">
        <v>1</v>
      </c>
      <c r="F662" s="165" t="s">
        <v>906</v>
      </c>
      <c r="H662" s="164" t="s">
        <v>1</v>
      </c>
      <c r="I662" s="166"/>
      <c r="L662" s="163"/>
      <c r="M662" s="167"/>
      <c r="T662" s="168"/>
      <c r="AT662" s="164" t="s">
        <v>240</v>
      </c>
      <c r="AU662" s="164" t="s">
        <v>86</v>
      </c>
      <c r="AV662" s="13" t="s">
        <v>84</v>
      </c>
      <c r="AW662" s="13" t="s">
        <v>32</v>
      </c>
      <c r="AX662" s="13" t="s">
        <v>77</v>
      </c>
      <c r="AY662" s="164" t="s">
        <v>177</v>
      </c>
    </row>
    <row r="663" spans="2:65" s="13" customFormat="1" ht="11.25">
      <c r="B663" s="163"/>
      <c r="D663" s="149" t="s">
        <v>240</v>
      </c>
      <c r="E663" s="164" t="s">
        <v>1</v>
      </c>
      <c r="F663" s="165" t="s">
        <v>847</v>
      </c>
      <c r="H663" s="164" t="s">
        <v>1</v>
      </c>
      <c r="I663" s="166"/>
      <c r="L663" s="163"/>
      <c r="M663" s="167"/>
      <c r="T663" s="168"/>
      <c r="AT663" s="164" t="s">
        <v>240</v>
      </c>
      <c r="AU663" s="164" t="s">
        <v>86</v>
      </c>
      <c r="AV663" s="13" t="s">
        <v>84</v>
      </c>
      <c r="AW663" s="13" t="s">
        <v>32</v>
      </c>
      <c r="AX663" s="13" t="s">
        <v>77</v>
      </c>
      <c r="AY663" s="164" t="s">
        <v>177</v>
      </c>
    </row>
    <row r="664" spans="2:65" s="12" customFormat="1" ht="11.25">
      <c r="B664" s="156"/>
      <c r="D664" s="149" t="s">
        <v>240</v>
      </c>
      <c r="E664" s="157" t="s">
        <v>1</v>
      </c>
      <c r="F664" s="158" t="s">
        <v>926</v>
      </c>
      <c r="H664" s="159">
        <v>8.8190000000000008</v>
      </c>
      <c r="I664" s="160"/>
      <c r="L664" s="156"/>
      <c r="M664" s="161"/>
      <c r="T664" s="162"/>
      <c r="AT664" s="157" t="s">
        <v>240</v>
      </c>
      <c r="AU664" s="157" t="s">
        <v>86</v>
      </c>
      <c r="AV664" s="12" t="s">
        <v>86</v>
      </c>
      <c r="AW664" s="12" t="s">
        <v>32</v>
      </c>
      <c r="AX664" s="12" t="s">
        <v>77</v>
      </c>
      <c r="AY664" s="157" t="s">
        <v>177</v>
      </c>
    </row>
    <row r="665" spans="2:65" s="12" customFormat="1" ht="11.25">
      <c r="B665" s="156"/>
      <c r="D665" s="149" t="s">
        <v>240</v>
      </c>
      <c r="E665" s="157" t="s">
        <v>1</v>
      </c>
      <c r="F665" s="158" t="s">
        <v>927</v>
      </c>
      <c r="H665" s="159">
        <v>0.7</v>
      </c>
      <c r="I665" s="160"/>
      <c r="L665" s="156"/>
      <c r="M665" s="161"/>
      <c r="T665" s="162"/>
      <c r="AT665" s="157" t="s">
        <v>240</v>
      </c>
      <c r="AU665" s="157" t="s">
        <v>86</v>
      </c>
      <c r="AV665" s="12" t="s">
        <v>86</v>
      </c>
      <c r="AW665" s="12" t="s">
        <v>32</v>
      </c>
      <c r="AX665" s="12" t="s">
        <v>77</v>
      </c>
      <c r="AY665" s="157" t="s">
        <v>177</v>
      </c>
    </row>
    <row r="666" spans="2:65" s="12" customFormat="1" ht="11.25">
      <c r="B666" s="156"/>
      <c r="D666" s="149" t="s">
        <v>240</v>
      </c>
      <c r="E666" s="157" t="s">
        <v>1</v>
      </c>
      <c r="F666" s="158" t="s">
        <v>928</v>
      </c>
      <c r="H666" s="159">
        <v>3.3</v>
      </c>
      <c r="I666" s="160"/>
      <c r="L666" s="156"/>
      <c r="M666" s="161"/>
      <c r="T666" s="162"/>
      <c r="AT666" s="157" t="s">
        <v>240</v>
      </c>
      <c r="AU666" s="157" t="s">
        <v>86</v>
      </c>
      <c r="AV666" s="12" t="s">
        <v>86</v>
      </c>
      <c r="AW666" s="12" t="s">
        <v>32</v>
      </c>
      <c r="AX666" s="12" t="s">
        <v>77</v>
      </c>
      <c r="AY666" s="157" t="s">
        <v>177</v>
      </c>
    </row>
    <row r="667" spans="2:65" s="13" customFormat="1" ht="11.25">
      <c r="B667" s="163"/>
      <c r="D667" s="149" t="s">
        <v>240</v>
      </c>
      <c r="E667" s="164" t="s">
        <v>1</v>
      </c>
      <c r="F667" s="165" t="s">
        <v>910</v>
      </c>
      <c r="H667" s="164" t="s">
        <v>1</v>
      </c>
      <c r="I667" s="166"/>
      <c r="L667" s="163"/>
      <c r="M667" s="167"/>
      <c r="T667" s="168"/>
      <c r="AT667" s="164" t="s">
        <v>240</v>
      </c>
      <c r="AU667" s="164" t="s">
        <v>86</v>
      </c>
      <c r="AV667" s="13" t="s">
        <v>84</v>
      </c>
      <c r="AW667" s="13" t="s">
        <v>32</v>
      </c>
      <c r="AX667" s="13" t="s">
        <v>77</v>
      </c>
      <c r="AY667" s="164" t="s">
        <v>177</v>
      </c>
    </row>
    <row r="668" spans="2:65" s="15" customFormat="1" ht="11.25">
      <c r="B668" s="176"/>
      <c r="D668" s="149" t="s">
        <v>240</v>
      </c>
      <c r="E668" s="177" t="s">
        <v>1</v>
      </c>
      <c r="F668" s="178" t="s">
        <v>274</v>
      </c>
      <c r="H668" s="179">
        <v>12.819000000000001</v>
      </c>
      <c r="I668" s="180"/>
      <c r="L668" s="176"/>
      <c r="M668" s="181"/>
      <c r="T668" s="182"/>
      <c r="AT668" s="177" t="s">
        <v>240</v>
      </c>
      <c r="AU668" s="177" t="s">
        <v>86</v>
      </c>
      <c r="AV668" s="15" t="s">
        <v>102</v>
      </c>
      <c r="AW668" s="15" t="s">
        <v>32</v>
      </c>
      <c r="AX668" s="15" t="s">
        <v>77</v>
      </c>
      <c r="AY668" s="177" t="s">
        <v>177</v>
      </c>
    </row>
    <row r="669" spans="2:65" s="13" customFormat="1" ht="11.25">
      <c r="B669" s="163"/>
      <c r="D669" s="149" t="s">
        <v>240</v>
      </c>
      <c r="E669" s="164" t="s">
        <v>1</v>
      </c>
      <c r="F669" s="165" t="s">
        <v>911</v>
      </c>
      <c r="H669" s="164" t="s">
        <v>1</v>
      </c>
      <c r="I669" s="166"/>
      <c r="L669" s="163"/>
      <c r="M669" s="167"/>
      <c r="T669" s="168"/>
      <c r="AT669" s="164" t="s">
        <v>240</v>
      </c>
      <c r="AU669" s="164" t="s">
        <v>86</v>
      </c>
      <c r="AV669" s="13" t="s">
        <v>84</v>
      </c>
      <c r="AW669" s="13" t="s">
        <v>32</v>
      </c>
      <c r="AX669" s="13" t="s">
        <v>77</v>
      </c>
      <c r="AY669" s="164" t="s">
        <v>177</v>
      </c>
    </row>
    <row r="670" spans="2:65" s="12" customFormat="1" ht="11.25">
      <c r="B670" s="156"/>
      <c r="D670" s="149" t="s">
        <v>240</v>
      </c>
      <c r="E670" s="157" t="s">
        <v>1</v>
      </c>
      <c r="F670" s="158" t="s">
        <v>929</v>
      </c>
      <c r="H670" s="159">
        <v>10.054</v>
      </c>
      <c r="I670" s="160"/>
      <c r="L670" s="156"/>
      <c r="M670" s="161"/>
      <c r="T670" s="162"/>
      <c r="AT670" s="157" t="s">
        <v>240</v>
      </c>
      <c r="AU670" s="157" t="s">
        <v>86</v>
      </c>
      <c r="AV670" s="12" t="s">
        <v>86</v>
      </c>
      <c r="AW670" s="12" t="s">
        <v>32</v>
      </c>
      <c r="AX670" s="12" t="s">
        <v>77</v>
      </c>
      <c r="AY670" s="157" t="s">
        <v>177</v>
      </c>
    </row>
    <row r="671" spans="2:65" s="12" customFormat="1" ht="11.25">
      <c r="B671" s="156"/>
      <c r="D671" s="149" t="s">
        <v>240</v>
      </c>
      <c r="E671" s="157" t="s">
        <v>1</v>
      </c>
      <c r="F671" s="158" t="s">
        <v>930</v>
      </c>
      <c r="H671" s="159">
        <v>3.14</v>
      </c>
      <c r="I671" s="160"/>
      <c r="L671" s="156"/>
      <c r="M671" s="161"/>
      <c r="T671" s="162"/>
      <c r="AT671" s="157" t="s">
        <v>240</v>
      </c>
      <c r="AU671" s="157" t="s">
        <v>86</v>
      </c>
      <c r="AV671" s="12" t="s">
        <v>86</v>
      </c>
      <c r="AW671" s="12" t="s">
        <v>32</v>
      </c>
      <c r="AX671" s="12" t="s">
        <v>77</v>
      </c>
      <c r="AY671" s="157" t="s">
        <v>177</v>
      </c>
    </row>
    <row r="672" spans="2:65" s="12" customFormat="1" ht="11.25">
      <c r="B672" s="156"/>
      <c r="D672" s="149" t="s">
        <v>240</v>
      </c>
      <c r="E672" s="157" t="s">
        <v>1</v>
      </c>
      <c r="F672" s="158" t="s">
        <v>931</v>
      </c>
      <c r="H672" s="159">
        <v>2.911</v>
      </c>
      <c r="I672" s="160"/>
      <c r="L672" s="156"/>
      <c r="M672" s="161"/>
      <c r="T672" s="162"/>
      <c r="AT672" s="157" t="s">
        <v>240</v>
      </c>
      <c r="AU672" s="157" t="s">
        <v>86</v>
      </c>
      <c r="AV672" s="12" t="s">
        <v>86</v>
      </c>
      <c r="AW672" s="12" t="s">
        <v>32</v>
      </c>
      <c r="AX672" s="12" t="s">
        <v>77</v>
      </c>
      <c r="AY672" s="157" t="s">
        <v>177</v>
      </c>
    </row>
    <row r="673" spans="2:65" s="12" customFormat="1" ht="11.25">
      <c r="B673" s="156"/>
      <c r="D673" s="149" t="s">
        <v>240</v>
      </c>
      <c r="E673" s="157" t="s">
        <v>1</v>
      </c>
      <c r="F673" s="158" t="s">
        <v>932</v>
      </c>
      <c r="H673" s="159">
        <v>2.86</v>
      </c>
      <c r="I673" s="160"/>
      <c r="L673" s="156"/>
      <c r="M673" s="161"/>
      <c r="T673" s="162"/>
      <c r="AT673" s="157" t="s">
        <v>240</v>
      </c>
      <c r="AU673" s="157" t="s">
        <v>86</v>
      </c>
      <c r="AV673" s="12" t="s">
        <v>86</v>
      </c>
      <c r="AW673" s="12" t="s">
        <v>32</v>
      </c>
      <c r="AX673" s="12" t="s">
        <v>77</v>
      </c>
      <c r="AY673" s="157" t="s">
        <v>177</v>
      </c>
    </row>
    <row r="674" spans="2:65" s="12" customFormat="1" ht="11.25">
      <c r="B674" s="156"/>
      <c r="D674" s="149" t="s">
        <v>240</v>
      </c>
      <c r="E674" s="157" t="s">
        <v>1</v>
      </c>
      <c r="F674" s="158" t="s">
        <v>933</v>
      </c>
      <c r="H674" s="159">
        <v>2.1779999999999999</v>
      </c>
      <c r="I674" s="160"/>
      <c r="L674" s="156"/>
      <c r="M674" s="161"/>
      <c r="T674" s="162"/>
      <c r="AT674" s="157" t="s">
        <v>240</v>
      </c>
      <c r="AU674" s="157" t="s">
        <v>86</v>
      </c>
      <c r="AV674" s="12" t="s">
        <v>86</v>
      </c>
      <c r="AW674" s="12" t="s">
        <v>32</v>
      </c>
      <c r="AX674" s="12" t="s">
        <v>77</v>
      </c>
      <c r="AY674" s="157" t="s">
        <v>177</v>
      </c>
    </row>
    <row r="675" spans="2:65" s="12" customFormat="1" ht="11.25">
      <c r="B675" s="156"/>
      <c r="D675" s="149" t="s">
        <v>240</v>
      </c>
      <c r="E675" s="157" t="s">
        <v>1</v>
      </c>
      <c r="F675" s="158" t="s">
        <v>934</v>
      </c>
      <c r="H675" s="159">
        <v>2.7</v>
      </c>
      <c r="I675" s="160"/>
      <c r="L675" s="156"/>
      <c r="M675" s="161"/>
      <c r="T675" s="162"/>
      <c r="AT675" s="157" t="s">
        <v>240</v>
      </c>
      <c r="AU675" s="157" t="s">
        <v>86</v>
      </c>
      <c r="AV675" s="12" t="s">
        <v>86</v>
      </c>
      <c r="AW675" s="12" t="s">
        <v>32</v>
      </c>
      <c r="AX675" s="12" t="s">
        <v>77</v>
      </c>
      <c r="AY675" s="157" t="s">
        <v>177</v>
      </c>
    </row>
    <row r="676" spans="2:65" s="12" customFormat="1" ht="11.25">
      <c r="B676" s="156"/>
      <c r="D676" s="149" t="s">
        <v>240</v>
      </c>
      <c r="E676" s="157" t="s">
        <v>1</v>
      </c>
      <c r="F676" s="158" t="s">
        <v>935</v>
      </c>
      <c r="H676" s="159">
        <v>2.1120000000000001</v>
      </c>
      <c r="I676" s="160"/>
      <c r="L676" s="156"/>
      <c r="M676" s="161"/>
      <c r="T676" s="162"/>
      <c r="AT676" s="157" t="s">
        <v>240</v>
      </c>
      <c r="AU676" s="157" t="s">
        <v>86</v>
      </c>
      <c r="AV676" s="12" t="s">
        <v>86</v>
      </c>
      <c r="AW676" s="12" t="s">
        <v>32</v>
      </c>
      <c r="AX676" s="12" t="s">
        <v>77</v>
      </c>
      <c r="AY676" s="157" t="s">
        <v>177</v>
      </c>
    </row>
    <row r="677" spans="2:65" s="12" customFormat="1" ht="11.25">
      <c r="B677" s="156"/>
      <c r="D677" s="149" t="s">
        <v>240</v>
      </c>
      <c r="E677" s="157" t="s">
        <v>1</v>
      </c>
      <c r="F677" s="158" t="s">
        <v>936</v>
      </c>
      <c r="H677" s="159">
        <v>2.7</v>
      </c>
      <c r="I677" s="160"/>
      <c r="L677" s="156"/>
      <c r="M677" s="161"/>
      <c r="T677" s="162"/>
      <c r="AT677" s="157" t="s">
        <v>240</v>
      </c>
      <c r="AU677" s="157" t="s">
        <v>86</v>
      </c>
      <c r="AV677" s="12" t="s">
        <v>86</v>
      </c>
      <c r="AW677" s="12" t="s">
        <v>32</v>
      </c>
      <c r="AX677" s="12" t="s">
        <v>77</v>
      </c>
      <c r="AY677" s="157" t="s">
        <v>177</v>
      </c>
    </row>
    <row r="678" spans="2:65" s="12" customFormat="1" ht="11.25">
      <c r="B678" s="156"/>
      <c r="D678" s="149" t="s">
        <v>240</v>
      </c>
      <c r="E678" s="157" t="s">
        <v>1</v>
      </c>
      <c r="F678" s="158" t="s">
        <v>937</v>
      </c>
      <c r="H678" s="159">
        <v>10.5</v>
      </c>
      <c r="I678" s="160"/>
      <c r="L678" s="156"/>
      <c r="M678" s="161"/>
      <c r="T678" s="162"/>
      <c r="AT678" s="157" t="s">
        <v>240</v>
      </c>
      <c r="AU678" s="157" t="s">
        <v>86</v>
      </c>
      <c r="AV678" s="12" t="s">
        <v>86</v>
      </c>
      <c r="AW678" s="12" t="s">
        <v>32</v>
      </c>
      <c r="AX678" s="12" t="s">
        <v>77</v>
      </c>
      <c r="AY678" s="157" t="s">
        <v>177</v>
      </c>
    </row>
    <row r="679" spans="2:65" s="15" customFormat="1" ht="11.25">
      <c r="B679" s="176"/>
      <c r="D679" s="149" t="s">
        <v>240</v>
      </c>
      <c r="E679" s="177" t="s">
        <v>1</v>
      </c>
      <c r="F679" s="178" t="s">
        <v>274</v>
      </c>
      <c r="H679" s="179">
        <v>39.155000000000001</v>
      </c>
      <c r="I679" s="180"/>
      <c r="L679" s="176"/>
      <c r="M679" s="181"/>
      <c r="T679" s="182"/>
      <c r="AT679" s="177" t="s">
        <v>240</v>
      </c>
      <c r="AU679" s="177" t="s">
        <v>86</v>
      </c>
      <c r="AV679" s="15" t="s">
        <v>102</v>
      </c>
      <c r="AW679" s="15" t="s">
        <v>32</v>
      </c>
      <c r="AX679" s="15" t="s">
        <v>77</v>
      </c>
      <c r="AY679" s="177" t="s">
        <v>177</v>
      </c>
    </row>
    <row r="680" spans="2:65" s="14" customFormat="1" ht="11.25">
      <c r="B680" s="169"/>
      <c r="D680" s="149" t="s">
        <v>240</v>
      </c>
      <c r="E680" s="170" t="s">
        <v>1</v>
      </c>
      <c r="F680" s="171" t="s">
        <v>263</v>
      </c>
      <c r="H680" s="172">
        <v>51.973999999999997</v>
      </c>
      <c r="I680" s="173"/>
      <c r="L680" s="169"/>
      <c r="M680" s="174"/>
      <c r="T680" s="175"/>
      <c r="AT680" s="170" t="s">
        <v>240</v>
      </c>
      <c r="AU680" s="170" t="s">
        <v>86</v>
      </c>
      <c r="AV680" s="14" t="s">
        <v>115</v>
      </c>
      <c r="AW680" s="14" t="s">
        <v>32</v>
      </c>
      <c r="AX680" s="14" t="s">
        <v>84</v>
      </c>
      <c r="AY680" s="170" t="s">
        <v>177</v>
      </c>
    </row>
    <row r="681" spans="2:65" s="1" customFormat="1" ht="16.5" customHeight="1">
      <c r="B681" s="32"/>
      <c r="C681" s="136" t="s">
        <v>938</v>
      </c>
      <c r="D681" s="136" t="s">
        <v>180</v>
      </c>
      <c r="E681" s="137" t="s">
        <v>939</v>
      </c>
      <c r="F681" s="138" t="s">
        <v>940</v>
      </c>
      <c r="G681" s="139" t="s">
        <v>368</v>
      </c>
      <c r="H681" s="140">
        <v>51.973999999999997</v>
      </c>
      <c r="I681" s="141"/>
      <c r="J681" s="142">
        <f>ROUND(I681*H681,2)</f>
        <v>0</v>
      </c>
      <c r="K681" s="138" t="s">
        <v>237</v>
      </c>
      <c r="L681" s="32"/>
      <c r="M681" s="143" t="s">
        <v>1</v>
      </c>
      <c r="N681" s="144" t="s">
        <v>42</v>
      </c>
      <c r="P681" s="145">
        <f>O681*H681</f>
        <v>0</v>
      </c>
      <c r="Q681" s="145">
        <v>0</v>
      </c>
      <c r="R681" s="145">
        <f>Q681*H681</f>
        <v>0</v>
      </c>
      <c r="S681" s="145">
        <v>0</v>
      </c>
      <c r="T681" s="146">
        <f>S681*H681</f>
        <v>0</v>
      </c>
      <c r="AR681" s="147" t="s">
        <v>115</v>
      </c>
      <c r="AT681" s="147" t="s">
        <v>180</v>
      </c>
      <c r="AU681" s="147" t="s">
        <v>86</v>
      </c>
      <c r="AY681" s="17" t="s">
        <v>177</v>
      </c>
      <c r="BE681" s="148">
        <f>IF(N681="základní",J681,0)</f>
        <v>0</v>
      </c>
      <c r="BF681" s="148">
        <f>IF(N681="snížená",J681,0)</f>
        <v>0</v>
      </c>
      <c r="BG681" s="148">
        <f>IF(N681="zákl. přenesená",J681,0)</f>
        <v>0</v>
      </c>
      <c r="BH681" s="148">
        <f>IF(N681="sníž. přenesená",J681,0)</f>
        <v>0</v>
      </c>
      <c r="BI681" s="148">
        <f>IF(N681="nulová",J681,0)</f>
        <v>0</v>
      </c>
      <c r="BJ681" s="17" t="s">
        <v>84</v>
      </c>
      <c r="BK681" s="148">
        <f>ROUND(I681*H681,2)</f>
        <v>0</v>
      </c>
      <c r="BL681" s="17" t="s">
        <v>115</v>
      </c>
      <c r="BM681" s="147" t="s">
        <v>941</v>
      </c>
    </row>
    <row r="682" spans="2:65" s="1" customFormat="1" ht="11.25">
      <c r="B682" s="32"/>
      <c r="D682" s="149" t="s">
        <v>186</v>
      </c>
      <c r="F682" s="150" t="s">
        <v>942</v>
      </c>
      <c r="I682" s="151"/>
      <c r="L682" s="32"/>
      <c r="M682" s="152"/>
      <c r="T682" s="56"/>
      <c r="AT682" s="17" t="s">
        <v>186</v>
      </c>
      <c r="AU682" s="17" t="s">
        <v>86</v>
      </c>
    </row>
    <row r="683" spans="2:65" s="12" customFormat="1" ht="11.25">
      <c r="B683" s="156"/>
      <c r="D683" s="149" t="s">
        <v>240</v>
      </c>
      <c r="E683" s="157" t="s">
        <v>1</v>
      </c>
      <c r="F683" s="158" t="s">
        <v>943</v>
      </c>
      <c r="H683" s="159">
        <v>51.973999999999997</v>
      </c>
      <c r="I683" s="160"/>
      <c r="L683" s="156"/>
      <c r="M683" s="161"/>
      <c r="T683" s="162"/>
      <c r="AT683" s="157" t="s">
        <v>240</v>
      </c>
      <c r="AU683" s="157" t="s">
        <v>86</v>
      </c>
      <c r="AV683" s="12" t="s">
        <v>86</v>
      </c>
      <c r="AW683" s="12" t="s">
        <v>32</v>
      </c>
      <c r="AX683" s="12" t="s">
        <v>84</v>
      </c>
      <c r="AY683" s="157" t="s">
        <v>177</v>
      </c>
    </row>
    <row r="684" spans="2:65" s="1" customFormat="1" ht="16.5" customHeight="1">
      <c r="B684" s="32"/>
      <c r="C684" s="136" t="s">
        <v>944</v>
      </c>
      <c r="D684" s="136" t="s">
        <v>180</v>
      </c>
      <c r="E684" s="137" t="s">
        <v>945</v>
      </c>
      <c r="F684" s="138" t="s">
        <v>946</v>
      </c>
      <c r="G684" s="139" t="s">
        <v>307</v>
      </c>
      <c r="H684" s="140">
        <v>1.034</v>
      </c>
      <c r="I684" s="141"/>
      <c r="J684" s="142">
        <f>ROUND(I684*H684,2)</f>
        <v>0</v>
      </c>
      <c r="K684" s="138" t="s">
        <v>237</v>
      </c>
      <c r="L684" s="32"/>
      <c r="M684" s="143" t="s">
        <v>1</v>
      </c>
      <c r="N684" s="144" t="s">
        <v>42</v>
      </c>
      <c r="P684" s="145">
        <f>O684*H684</f>
        <v>0</v>
      </c>
      <c r="Q684" s="145">
        <v>1.05291</v>
      </c>
      <c r="R684" s="145">
        <f>Q684*H684</f>
        <v>1.0887089400000001</v>
      </c>
      <c r="S684" s="145">
        <v>0</v>
      </c>
      <c r="T684" s="146">
        <f>S684*H684</f>
        <v>0</v>
      </c>
      <c r="AR684" s="147" t="s">
        <v>115</v>
      </c>
      <c r="AT684" s="147" t="s">
        <v>180</v>
      </c>
      <c r="AU684" s="147" t="s">
        <v>86</v>
      </c>
      <c r="AY684" s="17" t="s">
        <v>177</v>
      </c>
      <c r="BE684" s="148">
        <f>IF(N684="základní",J684,0)</f>
        <v>0</v>
      </c>
      <c r="BF684" s="148">
        <f>IF(N684="snížená",J684,0)</f>
        <v>0</v>
      </c>
      <c r="BG684" s="148">
        <f>IF(N684="zákl. přenesená",J684,0)</f>
        <v>0</v>
      </c>
      <c r="BH684" s="148">
        <f>IF(N684="sníž. přenesená",J684,0)</f>
        <v>0</v>
      </c>
      <c r="BI684" s="148">
        <f>IF(N684="nulová",J684,0)</f>
        <v>0</v>
      </c>
      <c r="BJ684" s="17" t="s">
        <v>84</v>
      </c>
      <c r="BK684" s="148">
        <f>ROUND(I684*H684,2)</f>
        <v>0</v>
      </c>
      <c r="BL684" s="17" t="s">
        <v>115</v>
      </c>
      <c r="BM684" s="147" t="s">
        <v>947</v>
      </c>
    </row>
    <row r="685" spans="2:65" s="1" customFormat="1" ht="11.25">
      <c r="B685" s="32"/>
      <c r="D685" s="149" t="s">
        <v>186</v>
      </c>
      <c r="F685" s="150" t="s">
        <v>948</v>
      </c>
      <c r="I685" s="151"/>
      <c r="L685" s="32"/>
      <c r="M685" s="152"/>
      <c r="T685" s="56"/>
      <c r="AT685" s="17" t="s">
        <v>186</v>
      </c>
      <c r="AU685" s="17" t="s">
        <v>86</v>
      </c>
    </row>
    <row r="686" spans="2:65" s="12" customFormat="1" ht="11.25">
      <c r="B686" s="156"/>
      <c r="D686" s="149" t="s">
        <v>240</v>
      </c>
      <c r="E686" s="157" t="s">
        <v>1</v>
      </c>
      <c r="F686" s="158" t="s">
        <v>949</v>
      </c>
      <c r="H686" s="159">
        <v>1.034</v>
      </c>
      <c r="I686" s="160"/>
      <c r="L686" s="156"/>
      <c r="M686" s="161"/>
      <c r="T686" s="162"/>
      <c r="AT686" s="157" t="s">
        <v>240</v>
      </c>
      <c r="AU686" s="157" t="s">
        <v>86</v>
      </c>
      <c r="AV686" s="12" t="s">
        <v>86</v>
      </c>
      <c r="AW686" s="12" t="s">
        <v>32</v>
      </c>
      <c r="AX686" s="12" t="s">
        <v>84</v>
      </c>
      <c r="AY686" s="157" t="s">
        <v>177</v>
      </c>
    </row>
    <row r="687" spans="2:65" s="11" customFormat="1" ht="22.9" customHeight="1">
      <c r="B687" s="124"/>
      <c r="D687" s="125" t="s">
        <v>76</v>
      </c>
      <c r="E687" s="134" t="s">
        <v>277</v>
      </c>
      <c r="F687" s="134" t="s">
        <v>950</v>
      </c>
      <c r="I687" s="127"/>
      <c r="J687" s="135">
        <f>BK687</f>
        <v>0</v>
      </c>
      <c r="L687" s="124"/>
      <c r="M687" s="129"/>
      <c r="P687" s="130">
        <f>SUM(P688:P845)</f>
        <v>0</v>
      </c>
      <c r="R687" s="130">
        <f>SUM(R688:R845)</f>
        <v>96.391101269999993</v>
      </c>
      <c r="T687" s="131">
        <f>SUM(T688:T845)</f>
        <v>9.9751000000000006E-4</v>
      </c>
      <c r="AR687" s="125" t="s">
        <v>84</v>
      </c>
      <c r="AT687" s="132" t="s">
        <v>76</v>
      </c>
      <c r="AU687" s="132" t="s">
        <v>84</v>
      </c>
      <c r="AY687" s="125" t="s">
        <v>177</v>
      </c>
      <c r="BK687" s="133">
        <f>SUM(BK688:BK845)</f>
        <v>0</v>
      </c>
    </row>
    <row r="688" spans="2:65" s="1" customFormat="1" ht="16.5" customHeight="1">
      <c r="B688" s="32"/>
      <c r="C688" s="136" t="s">
        <v>951</v>
      </c>
      <c r="D688" s="136" t="s">
        <v>180</v>
      </c>
      <c r="E688" s="137" t="s">
        <v>952</v>
      </c>
      <c r="F688" s="138" t="s">
        <v>953</v>
      </c>
      <c r="G688" s="139" t="s">
        <v>368</v>
      </c>
      <c r="H688" s="140">
        <v>104.419</v>
      </c>
      <c r="I688" s="141"/>
      <c r="J688" s="142">
        <f>ROUND(I688*H688,2)</f>
        <v>0</v>
      </c>
      <c r="K688" s="138" t="s">
        <v>237</v>
      </c>
      <c r="L688" s="32"/>
      <c r="M688" s="143" t="s">
        <v>1</v>
      </c>
      <c r="N688" s="144" t="s">
        <v>42</v>
      </c>
      <c r="P688" s="145">
        <f>O688*H688</f>
        <v>0</v>
      </c>
      <c r="Q688" s="145">
        <v>4.3800000000000002E-3</v>
      </c>
      <c r="R688" s="145">
        <f>Q688*H688</f>
        <v>0.45735522000000001</v>
      </c>
      <c r="S688" s="145">
        <v>0</v>
      </c>
      <c r="T688" s="146">
        <f>S688*H688</f>
        <v>0</v>
      </c>
      <c r="AR688" s="147" t="s">
        <v>115</v>
      </c>
      <c r="AT688" s="147" t="s">
        <v>180</v>
      </c>
      <c r="AU688" s="147" t="s">
        <v>86</v>
      </c>
      <c r="AY688" s="17" t="s">
        <v>177</v>
      </c>
      <c r="BE688" s="148">
        <f>IF(N688="základní",J688,0)</f>
        <v>0</v>
      </c>
      <c r="BF688" s="148">
        <f>IF(N688="snížená",J688,0)</f>
        <v>0</v>
      </c>
      <c r="BG688" s="148">
        <f>IF(N688="zákl. přenesená",J688,0)</f>
        <v>0</v>
      </c>
      <c r="BH688" s="148">
        <f>IF(N688="sníž. přenesená",J688,0)</f>
        <v>0</v>
      </c>
      <c r="BI688" s="148">
        <f>IF(N688="nulová",J688,0)</f>
        <v>0</v>
      </c>
      <c r="BJ688" s="17" t="s">
        <v>84</v>
      </c>
      <c r="BK688" s="148">
        <f>ROUND(I688*H688,2)</f>
        <v>0</v>
      </c>
      <c r="BL688" s="17" t="s">
        <v>115</v>
      </c>
      <c r="BM688" s="147" t="s">
        <v>954</v>
      </c>
    </row>
    <row r="689" spans="2:65" s="1" customFormat="1" ht="11.25">
      <c r="B689" s="32"/>
      <c r="D689" s="149" t="s">
        <v>186</v>
      </c>
      <c r="F689" s="150" t="s">
        <v>955</v>
      </c>
      <c r="I689" s="151"/>
      <c r="L689" s="32"/>
      <c r="M689" s="152"/>
      <c r="T689" s="56"/>
      <c r="AT689" s="17" t="s">
        <v>186</v>
      </c>
      <c r="AU689" s="17" t="s">
        <v>86</v>
      </c>
    </row>
    <row r="690" spans="2:65" s="13" customFormat="1" ht="11.25">
      <c r="B690" s="163"/>
      <c r="D690" s="149" t="s">
        <v>240</v>
      </c>
      <c r="E690" s="164" t="s">
        <v>1</v>
      </c>
      <c r="F690" s="165" t="s">
        <v>956</v>
      </c>
      <c r="H690" s="164" t="s">
        <v>1</v>
      </c>
      <c r="I690" s="166"/>
      <c r="L690" s="163"/>
      <c r="M690" s="167"/>
      <c r="T690" s="168"/>
      <c r="AT690" s="164" t="s">
        <v>240</v>
      </c>
      <c r="AU690" s="164" t="s">
        <v>86</v>
      </c>
      <c r="AV690" s="13" t="s">
        <v>84</v>
      </c>
      <c r="AW690" s="13" t="s">
        <v>32</v>
      </c>
      <c r="AX690" s="13" t="s">
        <v>77</v>
      </c>
      <c r="AY690" s="164" t="s">
        <v>177</v>
      </c>
    </row>
    <row r="691" spans="2:65" s="12" customFormat="1" ht="11.25">
      <c r="B691" s="156"/>
      <c r="D691" s="149" t="s">
        <v>240</v>
      </c>
      <c r="E691" s="157" t="s">
        <v>1</v>
      </c>
      <c r="F691" s="158" t="s">
        <v>957</v>
      </c>
      <c r="H691" s="159">
        <v>93.245000000000005</v>
      </c>
      <c r="I691" s="160"/>
      <c r="L691" s="156"/>
      <c r="M691" s="161"/>
      <c r="T691" s="162"/>
      <c r="AT691" s="157" t="s">
        <v>240</v>
      </c>
      <c r="AU691" s="157" t="s">
        <v>86</v>
      </c>
      <c r="AV691" s="12" t="s">
        <v>86</v>
      </c>
      <c r="AW691" s="12" t="s">
        <v>32</v>
      </c>
      <c r="AX691" s="12" t="s">
        <v>77</v>
      </c>
      <c r="AY691" s="157" t="s">
        <v>177</v>
      </c>
    </row>
    <row r="692" spans="2:65" s="12" customFormat="1" ht="11.25">
      <c r="B692" s="156"/>
      <c r="D692" s="149" t="s">
        <v>240</v>
      </c>
      <c r="E692" s="157" t="s">
        <v>1</v>
      </c>
      <c r="F692" s="158" t="s">
        <v>958</v>
      </c>
      <c r="H692" s="159">
        <v>11.173999999999999</v>
      </c>
      <c r="I692" s="160"/>
      <c r="L692" s="156"/>
      <c r="M692" s="161"/>
      <c r="T692" s="162"/>
      <c r="AT692" s="157" t="s">
        <v>240</v>
      </c>
      <c r="AU692" s="157" t="s">
        <v>86</v>
      </c>
      <c r="AV692" s="12" t="s">
        <v>86</v>
      </c>
      <c r="AW692" s="12" t="s">
        <v>32</v>
      </c>
      <c r="AX692" s="12" t="s">
        <v>77</v>
      </c>
      <c r="AY692" s="157" t="s">
        <v>177</v>
      </c>
    </row>
    <row r="693" spans="2:65" s="14" customFormat="1" ht="11.25">
      <c r="B693" s="169"/>
      <c r="D693" s="149" t="s">
        <v>240</v>
      </c>
      <c r="E693" s="170" t="s">
        <v>1</v>
      </c>
      <c r="F693" s="171" t="s">
        <v>263</v>
      </c>
      <c r="H693" s="172">
        <v>104.419</v>
      </c>
      <c r="I693" s="173"/>
      <c r="L693" s="169"/>
      <c r="M693" s="174"/>
      <c r="T693" s="175"/>
      <c r="AT693" s="170" t="s">
        <v>240</v>
      </c>
      <c r="AU693" s="170" t="s">
        <v>86</v>
      </c>
      <c r="AV693" s="14" t="s">
        <v>115</v>
      </c>
      <c r="AW693" s="14" t="s">
        <v>32</v>
      </c>
      <c r="AX693" s="14" t="s">
        <v>84</v>
      </c>
      <c r="AY693" s="170" t="s">
        <v>177</v>
      </c>
    </row>
    <row r="694" spans="2:65" s="1" customFormat="1" ht="16.5" customHeight="1">
      <c r="B694" s="32"/>
      <c r="C694" s="136" t="s">
        <v>959</v>
      </c>
      <c r="D694" s="136" t="s">
        <v>180</v>
      </c>
      <c r="E694" s="137" t="s">
        <v>960</v>
      </c>
      <c r="F694" s="138" t="s">
        <v>961</v>
      </c>
      <c r="G694" s="139" t="s">
        <v>368</v>
      </c>
      <c r="H694" s="140">
        <v>621.63099999999997</v>
      </c>
      <c r="I694" s="141"/>
      <c r="J694" s="142">
        <f>ROUND(I694*H694,2)</f>
        <v>0</v>
      </c>
      <c r="K694" s="138" t="s">
        <v>1</v>
      </c>
      <c r="L694" s="32"/>
      <c r="M694" s="143" t="s">
        <v>1</v>
      </c>
      <c r="N694" s="144" t="s">
        <v>42</v>
      </c>
      <c r="P694" s="145">
        <f>O694*H694</f>
        <v>0</v>
      </c>
      <c r="Q694" s="145">
        <v>1.8380000000000001E-2</v>
      </c>
      <c r="R694" s="145">
        <f>Q694*H694</f>
        <v>11.425577779999999</v>
      </c>
      <c r="S694" s="145">
        <v>0</v>
      </c>
      <c r="T694" s="146">
        <f>S694*H694</f>
        <v>0</v>
      </c>
      <c r="AR694" s="147" t="s">
        <v>115</v>
      </c>
      <c r="AT694" s="147" t="s">
        <v>180</v>
      </c>
      <c r="AU694" s="147" t="s">
        <v>86</v>
      </c>
      <c r="AY694" s="17" t="s">
        <v>177</v>
      </c>
      <c r="BE694" s="148">
        <f>IF(N694="základní",J694,0)</f>
        <v>0</v>
      </c>
      <c r="BF694" s="148">
        <f>IF(N694="snížená",J694,0)</f>
        <v>0</v>
      </c>
      <c r="BG694" s="148">
        <f>IF(N694="zákl. přenesená",J694,0)</f>
        <v>0</v>
      </c>
      <c r="BH694" s="148">
        <f>IF(N694="sníž. přenesená",J694,0)</f>
        <v>0</v>
      </c>
      <c r="BI694" s="148">
        <f>IF(N694="nulová",J694,0)</f>
        <v>0</v>
      </c>
      <c r="BJ694" s="17" t="s">
        <v>84</v>
      </c>
      <c r="BK694" s="148">
        <f>ROUND(I694*H694,2)</f>
        <v>0</v>
      </c>
      <c r="BL694" s="17" t="s">
        <v>115</v>
      </c>
      <c r="BM694" s="147" t="s">
        <v>962</v>
      </c>
    </row>
    <row r="695" spans="2:65" s="1" customFormat="1" ht="19.5">
      <c r="B695" s="32"/>
      <c r="D695" s="149" t="s">
        <v>186</v>
      </c>
      <c r="F695" s="150" t="s">
        <v>963</v>
      </c>
      <c r="I695" s="151"/>
      <c r="L695" s="32"/>
      <c r="M695" s="152"/>
      <c r="T695" s="56"/>
      <c r="AT695" s="17" t="s">
        <v>186</v>
      </c>
      <c r="AU695" s="17" t="s">
        <v>86</v>
      </c>
    </row>
    <row r="696" spans="2:65" s="12" customFormat="1" ht="11.25">
      <c r="B696" s="156"/>
      <c r="D696" s="149" t="s">
        <v>240</v>
      </c>
      <c r="E696" s="157" t="s">
        <v>1</v>
      </c>
      <c r="F696" s="158" t="s">
        <v>964</v>
      </c>
      <c r="H696" s="159">
        <v>8.75</v>
      </c>
      <c r="I696" s="160"/>
      <c r="L696" s="156"/>
      <c r="M696" s="161"/>
      <c r="T696" s="162"/>
      <c r="AT696" s="157" t="s">
        <v>240</v>
      </c>
      <c r="AU696" s="157" t="s">
        <v>86</v>
      </c>
      <c r="AV696" s="12" t="s">
        <v>86</v>
      </c>
      <c r="AW696" s="12" t="s">
        <v>32</v>
      </c>
      <c r="AX696" s="12" t="s">
        <v>77</v>
      </c>
      <c r="AY696" s="157" t="s">
        <v>177</v>
      </c>
    </row>
    <row r="697" spans="2:65" s="12" customFormat="1" ht="11.25">
      <c r="B697" s="156"/>
      <c r="D697" s="149" t="s">
        <v>240</v>
      </c>
      <c r="E697" s="157" t="s">
        <v>1</v>
      </c>
      <c r="F697" s="158" t="s">
        <v>965</v>
      </c>
      <c r="H697" s="159">
        <v>83.97</v>
      </c>
      <c r="I697" s="160"/>
      <c r="L697" s="156"/>
      <c r="M697" s="161"/>
      <c r="T697" s="162"/>
      <c r="AT697" s="157" t="s">
        <v>240</v>
      </c>
      <c r="AU697" s="157" t="s">
        <v>86</v>
      </c>
      <c r="AV697" s="12" t="s">
        <v>86</v>
      </c>
      <c r="AW697" s="12" t="s">
        <v>32</v>
      </c>
      <c r="AX697" s="12" t="s">
        <v>77</v>
      </c>
      <c r="AY697" s="157" t="s">
        <v>177</v>
      </c>
    </row>
    <row r="698" spans="2:65" s="12" customFormat="1" ht="11.25">
      <c r="B698" s="156"/>
      <c r="D698" s="149" t="s">
        <v>240</v>
      </c>
      <c r="E698" s="157" t="s">
        <v>1</v>
      </c>
      <c r="F698" s="158" t="s">
        <v>966</v>
      </c>
      <c r="H698" s="159">
        <v>60.95</v>
      </c>
      <c r="I698" s="160"/>
      <c r="L698" s="156"/>
      <c r="M698" s="161"/>
      <c r="T698" s="162"/>
      <c r="AT698" s="157" t="s">
        <v>240</v>
      </c>
      <c r="AU698" s="157" t="s">
        <v>86</v>
      </c>
      <c r="AV698" s="12" t="s">
        <v>86</v>
      </c>
      <c r="AW698" s="12" t="s">
        <v>32</v>
      </c>
      <c r="AX698" s="12" t="s">
        <v>77</v>
      </c>
      <c r="AY698" s="157" t="s">
        <v>177</v>
      </c>
    </row>
    <row r="699" spans="2:65" s="12" customFormat="1" ht="11.25">
      <c r="B699" s="156"/>
      <c r="D699" s="149" t="s">
        <v>240</v>
      </c>
      <c r="E699" s="157" t="s">
        <v>1</v>
      </c>
      <c r="F699" s="158" t="s">
        <v>967</v>
      </c>
      <c r="H699" s="159">
        <v>88.92</v>
      </c>
      <c r="I699" s="160"/>
      <c r="L699" s="156"/>
      <c r="M699" s="161"/>
      <c r="T699" s="162"/>
      <c r="AT699" s="157" t="s">
        <v>240</v>
      </c>
      <c r="AU699" s="157" t="s">
        <v>86</v>
      </c>
      <c r="AV699" s="12" t="s">
        <v>86</v>
      </c>
      <c r="AW699" s="12" t="s">
        <v>32</v>
      </c>
      <c r="AX699" s="12" t="s">
        <v>77</v>
      </c>
      <c r="AY699" s="157" t="s">
        <v>177</v>
      </c>
    </row>
    <row r="700" spans="2:65" s="12" customFormat="1" ht="11.25">
      <c r="B700" s="156"/>
      <c r="D700" s="149" t="s">
        <v>240</v>
      </c>
      <c r="E700" s="157" t="s">
        <v>1</v>
      </c>
      <c r="F700" s="158" t="s">
        <v>968</v>
      </c>
      <c r="H700" s="159">
        <v>66.069999999999993</v>
      </c>
      <c r="I700" s="160"/>
      <c r="L700" s="156"/>
      <c r="M700" s="161"/>
      <c r="T700" s="162"/>
      <c r="AT700" s="157" t="s">
        <v>240</v>
      </c>
      <c r="AU700" s="157" t="s">
        <v>86</v>
      </c>
      <c r="AV700" s="12" t="s">
        <v>86</v>
      </c>
      <c r="AW700" s="12" t="s">
        <v>32</v>
      </c>
      <c r="AX700" s="12" t="s">
        <v>77</v>
      </c>
      <c r="AY700" s="157" t="s">
        <v>177</v>
      </c>
    </row>
    <row r="701" spans="2:65" s="12" customFormat="1" ht="11.25">
      <c r="B701" s="156"/>
      <c r="D701" s="149" t="s">
        <v>240</v>
      </c>
      <c r="E701" s="157" t="s">
        <v>1</v>
      </c>
      <c r="F701" s="158" t="s">
        <v>969</v>
      </c>
      <c r="H701" s="159">
        <v>17.22</v>
      </c>
      <c r="I701" s="160"/>
      <c r="L701" s="156"/>
      <c r="M701" s="161"/>
      <c r="T701" s="162"/>
      <c r="AT701" s="157" t="s">
        <v>240</v>
      </c>
      <c r="AU701" s="157" t="s">
        <v>86</v>
      </c>
      <c r="AV701" s="12" t="s">
        <v>86</v>
      </c>
      <c r="AW701" s="12" t="s">
        <v>32</v>
      </c>
      <c r="AX701" s="12" t="s">
        <v>77</v>
      </c>
      <c r="AY701" s="157" t="s">
        <v>177</v>
      </c>
    </row>
    <row r="702" spans="2:65" s="12" customFormat="1" ht="11.25">
      <c r="B702" s="156"/>
      <c r="D702" s="149" t="s">
        <v>240</v>
      </c>
      <c r="E702" s="157" t="s">
        <v>1</v>
      </c>
      <c r="F702" s="158" t="s">
        <v>970</v>
      </c>
      <c r="H702" s="159">
        <v>15.14</v>
      </c>
      <c r="I702" s="160"/>
      <c r="L702" s="156"/>
      <c r="M702" s="161"/>
      <c r="T702" s="162"/>
      <c r="AT702" s="157" t="s">
        <v>240</v>
      </c>
      <c r="AU702" s="157" t="s">
        <v>86</v>
      </c>
      <c r="AV702" s="12" t="s">
        <v>86</v>
      </c>
      <c r="AW702" s="12" t="s">
        <v>32</v>
      </c>
      <c r="AX702" s="12" t="s">
        <v>77</v>
      </c>
      <c r="AY702" s="157" t="s">
        <v>177</v>
      </c>
    </row>
    <row r="703" spans="2:65" s="12" customFormat="1" ht="11.25">
      <c r="B703" s="156"/>
      <c r="D703" s="149" t="s">
        <v>240</v>
      </c>
      <c r="E703" s="157" t="s">
        <v>1</v>
      </c>
      <c r="F703" s="158" t="s">
        <v>971</v>
      </c>
      <c r="H703" s="159">
        <v>10.94</v>
      </c>
      <c r="I703" s="160"/>
      <c r="L703" s="156"/>
      <c r="M703" s="161"/>
      <c r="T703" s="162"/>
      <c r="AT703" s="157" t="s">
        <v>240</v>
      </c>
      <c r="AU703" s="157" t="s">
        <v>86</v>
      </c>
      <c r="AV703" s="12" t="s">
        <v>86</v>
      </c>
      <c r="AW703" s="12" t="s">
        <v>32</v>
      </c>
      <c r="AX703" s="12" t="s">
        <v>77</v>
      </c>
      <c r="AY703" s="157" t="s">
        <v>177</v>
      </c>
    </row>
    <row r="704" spans="2:65" s="12" customFormat="1" ht="11.25">
      <c r="B704" s="156"/>
      <c r="D704" s="149" t="s">
        <v>240</v>
      </c>
      <c r="E704" s="157" t="s">
        <v>1</v>
      </c>
      <c r="F704" s="158" t="s">
        <v>972</v>
      </c>
      <c r="H704" s="159">
        <v>99.96</v>
      </c>
      <c r="I704" s="160"/>
      <c r="L704" s="156"/>
      <c r="M704" s="161"/>
      <c r="T704" s="162"/>
      <c r="AT704" s="157" t="s">
        <v>240</v>
      </c>
      <c r="AU704" s="157" t="s">
        <v>86</v>
      </c>
      <c r="AV704" s="12" t="s">
        <v>86</v>
      </c>
      <c r="AW704" s="12" t="s">
        <v>32</v>
      </c>
      <c r="AX704" s="12" t="s">
        <v>77</v>
      </c>
      <c r="AY704" s="157" t="s">
        <v>177</v>
      </c>
    </row>
    <row r="705" spans="2:65" s="12" customFormat="1" ht="11.25">
      <c r="B705" s="156"/>
      <c r="D705" s="149" t="s">
        <v>240</v>
      </c>
      <c r="E705" s="157" t="s">
        <v>1</v>
      </c>
      <c r="F705" s="158" t="s">
        <v>973</v>
      </c>
      <c r="H705" s="159">
        <v>58.44</v>
      </c>
      <c r="I705" s="160"/>
      <c r="L705" s="156"/>
      <c r="M705" s="161"/>
      <c r="T705" s="162"/>
      <c r="AT705" s="157" t="s">
        <v>240</v>
      </c>
      <c r="AU705" s="157" t="s">
        <v>86</v>
      </c>
      <c r="AV705" s="12" t="s">
        <v>86</v>
      </c>
      <c r="AW705" s="12" t="s">
        <v>32</v>
      </c>
      <c r="AX705" s="12" t="s">
        <v>77</v>
      </c>
      <c r="AY705" s="157" t="s">
        <v>177</v>
      </c>
    </row>
    <row r="706" spans="2:65" s="12" customFormat="1" ht="11.25">
      <c r="B706" s="156"/>
      <c r="D706" s="149" t="s">
        <v>240</v>
      </c>
      <c r="E706" s="157" t="s">
        <v>1</v>
      </c>
      <c r="F706" s="158" t="s">
        <v>974</v>
      </c>
      <c r="H706" s="159">
        <v>59.44</v>
      </c>
      <c r="I706" s="160"/>
      <c r="L706" s="156"/>
      <c r="M706" s="161"/>
      <c r="T706" s="162"/>
      <c r="AT706" s="157" t="s">
        <v>240</v>
      </c>
      <c r="AU706" s="157" t="s">
        <v>86</v>
      </c>
      <c r="AV706" s="12" t="s">
        <v>86</v>
      </c>
      <c r="AW706" s="12" t="s">
        <v>32</v>
      </c>
      <c r="AX706" s="12" t="s">
        <v>77</v>
      </c>
      <c r="AY706" s="157" t="s">
        <v>177</v>
      </c>
    </row>
    <row r="707" spans="2:65" s="12" customFormat="1" ht="11.25">
      <c r="B707" s="156"/>
      <c r="D707" s="149" t="s">
        <v>240</v>
      </c>
      <c r="E707" s="157" t="s">
        <v>1</v>
      </c>
      <c r="F707" s="158" t="s">
        <v>975</v>
      </c>
      <c r="H707" s="159">
        <v>28.13</v>
      </c>
      <c r="I707" s="160"/>
      <c r="L707" s="156"/>
      <c r="M707" s="161"/>
      <c r="T707" s="162"/>
      <c r="AT707" s="157" t="s">
        <v>240</v>
      </c>
      <c r="AU707" s="157" t="s">
        <v>86</v>
      </c>
      <c r="AV707" s="12" t="s">
        <v>86</v>
      </c>
      <c r="AW707" s="12" t="s">
        <v>32</v>
      </c>
      <c r="AX707" s="12" t="s">
        <v>77</v>
      </c>
      <c r="AY707" s="157" t="s">
        <v>177</v>
      </c>
    </row>
    <row r="708" spans="2:65" s="12" customFormat="1" ht="11.25">
      <c r="B708" s="156"/>
      <c r="D708" s="149" t="s">
        <v>240</v>
      </c>
      <c r="E708" s="157" t="s">
        <v>1</v>
      </c>
      <c r="F708" s="158" t="s">
        <v>976</v>
      </c>
      <c r="H708" s="159">
        <v>34.909999999999997</v>
      </c>
      <c r="I708" s="160"/>
      <c r="L708" s="156"/>
      <c r="M708" s="161"/>
      <c r="T708" s="162"/>
      <c r="AT708" s="157" t="s">
        <v>240</v>
      </c>
      <c r="AU708" s="157" t="s">
        <v>86</v>
      </c>
      <c r="AV708" s="12" t="s">
        <v>86</v>
      </c>
      <c r="AW708" s="12" t="s">
        <v>32</v>
      </c>
      <c r="AX708" s="12" t="s">
        <v>77</v>
      </c>
      <c r="AY708" s="157" t="s">
        <v>177</v>
      </c>
    </row>
    <row r="709" spans="2:65" s="15" customFormat="1" ht="11.25">
      <c r="B709" s="176"/>
      <c r="D709" s="149" t="s">
        <v>240</v>
      </c>
      <c r="E709" s="177" t="s">
        <v>1</v>
      </c>
      <c r="F709" s="178" t="s">
        <v>274</v>
      </c>
      <c r="H709" s="179">
        <v>632.84</v>
      </c>
      <c r="I709" s="180"/>
      <c r="L709" s="176"/>
      <c r="M709" s="181"/>
      <c r="T709" s="182"/>
      <c r="AT709" s="177" t="s">
        <v>240</v>
      </c>
      <c r="AU709" s="177" t="s">
        <v>86</v>
      </c>
      <c r="AV709" s="15" t="s">
        <v>102</v>
      </c>
      <c r="AW709" s="15" t="s">
        <v>32</v>
      </c>
      <c r="AX709" s="15" t="s">
        <v>77</v>
      </c>
      <c r="AY709" s="177" t="s">
        <v>177</v>
      </c>
    </row>
    <row r="710" spans="2:65" s="12" customFormat="1" ht="11.25">
      <c r="B710" s="156"/>
      <c r="D710" s="149" t="s">
        <v>240</v>
      </c>
      <c r="E710" s="157" t="s">
        <v>1</v>
      </c>
      <c r="F710" s="158" t="s">
        <v>977</v>
      </c>
      <c r="H710" s="159">
        <v>-74.492999999999995</v>
      </c>
      <c r="I710" s="160"/>
      <c r="L710" s="156"/>
      <c r="M710" s="161"/>
      <c r="T710" s="162"/>
      <c r="AT710" s="157" t="s">
        <v>240</v>
      </c>
      <c r="AU710" s="157" t="s">
        <v>86</v>
      </c>
      <c r="AV710" s="12" t="s">
        <v>86</v>
      </c>
      <c r="AW710" s="12" t="s">
        <v>32</v>
      </c>
      <c r="AX710" s="12" t="s">
        <v>77</v>
      </c>
      <c r="AY710" s="157" t="s">
        <v>177</v>
      </c>
    </row>
    <row r="711" spans="2:65" s="12" customFormat="1" ht="11.25">
      <c r="B711" s="156"/>
      <c r="D711" s="149" t="s">
        <v>240</v>
      </c>
      <c r="E711" s="157" t="s">
        <v>1</v>
      </c>
      <c r="F711" s="158" t="s">
        <v>978</v>
      </c>
      <c r="H711" s="159">
        <v>63.283999999999999</v>
      </c>
      <c r="I711" s="160"/>
      <c r="L711" s="156"/>
      <c r="M711" s="161"/>
      <c r="T711" s="162"/>
      <c r="AT711" s="157" t="s">
        <v>240</v>
      </c>
      <c r="AU711" s="157" t="s">
        <v>86</v>
      </c>
      <c r="AV711" s="12" t="s">
        <v>86</v>
      </c>
      <c r="AW711" s="12" t="s">
        <v>32</v>
      </c>
      <c r="AX711" s="12" t="s">
        <v>77</v>
      </c>
      <c r="AY711" s="157" t="s">
        <v>177</v>
      </c>
    </row>
    <row r="712" spans="2:65" s="14" customFormat="1" ht="11.25">
      <c r="B712" s="169"/>
      <c r="D712" s="149" t="s">
        <v>240</v>
      </c>
      <c r="E712" s="170" t="s">
        <v>1</v>
      </c>
      <c r="F712" s="171" t="s">
        <v>263</v>
      </c>
      <c r="H712" s="172">
        <v>621.63099999999997</v>
      </c>
      <c r="I712" s="173"/>
      <c r="L712" s="169"/>
      <c r="M712" s="174"/>
      <c r="T712" s="175"/>
      <c r="AT712" s="170" t="s">
        <v>240</v>
      </c>
      <c r="AU712" s="170" t="s">
        <v>86</v>
      </c>
      <c r="AV712" s="14" t="s">
        <v>115</v>
      </c>
      <c r="AW712" s="14" t="s">
        <v>32</v>
      </c>
      <c r="AX712" s="14" t="s">
        <v>84</v>
      </c>
      <c r="AY712" s="170" t="s">
        <v>177</v>
      </c>
    </row>
    <row r="713" spans="2:65" s="1" customFormat="1" ht="16.5" customHeight="1">
      <c r="B713" s="32"/>
      <c r="C713" s="136" t="s">
        <v>979</v>
      </c>
      <c r="D713" s="136" t="s">
        <v>180</v>
      </c>
      <c r="E713" s="137" t="s">
        <v>980</v>
      </c>
      <c r="F713" s="138" t="s">
        <v>981</v>
      </c>
      <c r="G713" s="139" t="s">
        <v>368</v>
      </c>
      <c r="H713" s="140">
        <v>74.492999999999995</v>
      </c>
      <c r="I713" s="141"/>
      <c r="J713" s="142">
        <f>ROUND(I713*H713,2)</f>
        <v>0</v>
      </c>
      <c r="K713" s="138" t="s">
        <v>1</v>
      </c>
      <c r="L713" s="32"/>
      <c r="M713" s="143" t="s">
        <v>1</v>
      </c>
      <c r="N713" s="144" t="s">
        <v>42</v>
      </c>
      <c r="P713" s="145">
        <f>O713*H713</f>
        <v>0</v>
      </c>
      <c r="Q713" s="145">
        <v>2.1000000000000001E-2</v>
      </c>
      <c r="R713" s="145">
        <f>Q713*H713</f>
        <v>1.5643529999999999</v>
      </c>
      <c r="S713" s="145">
        <v>0</v>
      </c>
      <c r="T713" s="146">
        <f>S713*H713</f>
        <v>0</v>
      </c>
      <c r="AR713" s="147" t="s">
        <v>115</v>
      </c>
      <c r="AT713" s="147" t="s">
        <v>180</v>
      </c>
      <c r="AU713" s="147" t="s">
        <v>86</v>
      </c>
      <c r="AY713" s="17" t="s">
        <v>177</v>
      </c>
      <c r="BE713" s="148">
        <f>IF(N713="základní",J713,0)</f>
        <v>0</v>
      </c>
      <c r="BF713" s="148">
        <f>IF(N713="snížená",J713,0)</f>
        <v>0</v>
      </c>
      <c r="BG713" s="148">
        <f>IF(N713="zákl. přenesená",J713,0)</f>
        <v>0</v>
      </c>
      <c r="BH713" s="148">
        <f>IF(N713="sníž. přenesená",J713,0)</f>
        <v>0</v>
      </c>
      <c r="BI713" s="148">
        <f>IF(N713="nulová",J713,0)</f>
        <v>0</v>
      </c>
      <c r="BJ713" s="17" t="s">
        <v>84</v>
      </c>
      <c r="BK713" s="148">
        <f>ROUND(I713*H713,2)</f>
        <v>0</v>
      </c>
      <c r="BL713" s="17" t="s">
        <v>115</v>
      </c>
      <c r="BM713" s="147" t="s">
        <v>982</v>
      </c>
    </row>
    <row r="714" spans="2:65" s="1" customFormat="1" ht="11.25">
      <c r="B714" s="32"/>
      <c r="D714" s="149" t="s">
        <v>186</v>
      </c>
      <c r="F714" s="150" t="s">
        <v>983</v>
      </c>
      <c r="I714" s="151"/>
      <c r="L714" s="32"/>
      <c r="M714" s="152"/>
      <c r="T714" s="56"/>
      <c r="AT714" s="17" t="s">
        <v>186</v>
      </c>
      <c r="AU714" s="17" t="s">
        <v>86</v>
      </c>
    </row>
    <row r="715" spans="2:65" s="12" customFormat="1" ht="11.25">
      <c r="B715" s="156"/>
      <c r="D715" s="149" t="s">
        <v>240</v>
      </c>
      <c r="E715" s="157" t="s">
        <v>1</v>
      </c>
      <c r="F715" s="158" t="s">
        <v>984</v>
      </c>
      <c r="H715" s="159">
        <v>74.492999999999995</v>
      </c>
      <c r="I715" s="160"/>
      <c r="L715" s="156"/>
      <c r="M715" s="161"/>
      <c r="T715" s="162"/>
      <c r="AT715" s="157" t="s">
        <v>240</v>
      </c>
      <c r="AU715" s="157" t="s">
        <v>86</v>
      </c>
      <c r="AV715" s="12" t="s">
        <v>86</v>
      </c>
      <c r="AW715" s="12" t="s">
        <v>32</v>
      </c>
      <c r="AX715" s="12" t="s">
        <v>84</v>
      </c>
      <c r="AY715" s="157" t="s">
        <v>177</v>
      </c>
    </row>
    <row r="716" spans="2:65" s="1" customFormat="1" ht="16.5" customHeight="1">
      <c r="B716" s="32"/>
      <c r="C716" s="136" t="s">
        <v>985</v>
      </c>
      <c r="D716" s="136" t="s">
        <v>180</v>
      </c>
      <c r="E716" s="137" t="s">
        <v>986</v>
      </c>
      <c r="F716" s="138" t="s">
        <v>987</v>
      </c>
      <c r="G716" s="139" t="s">
        <v>368</v>
      </c>
      <c r="H716" s="140">
        <v>76.849999999999994</v>
      </c>
      <c r="I716" s="141"/>
      <c r="J716" s="142">
        <f>ROUND(I716*H716,2)</f>
        <v>0</v>
      </c>
      <c r="K716" s="138" t="s">
        <v>237</v>
      </c>
      <c r="L716" s="32"/>
      <c r="M716" s="143" t="s">
        <v>1</v>
      </c>
      <c r="N716" s="144" t="s">
        <v>42</v>
      </c>
      <c r="P716" s="145">
        <f>O716*H716</f>
        <v>0</v>
      </c>
      <c r="Q716" s="145">
        <v>4.3800000000000002E-3</v>
      </c>
      <c r="R716" s="145">
        <f>Q716*H716</f>
        <v>0.33660299999999999</v>
      </c>
      <c r="S716" s="145">
        <v>0</v>
      </c>
      <c r="T716" s="146">
        <f>S716*H716</f>
        <v>0</v>
      </c>
      <c r="AR716" s="147" t="s">
        <v>115</v>
      </c>
      <c r="AT716" s="147" t="s">
        <v>180</v>
      </c>
      <c r="AU716" s="147" t="s">
        <v>86</v>
      </c>
      <c r="AY716" s="17" t="s">
        <v>177</v>
      </c>
      <c r="BE716" s="148">
        <f>IF(N716="základní",J716,0)</f>
        <v>0</v>
      </c>
      <c r="BF716" s="148">
        <f>IF(N716="snížená",J716,0)</f>
        <v>0</v>
      </c>
      <c r="BG716" s="148">
        <f>IF(N716="zákl. přenesená",J716,0)</f>
        <v>0</v>
      </c>
      <c r="BH716" s="148">
        <f>IF(N716="sníž. přenesená",J716,0)</f>
        <v>0</v>
      </c>
      <c r="BI716" s="148">
        <f>IF(N716="nulová",J716,0)</f>
        <v>0</v>
      </c>
      <c r="BJ716" s="17" t="s">
        <v>84</v>
      </c>
      <c r="BK716" s="148">
        <f>ROUND(I716*H716,2)</f>
        <v>0</v>
      </c>
      <c r="BL716" s="17" t="s">
        <v>115</v>
      </c>
      <c r="BM716" s="147" t="s">
        <v>988</v>
      </c>
    </row>
    <row r="717" spans="2:65" s="1" customFormat="1" ht="11.25">
      <c r="B717" s="32"/>
      <c r="D717" s="149" t="s">
        <v>186</v>
      </c>
      <c r="F717" s="150" t="s">
        <v>989</v>
      </c>
      <c r="I717" s="151"/>
      <c r="L717" s="32"/>
      <c r="M717" s="152"/>
      <c r="T717" s="56"/>
      <c r="AT717" s="17" t="s">
        <v>186</v>
      </c>
      <c r="AU717" s="17" t="s">
        <v>86</v>
      </c>
    </row>
    <row r="718" spans="2:65" s="12" customFormat="1" ht="11.25">
      <c r="B718" s="156"/>
      <c r="D718" s="149" t="s">
        <v>240</v>
      </c>
      <c r="E718" s="157" t="s">
        <v>1</v>
      </c>
      <c r="F718" s="158" t="s">
        <v>990</v>
      </c>
      <c r="H718" s="159">
        <v>26.35</v>
      </c>
      <c r="I718" s="160"/>
      <c r="L718" s="156"/>
      <c r="M718" s="161"/>
      <c r="T718" s="162"/>
      <c r="AT718" s="157" t="s">
        <v>240</v>
      </c>
      <c r="AU718" s="157" t="s">
        <v>86</v>
      </c>
      <c r="AV718" s="12" t="s">
        <v>86</v>
      </c>
      <c r="AW718" s="12" t="s">
        <v>32</v>
      </c>
      <c r="AX718" s="12" t="s">
        <v>77</v>
      </c>
      <c r="AY718" s="157" t="s">
        <v>177</v>
      </c>
    </row>
    <row r="719" spans="2:65" s="12" customFormat="1" ht="11.25">
      <c r="B719" s="156"/>
      <c r="D719" s="149" t="s">
        <v>240</v>
      </c>
      <c r="E719" s="157" t="s">
        <v>1</v>
      </c>
      <c r="F719" s="158" t="s">
        <v>991</v>
      </c>
      <c r="H719" s="159">
        <v>50.5</v>
      </c>
      <c r="I719" s="160"/>
      <c r="L719" s="156"/>
      <c r="M719" s="161"/>
      <c r="T719" s="162"/>
      <c r="AT719" s="157" t="s">
        <v>240</v>
      </c>
      <c r="AU719" s="157" t="s">
        <v>86</v>
      </c>
      <c r="AV719" s="12" t="s">
        <v>86</v>
      </c>
      <c r="AW719" s="12" t="s">
        <v>32</v>
      </c>
      <c r="AX719" s="12" t="s">
        <v>77</v>
      </c>
      <c r="AY719" s="157" t="s">
        <v>177</v>
      </c>
    </row>
    <row r="720" spans="2:65" s="14" customFormat="1" ht="11.25">
      <c r="B720" s="169"/>
      <c r="D720" s="149" t="s">
        <v>240</v>
      </c>
      <c r="E720" s="170" t="s">
        <v>1</v>
      </c>
      <c r="F720" s="171" t="s">
        <v>263</v>
      </c>
      <c r="H720" s="172">
        <v>76.849999999999994</v>
      </c>
      <c r="I720" s="173"/>
      <c r="L720" s="169"/>
      <c r="M720" s="174"/>
      <c r="T720" s="175"/>
      <c r="AT720" s="170" t="s">
        <v>240</v>
      </c>
      <c r="AU720" s="170" t="s">
        <v>86</v>
      </c>
      <c r="AV720" s="14" t="s">
        <v>115</v>
      </c>
      <c r="AW720" s="14" t="s">
        <v>32</v>
      </c>
      <c r="AX720" s="14" t="s">
        <v>84</v>
      </c>
      <c r="AY720" s="170" t="s">
        <v>177</v>
      </c>
    </row>
    <row r="721" spans="2:65" s="1" customFormat="1" ht="16.5" customHeight="1">
      <c r="B721" s="32"/>
      <c r="C721" s="136" t="s">
        <v>992</v>
      </c>
      <c r="D721" s="136" t="s">
        <v>180</v>
      </c>
      <c r="E721" s="137" t="s">
        <v>993</v>
      </c>
      <c r="F721" s="138" t="s">
        <v>994</v>
      </c>
      <c r="G721" s="139" t="s">
        <v>368</v>
      </c>
      <c r="H721" s="140">
        <v>473.89</v>
      </c>
      <c r="I721" s="141"/>
      <c r="J721" s="142">
        <f>ROUND(I721*H721,2)</f>
        <v>0</v>
      </c>
      <c r="K721" s="138" t="s">
        <v>237</v>
      </c>
      <c r="L721" s="32"/>
      <c r="M721" s="143" t="s">
        <v>1</v>
      </c>
      <c r="N721" s="144" t="s">
        <v>42</v>
      </c>
      <c r="P721" s="145">
        <f>O721*H721</f>
        <v>0</v>
      </c>
      <c r="Q721" s="145">
        <v>1.3999999999999999E-4</v>
      </c>
      <c r="R721" s="145">
        <f>Q721*H721</f>
        <v>6.634459999999999E-2</v>
      </c>
      <c r="S721" s="145">
        <v>0</v>
      </c>
      <c r="T721" s="146">
        <f>S721*H721</f>
        <v>0</v>
      </c>
      <c r="AR721" s="147" t="s">
        <v>115</v>
      </c>
      <c r="AT721" s="147" t="s">
        <v>180</v>
      </c>
      <c r="AU721" s="147" t="s">
        <v>86</v>
      </c>
      <c r="AY721" s="17" t="s">
        <v>177</v>
      </c>
      <c r="BE721" s="148">
        <f>IF(N721="základní",J721,0)</f>
        <v>0</v>
      </c>
      <c r="BF721" s="148">
        <f>IF(N721="snížená",J721,0)</f>
        <v>0</v>
      </c>
      <c r="BG721" s="148">
        <f>IF(N721="zákl. přenesená",J721,0)</f>
        <v>0</v>
      </c>
      <c r="BH721" s="148">
        <f>IF(N721="sníž. přenesená",J721,0)</f>
        <v>0</v>
      </c>
      <c r="BI721" s="148">
        <f>IF(N721="nulová",J721,0)</f>
        <v>0</v>
      </c>
      <c r="BJ721" s="17" t="s">
        <v>84</v>
      </c>
      <c r="BK721" s="148">
        <f>ROUND(I721*H721,2)</f>
        <v>0</v>
      </c>
      <c r="BL721" s="17" t="s">
        <v>115</v>
      </c>
      <c r="BM721" s="147" t="s">
        <v>995</v>
      </c>
    </row>
    <row r="722" spans="2:65" s="1" customFormat="1" ht="11.25">
      <c r="B722" s="32"/>
      <c r="D722" s="149" t="s">
        <v>186</v>
      </c>
      <c r="F722" s="150" t="s">
        <v>996</v>
      </c>
      <c r="I722" s="151"/>
      <c r="L722" s="32"/>
      <c r="M722" s="152"/>
      <c r="T722" s="56"/>
      <c r="AT722" s="17" t="s">
        <v>186</v>
      </c>
      <c r="AU722" s="17" t="s">
        <v>86</v>
      </c>
    </row>
    <row r="723" spans="2:65" s="12" customFormat="1" ht="11.25">
      <c r="B723" s="156"/>
      <c r="D723" s="149" t="s">
        <v>240</v>
      </c>
      <c r="E723" s="157" t="s">
        <v>1</v>
      </c>
      <c r="F723" s="158" t="s">
        <v>997</v>
      </c>
      <c r="H723" s="159">
        <v>423.39</v>
      </c>
      <c r="I723" s="160"/>
      <c r="L723" s="156"/>
      <c r="M723" s="161"/>
      <c r="T723" s="162"/>
      <c r="AT723" s="157" t="s">
        <v>240</v>
      </c>
      <c r="AU723" s="157" t="s">
        <v>86</v>
      </c>
      <c r="AV723" s="12" t="s">
        <v>86</v>
      </c>
      <c r="AW723" s="12" t="s">
        <v>32</v>
      </c>
      <c r="AX723" s="12" t="s">
        <v>77</v>
      </c>
      <c r="AY723" s="157" t="s">
        <v>177</v>
      </c>
    </row>
    <row r="724" spans="2:65" s="12" customFormat="1" ht="11.25">
      <c r="B724" s="156"/>
      <c r="D724" s="149" t="s">
        <v>240</v>
      </c>
      <c r="E724" s="157" t="s">
        <v>1</v>
      </c>
      <c r="F724" s="158" t="s">
        <v>991</v>
      </c>
      <c r="H724" s="159">
        <v>50.5</v>
      </c>
      <c r="I724" s="160"/>
      <c r="L724" s="156"/>
      <c r="M724" s="161"/>
      <c r="T724" s="162"/>
      <c r="AT724" s="157" t="s">
        <v>240</v>
      </c>
      <c r="AU724" s="157" t="s">
        <v>86</v>
      </c>
      <c r="AV724" s="12" t="s">
        <v>86</v>
      </c>
      <c r="AW724" s="12" t="s">
        <v>32</v>
      </c>
      <c r="AX724" s="12" t="s">
        <v>77</v>
      </c>
      <c r="AY724" s="157" t="s">
        <v>177</v>
      </c>
    </row>
    <row r="725" spans="2:65" s="14" customFormat="1" ht="11.25">
      <c r="B725" s="169"/>
      <c r="D725" s="149" t="s">
        <v>240</v>
      </c>
      <c r="E725" s="170" t="s">
        <v>1</v>
      </c>
      <c r="F725" s="171" t="s">
        <v>263</v>
      </c>
      <c r="H725" s="172">
        <v>473.89</v>
      </c>
      <c r="I725" s="173"/>
      <c r="L725" s="169"/>
      <c r="M725" s="174"/>
      <c r="T725" s="175"/>
      <c r="AT725" s="170" t="s">
        <v>240</v>
      </c>
      <c r="AU725" s="170" t="s">
        <v>86</v>
      </c>
      <c r="AV725" s="14" t="s">
        <v>115</v>
      </c>
      <c r="AW725" s="14" t="s">
        <v>32</v>
      </c>
      <c r="AX725" s="14" t="s">
        <v>84</v>
      </c>
      <c r="AY725" s="170" t="s">
        <v>177</v>
      </c>
    </row>
    <row r="726" spans="2:65" s="1" customFormat="1" ht="24.2" customHeight="1">
      <c r="B726" s="32"/>
      <c r="C726" s="136" t="s">
        <v>998</v>
      </c>
      <c r="D726" s="136" t="s">
        <v>180</v>
      </c>
      <c r="E726" s="137" t="s">
        <v>999</v>
      </c>
      <c r="F726" s="138" t="s">
        <v>1000</v>
      </c>
      <c r="G726" s="139" t="s">
        <v>368</v>
      </c>
      <c r="H726" s="140">
        <v>384.9</v>
      </c>
      <c r="I726" s="141"/>
      <c r="J726" s="142">
        <f>ROUND(I726*H726,2)</f>
        <v>0</v>
      </c>
      <c r="K726" s="138" t="s">
        <v>1</v>
      </c>
      <c r="L726" s="32"/>
      <c r="M726" s="143" t="s">
        <v>1</v>
      </c>
      <c r="N726" s="144" t="s">
        <v>42</v>
      </c>
      <c r="P726" s="145">
        <f>O726*H726</f>
        <v>0</v>
      </c>
      <c r="Q726" s="145">
        <v>8.6800000000000002E-3</v>
      </c>
      <c r="R726" s="145">
        <f>Q726*H726</f>
        <v>3.340932</v>
      </c>
      <c r="S726" s="145">
        <v>0</v>
      </c>
      <c r="T726" s="146">
        <f>S726*H726</f>
        <v>0</v>
      </c>
      <c r="AR726" s="147" t="s">
        <v>115</v>
      </c>
      <c r="AT726" s="147" t="s">
        <v>180</v>
      </c>
      <c r="AU726" s="147" t="s">
        <v>86</v>
      </c>
      <c r="AY726" s="17" t="s">
        <v>177</v>
      </c>
      <c r="BE726" s="148">
        <f>IF(N726="základní",J726,0)</f>
        <v>0</v>
      </c>
      <c r="BF726" s="148">
        <f>IF(N726="snížená",J726,0)</f>
        <v>0</v>
      </c>
      <c r="BG726" s="148">
        <f>IF(N726="zákl. přenesená",J726,0)</f>
        <v>0</v>
      </c>
      <c r="BH726" s="148">
        <f>IF(N726="sníž. přenesená",J726,0)</f>
        <v>0</v>
      </c>
      <c r="BI726" s="148">
        <f>IF(N726="nulová",J726,0)</f>
        <v>0</v>
      </c>
      <c r="BJ726" s="17" t="s">
        <v>84</v>
      </c>
      <c r="BK726" s="148">
        <f>ROUND(I726*H726,2)</f>
        <v>0</v>
      </c>
      <c r="BL726" s="17" t="s">
        <v>115</v>
      </c>
      <c r="BM726" s="147" t="s">
        <v>1001</v>
      </c>
    </row>
    <row r="727" spans="2:65" s="1" customFormat="1" ht="19.5">
      <c r="B727" s="32"/>
      <c r="D727" s="149" t="s">
        <v>186</v>
      </c>
      <c r="F727" s="150" t="s">
        <v>1002</v>
      </c>
      <c r="I727" s="151"/>
      <c r="L727" s="32"/>
      <c r="M727" s="152"/>
      <c r="T727" s="56"/>
      <c r="AT727" s="17" t="s">
        <v>186</v>
      </c>
      <c r="AU727" s="17" t="s">
        <v>86</v>
      </c>
    </row>
    <row r="728" spans="2:65" s="1" customFormat="1" ht="58.5">
      <c r="B728" s="32"/>
      <c r="D728" s="149" t="s">
        <v>784</v>
      </c>
      <c r="F728" s="193" t="s">
        <v>1003</v>
      </c>
      <c r="I728" s="151"/>
      <c r="L728" s="32"/>
      <c r="M728" s="152"/>
      <c r="T728" s="56"/>
      <c r="AT728" s="17" t="s">
        <v>784</v>
      </c>
      <c r="AU728" s="17" t="s">
        <v>86</v>
      </c>
    </row>
    <row r="729" spans="2:65" s="12" customFormat="1" ht="11.25">
      <c r="B729" s="156"/>
      <c r="D729" s="149" t="s">
        <v>240</v>
      </c>
      <c r="E729" s="157" t="s">
        <v>1</v>
      </c>
      <c r="F729" s="158" t="s">
        <v>1004</v>
      </c>
      <c r="H729" s="159">
        <v>384.9</v>
      </c>
      <c r="I729" s="160"/>
      <c r="L729" s="156"/>
      <c r="M729" s="161"/>
      <c r="T729" s="162"/>
      <c r="AT729" s="157" t="s">
        <v>240</v>
      </c>
      <c r="AU729" s="157" t="s">
        <v>86</v>
      </c>
      <c r="AV729" s="12" t="s">
        <v>86</v>
      </c>
      <c r="AW729" s="12" t="s">
        <v>32</v>
      </c>
      <c r="AX729" s="12" t="s">
        <v>84</v>
      </c>
      <c r="AY729" s="157" t="s">
        <v>177</v>
      </c>
    </row>
    <row r="730" spans="2:65" s="1" customFormat="1" ht="16.5" customHeight="1">
      <c r="B730" s="32"/>
      <c r="C730" s="183" t="s">
        <v>1005</v>
      </c>
      <c r="D730" s="183" t="s">
        <v>344</v>
      </c>
      <c r="E730" s="184" t="s">
        <v>1006</v>
      </c>
      <c r="F730" s="185" t="s">
        <v>1007</v>
      </c>
      <c r="G730" s="186" t="s">
        <v>368</v>
      </c>
      <c r="H730" s="187">
        <v>387.67099999999999</v>
      </c>
      <c r="I730" s="188"/>
      <c r="J730" s="189">
        <f>ROUND(I730*H730,2)</f>
        <v>0</v>
      </c>
      <c r="K730" s="185" t="s">
        <v>237</v>
      </c>
      <c r="L730" s="190"/>
      <c r="M730" s="191" t="s">
        <v>1</v>
      </c>
      <c r="N730" s="192" t="s">
        <v>42</v>
      </c>
      <c r="P730" s="145">
        <f>O730*H730</f>
        <v>0</v>
      </c>
      <c r="Q730" s="145">
        <v>2.8E-3</v>
      </c>
      <c r="R730" s="145">
        <f>Q730*H730</f>
        <v>1.0854788</v>
      </c>
      <c r="S730" s="145">
        <v>0</v>
      </c>
      <c r="T730" s="146">
        <f>S730*H730</f>
        <v>0</v>
      </c>
      <c r="AR730" s="147" t="s">
        <v>290</v>
      </c>
      <c r="AT730" s="147" t="s">
        <v>344</v>
      </c>
      <c r="AU730" s="147" t="s">
        <v>86</v>
      </c>
      <c r="AY730" s="17" t="s">
        <v>177</v>
      </c>
      <c r="BE730" s="148">
        <f>IF(N730="základní",J730,0)</f>
        <v>0</v>
      </c>
      <c r="BF730" s="148">
        <f>IF(N730="snížená",J730,0)</f>
        <v>0</v>
      </c>
      <c r="BG730" s="148">
        <f>IF(N730="zákl. přenesená",J730,0)</f>
        <v>0</v>
      </c>
      <c r="BH730" s="148">
        <f>IF(N730="sníž. přenesená",J730,0)</f>
        <v>0</v>
      </c>
      <c r="BI730" s="148">
        <f>IF(N730="nulová",J730,0)</f>
        <v>0</v>
      </c>
      <c r="BJ730" s="17" t="s">
        <v>84</v>
      </c>
      <c r="BK730" s="148">
        <f>ROUND(I730*H730,2)</f>
        <v>0</v>
      </c>
      <c r="BL730" s="17" t="s">
        <v>115</v>
      </c>
      <c r="BM730" s="147" t="s">
        <v>1008</v>
      </c>
    </row>
    <row r="731" spans="2:65" s="1" customFormat="1" ht="11.25">
      <c r="B731" s="32"/>
      <c r="D731" s="149" t="s">
        <v>186</v>
      </c>
      <c r="F731" s="150" t="s">
        <v>1007</v>
      </c>
      <c r="I731" s="151"/>
      <c r="L731" s="32"/>
      <c r="M731" s="152"/>
      <c r="T731" s="56"/>
      <c r="AT731" s="17" t="s">
        <v>186</v>
      </c>
      <c r="AU731" s="17" t="s">
        <v>86</v>
      </c>
    </row>
    <row r="732" spans="2:65" s="13" customFormat="1" ht="11.25">
      <c r="B732" s="163"/>
      <c r="D732" s="149" t="s">
        <v>240</v>
      </c>
      <c r="E732" s="164" t="s">
        <v>1</v>
      </c>
      <c r="F732" s="165" t="s">
        <v>1009</v>
      </c>
      <c r="H732" s="164" t="s">
        <v>1</v>
      </c>
      <c r="I732" s="166"/>
      <c r="L732" s="163"/>
      <c r="M732" s="167"/>
      <c r="T732" s="168"/>
      <c r="AT732" s="164" t="s">
        <v>240</v>
      </c>
      <c r="AU732" s="164" t="s">
        <v>86</v>
      </c>
      <c r="AV732" s="13" t="s">
        <v>84</v>
      </c>
      <c r="AW732" s="13" t="s">
        <v>32</v>
      </c>
      <c r="AX732" s="13" t="s">
        <v>77</v>
      </c>
      <c r="AY732" s="164" t="s">
        <v>177</v>
      </c>
    </row>
    <row r="733" spans="2:65" s="12" customFormat="1" ht="11.25">
      <c r="B733" s="156"/>
      <c r="D733" s="149" t="s">
        <v>240</v>
      </c>
      <c r="E733" s="157" t="s">
        <v>1</v>
      </c>
      <c r="F733" s="158" t="s">
        <v>1010</v>
      </c>
      <c r="H733" s="159">
        <v>175.5</v>
      </c>
      <c r="I733" s="160"/>
      <c r="L733" s="156"/>
      <c r="M733" s="161"/>
      <c r="T733" s="162"/>
      <c r="AT733" s="157" t="s">
        <v>240</v>
      </c>
      <c r="AU733" s="157" t="s">
        <v>86</v>
      </c>
      <c r="AV733" s="12" t="s">
        <v>86</v>
      </c>
      <c r="AW733" s="12" t="s">
        <v>32</v>
      </c>
      <c r="AX733" s="12" t="s">
        <v>77</v>
      </c>
      <c r="AY733" s="157" t="s">
        <v>177</v>
      </c>
    </row>
    <row r="734" spans="2:65" s="12" customFormat="1" ht="11.25">
      <c r="B734" s="156"/>
      <c r="D734" s="149" t="s">
        <v>240</v>
      </c>
      <c r="E734" s="157" t="s">
        <v>1</v>
      </c>
      <c r="F734" s="158" t="s">
        <v>1011</v>
      </c>
      <c r="H734" s="159">
        <v>-24.52</v>
      </c>
      <c r="I734" s="160"/>
      <c r="L734" s="156"/>
      <c r="M734" s="161"/>
      <c r="T734" s="162"/>
      <c r="AT734" s="157" t="s">
        <v>240</v>
      </c>
      <c r="AU734" s="157" t="s">
        <v>86</v>
      </c>
      <c r="AV734" s="12" t="s">
        <v>86</v>
      </c>
      <c r="AW734" s="12" t="s">
        <v>32</v>
      </c>
      <c r="AX734" s="12" t="s">
        <v>77</v>
      </c>
      <c r="AY734" s="157" t="s">
        <v>177</v>
      </c>
    </row>
    <row r="735" spans="2:65" s="12" customFormat="1" ht="11.25">
      <c r="B735" s="156"/>
      <c r="D735" s="149" t="s">
        <v>240</v>
      </c>
      <c r="E735" s="157" t="s">
        <v>1</v>
      </c>
      <c r="F735" s="158" t="s">
        <v>1012</v>
      </c>
      <c r="H735" s="159">
        <v>-4.38</v>
      </c>
      <c r="I735" s="160"/>
      <c r="L735" s="156"/>
      <c r="M735" s="161"/>
      <c r="T735" s="162"/>
      <c r="AT735" s="157" t="s">
        <v>240</v>
      </c>
      <c r="AU735" s="157" t="s">
        <v>86</v>
      </c>
      <c r="AV735" s="12" t="s">
        <v>86</v>
      </c>
      <c r="AW735" s="12" t="s">
        <v>32</v>
      </c>
      <c r="AX735" s="12" t="s">
        <v>77</v>
      </c>
      <c r="AY735" s="157" t="s">
        <v>177</v>
      </c>
    </row>
    <row r="736" spans="2:65" s="15" customFormat="1" ht="11.25">
      <c r="B736" s="176"/>
      <c r="D736" s="149" t="s">
        <v>240</v>
      </c>
      <c r="E736" s="177" t="s">
        <v>1</v>
      </c>
      <c r="F736" s="178" t="s">
        <v>274</v>
      </c>
      <c r="H736" s="179">
        <v>146.6</v>
      </c>
      <c r="I736" s="180"/>
      <c r="L736" s="176"/>
      <c r="M736" s="181"/>
      <c r="T736" s="182"/>
      <c r="AT736" s="177" t="s">
        <v>240</v>
      </c>
      <c r="AU736" s="177" t="s">
        <v>86</v>
      </c>
      <c r="AV736" s="15" t="s">
        <v>102</v>
      </c>
      <c r="AW736" s="15" t="s">
        <v>32</v>
      </c>
      <c r="AX736" s="15" t="s">
        <v>77</v>
      </c>
      <c r="AY736" s="177" t="s">
        <v>177</v>
      </c>
    </row>
    <row r="737" spans="2:65" s="13" customFormat="1" ht="11.25">
      <c r="B737" s="163"/>
      <c r="D737" s="149" t="s">
        <v>240</v>
      </c>
      <c r="E737" s="164" t="s">
        <v>1</v>
      </c>
      <c r="F737" s="165" t="s">
        <v>852</v>
      </c>
      <c r="H737" s="164" t="s">
        <v>1</v>
      </c>
      <c r="I737" s="166"/>
      <c r="L737" s="163"/>
      <c r="M737" s="167"/>
      <c r="T737" s="168"/>
      <c r="AT737" s="164" t="s">
        <v>240</v>
      </c>
      <c r="AU737" s="164" t="s">
        <v>86</v>
      </c>
      <c r="AV737" s="13" t="s">
        <v>84</v>
      </c>
      <c r="AW737" s="13" t="s">
        <v>32</v>
      </c>
      <c r="AX737" s="13" t="s">
        <v>77</v>
      </c>
      <c r="AY737" s="164" t="s">
        <v>177</v>
      </c>
    </row>
    <row r="738" spans="2:65" s="12" customFormat="1" ht="11.25">
      <c r="B738" s="156"/>
      <c r="D738" s="149" t="s">
        <v>240</v>
      </c>
      <c r="E738" s="157" t="s">
        <v>1</v>
      </c>
      <c r="F738" s="158" t="s">
        <v>1013</v>
      </c>
      <c r="H738" s="159">
        <v>8.4</v>
      </c>
      <c r="I738" s="160"/>
      <c r="L738" s="156"/>
      <c r="M738" s="161"/>
      <c r="T738" s="162"/>
      <c r="AT738" s="157" t="s">
        <v>240</v>
      </c>
      <c r="AU738" s="157" t="s">
        <v>86</v>
      </c>
      <c r="AV738" s="12" t="s">
        <v>86</v>
      </c>
      <c r="AW738" s="12" t="s">
        <v>32</v>
      </c>
      <c r="AX738" s="12" t="s">
        <v>77</v>
      </c>
      <c r="AY738" s="157" t="s">
        <v>177</v>
      </c>
    </row>
    <row r="739" spans="2:65" s="15" customFormat="1" ht="11.25">
      <c r="B739" s="176"/>
      <c r="D739" s="149" t="s">
        <v>240</v>
      </c>
      <c r="E739" s="177" t="s">
        <v>1</v>
      </c>
      <c r="F739" s="178" t="s">
        <v>274</v>
      </c>
      <c r="H739" s="179">
        <v>8.4</v>
      </c>
      <c r="I739" s="180"/>
      <c r="L739" s="176"/>
      <c r="M739" s="181"/>
      <c r="T739" s="182"/>
      <c r="AT739" s="177" t="s">
        <v>240</v>
      </c>
      <c r="AU739" s="177" t="s">
        <v>86</v>
      </c>
      <c r="AV739" s="15" t="s">
        <v>102</v>
      </c>
      <c r="AW739" s="15" t="s">
        <v>32</v>
      </c>
      <c r="AX739" s="15" t="s">
        <v>77</v>
      </c>
      <c r="AY739" s="177" t="s">
        <v>177</v>
      </c>
    </row>
    <row r="740" spans="2:65" s="12" customFormat="1" ht="11.25">
      <c r="B740" s="156"/>
      <c r="D740" s="149" t="s">
        <v>240</v>
      </c>
      <c r="E740" s="157" t="s">
        <v>1</v>
      </c>
      <c r="F740" s="158" t="s">
        <v>1014</v>
      </c>
      <c r="H740" s="159">
        <v>52.6</v>
      </c>
      <c r="I740" s="160"/>
      <c r="L740" s="156"/>
      <c r="M740" s="161"/>
      <c r="T740" s="162"/>
      <c r="AT740" s="157" t="s">
        <v>240</v>
      </c>
      <c r="AU740" s="157" t="s">
        <v>86</v>
      </c>
      <c r="AV740" s="12" t="s">
        <v>86</v>
      </c>
      <c r="AW740" s="12" t="s">
        <v>32</v>
      </c>
      <c r="AX740" s="12" t="s">
        <v>77</v>
      </c>
      <c r="AY740" s="157" t="s">
        <v>177</v>
      </c>
    </row>
    <row r="741" spans="2:65" s="12" customFormat="1" ht="11.25">
      <c r="B741" s="156"/>
      <c r="D741" s="149" t="s">
        <v>240</v>
      </c>
      <c r="E741" s="157" t="s">
        <v>1</v>
      </c>
      <c r="F741" s="158" t="s">
        <v>1015</v>
      </c>
      <c r="H741" s="159">
        <v>46.35</v>
      </c>
      <c r="I741" s="160"/>
      <c r="L741" s="156"/>
      <c r="M741" s="161"/>
      <c r="T741" s="162"/>
      <c r="AT741" s="157" t="s">
        <v>240</v>
      </c>
      <c r="AU741" s="157" t="s">
        <v>86</v>
      </c>
      <c r="AV741" s="12" t="s">
        <v>86</v>
      </c>
      <c r="AW741" s="12" t="s">
        <v>32</v>
      </c>
      <c r="AX741" s="12" t="s">
        <v>77</v>
      </c>
      <c r="AY741" s="157" t="s">
        <v>177</v>
      </c>
    </row>
    <row r="742" spans="2:65" s="12" customFormat="1" ht="11.25">
      <c r="B742" s="156"/>
      <c r="D742" s="149" t="s">
        <v>240</v>
      </c>
      <c r="E742" s="157" t="s">
        <v>1</v>
      </c>
      <c r="F742" s="158" t="s">
        <v>1016</v>
      </c>
      <c r="H742" s="159">
        <v>42.32</v>
      </c>
      <c r="I742" s="160"/>
      <c r="L742" s="156"/>
      <c r="M742" s="161"/>
      <c r="T742" s="162"/>
      <c r="AT742" s="157" t="s">
        <v>240</v>
      </c>
      <c r="AU742" s="157" t="s">
        <v>86</v>
      </c>
      <c r="AV742" s="12" t="s">
        <v>86</v>
      </c>
      <c r="AW742" s="12" t="s">
        <v>32</v>
      </c>
      <c r="AX742" s="12" t="s">
        <v>77</v>
      </c>
      <c r="AY742" s="157" t="s">
        <v>177</v>
      </c>
    </row>
    <row r="743" spans="2:65" s="12" customFormat="1" ht="11.25">
      <c r="B743" s="156"/>
      <c r="D743" s="149" t="s">
        <v>240</v>
      </c>
      <c r="E743" s="157" t="s">
        <v>1</v>
      </c>
      <c r="F743" s="158" t="s">
        <v>1017</v>
      </c>
      <c r="H743" s="159">
        <v>83.8</v>
      </c>
      <c r="I743" s="160"/>
      <c r="L743" s="156"/>
      <c r="M743" s="161"/>
      <c r="T743" s="162"/>
      <c r="AT743" s="157" t="s">
        <v>240</v>
      </c>
      <c r="AU743" s="157" t="s">
        <v>86</v>
      </c>
      <c r="AV743" s="12" t="s">
        <v>86</v>
      </c>
      <c r="AW743" s="12" t="s">
        <v>32</v>
      </c>
      <c r="AX743" s="12" t="s">
        <v>77</v>
      </c>
      <c r="AY743" s="157" t="s">
        <v>177</v>
      </c>
    </row>
    <row r="744" spans="2:65" s="15" customFormat="1" ht="11.25">
      <c r="B744" s="176"/>
      <c r="D744" s="149" t="s">
        <v>240</v>
      </c>
      <c r="E744" s="177" t="s">
        <v>1</v>
      </c>
      <c r="F744" s="178" t="s">
        <v>274</v>
      </c>
      <c r="H744" s="179">
        <v>225.07</v>
      </c>
      <c r="I744" s="180"/>
      <c r="L744" s="176"/>
      <c r="M744" s="181"/>
      <c r="T744" s="182"/>
      <c r="AT744" s="177" t="s">
        <v>240</v>
      </c>
      <c r="AU744" s="177" t="s">
        <v>86</v>
      </c>
      <c r="AV744" s="15" t="s">
        <v>102</v>
      </c>
      <c r="AW744" s="15" t="s">
        <v>32</v>
      </c>
      <c r="AX744" s="15" t="s">
        <v>77</v>
      </c>
      <c r="AY744" s="177" t="s">
        <v>177</v>
      </c>
    </row>
    <row r="745" spans="2:65" s="14" customFormat="1" ht="11.25">
      <c r="B745" s="169"/>
      <c r="D745" s="149" t="s">
        <v>240</v>
      </c>
      <c r="E745" s="170" t="s">
        <v>1</v>
      </c>
      <c r="F745" s="171" t="s">
        <v>263</v>
      </c>
      <c r="H745" s="172">
        <v>380.07</v>
      </c>
      <c r="I745" s="173"/>
      <c r="L745" s="169"/>
      <c r="M745" s="174"/>
      <c r="T745" s="175"/>
      <c r="AT745" s="170" t="s">
        <v>240</v>
      </c>
      <c r="AU745" s="170" t="s">
        <v>86</v>
      </c>
      <c r="AV745" s="14" t="s">
        <v>115</v>
      </c>
      <c r="AW745" s="14" t="s">
        <v>32</v>
      </c>
      <c r="AX745" s="14" t="s">
        <v>84</v>
      </c>
      <c r="AY745" s="170" t="s">
        <v>177</v>
      </c>
    </row>
    <row r="746" spans="2:65" s="12" customFormat="1" ht="11.25">
      <c r="B746" s="156"/>
      <c r="D746" s="149" t="s">
        <v>240</v>
      </c>
      <c r="F746" s="158" t="s">
        <v>1018</v>
      </c>
      <c r="H746" s="159">
        <v>387.67099999999999</v>
      </c>
      <c r="I746" s="160"/>
      <c r="L746" s="156"/>
      <c r="M746" s="161"/>
      <c r="T746" s="162"/>
      <c r="AT746" s="157" t="s">
        <v>240</v>
      </c>
      <c r="AU746" s="157" t="s">
        <v>86</v>
      </c>
      <c r="AV746" s="12" t="s">
        <v>86</v>
      </c>
      <c r="AW746" s="12" t="s">
        <v>4</v>
      </c>
      <c r="AX746" s="12" t="s">
        <v>84</v>
      </c>
      <c r="AY746" s="157" t="s">
        <v>177</v>
      </c>
    </row>
    <row r="747" spans="2:65" s="1" customFormat="1" ht="16.5" customHeight="1">
      <c r="B747" s="32"/>
      <c r="C747" s="183" t="s">
        <v>1019</v>
      </c>
      <c r="D747" s="183" t="s">
        <v>344</v>
      </c>
      <c r="E747" s="184" t="s">
        <v>1020</v>
      </c>
      <c r="F747" s="185" t="s">
        <v>1021</v>
      </c>
      <c r="G747" s="186" t="s">
        <v>368</v>
      </c>
      <c r="H747" s="187">
        <v>4.9269999999999996</v>
      </c>
      <c r="I747" s="188"/>
      <c r="J747" s="189">
        <f>ROUND(I747*H747,2)</f>
        <v>0</v>
      </c>
      <c r="K747" s="185" t="s">
        <v>237</v>
      </c>
      <c r="L747" s="190"/>
      <c r="M747" s="191" t="s">
        <v>1</v>
      </c>
      <c r="N747" s="192" t="s">
        <v>42</v>
      </c>
      <c r="P747" s="145">
        <f>O747*H747</f>
        <v>0</v>
      </c>
      <c r="Q747" s="145">
        <v>2.2399999999999998E-3</v>
      </c>
      <c r="R747" s="145">
        <f>Q747*H747</f>
        <v>1.1036479999999998E-2</v>
      </c>
      <c r="S747" s="145">
        <v>0</v>
      </c>
      <c r="T747" s="146">
        <f>S747*H747</f>
        <v>0</v>
      </c>
      <c r="AR747" s="147" t="s">
        <v>290</v>
      </c>
      <c r="AT747" s="147" t="s">
        <v>344</v>
      </c>
      <c r="AU747" s="147" t="s">
        <v>86</v>
      </c>
      <c r="AY747" s="17" t="s">
        <v>177</v>
      </c>
      <c r="BE747" s="148">
        <f>IF(N747="základní",J747,0)</f>
        <v>0</v>
      </c>
      <c r="BF747" s="148">
        <f>IF(N747="snížená",J747,0)</f>
        <v>0</v>
      </c>
      <c r="BG747" s="148">
        <f>IF(N747="zákl. přenesená",J747,0)</f>
        <v>0</v>
      </c>
      <c r="BH747" s="148">
        <f>IF(N747="sníž. přenesená",J747,0)</f>
        <v>0</v>
      </c>
      <c r="BI747" s="148">
        <f>IF(N747="nulová",J747,0)</f>
        <v>0</v>
      </c>
      <c r="BJ747" s="17" t="s">
        <v>84</v>
      </c>
      <c r="BK747" s="148">
        <f>ROUND(I747*H747,2)</f>
        <v>0</v>
      </c>
      <c r="BL747" s="17" t="s">
        <v>115</v>
      </c>
      <c r="BM747" s="147" t="s">
        <v>1022</v>
      </c>
    </row>
    <row r="748" spans="2:65" s="1" customFormat="1" ht="11.25">
      <c r="B748" s="32"/>
      <c r="D748" s="149" t="s">
        <v>186</v>
      </c>
      <c r="F748" s="150" t="s">
        <v>1021</v>
      </c>
      <c r="I748" s="151"/>
      <c r="L748" s="32"/>
      <c r="M748" s="152"/>
      <c r="T748" s="56"/>
      <c r="AT748" s="17" t="s">
        <v>186</v>
      </c>
      <c r="AU748" s="17" t="s">
        <v>86</v>
      </c>
    </row>
    <row r="749" spans="2:65" s="12" customFormat="1" ht="11.25">
      <c r="B749" s="156"/>
      <c r="D749" s="149" t="s">
        <v>240</v>
      </c>
      <c r="E749" s="157" t="s">
        <v>1</v>
      </c>
      <c r="F749" s="158" t="s">
        <v>1023</v>
      </c>
      <c r="H749" s="159">
        <v>4.83</v>
      </c>
      <c r="I749" s="160"/>
      <c r="L749" s="156"/>
      <c r="M749" s="161"/>
      <c r="T749" s="162"/>
      <c r="AT749" s="157" t="s">
        <v>240</v>
      </c>
      <c r="AU749" s="157" t="s">
        <v>86</v>
      </c>
      <c r="AV749" s="12" t="s">
        <v>86</v>
      </c>
      <c r="AW749" s="12" t="s">
        <v>32</v>
      </c>
      <c r="AX749" s="12" t="s">
        <v>84</v>
      </c>
      <c r="AY749" s="157" t="s">
        <v>177</v>
      </c>
    </row>
    <row r="750" spans="2:65" s="12" customFormat="1" ht="11.25">
      <c r="B750" s="156"/>
      <c r="D750" s="149" t="s">
        <v>240</v>
      </c>
      <c r="F750" s="158" t="s">
        <v>1024</v>
      </c>
      <c r="H750" s="159">
        <v>4.9269999999999996</v>
      </c>
      <c r="I750" s="160"/>
      <c r="L750" s="156"/>
      <c r="M750" s="161"/>
      <c r="T750" s="162"/>
      <c r="AT750" s="157" t="s">
        <v>240</v>
      </c>
      <c r="AU750" s="157" t="s">
        <v>86</v>
      </c>
      <c r="AV750" s="12" t="s">
        <v>86</v>
      </c>
      <c r="AW750" s="12" t="s">
        <v>4</v>
      </c>
      <c r="AX750" s="12" t="s">
        <v>84</v>
      </c>
      <c r="AY750" s="157" t="s">
        <v>177</v>
      </c>
    </row>
    <row r="751" spans="2:65" s="1" customFormat="1" ht="24.2" customHeight="1">
      <c r="B751" s="32"/>
      <c r="C751" s="136" t="s">
        <v>1025</v>
      </c>
      <c r="D751" s="136" t="s">
        <v>180</v>
      </c>
      <c r="E751" s="137" t="s">
        <v>1026</v>
      </c>
      <c r="F751" s="138" t="s">
        <v>1027</v>
      </c>
      <c r="G751" s="139" t="s">
        <v>368</v>
      </c>
      <c r="H751" s="140">
        <v>384.9</v>
      </c>
      <c r="I751" s="141"/>
      <c r="J751" s="142">
        <f>ROUND(I751*H751,2)</f>
        <v>0</v>
      </c>
      <c r="K751" s="138" t="s">
        <v>237</v>
      </c>
      <c r="L751" s="32"/>
      <c r="M751" s="143" t="s">
        <v>1</v>
      </c>
      <c r="N751" s="144" t="s">
        <v>42</v>
      </c>
      <c r="P751" s="145">
        <f>O751*H751</f>
        <v>0</v>
      </c>
      <c r="Q751" s="145">
        <v>8.0000000000000007E-5</v>
      </c>
      <c r="R751" s="145">
        <f>Q751*H751</f>
        <v>3.0792E-2</v>
      </c>
      <c r="S751" s="145">
        <v>0</v>
      </c>
      <c r="T751" s="146">
        <f>S751*H751</f>
        <v>0</v>
      </c>
      <c r="AR751" s="147" t="s">
        <v>115</v>
      </c>
      <c r="AT751" s="147" t="s">
        <v>180</v>
      </c>
      <c r="AU751" s="147" t="s">
        <v>86</v>
      </c>
      <c r="AY751" s="17" t="s">
        <v>177</v>
      </c>
      <c r="BE751" s="148">
        <f>IF(N751="základní",J751,0)</f>
        <v>0</v>
      </c>
      <c r="BF751" s="148">
        <f>IF(N751="snížená",J751,0)</f>
        <v>0</v>
      </c>
      <c r="BG751" s="148">
        <f>IF(N751="zákl. přenesená",J751,0)</f>
        <v>0</v>
      </c>
      <c r="BH751" s="148">
        <f>IF(N751="sníž. přenesená",J751,0)</f>
        <v>0</v>
      </c>
      <c r="BI751" s="148">
        <f>IF(N751="nulová",J751,0)</f>
        <v>0</v>
      </c>
      <c r="BJ751" s="17" t="s">
        <v>84</v>
      </c>
      <c r="BK751" s="148">
        <f>ROUND(I751*H751,2)</f>
        <v>0</v>
      </c>
      <c r="BL751" s="17" t="s">
        <v>115</v>
      </c>
      <c r="BM751" s="147" t="s">
        <v>1028</v>
      </c>
    </row>
    <row r="752" spans="2:65" s="1" customFormat="1" ht="19.5">
      <c r="B752" s="32"/>
      <c r="D752" s="149" t="s">
        <v>186</v>
      </c>
      <c r="F752" s="150" t="s">
        <v>1029</v>
      </c>
      <c r="I752" s="151"/>
      <c r="L752" s="32"/>
      <c r="M752" s="152"/>
      <c r="T752" s="56"/>
      <c r="AT752" s="17" t="s">
        <v>186</v>
      </c>
      <c r="AU752" s="17" t="s">
        <v>86</v>
      </c>
    </row>
    <row r="753" spans="2:65" s="12" customFormat="1" ht="11.25">
      <c r="B753" s="156"/>
      <c r="D753" s="149" t="s">
        <v>240</v>
      </c>
      <c r="E753" s="157" t="s">
        <v>1</v>
      </c>
      <c r="F753" s="158" t="s">
        <v>1030</v>
      </c>
      <c r="H753" s="159">
        <v>384.9</v>
      </c>
      <c r="I753" s="160"/>
      <c r="L753" s="156"/>
      <c r="M753" s="161"/>
      <c r="T753" s="162"/>
      <c r="AT753" s="157" t="s">
        <v>240</v>
      </c>
      <c r="AU753" s="157" t="s">
        <v>86</v>
      </c>
      <c r="AV753" s="12" t="s">
        <v>86</v>
      </c>
      <c r="AW753" s="12" t="s">
        <v>32</v>
      </c>
      <c r="AX753" s="12" t="s">
        <v>84</v>
      </c>
      <c r="AY753" s="157" t="s">
        <v>177</v>
      </c>
    </row>
    <row r="754" spans="2:65" s="1" customFormat="1" ht="16.5" customHeight="1">
      <c r="B754" s="32"/>
      <c r="C754" s="136" t="s">
        <v>1031</v>
      </c>
      <c r="D754" s="136" t="s">
        <v>180</v>
      </c>
      <c r="E754" s="137" t="s">
        <v>1032</v>
      </c>
      <c r="F754" s="138" t="s">
        <v>1033</v>
      </c>
      <c r="G754" s="139" t="s">
        <v>236</v>
      </c>
      <c r="H754" s="140">
        <v>51.12</v>
      </c>
      <c r="I754" s="141"/>
      <c r="J754" s="142">
        <f>ROUND(I754*H754,2)</f>
        <v>0</v>
      </c>
      <c r="K754" s="138" t="s">
        <v>237</v>
      </c>
      <c r="L754" s="32"/>
      <c r="M754" s="143" t="s">
        <v>1</v>
      </c>
      <c r="N754" s="144" t="s">
        <v>42</v>
      </c>
      <c r="P754" s="145">
        <f>O754*H754</f>
        <v>0</v>
      </c>
      <c r="Q754" s="145">
        <v>5.0000000000000002E-5</v>
      </c>
      <c r="R754" s="145">
        <f>Q754*H754</f>
        <v>2.5560000000000001E-3</v>
      </c>
      <c r="S754" s="145">
        <v>0</v>
      </c>
      <c r="T754" s="146">
        <f>S754*H754</f>
        <v>0</v>
      </c>
      <c r="AR754" s="147" t="s">
        <v>115</v>
      </c>
      <c r="AT754" s="147" t="s">
        <v>180</v>
      </c>
      <c r="AU754" s="147" t="s">
        <v>86</v>
      </c>
      <c r="AY754" s="17" t="s">
        <v>177</v>
      </c>
      <c r="BE754" s="148">
        <f>IF(N754="základní",J754,0)</f>
        <v>0</v>
      </c>
      <c r="BF754" s="148">
        <f>IF(N754="snížená",J754,0)</f>
        <v>0</v>
      </c>
      <c r="BG754" s="148">
        <f>IF(N754="zákl. přenesená",J754,0)</f>
        <v>0</v>
      </c>
      <c r="BH754" s="148">
        <f>IF(N754="sníž. přenesená",J754,0)</f>
        <v>0</v>
      </c>
      <c r="BI754" s="148">
        <f>IF(N754="nulová",J754,0)</f>
        <v>0</v>
      </c>
      <c r="BJ754" s="17" t="s">
        <v>84</v>
      </c>
      <c r="BK754" s="148">
        <f>ROUND(I754*H754,2)</f>
        <v>0</v>
      </c>
      <c r="BL754" s="17" t="s">
        <v>115</v>
      </c>
      <c r="BM754" s="147" t="s">
        <v>1034</v>
      </c>
    </row>
    <row r="755" spans="2:65" s="1" customFormat="1" ht="11.25">
      <c r="B755" s="32"/>
      <c r="D755" s="149" t="s">
        <v>186</v>
      </c>
      <c r="F755" s="150" t="s">
        <v>1035</v>
      </c>
      <c r="I755" s="151"/>
      <c r="L755" s="32"/>
      <c r="M755" s="152"/>
      <c r="T755" s="56"/>
      <c r="AT755" s="17" t="s">
        <v>186</v>
      </c>
      <c r="AU755" s="17" t="s">
        <v>86</v>
      </c>
    </row>
    <row r="756" spans="2:65" s="12" customFormat="1" ht="11.25">
      <c r="B756" s="156"/>
      <c r="D756" s="149" t="s">
        <v>240</v>
      </c>
      <c r="E756" s="157" t="s">
        <v>1</v>
      </c>
      <c r="F756" s="158" t="s">
        <v>1036</v>
      </c>
      <c r="H756" s="159">
        <v>51.12</v>
      </c>
      <c r="I756" s="160"/>
      <c r="L756" s="156"/>
      <c r="M756" s="161"/>
      <c r="T756" s="162"/>
      <c r="AT756" s="157" t="s">
        <v>240</v>
      </c>
      <c r="AU756" s="157" t="s">
        <v>86</v>
      </c>
      <c r="AV756" s="12" t="s">
        <v>86</v>
      </c>
      <c r="AW756" s="12" t="s">
        <v>32</v>
      </c>
      <c r="AX756" s="12" t="s">
        <v>84</v>
      </c>
      <c r="AY756" s="157" t="s">
        <v>177</v>
      </c>
    </row>
    <row r="757" spans="2:65" s="1" customFormat="1" ht="16.5" customHeight="1">
      <c r="B757" s="32"/>
      <c r="C757" s="183" t="s">
        <v>1037</v>
      </c>
      <c r="D757" s="183" t="s">
        <v>344</v>
      </c>
      <c r="E757" s="184" t="s">
        <v>1038</v>
      </c>
      <c r="F757" s="185" t="s">
        <v>1039</v>
      </c>
      <c r="G757" s="186" t="s">
        <v>236</v>
      </c>
      <c r="H757" s="187">
        <v>51.24</v>
      </c>
      <c r="I757" s="188"/>
      <c r="J757" s="189">
        <f>ROUND(I757*H757,2)</f>
        <v>0</v>
      </c>
      <c r="K757" s="185" t="s">
        <v>237</v>
      </c>
      <c r="L757" s="190"/>
      <c r="M757" s="191" t="s">
        <v>1</v>
      </c>
      <c r="N757" s="192" t="s">
        <v>42</v>
      </c>
      <c r="P757" s="145">
        <f>O757*H757</f>
        <v>0</v>
      </c>
      <c r="Q757" s="145">
        <v>7.2000000000000005E-4</v>
      </c>
      <c r="R757" s="145">
        <f>Q757*H757</f>
        <v>3.6892800000000003E-2</v>
      </c>
      <c r="S757" s="145">
        <v>0</v>
      </c>
      <c r="T757" s="146">
        <f>S757*H757</f>
        <v>0</v>
      </c>
      <c r="AR757" s="147" t="s">
        <v>290</v>
      </c>
      <c r="AT757" s="147" t="s">
        <v>344</v>
      </c>
      <c r="AU757" s="147" t="s">
        <v>86</v>
      </c>
      <c r="AY757" s="17" t="s">
        <v>177</v>
      </c>
      <c r="BE757" s="148">
        <f>IF(N757="základní",J757,0)</f>
        <v>0</v>
      </c>
      <c r="BF757" s="148">
        <f>IF(N757="snížená",J757,0)</f>
        <v>0</v>
      </c>
      <c r="BG757" s="148">
        <f>IF(N757="zákl. přenesená",J757,0)</f>
        <v>0</v>
      </c>
      <c r="BH757" s="148">
        <f>IF(N757="sníž. přenesená",J757,0)</f>
        <v>0</v>
      </c>
      <c r="BI757" s="148">
        <f>IF(N757="nulová",J757,0)</f>
        <v>0</v>
      </c>
      <c r="BJ757" s="17" t="s">
        <v>84</v>
      </c>
      <c r="BK757" s="148">
        <f>ROUND(I757*H757,2)</f>
        <v>0</v>
      </c>
      <c r="BL757" s="17" t="s">
        <v>115</v>
      </c>
      <c r="BM757" s="147" t="s">
        <v>1040</v>
      </c>
    </row>
    <row r="758" spans="2:65" s="1" customFormat="1" ht="11.25">
      <c r="B758" s="32"/>
      <c r="D758" s="149" t="s">
        <v>186</v>
      </c>
      <c r="F758" s="150" t="s">
        <v>1039</v>
      </c>
      <c r="I758" s="151"/>
      <c r="L758" s="32"/>
      <c r="M758" s="152"/>
      <c r="T758" s="56"/>
      <c r="AT758" s="17" t="s">
        <v>186</v>
      </c>
      <c r="AU758" s="17" t="s">
        <v>86</v>
      </c>
    </row>
    <row r="759" spans="2:65" s="12" customFormat="1" ht="11.25">
      <c r="B759" s="156"/>
      <c r="D759" s="149" t="s">
        <v>240</v>
      </c>
      <c r="E759" s="157" t="s">
        <v>1</v>
      </c>
      <c r="F759" s="158" t="s">
        <v>1041</v>
      </c>
      <c r="H759" s="159">
        <v>48.8</v>
      </c>
      <c r="I759" s="160"/>
      <c r="L759" s="156"/>
      <c r="M759" s="161"/>
      <c r="T759" s="162"/>
      <c r="AT759" s="157" t="s">
        <v>240</v>
      </c>
      <c r="AU759" s="157" t="s">
        <v>86</v>
      </c>
      <c r="AV759" s="12" t="s">
        <v>86</v>
      </c>
      <c r="AW759" s="12" t="s">
        <v>32</v>
      </c>
      <c r="AX759" s="12" t="s">
        <v>84</v>
      </c>
      <c r="AY759" s="157" t="s">
        <v>177</v>
      </c>
    </row>
    <row r="760" spans="2:65" s="12" customFormat="1" ht="11.25">
      <c r="B760" s="156"/>
      <c r="D760" s="149" t="s">
        <v>240</v>
      </c>
      <c r="F760" s="158" t="s">
        <v>1042</v>
      </c>
      <c r="H760" s="159">
        <v>51.24</v>
      </c>
      <c r="I760" s="160"/>
      <c r="L760" s="156"/>
      <c r="M760" s="161"/>
      <c r="T760" s="162"/>
      <c r="AT760" s="157" t="s">
        <v>240</v>
      </c>
      <c r="AU760" s="157" t="s">
        <v>86</v>
      </c>
      <c r="AV760" s="12" t="s">
        <v>86</v>
      </c>
      <c r="AW760" s="12" t="s">
        <v>4</v>
      </c>
      <c r="AX760" s="12" t="s">
        <v>84</v>
      </c>
      <c r="AY760" s="157" t="s">
        <v>177</v>
      </c>
    </row>
    <row r="761" spans="2:65" s="1" customFormat="1" ht="16.5" customHeight="1">
      <c r="B761" s="32"/>
      <c r="C761" s="183" t="s">
        <v>1043</v>
      </c>
      <c r="D761" s="183" t="s">
        <v>344</v>
      </c>
      <c r="E761" s="184" t="s">
        <v>1044</v>
      </c>
      <c r="F761" s="185" t="s">
        <v>1045</v>
      </c>
      <c r="G761" s="186" t="s">
        <v>236</v>
      </c>
      <c r="H761" s="187">
        <v>2.2999999999999998</v>
      </c>
      <c r="I761" s="188"/>
      <c r="J761" s="189">
        <f>ROUND(I761*H761,2)</f>
        <v>0</v>
      </c>
      <c r="K761" s="185" t="s">
        <v>237</v>
      </c>
      <c r="L761" s="190"/>
      <c r="M761" s="191" t="s">
        <v>1</v>
      </c>
      <c r="N761" s="192" t="s">
        <v>42</v>
      </c>
      <c r="P761" s="145">
        <f>O761*H761</f>
        <v>0</v>
      </c>
      <c r="Q761" s="145">
        <v>5.9999999999999995E-4</v>
      </c>
      <c r="R761" s="145">
        <f>Q761*H761</f>
        <v>1.3799999999999997E-3</v>
      </c>
      <c r="S761" s="145">
        <v>0</v>
      </c>
      <c r="T761" s="146">
        <f>S761*H761</f>
        <v>0</v>
      </c>
      <c r="AR761" s="147" t="s">
        <v>290</v>
      </c>
      <c r="AT761" s="147" t="s">
        <v>344</v>
      </c>
      <c r="AU761" s="147" t="s">
        <v>86</v>
      </c>
      <c r="AY761" s="17" t="s">
        <v>177</v>
      </c>
      <c r="BE761" s="148">
        <f>IF(N761="základní",J761,0)</f>
        <v>0</v>
      </c>
      <c r="BF761" s="148">
        <f>IF(N761="snížená",J761,0)</f>
        <v>0</v>
      </c>
      <c r="BG761" s="148">
        <f>IF(N761="zákl. přenesená",J761,0)</f>
        <v>0</v>
      </c>
      <c r="BH761" s="148">
        <f>IF(N761="sníž. přenesená",J761,0)</f>
        <v>0</v>
      </c>
      <c r="BI761" s="148">
        <f>IF(N761="nulová",J761,0)</f>
        <v>0</v>
      </c>
      <c r="BJ761" s="17" t="s">
        <v>84</v>
      </c>
      <c r="BK761" s="148">
        <f>ROUND(I761*H761,2)</f>
        <v>0</v>
      </c>
      <c r="BL761" s="17" t="s">
        <v>115</v>
      </c>
      <c r="BM761" s="147" t="s">
        <v>1046</v>
      </c>
    </row>
    <row r="762" spans="2:65" s="1" customFormat="1" ht="11.25">
      <c r="B762" s="32"/>
      <c r="D762" s="149" t="s">
        <v>186</v>
      </c>
      <c r="F762" s="150" t="s">
        <v>1045</v>
      </c>
      <c r="I762" s="151"/>
      <c r="L762" s="32"/>
      <c r="M762" s="152"/>
      <c r="T762" s="56"/>
      <c r="AT762" s="17" t="s">
        <v>186</v>
      </c>
      <c r="AU762" s="17" t="s">
        <v>86</v>
      </c>
    </row>
    <row r="763" spans="2:65" s="12" customFormat="1" ht="11.25">
      <c r="B763" s="156"/>
      <c r="D763" s="149" t="s">
        <v>240</v>
      </c>
      <c r="E763" s="157" t="s">
        <v>1</v>
      </c>
      <c r="F763" s="158" t="s">
        <v>1047</v>
      </c>
      <c r="H763" s="159">
        <v>2.2999999999999998</v>
      </c>
      <c r="I763" s="160"/>
      <c r="L763" s="156"/>
      <c r="M763" s="161"/>
      <c r="T763" s="162"/>
      <c r="AT763" s="157" t="s">
        <v>240</v>
      </c>
      <c r="AU763" s="157" t="s">
        <v>86</v>
      </c>
      <c r="AV763" s="12" t="s">
        <v>86</v>
      </c>
      <c r="AW763" s="12" t="s">
        <v>32</v>
      </c>
      <c r="AX763" s="12" t="s">
        <v>84</v>
      </c>
      <c r="AY763" s="157" t="s">
        <v>177</v>
      </c>
    </row>
    <row r="764" spans="2:65" s="1" customFormat="1" ht="16.5" customHeight="1">
      <c r="B764" s="32"/>
      <c r="C764" s="136" t="s">
        <v>1048</v>
      </c>
      <c r="D764" s="136" t="s">
        <v>180</v>
      </c>
      <c r="E764" s="137" t="s">
        <v>1049</v>
      </c>
      <c r="F764" s="138" t="s">
        <v>1050</v>
      </c>
      <c r="G764" s="139" t="s">
        <v>368</v>
      </c>
      <c r="H764" s="140">
        <v>384.9</v>
      </c>
      <c r="I764" s="141"/>
      <c r="J764" s="142">
        <f>ROUND(I764*H764,2)</f>
        <v>0</v>
      </c>
      <c r="K764" s="138" t="s">
        <v>237</v>
      </c>
      <c r="L764" s="32"/>
      <c r="M764" s="143" t="s">
        <v>1</v>
      </c>
      <c r="N764" s="144" t="s">
        <v>42</v>
      </c>
      <c r="P764" s="145">
        <f>O764*H764</f>
        <v>0</v>
      </c>
      <c r="Q764" s="145">
        <v>2.3099999999999999E-2</v>
      </c>
      <c r="R764" s="145">
        <f>Q764*H764</f>
        <v>8.8911899999999999</v>
      </c>
      <c r="S764" s="145">
        <v>0</v>
      </c>
      <c r="T764" s="146">
        <f>S764*H764</f>
        <v>0</v>
      </c>
      <c r="AR764" s="147" t="s">
        <v>115</v>
      </c>
      <c r="AT764" s="147" t="s">
        <v>180</v>
      </c>
      <c r="AU764" s="147" t="s">
        <v>86</v>
      </c>
      <c r="AY764" s="17" t="s">
        <v>177</v>
      </c>
      <c r="BE764" s="148">
        <f>IF(N764="základní",J764,0)</f>
        <v>0</v>
      </c>
      <c r="BF764" s="148">
        <f>IF(N764="snížená",J764,0)</f>
        <v>0</v>
      </c>
      <c r="BG764" s="148">
        <f>IF(N764="zákl. přenesená",J764,0)</f>
        <v>0</v>
      </c>
      <c r="BH764" s="148">
        <f>IF(N764="sníž. přenesená",J764,0)</f>
        <v>0</v>
      </c>
      <c r="BI764" s="148">
        <f>IF(N764="nulová",J764,0)</f>
        <v>0</v>
      </c>
      <c r="BJ764" s="17" t="s">
        <v>84</v>
      </c>
      <c r="BK764" s="148">
        <f>ROUND(I764*H764,2)</f>
        <v>0</v>
      </c>
      <c r="BL764" s="17" t="s">
        <v>115</v>
      </c>
      <c r="BM764" s="147" t="s">
        <v>1051</v>
      </c>
    </row>
    <row r="765" spans="2:65" s="1" customFormat="1" ht="11.25">
      <c r="B765" s="32"/>
      <c r="D765" s="149" t="s">
        <v>186</v>
      </c>
      <c r="F765" s="150" t="s">
        <v>1052</v>
      </c>
      <c r="I765" s="151"/>
      <c r="L765" s="32"/>
      <c r="M765" s="152"/>
      <c r="T765" s="56"/>
      <c r="AT765" s="17" t="s">
        <v>186</v>
      </c>
      <c r="AU765" s="17" t="s">
        <v>86</v>
      </c>
    </row>
    <row r="766" spans="2:65" s="12" customFormat="1" ht="11.25">
      <c r="B766" s="156"/>
      <c r="D766" s="149" t="s">
        <v>240</v>
      </c>
      <c r="E766" s="157" t="s">
        <v>1</v>
      </c>
      <c r="F766" s="158" t="s">
        <v>1030</v>
      </c>
      <c r="H766" s="159">
        <v>384.9</v>
      </c>
      <c r="I766" s="160"/>
      <c r="L766" s="156"/>
      <c r="M766" s="161"/>
      <c r="T766" s="162"/>
      <c r="AT766" s="157" t="s">
        <v>240</v>
      </c>
      <c r="AU766" s="157" t="s">
        <v>86</v>
      </c>
      <c r="AV766" s="12" t="s">
        <v>86</v>
      </c>
      <c r="AW766" s="12" t="s">
        <v>32</v>
      </c>
      <c r="AX766" s="12" t="s">
        <v>84</v>
      </c>
      <c r="AY766" s="157" t="s">
        <v>177</v>
      </c>
    </row>
    <row r="767" spans="2:65" s="1" customFormat="1" ht="16.5" customHeight="1">
      <c r="B767" s="32"/>
      <c r="C767" s="136" t="s">
        <v>1053</v>
      </c>
      <c r="D767" s="136" t="s">
        <v>180</v>
      </c>
      <c r="E767" s="137" t="s">
        <v>1054</v>
      </c>
      <c r="F767" s="138" t="s">
        <v>1055</v>
      </c>
      <c r="G767" s="139" t="s">
        <v>368</v>
      </c>
      <c r="H767" s="140">
        <v>473.89</v>
      </c>
      <c r="I767" s="141"/>
      <c r="J767" s="142">
        <f>ROUND(I767*H767,2)</f>
        <v>0</v>
      </c>
      <c r="K767" s="138" t="s">
        <v>237</v>
      </c>
      <c r="L767" s="32"/>
      <c r="M767" s="143" t="s">
        <v>1</v>
      </c>
      <c r="N767" s="144" t="s">
        <v>42</v>
      </c>
      <c r="P767" s="145">
        <f>O767*H767</f>
        <v>0</v>
      </c>
      <c r="Q767" s="145">
        <v>2.8500000000000001E-3</v>
      </c>
      <c r="R767" s="145">
        <f>Q767*H767</f>
        <v>1.3505864999999999</v>
      </c>
      <c r="S767" s="145">
        <v>0</v>
      </c>
      <c r="T767" s="146">
        <f>S767*H767</f>
        <v>0</v>
      </c>
      <c r="AR767" s="147" t="s">
        <v>115</v>
      </c>
      <c r="AT767" s="147" t="s">
        <v>180</v>
      </c>
      <c r="AU767" s="147" t="s">
        <v>86</v>
      </c>
      <c r="AY767" s="17" t="s">
        <v>177</v>
      </c>
      <c r="BE767" s="148">
        <f>IF(N767="základní",J767,0)</f>
        <v>0</v>
      </c>
      <c r="BF767" s="148">
        <f>IF(N767="snížená",J767,0)</f>
        <v>0</v>
      </c>
      <c r="BG767" s="148">
        <f>IF(N767="zákl. přenesená",J767,0)</f>
        <v>0</v>
      </c>
      <c r="BH767" s="148">
        <f>IF(N767="sníž. přenesená",J767,0)</f>
        <v>0</v>
      </c>
      <c r="BI767" s="148">
        <f>IF(N767="nulová",J767,0)</f>
        <v>0</v>
      </c>
      <c r="BJ767" s="17" t="s">
        <v>84</v>
      </c>
      <c r="BK767" s="148">
        <f>ROUND(I767*H767,2)</f>
        <v>0</v>
      </c>
      <c r="BL767" s="17" t="s">
        <v>115</v>
      </c>
      <c r="BM767" s="147" t="s">
        <v>1056</v>
      </c>
    </row>
    <row r="768" spans="2:65" s="1" customFormat="1" ht="11.25">
      <c r="B768" s="32"/>
      <c r="D768" s="149" t="s">
        <v>186</v>
      </c>
      <c r="F768" s="150" t="s">
        <v>1057</v>
      </c>
      <c r="I768" s="151"/>
      <c r="L768" s="32"/>
      <c r="M768" s="152"/>
      <c r="T768" s="56"/>
      <c r="AT768" s="17" t="s">
        <v>186</v>
      </c>
      <c r="AU768" s="17" t="s">
        <v>86</v>
      </c>
    </row>
    <row r="769" spans="2:65" s="12" customFormat="1" ht="11.25">
      <c r="B769" s="156"/>
      <c r="D769" s="149" t="s">
        <v>240</v>
      </c>
      <c r="E769" s="157" t="s">
        <v>1</v>
      </c>
      <c r="F769" s="158" t="s">
        <v>997</v>
      </c>
      <c r="H769" s="159">
        <v>423.39</v>
      </c>
      <c r="I769" s="160"/>
      <c r="L769" s="156"/>
      <c r="M769" s="161"/>
      <c r="T769" s="162"/>
      <c r="AT769" s="157" t="s">
        <v>240</v>
      </c>
      <c r="AU769" s="157" t="s">
        <v>86</v>
      </c>
      <c r="AV769" s="12" t="s">
        <v>86</v>
      </c>
      <c r="AW769" s="12" t="s">
        <v>32</v>
      </c>
      <c r="AX769" s="12" t="s">
        <v>77</v>
      </c>
      <c r="AY769" s="157" t="s">
        <v>177</v>
      </c>
    </row>
    <row r="770" spans="2:65" s="12" customFormat="1" ht="11.25">
      <c r="B770" s="156"/>
      <c r="D770" s="149" t="s">
        <v>240</v>
      </c>
      <c r="E770" s="157" t="s">
        <v>1</v>
      </c>
      <c r="F770" s="158" t="s">
        <v>991</v>
      </c>
      <c r="H770" s="159">
        <v>50.5</v>
      </c>
      <c r="I770" s="160"/>
      <c r="L770" s="156"/>
      <c r="M770" s="161"/>
      <c r="T770" s="162"/>
      <c r="AT770" s="157" t="s">
        <v>240</v>
      </c>
      <c r="AU770" s="157" t="s">
        <v>86</v>
      </c>
      <c r="AV770" s="12" t="s">
        <v>86</v>
      </c>
      <c r="AW770" s="12" t="s">
        <v>32</v>
      </c>
      <c r="AX770" s="12" t="s">
        <v>77</v>
      </c>
      <c r="AY770" s="157" t="s">
        <v>177</v>
      </c>
    </row>
    <row r="771" spans="2:65" s="14" customFormat="1" ht="11.25">
      <c r="B771" s="169"/>
      <c r="D771" s="149" t="s">
        <v>240</v>
      </c>
      <c r="E771" s="170" t="s">
        <v>1</v>
      </c>
      <c r="F771" s="171" t="s">
        <v>263</v>
      </c>
      <c r="H771" s="172">
        <v>473.89</v>
      </c>
      <c r="I771" s="173"/>
      <c r="L771" s="169"/>
      <c r="M771" s="174"/>
      <c r="T771" s="175"/>
      <c r="AT771" s="170" t="s">
        <v>240</v>
      </c>
      <c r="AU771" s="170" t="s">
        <v>86</v>
      </c>
      <c r="AV771" s="14" t="s">
        <v>115</v>
      </c>
      <c r="AW771" s="14" t="s">
        <v>32</v>
      </c>
      <c r="AX771" s="14" t="s">
        <v>84</v>
      </c>
      <c r="AY771" s="170" t="s">
        <v>177</v>
      </c>
    </row>
    <row r="772" spans="2:65" s="1" customFormat="1" ht="16.5" customHeight="1">
      <c r="B772" s="32"/>
      <c r="C772" s="136" t="s">
        <v>1058</v>
      </c>
      <c r="D772" s="136" t="s">
        <v>180</v>
      </c>
      <c r="E772" s="137" t="s">
        <v>1059</v>
      </c>
      <c r="F772" s="138" t="s">
        <v>1060</v>
      </c>
      <c r="G772" s="139" t="s">
        <v>368</v>
      </c>
      <c r="H772" s="140">
        <v>26.35</v>
      </c>
      <c r="I772" s="141"/>
      <c r="J772" s="142">
        <f>ROUND(I772*H772,2)</f>
        <v>0</v>
      </c>
      <c r="K772" s="138" t="s">
        <v>1</v>
      </c>
      <c r="L772" s="32"/>
      <c r="M772" s="143" t="s">
        <v>1</v>
      </c>
      <c r="N772" s="144" t="s">
        <v>42</v>
      </c>
      <c r="P772" s="145">
        <f>O772*H772</f>
        <v>0</v>
      </c>
      <c r="Q772" s="145">
        <v>2.8500000000000001E-3</v>
      </c>
      <c r="R772" s="145">
        <f>Q772*H772</f>
        <v>7.5097500000000011E-2</v>
      </c>
      <c r="S772" s="145">
        <v>0</v>
      </c>
      <c r="T772" s="146">
        <f>S772*H772</f>
        <v>0</v>
      </c>
      <c r="AR772" s="147" t="s">
        <v>115</v>
      </c>
      <c r="AT772" s="147" t="s">
        <v>180</v>
      </c>
      <c r="AU772" s="147" t="s">
        <v>86</v>
      </c>
      <c r="AY772" s="17" t="s">
        <v>177</v>
      </c>
      <c r="BE772" s="148">
        <f>IF(N772="základní",J772,0)</f>
        <v>0</v>
      </c>
      <c r="BF772" s="148">
        <f>IF(N772="snížená",J772,0)</f>
        <v>0</v>
      </c>
      <c r="BG772" s="148">
        <f>IF(N772="zákl. přenesená",J772,0)</f>
        <v>0</v>
      </c>
      <c r="BH772" s="148">
        <f>IF(N772="sníž. přenesená",J772,0)</f>
        <v>0</v>
      </c>
      <c r="BI772" s="148">
        <f>IF(N772="nulová",J772,0)</f>
        <v>0</v>
      </c>
      <c r="BJ772" s="17" t="s">
        <v>84</v>
      </c>
      <c r="BK772" s="148">
        <f>ROUND(I772*H772,2)</f>
        <v>0</v>
      </c>
      <c r="BL772" s="17" t="s">
        <v>115</v>
      </c>
      <c r="BM772" s="147" t="s">
        <v>1061</v>
      </c>
    </row>
    <row r="773" spans="2:65" s="1" customFormat="1" ht="11.25">
      <c r="B773" s="32"/>
      <c r="D773" s="149" t="s">
        <v>186</v>
      </c>
      <c r="F773" s="150" t="s">
        <v>1060</v>
      </c>
      <c r="I773" s="151"/>
      <c r="L773" s="32"/>
      <c r="M773" s="152"/>
      <c r="T773" s="56"/>
      <c r="AT773" s="17" t="s">
        <v>186</v>
      </c>
      <c r="AU773" s="17" t="s">
        <v>86</v>
      </c>
    </row>
    <row r="774" spans="2:65" s="12" customFormat="1" ht="11.25">
      <c r="B774" s="156"/>
      <c r="D774" s="149" t="s">
        <v>240</v>
      </c>
      <c r="E774" s="157" t="s">
        <v>1</v>
      </c>
      <c r="F774" s="158" t="s">
        <v>990</v>
      </c>
      <c r="H774" s="159">
        <v>26.35</v>
      </c>
      <c r="I774" s="160"/>
      <c r="L774" s="156"/>
      <c r="M774" s="161"/>
      <c r="T774" s="162"/>
      <c r="AT774" s="157" t="s">
        <v>240</v>
      </c>
      <c r="AU774" s="157" t="s">
        <v>86</v>
      </c>
      <c r="AV774" s="12" t="s">
        <v>86</v>
      </c>
      <c r="AW774" s="12" t="s">
        <v>32</v>
      </c>
      <c r="AX774" s="12" t="s">
        <v>84</v>
      </c>
      <c r="AY774" s="157" t="s">
        <v>177</v>
      </c>
    </row>
    <row r="775" spans="2:65" s="1" customFormat="1" ht="21.75" customHeight="1">
      <c r="B775" s="32"/>
      <c r="C775" s="136" t="s">
        <v>1062</v>
      </c>
      <c r="D775" s="136" t="s">
        <v>180</v>
      </c>
      <c r="E775" s="137" t="s">
        <v>1063</v>
      </c>
      <c r="F775" s="138" t="s">
        <v>1064</v>
      </c>
      <c r="G775" s="139" t="s">
        <v>368</v>
      </c>
      <c r="H775" s="140">
        <v>50.5</v>
      </c>
      <c r="I775" s="141"/>
      <c r="J775" s="142">
        <f>ROUND(I775*H775,2)</f>
        <v>0</v>
      </c>
      <c r="K775" s="138" t="s">
        <v>1</v>
      </c>
      <c r="L775" s="32"/>
      <c r="M775" s="143" t="s">
        <v>1</v>
      </c>
      <c r="N775" s="144" t="s">
        <v>42</v>
      </c>
      <c r="P775" s="145">
        <f>O775*H775</f>
        <v>0</v>
      </c>
      <c r="Q775" s="145">
        <v>1.8749999999999999E-2</v>
      </c>
      <c r="R775" s="145">
        <f>Q775*H775</f>
        <v>0.94687499999999991</v>
      </c>
      <c r="S775" s="145">
        <v>0</v>
      </c>
      <c r="T775" s="146">
        <f>S775*H775</f>
        <v>0</v>
      </c>
      <c r="AR775" s="147" t="s">
        <v>115</v>
      </c>
      <c r="AT775" s="147" t="s">
        <v>180</v>
      </c>
      <c r="AU775" s="147" t="s">
        <v>86</v>
      </c>
      <c r="AY775" s="17" t="s">
        <v>177</v>
      </c>
      <c r="BE775" s="148">
        <f>IF(N775="základní",J775,0)</f>
        <v>0</v>
      </c>
      <c r="BF775" s="148">
        <f>IF(N775="snížená",J775,0)</f>
        <v>0</v>
      </c>
      <c r="BG775" s="148">
        <f>IF(N775="zákl. přenesená",J775,0)</f>
        <v>0</v>
      </c>
      <c r="BH775" s="148">
        <f>IF(N775="sníž. přenesená",J775,0)</f>
        <v>0</v>
      </c>
      <c r="BI775" s="148">
        <f>IF(N775="nulová",J775,0)</f>
        <v>0</v>
      </c>
      <c r="BJ775" s="17" t="s">
        <v>84</v>
      </c>
      <c r="BK775" s="148">
        <f>ROUND(I775*H775,2)</f>
        <v>0</v>
      </c>
      <c r="BL775" s="17" t="s">
        <v>115</v>
      </c>
      <c r="BM775" s="147" t="s">
        <v>1065</v>
      </c>
    </row>
    <row r="776" spans="2:65" s="1" customFormat="1" ht="11.25">
      <c r="B776" s="32"/>
      <c r="D776" s="149" t="s">
        <v>186</v>
      </c>
      <c r="F776" s="150" t="s">
        <v>1064</v>
      </c>
      <c r="I776" s="151"/>
      <c r="L776" s="32"/>
      <c r="M776" s="152"/>
      <c r="T776" s="56"/>
      <c r="AT776" s="17" t="s">
        <v>186</v>
      </c>
      <c r="AU776" s="17" t="s">
        <v>86</v>
      </c>
    </row>
    <row r="777" spans="2:65" s="12" customFormat="1" ht="11.25">
      <c r="B777" s="156"/>
      <c r="D777" s="149" t="s">
        <v>240</v>
      </c>
      <c r="E777" s="157" t="s">
        <v>1</v>
      </c>
      <c r="F777" s="158" t="s">
        <v>991</v>
      </c>
      <c r="H777" s="159">
        <v>50.5</v>
      </c>
      <c r="I777" s="160"/>
      <c r="L777" s="156"/>
      <c r="M777" s="161"/>
      <c r="T777" s="162"/>
      <c r="AT777" s="157" t="s">
        <v>240</v>
      </c>
      <c r="AU777" s="157" t="s">
        <v>86</v>
      </c>
      <c r="AV777" s="12" t="s">
        <v>86</v>
      </c>
      <c r="AW777" s="12" t="s">
        <v>32</v>
      </c>
      <c r="AX777" s="12" t="s">
        <v>84</v>
      </c>
      <c r="AY777" s="157" t="s">
        <v>177</v>
      </c>
    </row>
    <row r="778" spans="2:65" s="1" customFormat="1" ht="16.5" customHeight="1">
      <c r="B778" s="32"/>
      <c r="C778" s="136" t="s">
        <v>1066</v>
      </c>
      <c r="D778" s="136" t="s">
        <v>180</v>
      </c>
      <c r="E778" s="137" t="s">
        <v>1067</v>
      </c>
      <c r="F778" s="138" t="s">
        <v>1068</v>
      </c>
      <c r="G778" s="139" t="s">
        <v>368</v>
      </c>
      <c r="H778" s="140">
        <v>99.751000000000005</v>
      </c>
      <c r="I778" s="141"/>
      <c r="J778" s="142">
        <f>ROUND(I778*H778,2)</f>
        <v>0</v>
      </c>
      <c r="K778" s="138" t="s">
        <v>237</v>
      </c>
      <c r="L778" s="32"/>
      <c r="M778" s="143" t="s">
        <v>1</v>
      </c>
      <c r="N778" s="144" t="s">
        <v>42</v>
      </c>
      <c r="P778" s="145">
        <f>O778*H778</f>
        <v>0</v>
      </c>
      <c r="Q778" s="145">
        <v>3.8999999999999999E-4</v>
      </c>
      <c r="R778" s="145">
        <f>Q778*H778</f>
        <v>3.8902890000000002E-2</v>
      </c>
      <c r="S778" s="145">
        <v>1.0000000000000001E-5</v>
      </c>
      <c r="T778" s="146">
        <f>S778*H778</f>
        <v>9.9751000000000006E-4</v>
      </c>
      <c r="AR778" s="147" t="s">
        <v>115</v>
      </c>
      <c r="AT778" s="147" t="s">
        <v>180</v>
      </c>
      <c r="AU778" s="147" t="s">
        <v>86</v>
      </c>
      <c r="AY778" s="17" t="s">
        <v>177</v>
      </c>
      <c r="BE778" s="148">
        <f>IF(N778="základní",J778,0)</f>
        <v>0</v>
      </c>
      <c r="BF778" s="148">
        <f>IF(N778="snížená",J778,0)</f>
        <v>0</v>
      </c>
      <c r="BG778" s="148">
        <f>IF(N778="zákl. přenesená",J778,0)</f>
        <v>0</v>
      </c>
      <c r="BH778" s="148">
        <f>IF(N778="sníž. přenesená",J778,0)</f>
        <v>0</v>
      </c>
      <c r="BI778" s="148">
        <f>IF(N778="nulová",J778,0)</f>
        <v>0</v>
      </c>
      <c r="BJ778" s="17" t="s">
        <v>84</v>
      </c>
      <c r="BK778" s="148">
        <f>ROUND(I778*H778,2)</f>
        <v>0</v>
      </c>
      <c r="BL778" s="17" t="s">
        <v>115</v>
      </c>
      <c r="BM778" s="147" t="s">
        <v>1069</v>
      </c>
    </row>
    <row r="779" spans="2:65" s="1" customFormat="1" ht="11.25">
      <c r="B779" s="32"/>
      <c r="D779" s="149" t="s">
        <v>186</v>
      </c>
      <c r="F779" s="150" t="s">
        <v>1070</v>
      </c>
      <c r="I779" s="151"/>
      <c r="L779" s="32"/>
      <c r="M779" s="152"/>
      <c r="T779" s="56"/>
      <c r="AT779" s="17" t="s">
        <v>186</v>
      </c>
      <c r="AU779" s="17" t="s">
        <v>86</v>
      </c>
    </row>
    <row r="780" spans="2:65" s="13" customFormat="1" ht="11.25">
      <c r="B780" s="163"/>
      <c r="D780" s="149" t="s">
        <v>240</v>
      </c>
      <c r="E780" s="164" t="s">
        <v>1</v>
      </c>
      <c r="F780" s="165" t="s">
        <v>1071</v>
      </c>
      <c r="H780" s="164" t="s">
        <v>1</v>
      </c>
      <c r="I780" s="166"/>
      <c r="L780" s="163"/>
      <c r="M780" s="167"/>
      <c r="T780" s="168"/>
      <c r="AT780" s="164" t="s">
        <v>240</v>
      </c>
      <c r="AU780" s="164" t="s">
        <v>86</v>
      </c>
      <c r="AV780" s="13" t="s">
        <v>84</v>
      </c>
      <c r="AW780" s="13" t="s">
        <v>32</v>
      </c>
      <c r="AX780" s="13" t="s">
        <v>77</v>
      </c>
      <c r="AY780" s="164" t="s">
        <v>177</v>
      </c>
    </row>
    <row r="781" spans="2:65" s="12" customFormat="1" ht="11.25">
      <c r="B781" s="156"/>
      <c r="D781" s="149" t="s">
        <v>240</v>
      </c>
      <c r="E781" s="157" t="s">
        <v>1</v>
      </c>
      <c r="F781" s="158" t="s">
        <v>1072</v>
      </c>
      <c r="H781" s="159">
        <v>99.751000000000005</v>
      </c>
      <c r="I781" s="160"/>
      <c r="L781" s="156"/>
      <c r="M781" s="161"/>
      <c r="T781" s="162"/>
      <c r="AT781" s="157" t="s">
        <v>240</v>
      </c>
      <c r="AU781" s="157" t="s">
        <v>86</v>
      </c>
      <c r="AV781" s="12" t="s">
        <v>86</v>
      </c>
      <c r="AW781" s="12" t="s">
        <v>32</v>
      </c>
      <c r="AX781" s="12" t="s">
        <v>84</v>
      </c>
      <c r="AY781" s="157" t="s">
        <v>177</v>
      </c>
    </row>
    <row r="782" spans="2:65" s="1" customFormat="1" ht="21.75" customHeight="1">
      <c r="B782" s="32"/>
      <c r="C782" s="136" t="s">
        <v>1073</v>
      </c>
      <c r="D782" s="136" t="s">
        <v>180</v>
      </c>
      <c r="E782" s="137" t="s">
        <v>1074</v>
      </c>
      <c r="F782" s="138" t="s">
        <v>1075</v>
      </c>
      <c r="G782" s="139" t="s">
        <v>256</v>
      </c>
      <c r="H782" s="140">
        <v>1.006</v>
      </c>
      <c r="I782" s="141"/>
      <c r="J782" s="142">
        <f>ROUND(I782*H782,2)</f>
        <v>0</v>
      </c>
      <c r="K782" s="138" t="s">
        <v>237</v>
      </c>
      <c r="L782" s="32"/>
      <c r="M782" s="143" t="s">
        <v>1</v>
      </c>
      <c r="N782" s="144" t="s">
        <v>42</v>
      </c>
      <c r="P782" s="145">
        <f>O782*H782</f>
        <v>0</v>
      </c>
      <c r="Q782" s="145">
        <v>2.3010199999999998</v>
      </c>
      <c r="R782" s="145">
        <f>Q782*H782</f>
        <v>2.3148261199999998</v>
      </c>
      <c r="S782" s="145">
        <v>0</v>
      </c>
      <c r="T782" s="146">
        <f>S782*H782</f>
        <v>0</v>
      </c>
      <c r="AR782" s="147" t="s">
        <v>115</v>
      </c>
      <c r="AT782" s="147" t="s">
        <v>180</v>
      </c>
      <c r="AU782" s="147" t="s">
        <v>86</v>
      </c>
      <c r="AY782" s="17" t="s">
        <v>177</v>
      </c>
      <c r="BE782" s="148">
        <f>IF(N782="základní",J782,0)</f>
        <v>0</v>
      </c>
      <c r="BF782" s="148">
        <f>IF(N782="snížená",J782,0)</f>
        <v>0</v>
      </c>
      <c r="BG782" s="148">
        <f>IF(N782="zákl. přenesená",J782,0)</f>
        <v>0</v>
      </c>
      <c r="BH782" s="148">
        <f>IF(N782="sníž. přenesená",J782,0)</f>
        <v>0</v>
      </c>
      <c r="BI782" s="148">
        <f>IF(N782="nulová",J782,0)</f>
        <v>0</v>
      </c>
      <c r="BJ782" s="17" t="s">
        <v>84</v>
      </c>
      <c r="BK782" s="148">
        <f>ROUND(I782*H782,2)</f>
        <v>0</v>
      </c>
      <c r="BL782" s="17" t="s">
        <v>115</v>
      </c>
      <c r="BM782" s="147" t="s">
        <v>1076</v>
      </c>
    </row>
    <row r="783" spans="2:65" s="1" customFormat="1" ht="11.25">
      <c r="B783" s="32"/>
      <c r="D783" s="149" t="s">
        <v>186</v>
      </c>
      <c r="F783" s="150" t="s">
        <v>1077</v>
      </c>
      <c r="I783" s="151"/>
      <c r="L783" s="32"/>
      <c r="M783" s="152"/>
      <c r="T783" s="56"/>
      <c r="AT783" s="17" t="s">
        <v>186</v>
      </c>
      <c r="AU783" s="17" t="s">
        <v>86</v>
      </c>
    </row>
    <row r="784" spans="2:65" s="12" customFormat="1" ht="11.25">
      <c r="B784" s="156"/>
      <c r="D784" s="149" t="s">
        <v>240</v>
      </c>
      <c r="E784" s="157" t="s">
        <v>1</v>
      </c>
      <c r="F784" s="158" t="s">
        <v>1078</v>
      </c>
      <c r="H784" s="159">
        <v>0.27800000000000002</v>
      </c>
      <c r="I784" s="160"/>
      <c r="L784" s="156"/>
      <c r="M784" s="161"/>
      <c r="T784" s="162"/>
      <c r="AT784" s="157" t="s">
        <v>240</v>
      </c>
      <c r="AU784" s="157" t="s">
        <v>86</v>
      </c>
      <c r="AV784" s="12" t="s">
        <v>86</v>
      </c>
      <c r="AW784" s="12" t="s">
        <v>32</v>
      </c>
      <c r="AX784" s="12" t="s">
        <v>77</v>
      </c>
      <c r="AY784" s="157" t="s">
        <v>177</v>
      </c>
    </row>
    <row r="785" spans="2:65" s="12" customFormat="1" ht="11.25">
      <c r="B785" s="156"/>
      <c r="D785" s="149" t="s">
        <v>240</v>
      </c>
      <c r="E785" s="157" t="s">
        <v>1</v>
      </c>
      <c r="F785" s="158" t="s">
        <v>1079</v>
      </c>
      <c r="H785" s="159">
        <v>0.72799999999999998</v>
      </c>
      <c r="I785" s="160"/>
      <c r="L785" s="156"/>
      <c r="M785" s="161"/>
      <c r="T785" s="162"/>
      <c r="AT785" s="157" t="s">
        <v>240</v>
      </c>
      <c r="AU785" s="157" t="s">
        <v>86</v>
      </c>
      <c r="AV785" s="12" t="s">
        <v>86</v>
      </c>
      <c r="AW785" s="12" t="s">
        <v>32</v>
      </c>
      <c r="AX785" s="12" t="s">
        <v>77</v>
      </c>
      <c r="AY785" s="157" t="s">
        <v>177</v>
      </c>
    </row>
    <row r="786" spans="2:65" s="14" customFormat="1" ht="11.25">
      <c r="B786" s="169"/>
      <c r="D786" s="149" t="s">
        <v>240</v>
      </c>
      <c r="E786" s="170" t="s">
        <v>1</v>
      </c>
      <c r="F786" s="171" t="s">
        <v>263</v>
      </c>
      <c r="H786" s="172">
        <v>1.006</v>
      </c>
      <c r="I786" s="173"/>
      <c r="L786" s="169"/>
      <c r="M786" s="174"/>
      <c r="T786" s="175"/>
      <c r="AT786" s="170" t="s">
        <v>240</v>
      </c>
      <c r="AU786" s="170" t="s">
        <v>86</v>
      </c>
      <c r="AV786" s="14" t="s">
        <v>115</v>
      </c>
      <c r="AW786" s="14" t="s">
        <v>32</v>
      </c>
      <c r="AX786" s="14" t="s">
        <v>84</v>
      </c>
      <c r="AY786" s="170" t="s">
        <v>177</v>
      </c>
    </row>
    <row r="787" spans="2:65" s="1" customFormat="1" ht="21.75" customHeight="1">
      <c r="B787" s="32"/>
      <c r="C787" s="136" t="s">
        <v>1080</v>
      </c>
      <c r="D787" s="136" t="s">
        <v>180</v>
      </c>
      <c r="E787" s="137" t="s">
        <v>1081</v>
      </c>
      <c r="F787" s="138" t="s">
        <v>1082</v>
      </c>
      <c r="G787" s="139" t="s">
        <v>256</v>
      </c>
      <c r="H787" s="140">
        <v>10.694000000000001</v>
      </c>
      <c r="I787" s="141"/>
      <c r="J787" s="142">
        <f>ROUND(I787*H787,2)</f>
        <v>0</v>
      </c>
      <c r="K787" s="138" t="s">
        <v>237</v>
      </c>
      <c r="L787" s="32"/>
      <c r="M787" s="143" t="s">
        <v>1</v>
      </c>
      <c r="N787" s="144" t="s">
        <v>42</v>
      </c>
      <c r="P787" s="145">
        <f>O787*H787</f>
        <v>0</v>
      </c>
      <c r="Q787" s="145">
        <v>2.5018699999999998</v>
      </c>
      <c r="R787" s="145">
        <f>Q787*H787</f>
        <v>26.75499778</v>
      </c>
      <c r="S787" s="145">
        <v>0</v>
      </c>
      <c r="T787" s="146">
        <f>S787*H787</f>
        <v>0</v>
      </c>
      <c r="AR787" s="147" t="s">
        <v>115</v>
      </c>
      <c r="AT787" s="147" t="s">
        <v>180</v>
      </c>
      <c r="AU787" s="147" t="s">
        <v>86</v>
      </c>
      <c r="AY787" s="17" t="s">
        <v>177</v>
      </c>
      <c r="BE787" s="148">
        <f>IF(N787="základní",J787,0)</f>
        <v>0</v>
      </c>
      <c r="BF787" s="148">
        <f>IF(N787="snížená",J787,0)</f>
        <v>0</v>
      </c>
      <c r="BG787" s="148">
        <f>IF(N787="zákl. přenesená",J787,0)</f>
        <v>0</v>
      </c>
      <c r="BH787" s="148">
        <f>IF(N787="sníž. přenesená",J787,0)</f>
        <v>0</v>
      </c>
      <c r="BI787" s="148">
        <f>IF(N787="nulová",J787,0)</f>
        <v>0</v>
      </c>
      <c r="BJ787" s="17" t="s">
        <v>84</v>
      </c>
      <c r="BK787" s="148">
        <f>ROUND(I787*H787,2)</f>
        <v>0</v>
      </c>
      <c r="BL787" s="17" t="s">
        <v>115</v>
      </c>
      <c r="BM787" s="147" t="s">
        <v>1083</v>
      </c>
    </row>
    <row r="788" spans="2:65" s="1" customFormat="1" ht="11.25">
      <c r="B788" s="32"/>
      <c r="D788" s="149" t="s">
        <v>186</v>
      </c>
      <c r="F788" s="150" t="s">
        <v>1084</v>
      </c>
      <c r="I788" s="151"/>
      <c r="L788" s="32"/>
      <c r="M788" s="152"/>
      <c r="T788" s="56"/>
      <c r="AT788" s="17" t="s">
        <v>186</v>
      </c>
      <c r="AU788" s="17" t="s">
        <v>86</v>
      </c>
    </row>
    <row r="789" spans="2:65" s="13" customFormat="1" ht="11.25">
      <c r="B789" s="163"/>
      <c r="D789" s="149" t="s">
        <v>240</v>
      </c>
      <c r="E789" s="164" t="s">
        <v>1</v>
      </c>
      <c r="F789" s="165" t="s">
        <v>1085</v>
      </c>
      <c r="H789" s="164" t="s">
        <v>1</v>
      </c>
      <c r="I789" s="166"/>
      <c r="L789" s="163"/>
      <c r="M789" s="167"/>
      <c r="T789" s="168"/>
      <c r="AT789" s="164" t="s">
        <v>240</v>
      </c>
      <c r="AU789" s="164" t="s">
        <v>86</v>
      </c>
      <c r="AV789" s="13" t="s">
        <v>84</v>
      </c>
      <c r="AW789" s="13" t="s">
        <v>32</v>
      </c>
      <c r="AX789" s="13" t="s">
        <v>77</v>
      </c>
      <c r="AY789" s="164" t="s">
        <v>177</v>
      </c>
    </row>
    <row r="790" spans="2:65" s="12" customFormat="1" ht="11.25">
      <c r="B790" s="156"/>
      <c r="D790" s="149" t="s">
        <v>240</v>
      </c>
      <c r="E790" s="157" t="s">
        <v>1</v>
      </c>
      <c r="F790" s="158" t="s">
        <v>1086</v>
      </c>
      <c r="H790" s="159">
        <v>3.032</v>
      </c>
      <c r="I790" s="160"/>
      <c r="L790" s="156"/>
      <c r="M790" s="161"/>
      <c r="T790" s="162"/>
      <c r="AT790" s="157" t="s">
        <v>240</v>
      </c>
      <c r="AU790" s="157" t="s">
        <v>86</v>
      </c>
      <c r="AV790" s="12" t="s">
        <v>86</v>
      </c>
      <c r="AW790" s="12" t="s">
        <v>32</v>
      </c>
      <c r="AX790" s="12" t="s">
        <v>77</v>
      </c>
      <c r="AY790" s="157" t="s">
        <v>177</v>
      </c>
    </row>
    <row r="791" spans="2:65" s="12" customFormat="1" ht="11.25">
      <c r="B791" s="156"/>
      <c r="D791" s="149" t="s">
        <v>240</v>
      </c>
      <c r="E791" s="157" t="s">
        <v>1</v>
      </c>
      <c r="F791" s="158" t="s">
        <v>1087</v>
      </c>
      <c r="H791" s="159">
        <v>2.8260000000000001</v>
      </c>
      <c r="I791" s="160"/>
      <c r="L791" s="156"/>
      <c r="M791" s="161"/>
      <c r="T791" s="162"/>
      <c r="AT791" s="157" t="s">
        <v>240</v>
      </c>
      <c r="AU791" s="157" t="s">
        <v>86</v>
      </c>
      <c r="AV791" s="12" t="s">
        <v>86</v>
      </c>
      <c r="AW791" s="12" t="s">
        <v>32</v>
      </c>
      <c r="AX791" s="12" t="s">
        <v>77</v>
      </c>
      <c r="AY791" s="157" t="s">
        <v>177</v>
      </c>
    </row>
    <row r="792" spans="2:65" s="12" customFormat="1" ht="11.25">
      <c r="B792" s="156"/>
      <c r="D792" s="149" t="s">
        <v>240</v>
      </c>
      <c r="E792" s="157" t="s">
        <v>1</v>
      </c>
      <c r="F792" s="158" t="s">
        <v>1088</v>
      </c>
      <c r="H792" s="159">
        <v>2.4180000000000001</v>
      </c>
      <c r="I792" s="160"/>
      <c r="L792" s="156"/>
      <c r="M792" s="161"/>
      <c r="T792" s="162"/>
      <c r="AT792" s="157" t="s">
        <v>240</v>
      </c>
      <c r="AU792" s="157" t="s">
        <v>86</v>
      </c>
      <c r="AV792" s="12" t="s">
        <v>86</v>
      </c>
      <c r="AW792" s="12" t="s">
        <v>32</v>
      </c>
      <c r="AX792" s="12" t="s">
        <v>77</v>
      </c>
      <c r="AY792" s="157" t="s">
        <v>177</v>
      </c>
    </row>
    <row r="793" spans="2:65" s="12" customFormat="1" ht="11.25">
      <c r="B793" s="156"/>
      <c r="D793" s="149" t="s">
        <v>240</v>
      </c>
      <c r="E793" s="157" t="s">
        <v>1</v>
      </c>
      <c r="F793" s="158" t="s">
        <v>1089</v>
      </c>
      <c r="H793" s="159">
        <v>2.4180000000000001</v>
      </c>
      <c r="I793" s="160"/>
      <c r="L793" s="156"/>
      <c r="M793" s="161"/>
      <c r="T793" s="162"/>
      <c r="AT793" s="157" t="s">
        <v>240</v>
      </c>
      <c r="AU793" s="157" t="s">
        <v>86</v>
      </c>
      <c r="AV793" s="12" t="s">
        <v>86</v>
      </c>
      <c r="AW793" s="12" t="s">
        <v>32</v>
      </c>
      <c r="AX793" s="12" t="s">
        <v>77</v>
      </c>
      <c r="AY793" s="157" t="s">
        <v>177</v>
      </c>
    </row>
    <row r="794" spans="2:65" s="14" customFormat="1" ht="11.25">
      <c r="B794" s="169"/>
      <c r="D794" s="149" t="s">
        <v>240</v>
      </c>
      <c r="E794" s="170" t="s">
        <v>1</v>
      </c>
      <c r="F794" s="171" t="s">
        <v>263</v>
      </c>
      <c r="H794" s="172">
        <v>10.694000000000001</v>
      </c>
      <c r="I794" s="173"/>
      <c r="L794" s="169"/>
      <c r="M794" s="174"/>
      <c r="T794" s="175"/>
      <c r="AT794" s="170" t="s">
        <v>240</v>
      </c>
      <c r="AU794" s="170" t="s">
        <v>86</v>
      </c>
      <c r="AV794" s="14" t="s">
        <v>115</v>
      </c>
      <c r="AW794" s="14" t="s">
        <v>32</v>
      </c>
      <c r="AX794" s="14" t="s">
        <v>84</v>
      </c>
      <c r="AY794" s="170" t="s">
        <v>177</v>
      </c>
    </row>
    <row r="795" spans="2:65" s="1" customFormat="1" ht="21.75" customHeight="1">
      <c r="B795" s="32"/>
      <c r="C795" s="136" t="s">
        <v>1090</v>
      </c>
      <c r="D795" s="136" t="s">
        <v>180</v>
      </c>
      <c r="E795" s="137" t="s">
        <v>1091</v>
      </c>
      <c r="F795" s="138" t="s">
        <v>1092</v>
      </c>
      <c r="G795" s="139" t="s">
        <v>256</v>
      </c>
      <c r="H795" s="140">
        <v>0.72799999999999998</v>
      </c>
      <c r="I795" s="141"/>
      <c r="J795" s="142">
        <f>ROUND(I795*H795,2)</f>
        <v>0</v>
      </c>
      <c r="K795" s="138" t="s">
        <v>237</v>
      </c>
      <c r="L795" s="32"/>
      <c r="M795" s="143" t="s">
        <v>1</v>
      </c>
      <c r="N795" s="144" t="s">
        <v>42</v>
      </c>
      <c r="P795" s="145">
        <f>O795*H795</f>
        <v>0</v>
      </c>
      <c r="Q795" s="145">
        <v>0</v>
      </c>
      <c r="R795" s="145">
        <f>Q795*H795</f>
        <v>0</v>
      </c>
      <c r="S795" s="145">
        <v>0</v>
      </c>
      <c r="T795" s="146">
        <f>S795*H795</f>
        <v>0</v>
      </c>
      <c r="AR795" s="147" t="s">
        <v>115</v>
      </c>
      <c r="AT795" s="147" t="s">
        <v>180</v>
      </c>
      <c r="AU795" s="147" t="s">
        <v>86</v>
      </c>
      <c r="AY795" s="17" t="s">
        <v>177</v>
      </c>
      <c r="BE795" s="148">
        <f>IF(N795="základní",J795,0)</f>
        <v>0</v>
      </c>
      <c r="BF795" s="148">
        <f>IF(N795="snížená",J795,0)</f>
        <v>0</v>
      </c>
      <c r="BG795" s="148">
        <f>IF(N795="zákl. přenesená",J795,0)</f>
        <v>0</v>
      </c>
      <c r="BH795" s="148">
        <f>IF(N795="sníž. přenesená",J795,0)</f>
        <v>0</v>
      </c>
      <c r="BI795" s="148">
        <f>IF(N795="nulová",J795,0)</f>
        <v>0</v>
      </c>
      <c r="BJ795" s="17" t="s">
        <v>84</v>
      </c>
      <c r="BK795" s="148">
        <f>ROUND(I795*H795,2)</f>
        <v>0</v>
      </c>
      <c r="BL795" s="17" t="s">
        <v>115</v>
      </c>
      <c r="BM795" s="147" t="s">
        <v>1093</v>
      </c>
    </row>
    <row r="796" spans="2:65" s="1" customFormat="1" ht="19.5">
      <c r="B796" s="32"/>
      <c r="D796" s="149" t="s">
        <v>186</v>
      </c>
      <c r="F796" s="150" t="s">
        <v>1094</v>
      </c>
      <c r="I796" s="151"/>
      <c r="L796" s="32"/>
      <c r="M796" s="152"/>
      <c r="T796" s="56"/>
      <c r="AT796" s="17" t="s">
        <v>186</v>
      </c>
      <c r="AU796" s="17" t="s">
        <v>86</v>
      </c>
    </row>
    <row r="797" spans="2:65" s="12" customFormat="1" ht="11.25">
      <c r="B797" s="156"/>
      <c r="D797" s="149" t="s">
        <v>240</v>
      </c>
      <c r="E797" s="157" t="s">
        <v>1</v>
      </c>
      <c r="F797" s="158" t="s">
        <v>1079</v>
      </c>
      <c r="H797" s="159">
        <v>0.72799999999999998</v>
      </c>
      <c r="I797" s="160"/>
      <c r="L797" s="156"/>
      <c r="M797" s="161"/>
      <c r="T797" s="162"/>
      <c r="AT797" s="157" t="s">
        <v>240</v>
      </c>
      <c r="AU797" s="157" t="s">
        <v>86</v>
      </c>
      <c r="AV797" s="12" t="s">
        <v>86</v>
      </c>
      <c r="AW797" s="12" t="s">
        <v>32</v>
      </c>
      <c r="AX797" s="12" t="s">
        <v>84</v>
      </c>
      <c r="AY797" s="157" t="s">
        <v>177</v>
      </c>
    </row>
    <row r="798" spans="2:65" s="1" customFormat="1" ht="16.5" customHeight="1">
      <c r="B798" s="32"/>
      <c r="C798" s="136" t="s">
        <v>1095</v>
      </c>
      <c r="D798" s="136" t="s">
        <v>180</v>
      </c>
      <c r="E798" s="137" t="s">
        <v>1096</v>
      </c>
      <c r="F798" s="138" t="s">
        <v>1097</v>
      </c>
      <c r="G798" s="139" t="s">
        <v>307</v>
      </c>
      <c r="H798" s="140">
        <v>0.04</v>
      </c>
      <c r="I798" s="141"/>
      <c r="J798" s="142">
        <f>ROUND(I798*H798,2)</f>
        <v>0</v>
      </c>
      <c r="K798" s="138" t="s">
        <v>237</v>
      </c>
      <c r="L798" s="32"/>
      <c r="M798" s="143" t="s">
        <v>1</v>
      </c>
      <c r="N798" s="144" t="s">
        <v>42</v>
      </c>
      <c r="P798" s="145">
        <f>O798*H798</f>
        <v>0</v>
      </c>
      <c r="Q798" s="145">
        <v>1.06277</v>
      </c>
      <c r="R798" s="145">
        <f>Q798*H798</f>
        <v>4.2510800000000001E-2</v>
      </c>
      <c r="S798" s="145">
        <v>0</v>
      </c>
      <c r="T798" s="146">
        <f>S798*H798</f>
        <v>0</v>
      </c>
      <c r="AR798" s="147" t="s">
        <v>115</v>
      </c>
      <c r="AT798" s="147" t="s">
        <v>180</v>
      </c>
      <c r="AU798" s="147" t="s">
        <v>86</v>
      </c>
      <c r="AY798" s="17" t="s">
        <v>177</v>
      </c>
      <c r="BE798" s="148">
        <f>IF(N798="základní",J798,0)</f>
        <v>0</v>
      </c>
      <c r="BF798" s="148">
        <f>IF(N798="snížená",J798,0)</f>
        <v>0</v>
      </c>
      <c r="BG798" s="148">
        <f>IF(N798="zákl. přenesená",J798,0)</f>
        <v>0</v>
      </c>
      <c r="BH798" s="148">
        <f>IF(N798="sníž. přenesená",J798,0)</f>
        <v>0</v>
      </c>
      <c r="BI798" s="148">
        <f>IF(N798="nulová",J798,0)</f>
        <v>0</v>
      </c>
      <c r="BJ798" s="17" t="s">
        <v>84</v>
      </c>
      <c r="BK798" s="148">
        <f>ROUND(I798*H798,2)</f>
        <v>0</v>
      </c>
      <c r="BL798" s="17" t="s">
        <v>115</v>
      </c>
      <c r="BM798" s="147" t="s">
        <v>1098</v>
      </c>
    </row>
    <row r="799" spans="2:65" s="1" customFormat="1" ht="11.25">
      <c r="B799" s="32"/>
      <c r="D799" s="149" t="s">
        <v>186</v>
      </c>
      <c r="F799" s="150" t="s">
        <v>1099</v>
      </c>
      <c r="I799" s="151"/>
      <c r="L799" s="32"/>
      <c r="M799" s="152"/>
      <c r="T799" s="56"/>
      <c r="AT799" s="17" t="s">
        <v>186</v>
      </c>
      <c r="AU799" s="17" t="s">
        <v>86</v>
      </c>
    </row>
    <row r="800" spans="2:65" s="12" customFormat="1" ht="11.25">
      <c r="B800" s="156"/>
      <c r="D800" s="149" t="s">
        <v>240</v>
      </c>
      <c r="E800" s="157" t="s">
        <v>1</v>
      </c>
      <c r="F800" s="158" t="s">
        <v>1100</v>
      </c>
      <c r="H800" s="159">
        <v>0.04</v>
      </c>
      <c r="I800" s="160"/>
      <c r="L800" s="156"/>
      <c r="M800" s="161"/>
      <c r="T800" s="162"/>
      <c r="AT800" s="157" t="s">
        <v>240</v>
      </c>
      <c r="AU800" s="157" t="s">
        <v>86</v>
      </c>
      <c r="AV800" s="12" t="s">
        <v>86</v>
      </c>
      <c r="AW800" s="12" t="s">
        <v>32</v>
      </c>
      <c r="AX800" s="12" t="s">
        <v>84</v>
      </c>
      <c r="AY800" s="157" t="s">
        <v>177</v>
      </c>
    </row>
    <row r="801" spans="2:65" s="1" customFormat="1" ht="16.5" customHeight="1">
      <c r="B801" s="32"/>
      <c r="C801" s="136" t="s">
        <v>1101</v>
      </c>
      <c r="D801" s="136" t="s">
        <v>180</v>
      </c>
      <c r="E801" s="137" t="s">
        <v>1102</v>
      </c>
      <c r="F801" s="138" t="s">
        <v>1103</v>
      </c>
      <c r="G801" s="139" t="s">
        <v>368</v>
      </c>
      <c r="H801" s="140">
        <v>29.44</v>
      </c>
      <c r="I801" s="141"/>
      <c r="J801" s="142">
        <f>ROUND(I801*H801,2)</f>
        <v>0</v>
      </c>
      <c r="K801" s="138" t="s">
        <v>237</v>
      </c>
      <c r="L801" s="32"/>
      <c r="M801" s="143" t="s">
        <v>1</v>
      </c>
      <c r="N801" s="144" t="s">
        <v>42</v>
      </c>
      <c r="P801" s="145">
        <f>O801*H801</f>
        <v>0</v>
      </c>
      <c r="Q801" s="145">
        <v>0.10098</v>
      </c>
      <c r="R801" s="145">
        <f>Q801*H801</f>
        <v>2.9728512</v>
      </c>
      <c r="S801" s="145">
        <v>0</v>
      </c>
      <c r="T801" s="146">
        <f>S801*H801</f>
        <v>0</v>
      </c>
      <c r="AR801" s="147" t="s">
        <v>115</v>
      </c>
      <c r="AT801" s="147" t="s">
        <v>180</v>
      </c>
      <c r="AU801" s="147" t="s">
        <v>86</v>
      </c>
      <c r="AY801" s="17" t="s">
        <v>177</v>
      </c>
      <c r="BE801" s="148">
        <f>IF(N801="základní",J801,0)</f>
        <v>0</v>
      </c>
      <c r="BF801" s="148">
        <f>IF(N801="snížená",J801,0)</f>
        <v>0</v>
      </c>
      <c r="BG801" s="148">
        <f>IF(N801="zákl. přenesená",J801,0)</f>
        <v>0</v>
      </c>
      <c r="BH801" s="148">
        <f>IF(N801="sníž. přenesená",J801,0)</f>
        <v>0</v>
      </c>
      <c r="BI801" s="148">
        <f>IF(N801="nulová",J801,0)</f>
        <v>0</v>
      </c>
      <c r="BJ801" s="17" t="s">
        <v>84</v>
      </c>
      <c r="BK801" s="148">
        <f>ROUND(I801*H801,2)</f>
        <v>0</v>
      </c>
      <c r="BL801" s="17" t="s">
        <v>115</v>
      </c>
      <c r="BM801" s="147" t="s">
        <v>1104</v>
      </c>
    </row>
    <row r="802" spans="2:65" s="1" customFormat="1" ht="11.25">
      <c r="B802" s="32"/>
      <c r="D802" s="149" t="s">
        <v>186</v>
      </c>
      <c r="F802" s="150" t="s">
        <v>1105</v>
      </c>
      <c r="I802" s="151"/>
      <c r="L802" s="32"/>
      <c r="M802" s="152"/>
      <c r="T802" s="56"/>
      <c r="AT802" s="17" t="s">
        <v>186</v>
      </c>
      <c r="AU802" s="17" t="s">
        <v>86</v>
      </c>
    </row>
    <row r="803" spans="2:65" s="13" customFormat="1" ht="11.25">
      <c r="B803" s="163"/>
      <c r="D803" s="149" t="s">
        <v>240</v>
      </c>
      <c r="E803" s="164" t="s">
        <v>1</v>
      </c>
      <c r="F803" s="165" t="s">
        <v>1106</v>
      </c>
      <c r="H803" s="164" t="s">
        <v>1</v>
      </c>
      <c r="I803" s="166"/>
      <c r="L803" s="163"/>
      <c r="M803" s="167"/>
      <c r="T803" s="168"/>
      <c r="AT803" s="164" t="s">
        <v>240</v>
      </c>
      <c r="AU803" s="164" t="s">
        <v>86</v>
      </c>
      <c r="AV803" s="13" t="s">
        <v>84</v>
      </c>
      <c r="AW803" s="13" t="s">
        <v>32</v>
      </c>
      <c r="AX803" s="13" t="s">
        <v>77</v>
      </c>
      <c r="AY803" s="164" t="s">
        <v>177</v>
      </c>
    </row>
    <row r="804" spans="2:65" s="12" customFormat="1" ht="11.25">
      <c r="B804" s="156"/>
      <c r="D804" s="149" t="s">
        <v>240</v>
      </c>
      <c r="E804" s="157" t="s">
        <v>1</v>
      </c>
      <c r="F804" s="158" t="s">
        <v>1107</v>
      </c>
      <c r="H804" s="159">
        <v>29.44</v>
      </c>
      <c r="I804" s="160"/>
      <c r="L804" s="156"/>
      <c r="M804" s="161"/>
      <c r="T804" s="162"/>
      <c r="AT804" s="157" t="s">
        <v>240</v>
      </c>
      <c r="AU804" s="157" t="s">
        <v>86</v>
      </c>
      <c r="AV804" s="12" t="s">
        <v>86</v>
      </c>
      <c r="AW804" s="12" t="s">
        <v>32</v>
      </c>
      <c r="AX804" s="12" t="s">
        <v>84</v>
      </c>
      <c r="AY804" s="157" t="s">
        <v>177</v>
      </c>
    </row>
    <row r="805" spans="2:65" s="1" customFormat="1" ht="16.5" customHeight="1">
      <c r="B805" s="32"/>
      <c r="C805" s="136" t="s">
        <v>1108</v>
      </c>
      <c r="D805" s="136" t="s">
        <v>180</v>
      </c>
      <c r="E805" s="137" t="s">
        <v>1109</v>
      </c>
      <c r="F805" s="138" t="s">
        <v>1110</v>
      </c>
      <c r="G805" s="139" t="s">
        <v>368</v>
      </c>
      <c r="H805" s="140">
        <v>230.24</v>
      </c>
      <c r="I805" s="141"/>
      <c r="J805" s="142">
        <f>ROUND(I805*H805,2)</f>
        <v>0</v>
      </c>
      <c r="K805" s="138" t="s">
        <v>1</v>
      </c>
      <c r="L805" s="32"/>
      <c r="M805" s="143" t="s">
        <v>1</v>
      </c>
      <c r="N805" s="144" t="s">
        <v>42</v>
      </c>
      <c r="P805" s="145">
        <f>O805*H805</f>
        <v>0</v>
      </c>
      <c r="Q805" s="145">
        <v>0.11219999999999999</v>
      </c>
      <c r="R805" s="145">
        <f>Q805*H805</f>
        <v>25.832927999999999</v>
      </c>
      <c r="S805" s="145">
        <v>0</v>
      </c>
      <c r="T805" s="146">
        <f>S805*H805</f>
        <v>0</v>
      </c>
      <c r="AR805" s="147" t="s">
        <v>115</v>
      </c>
      <c r="AT805" s="147" t="s">
        <v>180</v>
      </c>
      <c r="AU805" s="147" t="s">
        <v>86</v>
      </c>
      <c r="AY805" s="17" t="s">
        <v>177</v>
      </c>
      <c r="BE805" s="148">
        <f>IF(N805="základní",J805,0)</f>
        <v>0</v>
      </c>
      <c r="BF805" s="148">
        <f>IF(N805="snížená",J805,0)</f>
        <v>0</v>
      </c>
      <c r="BG805" s="148">
        <f>IF(N805="zákl. přenesená",J805,0)</f>
        <v>0</v>
      </c>
      <c r="BH805" s="148">
        <f>IF(N805="sníž. přenesená",J805,0)</f>
        <v>0</v>
      </c>
      <c r="BI805" s="148">
        <f>IF(N805="nulová",J805,0)</f>
        <v>0</v>
      </c>
      <c r="BJ805" s="17" t="s">
        <v>84</v>
      </c>
      <c r="BK805" s="148">
        <f>ROUND(I805*H805,2)</f>
        <v>0</v>
      </c>
      <c r="BL805" s="17" t="s">
        <v>115</v>
      </c>
      <c r="BM805" s="147" t="s">
        <v>1111</v>
      </c>
    </row>
    <row r="806" spans="2:65" s="1" customFormat="1" ht="11.25">
      <c r="B806" s="32"/>
      <c r="D806" s="149" t="s">
        <v>186</v>
      </c>
      <c r="F806" s="150" t="s">
        <v>1110</v>
      </c>
      <c r="I806" s="151"/>
      <c r="L806" s="32"/>
      <c r="M806" s="152"/>
      <c r="T806" s="56"/>
      <c r="AT806" s="17" t="s">
        <v>186</v>
      </c>
      <c r="AU806" s="17" t="s">
        <v>86</v>
      </c>
    </row>
    <row r="807" spans="2:65" s="13" customFormat="1" ht="11.25">
      <c r="B807" s="163"/>
      <c r="D807" s="149" t="s">
        <v>240</v>
      </c>
      <c r="E807" s="164" t="s">
        <v>1</v>
      </c>
      <c r="F807" s="165" t="s">
        <v>1106</v>
      </c>
      <c r="H807" s="164" t="s">
        <v>1</v>
      </c>
      <c r="I807" s="166"/>
      <c r="L807" s="163"/>
      <c r="M807" s="167"/>
      <c r="T807" s="168"/>
      <c r="AT807" s="164" t="s">
        <v>240</v>
      </c>
      <c r="AU807" s="164" t="s">
        <v>86</v>
      </c>
      <c r="AV807" s="13" t="s">
        <v>84</v>
      </c>
      <c r="AW807" s="13" t="s">
        <v>32</v>
      </c>
      <c r="AX807" s="13" t="s">
        <v>77</v>
      </c>
      <c r="AY807" s="164" t="s">
        <v>177</v>
      </c>
    </row>
    <row r="808" spans="2:65" s="12" customFormat="1" ht="11.25">
      <c r="B808" s="156"/>
      <c r="D808" s="149" t="s">
        <v>240</v>
      </c>
      <c r="E808" s="157" t="s">
        <v>1</v>
      </c>
      <c r="F808" s="158" t="s">
        <v>1112</v>
      </c>
      <c r="H808" s="159">
        <v>183.16</v>
      </c>
      <c r="I808" s="160"/>
      <c r="L808" s="156"/>
      <c r="M808" s="161"/>
      <c r="T808" s="162"/>
      <c r="AT808" s="157" t="s">
        <v>240</v>
      </c>
      <c r="AU808" s="157" t="s">
        <v>86</v>
      </c>
      <c r="AV808" s="12" t="s">
        <v>86</v>
      </c>
      <c r="AW808" s="12" t="s">
        <v>32</v>
      </c>
      <c r="AX808" s="12" t="s">
        <v>77</v>
      </c>
      <c r="AY808" s="157" t="s">
        <v>177</v>
      </c>
    </row>
    <row r="809" spans="2:65" s="12" customFormat="1" ht="11.25">
      <c r="B809" s="156"/>
      <c r="D809" s="149" t="s">
        <v>240</v>
      </c>
      <c r="E809" s="157" t="s">
        <v>1</v>
      </c>
      <c r="F809" s="158" t="s">
        <v>1113</v>
      </c>
      <c r="H809" s="159">
        <v>47.08</v>
      </c>
      <c r="I809" s="160"/>
      <c r="L809" s="156"/>
      <c r="M809" s="161"/>
      <c r="T809" s="162"/>
      <c r="AT809" s="157" t="s">
        <v>240</v>
      </c>
      <c r="AU809" s="157" t="s">
        <v>86</v>
      </c>
      <c r="AV809" s="12" t="s">
        <v>86</v>
      </c>
      <c r="AW809" s="12" t="s">
        <v>32</v>
      </c>
      <c r="AX809" s="12" t="s">
        <v>77</v>
      </c>
      <c r="AY809" s="157" t="s">
        <v>177</v>
      </c>
    </row>
    <row r="810" spans="2:65" s="14" customFormat="1" ht="11.25">
      <c r="B810" s="169"/>
      <c r="D810" s="149" t="s">
        <v>240</v>
      </c>
      <c r="E810" s="170" t="s">
        <v>1</v>
      </c>
      <c r="F810" s="171" t="s">
        <v>263</v>
      </c>
      <c r="H810" s="172">
        <v>230.24</v>
      </c>
      <c r="I810" s="173"/>
      <c r="L810" s="169"/>
      <c r="M810" s="174"/>
      <c r="T810" s="175"/>
      <c r="AT810" s="170" t="s">
        <v>240</v>
      </c>
      <c r="AU810" s="170" t="s">
        <v>86</v>
      </c>
      <c r="AV810" s="14" t="s">
        <v>115</v>
      </c>
      <c r="AW810" s="14" t="s">
        <v>32</v>
      </c>
      <c r="AX810" s="14" t="s">
        <v>84</v>
      </c>
      <c r="AY810" s="170" t="s">
        <v>177</v>
      </c>
    </row>
    <row r="811" spans="2:65" s="1" customFormat="1" ht="16.5" customHeight="1">
      <c r="B811" s="32"/>
      <c r="C811" s="136" t="s">
        <v>1114</v>
      </c>
      <c r="D811" s="136" t="s">
        <v>180</v>
      </c>
      <c r="E811" s="137" t="s">
        <v>1115</v>
      </c>
      <c r="F811" s="138" t="s">
        <v>1116</v>
      </c>
      <c r="G811" s="139" t="s">
        <v>368</v>
      </c>
      <c r="H811" s="140">
        <v>11.26</v>
      </c>
      <c r="I811" s="141"/>
      <c r="J811" s="142">
        <f>ROUND(I811*H811,2)</f>
        <v>0</v>
      </c>
      <c r="K811" s="138" t="s">
        <v>237</v>
      </c>
      <c r="L811" s="32"/>
      <c r="M811" s="143" t="s">
        <v>1</v>
      </c>
      <c r="N811" s="144" t="s">
        <v>42</v>
      </c>
      <c r="P811" s="145">
        <f>O811*H811</f>
        <v>0</v>
      </c>
      <c r="Q811" s="145">
        <v>1.2999999999999999E-4</v>
      </c>
      <c r="R811" s="145">
        <f>Q811*H811</f>
        <v>1.4637999999999999E-3</v>
      </c>
      <c r="S811" s="145">
        <v>0</v>
      </c>
      <c r="T811" s="146">
        <f>S811*H811</f>
        <v>0</v>
      </c>
      <c r="AR811" s="147" t="s">
        <v>115</v>
      </c>
      <c r="AT811" s="147" t="s">
        <v>180</v>
      </c>
      <c r="AU811" s="147" t="s">
        <v>86</v>
      </c>
      <c r="AY811" s="17" t="s">
        <v>177</v>
      </c>
      <c r="BE811" s="148">
        <f>IF(N811="základní",J811,0)</f>
        <v>0</v>
      </c>
      <c r="BF811" s="148">
        <f>IF(N811="snížená",J811,0)</f>
        <v>0</v>
      </c>
      <c r="BG811" s="148">
        <f>IF(N811="zákl. přenesená",J811,0)</f>
        <v>0</v>
      </c>
      <c r="BH811" s="148">
        <f>IF(N811="sníž. přenesená",J811,0)</f>
        <v>0</v>
      </c>
      <c r="BI811" s="148">
        <f>IF(N811="nulová",J811,0)</f>
        <v>0</v>
      </c>
      <c r="BJ811" s="17" t="s">
        <v>84</v>
      </c>
      <c r="BK811" s="148">
        <f>ROUND(I811*H811,2)</f>
        <v>0</v>
      </c>
      <c r="BL811" s="17" t="s">
        <v>115</v>
      </c>
      <c r="BM811" s="147" t="s">
        <v>1117</v>
      </c>
    </row>
    <row r="812" spans="2:65" s="1" customFormat="1" ht="11.25">
      <c r="B812" s="32"/>
      <c r="D812" s="149" t="s">
        <v>186</v>
      </c>
      <c r="F812" s="150" t="s">
        <v>1118</v>
      </c>
      <c r="I812" s="151"/>
      <c r="L812" s="32"/>
      <c r="M812" s="152"/>
      <c r="T812" s="56"/>
      <c r="AT812" s="17" t="s">
        <v>186</v>
      </c>
      <c r="AU812" s="17" t="s">
        <v>86</v>
      </c>
    </row>
    <row r="813" spans="2:65" s="12" customFormat="1" ht="11.25">
      <c r="B813" s="156"/>
      <c r="D813" s="149" t="s">
        <v>240</v>
      </c>
      <c r="E813" s="157" t="s">
        <v>1</v>
      </c>
      <c r="F813" s="158" t="s">
        <v>1119</v>
      </c>
      <c r="H813" s="159">
        <v>11.26</v>
      </c>
      <c r="I813" s="160"/>
      <c r="L813" s="156"/>
      <c r="M813" s="161"/>
      <c r="T813" s="162"/>
      <c r="AT813" s="157" t="s">
        <v>240</v>
      </c>
      <c r="AU813" s="157" t="s">
        <v>86</v>
      </c>
      <c r="AV813" s="12" t="s">
        <v>86</v>
      </c>
      <c r="AW813" s="12" t="s">
        <v>32</v>
      </c>
      <c r="AX813" s="12" t="s">
        <v>84</v>
      </c>
      <c r="AY813" s="157" t="s">
        <v>177</v>
      </c>
    </row>
    <row r="814" spans="2:65" s="1" customFormat="1" ht="24.2" customHeight="1">
      <c r="B814" s="32"/>
      <c r="C814" s="136" t="s">
        <v>1120</v>
      </c>
      <c r="D814" s="136" t="s">
        <v>180</v>
      </c>
      <c r="E814" s="137" t="s">
        <v>1121</v>
      </c>
      <c r="F814" s="138" t="s">
        <v>1122</v>
      </c>
      <c r="G814" s="139" t="s">
        <v>236</v>
      </c>
      <c r="H814" s="140">
        <v>194.5</v>
      </c>
      <c r="I814" s="141"/>
      <c r="J814" s="142">
        <f>ROUND(I814*H814,2)</f>
        <v>0</v>
      </c>
      <c r="K814" s="138" t="s">
        <v>237</v>
      </c>
      <c r="L814" s="32"/>
      <c r="M814" s="143" t="s">
        <v>1</v>
      </c>
      <c r="N814" s="144" t="s">
        <v>42</v>
      </c>
      <c r="P814" s="145">
        <f>O814*H814</f>
        <v>0</v>
      </c>
      <c r="Q814" s="145">
        <v>2.0000000000000002E-5</v>
      </c>
      <c r="R814" s="145">
        <f>Q814*H814</f>
        <v>3.8900000000000002E-3</v>
      </c>
      <c r="S814" s="145">
        <v>0</v>
      </c>
      <c r="T814" s="146">
        <f>S814*H814</f>
        <v>0</v>
      </c>
      <c r="AR814" s="147" t="s">
        <v>115</v>
      </c>
      <c r="AT814" s="147" t="s">
        <v>180</v>
      </c>
      <c r="AU814" s="147" t="s">
        <v>86</v>
      </c>
      <c r="AY814" s="17" t="s">
        <v>177</v>
      </c>
      <c r="BE814" s="148">
        <f>IF(N814="základní",J814,0)</f>
        <v>0</v>
      </c>
      <c r="BF814" s="148">
        <f>IF(N814="snížená",J814,0)</f>
        <v>0</v>
      </c>
      <c r="BG814" s="148">
        <f>IF(N814="zákl. přenesená",J814,0)</f>
        <v>0</v>
      </c>
      <c r="BH814" s="148">
        <f>IF(N814="sníž. přenesená",J814,0)</f>
        <v>0</v>
      </c>
      <c r="BI814" s="148">
        <f>IF(N814="nulová",J814,0)</f>
        <v>0</v>
      </c>
      <c r="BJ814" s="17" t="s">
        <v>84</v>
      </c>
      <c r="BK814" s="148">
        <f>ROUND(I814*H814,2)</f>
        <v>0</v>
      </c>
      <c r="BL814" s="17" t="s">
        <v>115</v>
      </c>
      <c r="BM814" s="147" t="s">
        <v>1123</v>
      </c>
    </row>
    <row r="815" spans="2:65" s="1" customFormat="1" ht="11.25">
      <c r="B815" s="32"/>
      <c r="D815" s="149" t="s">
        <v>186</v>
      </c>
      <c r="F815" s="150" t="s">
        <v>1124</v>
      </c>
      <c r="I815" s="151"/>
      <c r="L815" s="32"/>
      <c r="M815" s="152"/>
      <c r="T815" s="56"/>
      <c r="AT815" s="17" t="s">
        <v>186</v>
      </c>
      <c r="AU815" s="17" t="s">
        <v>86</v>
      </c>
    </row>
    <row r="816" spans="2:65" s="12" customFormat="1" ht="11.25">
      <c r="B816" s="156"/>
      <c r="D816" s="149" t="s">
        <v>240</v>
      </c>
      <c r="E816" s="157" t="s">
        <v>1</v>
      </c>
      <c r="F816" s="158" t="s">
        <v>1125</v>
      </c>
      <c r="H816" s="159">
        <v>194.5</v>
      </c>
      <c r="I816" s="160"/>
      <c r="L816" s="156"/>
      <c r="M816" s="161"/>
      <c r="T816" s="162"/>
      <c r="AT816" s="157" t="s">
        <v>240</v>
      </c>
      <c r="AU816" s="157" t="s">
        <v>86</v>
      </c>
      <c r="AV816" s="12" t="s">
        <v>86</v>
      </c>
      <c r="AW816" s="12" t="s">
        <v>32</v>
      </c>
      <c r="AX816" s="12" t="s">
        <v>84</v>
      </c>
      <c r="AY816" s="157" t="s">
        <v>177</v>
      </c>
    </row>
    <row r="817" spans="2:65" s="1" customFormat="1" ht="16.5" customHeight="1">
      <c r="B817" s="32"/>
      <c r="C817" s="136" t="s">
        <v>1126</v>
      </c>
      <c r="D817" s="136" t="s">
        <v>180</v>
      </c>
      <c r="E817" s="137" t="s">
        <v>1127</v>
      </c>
      <c r="F817" s="138" t="s">
        <v>1128</v>
      </c>
      <c r="G817" s="139" t="s">
        <v>368</v>
      </c>
      <c r="H817" s="140">
        <v>30.7</v>
      </c>
      <c r="I817" s="141"/>
      <c r="J817" s="142">
        <f>ROUND(I817*H817,2)</f>
        <v>0</v>
      </c>
      <c r="K817" s="138" t="s">
        <v>237</v>
      </c>
      <c r="L817" s="32"/>
      <c r="M817" s="143" t="s">
        <v>1</v>
      </c>
      <c r="N817" s="144" t="s">
        <v>42</v>
      </c>
      <c r="P817" s="145">
        <f>O817*H817</f>
        <v>0</v>
      </c>
      <c r="Q817" s="145">
        <v>0.27560000000000001</v>
      </c>
      <c r="R817" s="145">
        <f>Q817*H817</f>
        <v>8.4609199999999998</v>
      </c>
      <c r="S817" s="145">
        <v>0</v>
      </c>
      <c r="T817" s="146">
        <f>S817*H817</f>
        <v>0</v>
      </c>
      <c r="AR817" s="147" t="s">
        <v>115</v>
      </c>
      <c r="AT817" s="147" t="s">
        <v>180</v>
      </c>
      <c r="AU817" s="147" t="s">
        <v>86</v>
      </c>
      <c r="AY817" s="17" t="s">
        <v>177</v>
      </c>
      <c r="BE817" s="148">
        <f>IF(N817="základní",J817,0)</f>
        <v>0</v>
      </c>
      <c r="BF817" s="148">
        <f>IF(N817="snížená",J817,0)</f>
        <v>0</v>
      </c>
      <c r="BG817" s="148">
        <f>IF(N817="zákl. přenesená",J817,0)</f>
        <v>0</v>
      </c>
      <c r="BH817" s="148">
        <f>IF(N817="sníž. přenesená",J817,0)</f>
        <v>0</v>
      </c>
      <c r="BI817" s="148">
        <f>IF(N817="nulová",J817,0)</f>
        <v>0</v>
      </c>
      <c r="BJ817" s="17" t="s">
        <v>84</v>
      </c>
      <c r="BK817" s="148">
        <f>ROUND(I817*H817,2)</f>
        <v>0</v>
      </c>
      <c r="BL817" s="17" t="s">
        <v>115</v>
      </c>
      <c r="BM817" s="147" t="s">
        <v>1129</v>
      </c>
    </row>
    <row r="818" spans="2:65" s="1" customFormat="1" ht="11.25">
      <c r="B818" s="32"/>
      <c r="D818" s="149" t="s">
        <v>186</v>
      </c>
      <c r="F818" s="150" t="s">
        <v>1130</v>
      </c>
      <c r="I818" s="151"/>
      <c r="L818" s="32"/>
      <c r="M818" s="152"/>
      <c r="T818" s="56"/>
      <c r="AT818" s="17" t="s">
        <v>186</v>
      </c>
      <c r="AU818" s="17" t="s">
        <v>86</v>
      </c>
    </row>
    <row r="819" spans="2:65" s="12" customFormat="1" ht="11.25">
      <c r="B819" s="156"/>
      <c r="D819" s="149" t="s">
        <v>240</v>
      </c>
      <c r="E819" s="157" t="s">
        <v>1</v>
      </c>
      <c r="F819" s="158" t="s">
        <v>1131</v>
      </c>
      <c r="H819" s="159">
        <v>30.7</v>
      </c>
      <c r="I819" s="160"/>
      <c r="L819" s="156"/>
      <c r="M819" s="161"/>
      <c r="T819" s="162"/>
      <c r="AT819" s="157" t="s">
        <v>240</v>
      </c>
      <c r="AU819" s="157" t="s">
        <v>86</v>
      </c>
      <c r="AV819" s="12" t="s">
        <v>86</v>
      </c>
      <c r="AW819" s="12" t="s">
        <v>32</v>
      </c>
      <c r="AX819" s="12" t="s">
        <v>84</v>
      </c>
      <c r="AY819" s="157" t="s">
        <v>177</v>
      </c>
    </row>
    <row r="820" spans="2:65" s="1" customFormat="1" ht="16.5" customHeight="1">
      <c r="B820" s="32"/>
      <c r="C820" s="136" t="s">
        <v>1132</v>
      </c>
      <c r="D820" s="136" t="s">
        <v>180</v>
      </c>
      <c r="E820" s="137" t="s">
        <v>1133</v>
      </c>
      <c r="F820" s="138" t="s">
        <v>1134</v>
      </c>
      <c r="G820" s="139" t="s">
        <v>393</v>
      </c>
      <c r="H820" s="140">
        <v>4</v>
      </c>
      <c r="I820" s="141"/>
      <c r="J820" s="142">
        <f>ROUND(I820*H820,2)</f>
        <v>0</v>
      </c>
      <c r="K820" s="138" t="s">
        <v>237</v>
      </c>
      <c r="L820" s="32"/>
      <c r="M820" s="143" t="s">
        <v>1</v>
      </c>
      <c r="N820" s="144" t="s">
        <v>42</v>
      </c>
      <c r="P820" s="145">
        <f>O820*H820</f>
        <v>0</v>
      </c>
      <c r="Q820" s="145">
        <v>4.8000000000000001E-4</v>
      </c>
      <c r="R820" s="145">
        <f>Q820*H820</f>
        <v>1.92E-3</v>
      </c>
      <c r="S820" s="145">
        <v>0</v>
      </c>
      <c r="T820" s="146">
        <f>S820*H820</f>
        <v>0</v>
      </c>
      <c r="AR820" s="147" t="s">
        <v>115</v>
      </c>
      <c r="AT820" s="147" t="s">
        <v>180</v>
      </c>
      <c r="AU820" s="147" t="s">
        <v>86</v>
      </c>
      <c r="AY820" s="17" t="s">
        <v>177</v>
      </c>
      <c r="BE820" s="148">
        <f>IF(N820="základní",J820,0)</f>
        <v>0</v>
      </c>
      <c r="BF820" s="148">
        <f>IF(N820="snížená",J820,0)</f>
        <v>0</v>
      </c>
      <c r="BG820" s="148">
        <f>IF(N820="zákl. přenesená",J820,0)</f>
        <v>0</v>
      </c>
      <c r="BH820" s="148">
        <f>IF(N820="sníž. přenesená",J820,0)</f>
        <v>0</v>
      </c>
      <c r="BI820" s="148">
        <f>IF(N820="nulová",J820,0)</f>
        <v>0</v>
      </c>
      <c r="BJ820" s="17" t="s">
        <v>84</v>
      </c>
      <c r="BK820" s="148">
        <f>ROUND(I820*H820,2)</f>
        <v>0</v>
      </c>
      <c r="BL820" s="17" t="s">
        <v>115</v>
      </c>
      <c r="BM820" s="147" t="s">
        <v>1135</v>
      </c>
    </row>
    <row r="821" spans="2:65" s="1" customFormat="1" ht="19.5">
      <c r="B821" s="32"/>
      <c r="D821" s="149" t="s">
        <v>186</v>
      </c>
      <c r="F821" s="150" t="s">
        <v>1136</v>
      </c>
      <c r="I821" s="151"/>
      <c r="L821" s="32"/>
      <c r="M821" s="152"/>
      <c r="T821" s="56"/>
      <c r="AT821" s="17" t="s">
        <v>186</v>
      </c>
      <c r="AU821" s="17" t="s">
        <v>86</v>
      </c>
    </row>
    <row r="822" spans="2:65" s="12" customFormat="1" ht="11.25">
      <c r="B822" s="156"/>
      <c r="D822" s="149" t="s">
        <v>240</v>
      </c>
      <c r="E822" s="157" t="s">
        <v>1</v>
      </c>
      <c r="F822" s="158" t="s">
        <v>1137</v>
      </c>
      <c r="H822" s="159">
        <v>4</v>
      </c>
      <c r="I822" s="160"/>
      <c r="L822" s="156"/>
      <c r="M822" s="161"/>
      <c r="T822" s="162"/>
      <c r="AT822" s="157" t="s">
        <v>240</v>
      </c>
      <c r="AU822" s="157" t="s">
        <v>86</v>
      </c>
      <c r="AV822" s="12" t="s">
        <v>86</v>
      </c>
      <c r="AW822" s="12" t="s">
        <v>32</v>
      </c>
      <c r="AX822" s="12" t="s">
        <v>84</v>
      </c>
      <c r="AY822" s="157" t="s">
        <v>177</v>
      </c>
    </row>
    <row r="823" spans="2:65" s="1" customFormat="1" ht="16.5" customHeight="1">
      <c r="B823" s="32"/>
      <c r="C823" s="183" t="s">
        <v>1138</v>
      </c>
      <c r="D823" s="183" t="s">
        <v>344</v>
      </c>
      <c r="E823" s="184" t="s">
        <v>1139</v>
      </c>
      <c r="F823" s="185" t="s">
        <v>1140</v>
      </c>
      <c r="G823" s="186" t="s">
        <v>393</v>
      </c>
      <c r="H823" s="187">
        <v>1</v>
      </c>
      <c r="I823" s="188"/>
      <c r="J823" s="189">
        <f>ROUND(I823*H823,2)</f>
        <v>0</v>
      </c>
      <c r="K823" s="185" t="s">
        <v>1</v>
      </c>
      <c r="L823" s="190"/>
      <c r="M823" s="191" t="s">
        <v>1</v>
      </c>
      <c r="N823" s="192" t="s">
        <v>42</v>
      </c>
      <c r="P823" s="145">
        <f>O823*H823</f>
        <v>0</v>
      </c>
      <c r="Q823" s="145">
        <v>1.225E-2</v>
      </c>
      <c r="R823" s="145">
        <f>Q823*H823</f>
        <v>1.225E-2</v>
      </c>
      <c r="S823" s="145">
        <v>0</v>
      </c>
      <c r="T823" s="146">
        <f>S823*H823</f>
        <v>0</v>
      </c>
      <c r="AR823" s="147" t="s">
        <v>290</v>
      </c>
      <c r="AT823" s="147" t="s">
        <v>344</v>
      </c>
      <c r="AU823" s="147" t="s">
        <v>86</v>
      </c>
      <c r="AY823" s="17" t="s">
        <v>177</v>
      </c>
      <c r="BE823" s="148">
        <f>IF(N823="základní",J823,0)</f>
        <v>0</v>
      </c>
      <c r="BF823" s="148">
        <f>IF(N823="snížená",J823,0)</f>
        <v>0</v>
      </c>
      <c r="BG823" s="148">
        <f>IF(N823="zákl. přenesená",J823,0)</f>
        <v>0</v>
      </c>
      <c r="BH823" s="148">
        <f>IF(N823="sníž. přenesená",J823,0)</f>
        <v>0</v>
      </c>
      <c r="BI823" s="148">
        <f>IF(N823="nulová",J823,0)</f>
        <v>0</v>
      </c>
      <c r="BJ823" s="17" t="s">
        <v>84</v>
      </c>
      <c r="BK823" s="148">
        <f>ROUND(I823*H823,2)</f>
        <v>0</v>
      </c>
      <c r="BL823" s="17" t="s">
        <v>115</v>
      </c>
      <c r="BM823" s="147" t="s">
        <v>1141</v>
      </c>
    </row>
    <row r="824" spans="2:65" s="1" customFormat="1" ht="11.25">
      <c r="B824" s="32"/>
      <c r="D824" s="149" t="s">
        <v>186</v>
      </c>
      <c r="F824" s="150" t="s">
        <v>1140</v>
      </c>
      <c r="I824" s="151"/>
      <c r="L824" s="32"/>
      <c r="M824" s="152"/>
      <c r="T824" s="56"/>
      <c r="AT824" s="17" t="s">
        <v>186</v>
      </c>
      <c r="AU824" s="17" t="s">
        <v>86</v>
      </c>
    </row>
    <row r="825" spans="2:65" s="12" customFormat="1" ht="11.25">
      <c r="B825" s="156"/>
      <c r="D825" s="149" t="s">
        <v>240</v>
      </c>
      <c r="E825" s="157" t="s">
        <v>1</v>
      </c>
      <c r="F825" s="158" t="s">
        <v>1142</v>
      </c>
      <c r="H825" s="159">
        <v>1</v>
      </c>
      <c r="I825" s="160"/>
      <c r="L825" s="156"/>
      <c r="M825" s="161"/>
      <c r="T825" s="162"/>
      <c r="AT825" s="157" t="s">
        <v>240</v>
      </c>
      <c r="AU825" s="157" t="s">
        <v>86</v>
      </c>
      <c r="AV825" s="12" t="s">
        <v>86</v>
      </c>
      <c r="AW825" s="12" t="s">
        <v>32</v>
      </c>
      <c r="AX825" s="12" t="s">
        <v>84</v>
      </c>
      <c r="AY825" s="157" t="s">
        <v>177</v>
      </c>
    </row>
    <row r="826" spans="2:65" s="1" customFormat="1" ht="16.5" customHeight="1">
      <c r="B826" s="32"/>
      <c r="C826" s="183" t="s">
        <v>1143</v>
      </c>
      <c r="D826" s="183" t="s">
        <v>344</v>
      </c>
      <c r="E826" s="184" t="s">
        <v>1144</v>
      </c>
      <c r="F826" s="185" t="s">
        <v>1145</v>
      </c>
      <c r="G826" s="186" t="s">
        <v>393</v>
      </c>
      <c r="H826" s="187">
        <v>1</v>
      </c>
      <c r="I826" s="188"/>
      <c r="J826" s="189">
        <f>ROUND(I826*H826,2)</f>
        <v>0</v>
      </c>
      <c r="K826" s="185" t="s">
        <v>1</v>
      </c>
      <c r="L826" s="190"/>
      <c r="M826" s="191" t="s">
        <v>1</v>
      </c>
      <c r="N826" s="192" t="s">
        <v>42</v>
      </c>
      <c r="P826" s="145">
        <f>O826*H826</f>
        <v>0</v>
      </c>
      <c r="Q826" s="145">
        <v>1.225E-2</v>
      </c>
      <c r="R826" s="145">
        <f>Q826*H826</f>
        <v>1.225E-2</v>
      </c>
      <c r="S826" s="145">
        <v>0</v>
      </c>
      <c r="T826" s="146">
        <f>S826*H826</f>
        <v>0</v>
      </c>
      <c r="AR826" s="147" t="s">
        <v>290</v>
      </c>
      <c r="AT826" s="147" t="s">
        <v>344</v>
      </c>
      <c r="AU826" s="147" t="s">
        <v>86</v>
      </c>
      <c r="AY826" s="17" t="s">
        <v>177</v>
      </c>
      <c r="BE826" s="148">
        <f>IF(N826="základní",J826,0)</f>
        <v>0</v>
      </c>
      <c r="BF826" s="148">
        <f>IF(N826="snížená",J826,0)</f>
        <v>0</v>
      </c>
      <c r="BG826" s="148">
        <f>IF(N826="zákl. přenesená",J826,0)</f>
        <v>0</v>
      </c>
      <c r="BH826" s="148">
        <f>IF(N826="sníž. přenesená",J826,0)</f>
        <v>0</v>
      </c>
      <c r="BI826" s="148">
        <f>IF(N826="nulová",J826,0)</f>
        <v>0</v>
      </c>
      <c r="BJ826" s="17" t="s">
        <v>84</v>
      </c>
      <c r="BK826" s="148">
        <f>ROUND(I826*H826,2)</f>
        <v>0</v>
      </c>
      <c r="BL826" s="17" t="s">
        <v>115</v>
      </c>
      <c r="BM826" s="147" t="s">
        <v>1146</v>
      </c>
    </row>
    <row r="827" spans="2:65" s="1" customFormat="1" ht="11.25">
      <c r="B827" s="32"/>
      <c r="D827" s="149" t="s">
        <v>186</v>
      </c>
      <c r="F827" s="150" t="s">
        <v>1145</v>
      </c>
      <c r="I827" s="151"/>
      <c r="L827" s="32"/>
      <c r="M827" s="152"/>
      <c r="T827" s="56"/>
      <c r="AT827" s="17" t="s">
        <v>186</v>
      </c>
      <c r="AU827" s="17" t="s">
        <v>86</v>
      </c>
    </row>
    <row r="828" spans="2:65" s="12" customFormat="1" ht="11.25">
      <c r="B828" s="156"/>
      <c r="D828" s="149" t="s">
        <v>240</v>
      </c>
      <c r="E828" s="157" t="s">
        <v>1</v>
      </c>
      <c r="F828" s="158" t="s">
        <v>1147</v>
      </c>
      <c r="H828" s="159">
        <v>1</v>
      </c>
      <c r="I828" s="160"/>
      <c r="L828" s="156"/>
      <c r="M828" s="161"/>
      <c r="T828" s="162"/>
      <c r="AT828" s="157" t="s">
        <v>240</v>
      </c>
      <c r="AU828" s="157" t="s">
        <v>86</v>
      </c>
      <c r="AV828" s="12" t="s">
        <v>86</v>
      </c>
      <c r="AW828" s="12" t="s">
        <v>32</v>
      </c>
      <c r="AX828" s="12" t="s">
        <v>84</v>
      </c>
      <c r="AY828" s="157" t="s">
        <v>177</v>
      </c>
    </row>
    <row r="829" spans="2:65" s="1" customFormat="1" ht="16.5" customHeight="1">
      <c r="B829" s="32"/>
      <c r="C829" s="183" t="s">
        <v>1148</v>
      </c>
      <c r="D829" s="183" t="s">
        <v>344</v>
      </c>
      <c r="E829" s="184" t="s">
        <v>1149</v>
      </c>
      <c r="F829" s="185" t="s">
        <v>1150</v>
      </c>
      <c r="G829" s="186" t="s">
        <v>393</v>
      </c>
      <c r="H829" s="187">
        <v>2</v>
      </c>
      <c r="I829" s="188"/>
      <c r="J829" s="189">
        <f>ROUND(I829*H829,2)</f>
        <v>0</v>
      </c>
      <c r="K829" s="185" t="s">
        <v>1</v>
      </c>
      <c r="L829" s="190"/>
      <c r="M829" s="191" t="s">
        <v>1</v>
      </c>
      <c r="N829" s="192" t="s">
        <v>42</v>
      </c>
      <c r="P829" s="145">
        <f>O829*H829</f>
        <v>0</v>
      </c>
      <c r="Q829" s="145">
        <v>1.2489999999999999E-2</v>
      </c>
      <c r="R829" s="145">
        <f>Q829*H829</f>
        <v>2.4979999999999999E-2</v>
      </c>
      <c r="S829" s="145">
        <v>0</v>
      </c>
      <c r="T829" s="146">
        <f>S829*H829</f>
        <v>0</v>
      </c>
      <c r="AR829" s="147" t="s">
        <v>290</v>
      </c>
      <c r="AT829" s="147" t="s">
        <v>344</v>
      </c>
      <c r="AU829" s="147" t="s">
        <v>86</v>
      </c>
      <c r="AY829" s="17" t="s">
        <v>177</v>
      </c>
      <c r="BE829" s="148">
        <f>IF(N829="základní",J829,0)</f>
        <v>0</v>
      </c>
      <c r="BF829" s="148">
        <f>IF(N829="snížená",J829,0)</f>
        <v>0</v>
      </c>
      <c r="BG829" s="148">
        <f>IF(N829="zákl. přenesená",J829,0)</f>
        <v>0</v>
      </c>
      <c r="BH829" s="148">
        <f>IF(N829="sníž. přenesená",J829,0)</f>
        <v>0</v>
      </c>
      <c r="BI829" s="148">
        <f>IF(N829="nulová",J829,0)</f>
        <v>0</v>
      </c>
      <c r="BJ829" s="17" t="s">
        <v>84</v>
      </c>
      <c r="BK829" s="148">
        <f>ROUND(I829*H829,2)</f>
        <v>0</v>
      </c>
      <c r="BL829" s="17" t="s">
        <v>115</v>
      </c>
      <c r="BM829" s="147" t="s">
        <v>1151</v>
      </c>
    </row>
    <row r="830" spans="2:65" s="1" customFormat="1" ht="11.25">
      <c r="B830" s="32"/>
      <c r="D830" s="149" t="s">
        <v>186</v>
      </c>
      <c r="F830" s="150" t="s">
        <v>1150</v>
      </c>
      <c r="I830" s="151"/>
      <c r="L830" s="32"/>
      <c r="M830" s="152"/>
      <c r="T830" s="56"/>
      <c r="AT830" s="17" t="s">
        <v>186</v>
      </c>
      <c r="AU830" s="17" t="s">
        <v>86</v>
      </c>
    </row>
    <row r="831" spans="2:65" s="12" customFormat="1" ht="11.25">
      <c r="B831" s="156"/>
      <c r="D831" s="149" t="s">
        <v>240</v>
      </c>
      <c r="E831" s="157" t="s">
        <v>1</v>
      </c>
      <c r="F831" s="158" t="s">
        <v>1152</v>
      </c>
      <c r="H831" s="159">
        <v>1</v>
      </c>
      <c r="I831" s="160"/>
      <c r="L831" s="156"/>
      <c r="M831" s="161"/>
      <c r="T831" s="162"/>
      <c r="AT831" s="157" t="s">
        <v>240</v>
      </c>
      <c r="AU831" s="157" t="s">
        <v>86</v>
      </c>
      <c r="AV831" s="12" t="s">
        <v>86</v>
      </c>
      <c r="AW831" s="12" t="s">
        <v>32</v>
      </c>
      <c r="AX831" s="12" t="s">
        <v>77</v>
      </c>
      <c r="AY831" s="157" t="s">
        <v>177</v>
      </c>
    </row>
    <row r="832" spans="2:65" s="12" customFormat="1" ht="11.25">
      <c r="B832" s="156"/>
      <c r="D832" s="149" t="s">
        <v>240</v>
      </c>
      <c r="E832" s="157" t="s">
        <v>1</v>
      </c>
      <c r="F832" s="158" t="s">
        <v>1153</v>
      </c>
      <c r="H832" s="159">
        <v>1</v>
      </c>
      <c r="I832" s="160"/>
      <c r="L832" s="156"/>
      <c r="M832" s="161"/>
      <c r="T832" s="162"/>
      <c r="AT832" s="157" t="s">
        <v>240</v>
      </c>
      <c r="AU832" s="157" t="s">
        <v>86</v>
      </c>
      <c r="AV832" s="12" t="s">
        <v>86</v>
      </c>
      <c r="AW832" s="12" t="s">
        <v>32</v>
      </c>
      <c r="AX832" s="12" t="s">
        <v>77</v>
      </c>
      <c r="AY832" s="157" t="s">
        <v>177</v>
      </c>
    </row>
    <row r="833" spans="2:65" s="14" customFormat="1" ht="11.25">
      <c r="B833" s="169"/>
      <c r="D833" s="149" t="s">
        <v>240</v>
      </c>
      <c r="E833" s="170" t="s">
        <v>1</v>
      </c>
      <c r="F833" s="171" t="s">
        <v>263</v>
      </c>
      <c r="H833" s="172">
        <v>2</v>
      </c>
      <c r="I833" s="173"/>
      <c r="L833" s="169"/>
      <c r="M833" s="174"/>
      <c r="T833" s="175"/>
      <c r="AT833" s="170" t="s">
        <v>240</v>
      </c>
      <c r="AU833" s="170" t="s">
        <v>86</v>
      </c>
      <c r="AV833" s="14" t="s">
        <v>115</v>
      </c>
      <c r="AW833" s="14" t="s">
        <v>32</v>
      </c>
      <c r="AX833" s="14" t="s">
        <v>84</v>
      </c>
      <c r="AY833" s="170" t="s">
        <v>177</v>
      </c>
    </row>
    <row r="834" spans="2:65" s="1" customFormat="1" ht="21.75" customHeight="1">
      <c r="B834" s="32"/>
      <c r="C834" s="136" t="s">
        <v>1154</v>
      </c>
      <c r="D834" s="136" t="s">
        <v>180</v>
      </c>
      <c r="E834" s="137" t="s">
        <v>1155</v>
      </c>
      <c r="F834" s="138" t="s">
        <v>1156</v>
      </c>
      <c r="G834" s="139" t="s">
        <v>393</v>
      </c>
      <c r="H834" s="140">
        <v>1</v>
      </c>
      <c r="I834" s="141"/>
      <c r="J834" s="142">
        <f>ROUND(I834*H834,2)</f>
        <v>0</v>
      </c>
      <c r="K834" s="138" t="s">
        <v>237</v>
      </c>
      <c r="L834" s="32"/>
      <c r="M834" s="143" t="s">
        <v>1</v>
      </c>
      <c r="N834" s="144" t="s">
        <v>42</v>
      </c>
      <c r="P834" s="145">
        <f>O834*H834</f>
        <v>0</v>
      </c>
      <c r="Q834" s="145">
        <v>5.3620000000000001E-2</v>
      </c>
      <c r="R834" s="145">
        <f>Q834*H834</f>
        <v>5.3620000000000001E-2</v>
      </c>
      <c r="S834" s="145">
        <v>0</v>
      </c>
      <c r="T834" s="146">
        <f>S834*H834</f>
        <v>0</v>
      </c>
      <c r="AR834" s="147" t="s">
        <v>115</v>
      </c>
      <c r="AT834" s="147" t="s">
        <v>180</v>
      </c>
      <c r="AU834" s="147" t="s">
        <v>86</v>
      </c>
      <c r="AY834" s="17" t="s">
        <v>177</v>
      </c>
      <c r="BE834" s="148">
        <f>IF(N834="základní",J834,0)</f>
        <v>0</v>
      </c>
      <c r="BF834" s="148">
        <f>IF(N834="snížená",J834,0)</f>
        <v>0</v>
      </c>
      <c r="BG834" s="148">
        <f>IF(N834="zákl. přenesená",J834,0)</f>
        <v>0</v>
      </c>
      <c r="BH834" s="148">
        <f>IF(N834="sníž. přenesená",J834,0)</f>
        <v>0</v>
      </c>
      <c r="BI834" s="148">
        <f>IF(N834="nulová",J834,0)</f>
        <v>0</v>
      </c>
      <c r="BJ834" s="17" t="s">
        <v>84</v>
      </c>
      <c r="BK834" s="148">
        <f>ROUND(I834*H834,2)</f>
        <v>0</v>
      </c>
      <c r="BL834" s="17" t="s">
        <v>115</v>
      </c>
      <c r="BM834" s="147" t="s">
        <v>1157</v>
      </c>
    </row>
    <row r="835" spans="2:65" s="1" customFormat="1" ht="11.25">
      <c r="B835" s="32"/>
      <c r="D835" s="149" t="s">
        <v>186</v>
      </c>
      <c r="F835" s="150" t="s">
        <v>1158</v>
      </c>
      <c r="I835" s="151"/>
      <c r="L835" s="32"/>
      <c r="M835" s="152"/>
      <c r="T835" s="56"/>
      <c r="AT835" s="17" t="s">
        <v>186</v>
      </c>
      <c r="AU835" s="17" t="s">
        <v>86</v>
      </c>
    </row>
    <row r="836" spans="2:65" s="12" customFormat="1" ht="11.25">
      <c r="B836" s="156"/>
      <c r="D836" s="149" t="s">
        <v>240</v>
      </c>
      <c r="E836" s="157" t="s">
        <v>1</v>
      </c>
      <c r="F836" s="158" t="s">
        <v>1159</v>
      </c>
      <c r="H836" s="159">
        <v>1</v>
      </c>
      <c r="I836" s="160"/>
      <c r="L836" s="156"/>
      <c r="M836" s="161"/>
      <c r="T836" s="162"/>
      <c r="AT836" s="157" t="s">
        <v>240</v>
      </c>
      <c r="AU836" s="157" t="s">
        <v>86</v>
      </c>
      <c r="AV836" s="12" t="s">
        <v>86</v>
      </c>
      <c r="AW836" s="12" t="s">
        <v>32</v>
      </c>
      <c r="AX836" s="12" t="s">
        <v>84</v>
      </c>
      <c r="AY836" s="157" t="s">
        <v>177</v>
      </c>
    </row>
    <row r="837" spans="2:65" s="1" customFormat="1" ht="16.5" customHeight="1">
      <c r="B837" s="32"/>
      <c r="C837" s="183" t="s">
        <v>1160</v>
      </c>
      <c r="D837" s="183" t="s">
        <v>344</v>
      </c>
      <c r="E837" s="184" t="s">
        <v>1161</v>
      </c>
      <c r="F837" s="185" t="s">
        <v>1162</v>
      </c>
      <c r="G837" s="186" t="s">
        <v>393</v>
      </c>
      <c r="H837" s="187">
        <v>1</v>
      </c>
      <c r="I837" s="188"/>
      <c r="J837" s="189">
        <f>ROUND(I837*H837,2)</f>
        <v>0</v>
      </c>
      <c r="K837" s="185" t="s">
        <v>1</v>
      </c>
      <c r="L837" s="190"/>
      <c r="M837" s="191" t="s">
        <v>1</v>
      </c>
      <c r="N837" s="192" t="s">
        <v>42</v>
      </c>
      <c r="P837" s="145">
        <f>O837*H837</f>
        <v>0</v>
      </c>
      <c r="Q837" s="145">
        <v>4.2500000000000003E-2</v>
      </c>
      <c r="R837" s="145">
        <f>Q837*H837</f>
        <v>4.2500000000000003E-2</v>
      </c>
      <c r="S837" s="145">
        <v>0</v>
      </c>
      <c r="T837" s="146">
        <f>S837*H837</f>
        <v>0</v>
      </c>
      <c r="AR837" s="147" t="s">
        <v>290</v>
      </c>
      <c r="AT837" s="147" t="s">
        <v>344</v>
      </c>
      <c r="AU837" s="147" t="s">
        <v>86</v>
      </c>
      <c r="AY837" s="17" t="s">
        <v>177</v>
      </c>
      <c r="BE837" s="148">
        <f>IF(N837="základní",J837,0)</f>
        <v>0</v>
      </c>
      <c r="BF837" s="148">
        <f>IF(N837="snížená",J837,0)</f>
        <v>0</v>
      </c>
      <c r="BG837" s="148">
        <f>IF(N837="zákl. přenesená",J837,0)</f>
        <v>0</v>
      </c>
      <c r="BH837" s="148">
        <f>IF(N837="sníž. přenesená",J837,0)</f>
        <v>0</v>
      </c>
      <c r="BI837" s="148">
        <f>IF(N837="nulová",J837,0)</f>
        <v>0</v>
      </c>
      <c r="BJ837" s="17" t="s">
        <v>84</v>
      </c>
      <c r="BK837" s="148">
        <f>ROUND(I837*H837,2)</f>
        <v>0</v>
      </c>
      <c r="BL837" s="17" t="s">
        <v>115</v>
      </c>
      <c r="BM837" s="147" t="s">
        <v>1163</v>
      </c>
    </row>
    <row r="838" spans="2:65" s="1" customFormat="1" ht="11.25">
      <c r="B838" s="32"/>
      <c r="D838" s="149" t="s">
        <v>186</v>
      </c>
      <c r="F838" s="150" t="s">
        <v>1162</v>
      </c>
      <c r="I838" s="151"/>
      <c r="L838" s="32"/>
      <c r="M838" s="152"/>
      <c r="T838" s="56"/>
      <c r="AT838" s="17" t="s">
        <v>186</v>
      </c>
      <c r="AU838" s="17" t="s">
        <v>86</v>
      </c>
    </row>
    <row r="839" spans="2:65" s="1" customFormat="1" ht="21.75" customHeight="1">
      <c r="B839" s="32"/>
      <c r="C839" s="136" t="s">
        <v>1164</v>
      </c>
      <c r="D839" s="136" t="s">
        <v>180</v>
      </c>
      <c r="E839" s="137" t="s">
        <v>1165</v>
      </c>
      <c r="F839" s="138" t="s">
        <v>1166</v>
      </c>
      <c r="G839" s="139" t="s">
        <v>393</v>
      </c>
      <c r="H839" s="140">
        <v>2</v>
      </c>
      <c r="I839" s="141"/>
      <c r="J839" s="142">
        <f>ROUND(I839*H839,2)</f>
        <v>0</v>
      </c>
      <c r="K839" s="138" t="s">
        <v>237</v>
      </c>
      <c r="L839" s="32"/>
      <c r="M839" s="143" t="s">
        <v>1</v>
      </c>
      <c r="N839" s="144" t="s">
        <v>42</v>
      </c>
      <c r="P839" s="145">
        <f>O839*H839</f>
        <v>0</v>
      </c>
      <c r="Q839" s="145">
        <v>5.3620000000000001E-2</v>
      </c>
      <c r="R839" s="145">
        <f>Q839*H839</f>
        <v>0.10724</v>
      </c>
      <c r="S839" s="145">
        <v>0</v>
      </c>
      <c r="T839" s="146">
        <f>S839*H839</f>
        <v>0</v>
      </c>
      <c r="AR839" s="147" t="s">
        <v>115</v>
      </c>
      <c r="AT839" s="147" t="s">
        <v>180</v>
      </c>
      <c r="AU839" s="147" t="s">
        <v>86</v>
      </c>
      <c r="AY839" s="17" t="s">
        <v>177</v>
      </c>
      <c r="BE839" s="148">
        <f>IF(N839="základní",J839,0)</f>
        <v>0</v>
      </c>
      <c r="BF839" s="148">
        <f>IF(N839="snížená",J839,0)</f>
        <v>0</v>
      </c>
      <c r="BG839" s="148">
        <f>IF(N839="zákl. přenesená",J839,0)</f>
        <v>0</v>
      </c>
      <c r="BH839" s="148">
        <f>IF(N839="sníž. přenesená",J839,0)</f>
        <v>0</v>
      </c>
      <c r="BI839" s="148">
        <f>IF(N839="nulová",J839,0)</f>
        <v>0</v>
      </c>
      <c r="BJ839" s="17" t="s">
        <v>84</v>
      </c>
      <c r="BK839" s="148">
        <f>ROUND(I839*H839,2)</f>
        <v>0</v>
      </c>
      <c r="BL839" s="17" t="s">
        <v>115</v>
      </c>
      <c r="BM839" s="147" t="s">
        <v>1167</v>
      </c>
    </row>
    <row r="840" spans="2:65" s="1" customFormat="1" ht="19.5">
      <c r="B840" s="32"/>
      <c r="D840" s="149" t="s">
        <v>186</v>
      </c>
      <c r="F840" s="150" t="s">
        <v>1168</v>
      </c>
      <c r="I840" s="151"/>
      <c r="L840" s="32"/>
      <c r="M840" s="152"/>
      <c r="T840" s="56"/>
      <c r="AT840" s="17" t="s">
        <v>186</v>
      </c>
      <c r="AU840" s="17" t="s">
        <v>86</v>
      </c>
    </row>
    <row r="841" spans="2:65" s="12" customFormat="1" ht="11.25">
      <c r="B841" s="156"/>
      <c r="D841" s="149" t="s">
        <v>240</v>
      </c>
      <c r="E841" s="157" t="s">
        <v>1</v>
      </c>
      <c r="F841" s="158" t="s">
        <v>1169</v>
      </c>
      <c r="H841" s="159">
        <v>1</v>
      </c>
      <c r="I841" s="160"/>
      <c r="L841" s="156"/>
      <c r="M841" s="161"/>
      <c r="T841" s="162"/>
      <c r="AT841" s="157" t="s">
        <v>240</v>
      </c>
      <c r="AU841" s="157" t="s">
        <v>86</v>
      </c>
      <c r="AV841" s="12" t="s">
        <v>86</v>
      </c>
      <c r="AW841" s="12" t="s">
        <v>32</v>
      </c>
      <c r="AX841" s="12" t="s">
        <v>77</v>
      </c>
      <c r="AY841" s="157" t="s">
        <v>177</v>
      </c>
    </row>
    <row r="842" spans="2:65" s="12" customFormat="1" ht="11.25">
      <c r="B842" s="156"/>
      <c r="D842" s="149" t="s">
        <v>240</v>
      </c>
      <c r="E842" s="157" t="s">
        <v>1</v>
      </c>
      <c r="F842" s="158" t="s">
        <v>1170</v>
      </c>
      <c r="H842" s="159">
        <v>1</v>
      </c>
      <c r="I842" s="160"/>
      <c r="L842" s="156"/>
      <c r="M842" s="161"/>
      <c r="T842" s="162"/>
      <c r="AT842" s="157" t="s">
        <v>240</v>
      </c>
      <c r="AU842" s="157" t="s">
        <v>86</v>
      </c>
      <c r="AV842" s="12" t="s">
        <v>86</v>
      </c>
      <c r="AW842" s="12" t="s">
        <v>32</v>
      </c>
      <c r="AX842" s="12" t="s">
        <v>77</v>
      </c>
      <c r="AY842" s="157" t="s">
        <v>177</v>
      </c>
    </row>
    <row r="843" spans="2:65" s="14" customFormat="1" ht="11.25">
      <c r="B843" s="169"/>
      <c r="D843" s="149" t="s">
        <v>240</v>
      </c>
      <c r="E843" s="170" t="s">
        <v>1</v>
      </c>
      <c r="F843" s="171" t="s">
        <v>263</v>
      </c>
      <c r="H843" s="172">
        <v>2</v>
      </c>
      <c r="I843" s="173"/>
      <c r="L843" s="169"/>
      <c r="M843" s="174"/>
      <c r="T843" s="175"/>
      <c r="AT843" s="170" t="s">
        <v>240</v>
      </c>
      <c r="AU843" s="170" t="s">
        <v>86</v>
      </c>
      <c r="AV843" s="14" t="s">
        <v>115</v>
      </c>
      <c r="AW843" s="14" t="s">
        <v>32</v>
      </c>
      <c r="AX843" s="14" t="s">
        <v>84</v>
      </c>
      <c r="AY843" s="170" t="s">
        <v>177</v>
      </c>
    </row>
    <row r="844" spans="2:65" s="1" customFormat="1" ht="16.5" customHeight="1">
      <c r="B844" s="32"/>
      <c r="C844" s="183" t="s">
        <v>1171</v>
      </c>
      <c r="D844" s="183" t="s">
        <v>344</v>
      </c>
      <c r="E844" s="184" t="s">
        <v>1172</v>
      </c>
      <c r="F844" s="185" t="s">
        <v>1173</v>
      </c>
      <c r="G844" s="186" t="s">
        <v>393</v>
      </c>
      <c r="H844" s="187">
        <v>2</v>
      </c>
      <c r="I844" s="188"/>
      <c r="J844" s="189">
        <f>ROUND(I844*H844,2)</f>
        <v>0</v>
      </c>
      <c r="K844" s="185" t="s">
        <v>1</v>
      </c>
      <c r="L844" s="190"/>
      <c r="M844" s="191" t="s">
        <v>1</v>
      </c>
      <c r="N844" s="192" t="s">
        <v>42</v>
      </c>
      <c r="P844" s="145">
        <f>O844*H844</f>
        <v>0</v>
      </c>
      <c r="Q844" s="145">
        <v>4.4999999999999998E-2</v>
      </c>
      <c r="R844" s="145">
        <f>Q844*H844</f>
        <v>0.09</v>
      </c>
      <c r="S844" s="145">
        <v>0</v>
      </c>
      <c r="T844" s="146">
        <f>S844*H844</f>
        <v>0</v>
      </c>
      <c r="AR844" s="147" t="s">
        <v>290</v>
      </c>
      <c r="AT844" s="147" t="s">
        <v>344</v>
      </c>
      <c r="AU844" s="147" t="s">
        <v>86</v>
      </c>
      <c r="AY844" s="17" t="s">
        <v>177</v>
      </c>
      <c r="BE844" s="148">
        <f>IF(N844="základní",J844,0)</f>
        <v>0</v>
      </c>
      <c r="BF844" s="148">
        <f>IF(N844="snížená",J844,0)</f>
        <v>0</v>
      </c>
      <c r="BG844" s="148">
        <f>IF(N844="zákl. přenesená",J844,0)</f>
        <v>0</v>
      </c>
      <c r="BH844" s="148">
        <f>IF(N844="sníž. přenesená",J844,0)</f>
        <v>0</v>
      </c>
      <c r="BI844" s="148">
        <f>IF(N844="nulová",J844,0)</f>
        <v>0</v>
      </c>
      <c r="BJ844" s="17" t="s">
        <v>84</v>
      </c>
      <c r="BK844" s="148">
        <f>ROUND(I844*H844,2)</f>
        <v>0</v>
      </c>
      <c r="BL844" s="17" t="s">
        <v>115</v>
      </c>
      <c r="BM844" s="147" t="s">
        <v>1174</v>
      </c>
    </row>
    <row r="845" spans="2:65" s="1" customFormat="1" ht="11.25">
      <c r="B845" s="32"/>
      <c r="D845" s="149" t="s">
        <v>186</v>
      </c>
      <c r="F845" s="150" t="s">
        <v>1173</v>
      </c>
      <c r="I845" s="151"/>
      <c r="L845" s="32"/>
      <c r="M845" s="152"/>
      <c r="T845" s="56"/>
      <c r="AT845" s="17" t="s">
        <v>186</v>
      </c>
      <c r="AU845" s="17" t="s">
        <v>86</v>
      </c>
    </row>
    <row r="846" spans="2:65" s="11" customFormat="1" ht="22.9" customHeight="1">
      <c r="B846" s="124"/>
      <c r="D846" s="125" t="s">
        <v>76</v>
      </c>
      <c r="E846" s="134" t="s">
        <v>290</v>
      </c>
      <c r="F846" s="134" t="s">
        <v>1175</v>
      </c>
      <c r="I846" s="127"/>
      <c r="J846" s="135">
        <f>BK846</f>
        <v>0</v>
      </c>
      <c r="L846" s="124"/>
      <c r="M846" s="129"/>
      <c r="P846" s="130">
        <f>SUM(P847:P849)</f>
        <v>0</v>
      </c>
      <c r="R846" s="130">
        <f>SUM(R847:R849)</f>
        <v>0</v>
      </c>
      <c r="T846" s="131">
        <f>SUM(T847:T849)</f>
        <v>0</v>
      </c>
      <c r="AR846" s="125" t="s">
        <v>84</v>
      </c>
      <c r="AT846" s="132" t="s">
        <v>76</v>
      </c>
      <c r="AU846" s="132" t="s">
        <v>84</v>
      </c>
      <c r="AY846" s="125" t="s">
        <v>177</v>
      </c>
      <c r="BK846" s="133">
        <f>SUM(BK847:BK849)</f>
        <v>0</v>
      </c>
    </row>
    <row r="847" spans="2:65" s="1" customFormat="1" ht="21.75" customHeight="1">
      <c r="B847" s="32"/>
      <c r="C847" s="136" t="s">
        <v>1176</v>
      </c>
      <c r="D847" s="136" t="s">
        <v>180</v>
      </c>
      <c r="E847" s="137" t="s">
        <v>1177</v>
      </c>
      <c r="F847" s="138" t="s">
        <v>1178</v>
      </c>
      <c r="G847" s="139" t="s">
        <v>393</v>
      </c>
      <c r="H847" s="140">
        <v>4</v>
      </c>
      <c r="I847" s="141"/>
      <c r="J847" s="142">
        <f>ROUND(I847*H847,2)</f>
        <v>0</v>
      </c>
      <c r="K847" s="138" t="s">
        <v>1</v>
      </c>
      <c r="L847" s="32"/>
      <c r="M847" s="143" t="s">
        <v>1</v>
      </c>
      <c r="N847" s="144" t="s">
        <v>42</v>
      </c>
      <c r="P847" s="145">
        <f>O847*H847</f>
        <v>0</v>
      </c>
      <c r="Q847" s="145">
        <v>0</v>
      </c>
      <c r="R847" s="145">
        <f>Q847*H847</f>
        <v>0</v>
      </c>
      <c r="S847" s="145">
        <v>0</v>
      </c>
      <c r="T847" s="146">
        <f>S847*H847</f>
        <v>0</v>
      </c>
      <c r="AR847" s="147" t="s">
        <v>115</v>
      </c>
      <c r="AT847" s="147" t="s">
        <v>180</v>
      </c>
      <c r="AU847" s="147" t="s">
        <v>86</v>
      </c>
      <c r="AY847" s="17" t="s">
        <v>177</v>
      </c>
      <c r="BE847" s="148">
        <f>IF(N847="základní",J847,0)</f>
        <v>0</v>
      </c>
      <c r="BF847" s="148">
        <f>IF(N847="snížená",J847,0)</f>
        <v>0</v>
      </c>
      <c r="BG847" s="148">
        <f>IF(N847="zákl. přenesená",J847,0)</f>
        <v>0</v>
      </c>
      <c r="BH847" s="148">
        <f>IF(N847="sníž. přenesená",J847,0)</f>
        <v>0</v>
      </c>
      <c r="BI847" s="148">
        <f>IF(N847="nulová",J847,0)</f>
        <v>0</v>
      </c>
      <c r="BJ847" s="17" t="s">
        <v>84</v>
      </c>
      <c r="BK847" s="148">
        <f>ROUND(I847*H847,2)</f>
        <v>0</v>
      </c>
      <c r="BL847" s="17" t="s">
        <v>115</v>
      </c>
      <c r="BM847" s="147" t="s">
        <v>1179</v>
      </c>
    </row>
    <row r="848" spans="2:65" s="1" customFormat="1" ht="11.25">
      <c r="B848" s="32"/>
      <c r="D848" s="149" t="s">
        <v>186</v>
      </c>
      <c r="F848" s="150" t="s">
        <v>1178</v>
      </c>
      <c r="I848" s="151"/>
      <c r="L848" s="32"/>
      <c r="M848" s="152"/>
      <c r="T848" s="56"/>
      <c r="AT848" s="17" t="s">
        <v>186</v>
      </c>
      <c r="AU848" s="17" t="s">
        <v>86</v>
      </c>
    </row>
    <row r="849" spans="2:65" s="12" customFormat="1" ht="11.25">
      <c r="B849" s="156"/>
      <c r="D849" s="149" t="s">
        <v>240</v>
      </c>
      <c r="E849" s="157" t="s">
        <v>1</v>
      </c>
      <c r="F849" s="158" t="s">
        <v>1180</v>
      </c>
      <c r="H849" s="159">
        <v>4</v>
      </c>
      <c r="I849" s="160"/>
      <c r="L849" s="156"/>
      <c r="M849" s="161"/>
      <c r="T849" s="162"/>
      <c r="AT849" s="157" t="s">
        <v>240</v>
      </c>
      <c r="AU849" s="157" t="s">
        <v>86</v>
      </c>
      <c r="AV849" s="12" t="s">
        <v>86</v>
      </c>
      <c r="AW849" s="12" t="s">
        <v>32</v>
      </c>
      <c r="AX849" s="12" t="s">
        <v>84</v>
      </c>
      <c r="AY849" s="157" t="s">
        <v>177</v>
      </c>
    </row>
    <row r="850" spans="2:65" s="11" customFormat="1" ht="22.9" customHeight="1">
      <c r="B850" s="124"/>
      <c r="D850" s="125" t="s">
        <v>76</v>
      </c>
      <c r="E850" s="134" t="s">
        <v>299</v>
      </c>
      <c r="F850" s="134" t="s">
        <v>1181</v>
      </c>
      <c r="I850" s="127"/>
      <c r="J850" s="135">
        <f>BK850</f>
        <v>0</v>
      </c>
      <c r="L850" s="124"/>
      <c r="M850" s="129"/>
      <c r="P850" s="130">
        <f>SUM(P851:P956)</f>
        <v>0</v>
      </c>
      <c r="R850" s="130">
        <f>SUM(R851:R956)</f>
        <v>5.4990864999999989</v>
      </c>
      <c r="T850" s="131">
        <f>SUM(T851:T956)</f>
        <v>0.18425000000000002</v>
      </c>
      <c r="AR850" s="125" t="s">
        <v>84</v>
      </c>
      <c r="AT850" s="132" t="s">
        <v>76</v>
      </c>
      <c r="AU850" s="132" t="s">
        <v>84</v>
      </c>
      <c r="AY850" s="125" t="s">
        <v>177</v>
      </c>
      <c r="BK850" s="133">
        <f>SUM(BK851:BK956)</f>
        <v>0</v>
      </c>
    </row>
    <row r="851" spans="2:65" s="1" customFormat="1" ht="16.5" customHeight="1">
      <c r="B851" s="32"/>
      <c r="C851" s="136" t="s">
        <v>1182</v>
      </c>
      <c r="D851" s="136" t="s">
        <v>180</v>
      </c>
      <c r="E851" s="137" t="s">
        <v>1183</v>
      </c>
      <c r="F851" s="138" t="s">
        <v>1184</v>
      </c>
      <c r="G851" s="139" t="s">
        <v>236</v>
      </c>
      <c r="H851" s="140">
        <v>47.9</v>
      </c>
      <c r="I851" s="141"/>
      <c r="J851" s="142">
        <f>ROUND(I851*H851,2)</f>
        <v>0</v>
      </c>
      <c r="K851" s="138" t="s">
        <v>237</v>
      </c>
      <c r="L851" s="32"/>
      <c r="M851" s="143" t="s">
        <v>1</v>
      </c>
      <c r="N851" s="144" t="s">
        <v>42</v>
      </c>
      <c r="P851" s="145">
        <f>O851*H851</f>
        <v>0</v>
      </c>
      <c r="Q851" s="145">
        <v>8.5309999999999997E-2</v>
      </c>
      <c r="R851" s="145">
        <f>Q851*H851</f>
        <v>4.0863489999999993</v>
      </c>
      <c r="S851" s="145">
        <v>0</v>
      </c>
      <c r="T851" s="146">
        <f>S851*H851</f>
        <v>0</v>
      </c>
      <c r="AR851" s="147" t="s">
        <v>115</v>
      </c>
      <c r="AT851" s="147" t="s">
        <v>180</v>
      </c>
      <c r="AU851" s="147" t="s">
        <v>86</v>
      </c>
      <c r="AY851" s="17" t="s">
        <v>177</v>
      </c>
      <c r="BE851" s="148">
        <f>IF(N851="základní",J851,0)</f>
        <v>0</v>
      </c>
      <c r="BF851" s="148">
        <f>IF(N851="snížená",J851,0)</f>
        <v>0</v>
      </c>
      <c r="BG851" s="148">
        <f>IF(N851="zákl. přenesená",J851,0)</f>
        <v>0</v>
      </c>
      <c r="BH851" s="148">
        <f>IF(N851="sníž. přenesená",J851,0)</f>
        <v>0</v>
      </c>
      <c r="BI851" s="148">
        <f>IF(N851="nulová",J851,0)</f>
        <v>0</v>
      </c>
      <c r="BJ851" s="17" t="s">
        <v>84</v>
      </c>
      <c r="BK851" s="148">
        <f>ROUND(I851*H851,2)</f>
        <v>0</v>
      </c>
      <c r="BL851" s="17" t="s">
        <v>115</v>
      </c>
      <c r="BM851" s="147" t="s">
        <v>1185</v>
      </c>
    </row>
    <row r="852" spans="2:65" s="1" customFormat="1" ht="11.25">
      <c r="B852" s="32"/>
      <c r="D852" s="149" t="s">
        <v>186</v>
      </c>
      <c r="F852" s="150" t="s">
        <v>1186</v>
      </c>
      <c r="I852" s="151"/>
      <c r="L852" s="32"/>
      <c r="M852" s="152"/>
      <c r="T852" s="56"/>
      <c r="AT852" s="17" t="s">
        <v>186</v>
      </c>
      <c r="AU852" s="17" t="s">
        <v>86</v>
      </c>
    </row>
    <row r="853" spans="2:65" s="12" customFormat="1" ht="11.25">
      <c r="B853" s="156"/>
      <c r="D853" s="149" t="s">
        <v>240</v>
      </c>
      <c r="E853" s="157" t="s">
        <v>1</v>
      </c>
      <c r="F853" s="158" t="s">
        <v>1187</v>
      </c>
      <c r="H853" s="159">
        <v>47.9</v>
      </c>
      <c r="I853" s="160"/>
      <c r="L853" s="156"/>
      <c r="M853" s="161"/>
      <c r="T853" s="162"/>
      <c r="AT853" s="157" t="s">
        <v>240</v>
      </c>
      <c r="AU853" s="157" t="s">
        <v>86</v>
      </c>
      <c r="AV853" s="12" t="s">
        <v>86</v>
      </c>
      <c r="AW853" s="12" t="s">
        <v>32</v>
      </c>
      <c r="AX853" s="12" t="s">
        <v>84</v>
      </c>
      <c r="AY853" s="157" t="s">
        <v>177</v>
      </c>
    </row>
    <row r="854" spans="2:65" s="1" customFormat="1" ht="16.5" customHeight="1">
      <c r="B854" s="32"/>
      <c r="C854" s="183" t="s">
        <v>1188</v>
      </c>
      <c r="D854" s="183" t="s">
        <v>344</v>
      </c>
      <c r="E854" s="184" t="s">
        <v>1189</v>
      </c>
      <c r="F854" s="185" t="s">
        <v>1190</v>
      </c>
      <c r="G854" s="186" t="s">
        <v>236</v>
      </c>
      <c r="H854" s="187">
        <v>47.9</v>
      </c>
      <c r="I854" s="188"/>
      <c r="J854" s="189">
        <f>ROUND(I854*H854,2)</f>
        <v>0</v>
      </c>
      <c r="K854" s="185" t="s">
        <v>237</v>
      </c>
      <c r="L854" s="190"/>
      <c r="M854" s="191" t="s">
        <v>1</v>
      </c>
      <c r="N854" s="192" t="s">
        <v>42</v>
      </c>
      <c r="P854" s="145">
        <f>O854*H854</f>
        <v>0</v>
      </c>
      <c r="Q854" s="145">
        <v>2.8000000000000001E-2</v>
      </c>
      <c r="R854" s="145">
        <f>Q854*H854</f>
        <v>1.3411999999999999</v>
      </c>
      <c r="S854" s="145">
        <v>0</v>
      </c>
      <c r="T854" s="146">
        <f>S854*H854</f>
        <v>0</v>
      </c>
      <c r="AR854" s="147" t="s">
        <v>290</v>
      </c>
      <c r="AT854" s="147" t="s">
        <v>344</v>
      </c>
      <c r="AU854" s="147" t="s">
        <v>86</v>
      </c>
      <c r="AY854" s="17" t="s">
        <v>177</v>
      </c>
      <c r="BE854" s="148">
        <f>IF(N854="základní",J854,0)</f>
        <v>0</v>
      </c>
      <c r="BF854" s="148">
        <f>IF(N854="snížená",J854,0)</f>
        <v>0</v>
      </c>
      <c r="BG854" s="148">
        <f>IF(N854="zákl. přenesená",J854,0)</f>
        <v>0</v>
      </c>
      <c r="BH854" s="148">
        <f>IF(N854="sníž. přenesená",J854,0)</f>
        <v>0</v>
      </c>
      <c r="BI854" s="148">
        <f>IF(N854="nulová",J854,0)</f>
        <v>0</v>
      </c>
      <c r="BJ854" s="17" t="s">
        <v>84</v>
      </c>
      <c r="BK854" s="148">
        <f>ROUND(I854*H854,2)</f>
        <v>0</v>
      </c>
      <c r="BL854" s="17" t="s">
        <v>115</v>
      </c>
      <c r="BM854" s="147" t="s">
        <v>1191</v>
      </c>
    </row>
    <row r="855" spans="2:65" s="1" customFormat="1" ht="11.25">
      <c r="B855" s="32"/>
      <c r="D855" s="149" t="s">
        <v>186</v>
      </c>
      <c r="F855" s="150" t="s">
        <v>1190</v>
      </c>
      <c r="I855" s="151"/>
      <c r="L855" s="32"/>
      <c r="M855" s="152"/>
      <c r="T855" s="56"/>
      <c r="AT855" s="17" t="s">
        <v>186</v>
      </c>
      <c r="AU855" s="17" t="s">
        <v>86</v>
      </c>
    </row>
    <row r="856" spans="2:65" s="1" customFormat="1" ht="21.75" customHeight="1">
      <c r="B856" s="32"/>
      <c r="C856" s="136" t="s">
        <v>1192</v>
      </c>
      <c r="D856" s="136" t="s">
        <v>180</v>
      </c>
      <c r="E856" s="137" t="s">
        <v>1193</v>
      </c>
      <c r="F856" s="138" t="s">
        <v>1194</v>
      </c>
      <c r="G856" s="139" t="s">
        <v>368</v>
      </c>
      <c r="H856" s="140">
        <v>460.04</v>
      </c>
      <c r="I856" s="141"/>
      <c r="J856" s="142">
        <f>ROUND(I856*H856,2)</f>
        <v>0</v>
      </c>
      <c r="K856" s="138" t="s">
        <v>237</v>
      </c>
      <c r="L856" s="32"/>
      <c r="M856" s="143" t="s">
        <v>1</v>
      </c>
      <c r="N856" s="144" t="s">
        <v>42</v>
      </c>
      <c r="P856" s="145">
        <f>O856*H856</f>
        <v>0</v>
      </c>
      <c r="Q856" s="145">
        <v>0</v>
      </c>
      <c r="R856" s="145">
        <f>Q856*H856</f>
        <v>0</v>
      </c>
      <c r="S856" s="145">
        <v>0</v>
      </c>
      <c r="T856" s="146">
        <f>S856*H856</f>
        <v>0</v>
      </c>
      <c r="AR856" s="147" t="s">
        <v>115</v>
      </c>
      <c r="AT856" s="147" t="s">
        <v>180</v>
      </c>
      <c r="AU856" s="147" t="s">
        <v>86</v>
      </c>
      <c r="AY856" s="17" t="s">
        <v>177</v>
      </c>
      <c r="BE856" s="148">
        <f>IF(N856="základní",J856,0)</f>
        <v>0</v>
      </c>
      <c r="BF856" s="148">
        <f>IF(N856="snížená",J856,0)</f>
        <v>0</v>
      </c>
      <c r="BG856" s="148">
        <f>IF(N856="zákl. přenesená",J856,0)</f>
        <v>0</v>
      </c>
      <c r="BH856" s="148">
        <f>IF(N856="sníž. přenesená",J856,0)</f>
        <v>0</v>
      </c>
      <c r="BI856" s="148">
        <f>IF(N856="nulová",J856,0)</f>
        <v>0</v>
      </c>
      <c r="BJ856" s="17" t="s">
        <v>84</v>
      </c>
      <c r="BK856" s="148">
        <f>ROUND(I856*H856,2)</f>
        <v>0</v>
      </c>
      <c r="BL856" s="17" t="s">
        <v>115</v>
      </c>
      <c r="BM856" s="147" t="s">
        <v>1195</v>
      </c>
    </row>
    <row r="857" spans="2:65" s="1" customFormat="1" ht="19.5">
      <c r="B857" s="32"/>
      <c r="D857" s="149" t="s">
        <v>186</v>
      </c>
      <c r="F857" s="150" t="s">
        <v>1196</v>
      </c>
      <c r="I857" s="151"/>
      <c r="L857" s="32"/>
      <c r="M857" s="152"/>
      <c r="T857" s="56"/>
      <c r="AT857" s="17" t="s">
        <v>186</v>
      </c>
      <c r="AU857" s="17" t="s">
        <v>86</v>
      </c>
    </row>
    <row r="858" spans="2:65" s="12" customFormat="1" ht="11.25">
      <c r="B858" s="156"/>
      <c r="D858" s="149" t="s">
        <v>240</v>
      </c>
      <c r="E858" s="157" t="s">
        <v>1</v>
      </c>
      <c r="F858" s="158" t="s">
        <v>1197</v>
      </c>
      <c r="H858" s="159">
        <v>460.04</v>
      </c>
      <c r="I858" s="160"/>
      <c r="L858" s="156"/>
      <c r="M858" s="161"/>
      <c r="T858" s="162"/>
      <c r="AT858" s="157" t="s">
        <v>240</v>
      </c>
      <c r="AU858" s="157" t="s">
        <v>86</v>
      </c>
      <c r="AV858" s="12" t="s">
        <v>86</v>
      </c>
      <c r="AW858" s="12" t="s">
        <v>32</v>
      </c>
      <c r="AX858" s="12" t="s">
        <v>84</v>
      </c>
      <c r="AY858" s="157" t="s">
        <v>177</v>
      </c>
    </row>
    <row r="859" spans="2:65" s="1" customFormat="1" ht="24.2" customHeight="1">
      <c r="B859" s="32"/>
      <c r="C859" s="136" t="s">
        <v>1198</v>
      </c>
      <c r="D859" s="136" t="s">
        <v>180</v>
      </c>
      <c r="E859" s="137" t="s">
        <v>1199</v>
      </c>
      <c r="F859" s="138" t="s">
        <v>1200</v>
      </c>
      <c r="G859" s="139" t="s">
        <v>368</v>
      </c>
      <c r="H859" s="140">
        <v>20701.8</v>
      </c>
      <c r="I859" s="141"/>
      <c r="J859" s="142">
        <f>ROUND(I859*H859,2)</f>
        <v>0</v>
      </c>
      <c r="K859" s="138" t="s">
        <v>237</v>
      </c>
      <c r="L859" s="32"/>
      <c r="M859" s="143" t="s">
        <v>1</v>
      </c>
      <c r="N859" s="144" t="s">
        <v>42</v>
      </c>
      <c r="P859" s="145">
        <f>O859*H859</f>
        <v>0</v>
      </c>
      <c r="Q859" s="145">
        <v>0</v>
      </c>
      <c r="R859" s="145">
        <f>Q859*H859</f>
        <v>0</v>
      </c>
      <c r="S859" s="145">
        <v>0</v>
      </c>
      <c r="T859" s="146">
        <f>S859*H859</f>
        <v>0</v>
      </c>
      <c r="AR859" s="147" t="s">
        <v>115</v>
      </c>
      <c r="AT859" s="147" t="s">
        <v>180</v>
      </c>
      <c r="AU859" s="147" t="s">
        <v>86</v>
      </c>
      <c r="AY859" s="17" t="s">
        <v>177</v>
      </c>
      <c r="BE859" s="148">
        <f>IF(N859="základní",J859,0)</f>
        <v>0</v>
      </c>
      <c r="BF859" s="148">
        <f>IF(N859="snížená",J859,0)</f>
        <v>0</v>
      </c>
      <c r="BG859" s="148">
        <f>IF(N859="zákl. přenesená",J859,0)</f>
        <v>0</v>
      </c>
      <c r="BH859" s="148">
        <f>IF(N859="sníž. přenesená",J859,0)</f>
        <v>0</v>
      </c>
      <c r="BI859" s="148">
        <f>IF(N859="nulová",J859,0)</f>
        <v>0</v>
      </c>
      <c r="BJ859" s="17" t="s">
        <v>84</v>
      </c>
      <c r="BK859" s="148">
        <f>ROUND(I859*H859,2)</f>
        <v>0</v>
      </c>
      <c r="BL859" s="17" t="s">
        <v>115</v>
      </c>
      <c r="BM859" s="147" t="s">
        <v>1201</v>
      </c>
    </row>
    <row r="860" spans="2:65" s="1" customFormat="1" ht="19.5">
      <c r="B860" s="32"/>
      <c r="D860" s="149" t="s">
        <v>186</v>
      </c>
      <c r="F860" s="150" t="s">
        <v>1202</v>
      </c>
      <c r="I860" s="151"/>
      <c r="L860" s="32"/>
      <c r="M860" s="152"/>
      <c r="T860" s="56"/>
      <c r="AT860" s="17" t="s">
        <v>186</v>
      </c>
      <c r="AU860" s="17" t="s">
        <v>86</v>
      </c>
    </row>
    <row r="861" spans="2:65" s="12" customFormat="1" ht="11.25">
      <c r="B861" s="156"/>
      <c r="D861" s="149" t="s">
        <v>240</v>
      </c>
      <c r="E861" s="157" t="s">
        <v>1</v>
      </c>
      <c r="F861" s="158" t="s">
        <v>1203</v>
      </c>
      <c r="H861" s="159">
        <v>20701.8</v>
      </c>
      <c r="I861" s="160"/>
      <c r="L861" s="156"/>
      <c r="M861" s="161"/>
      <c r="T861" s="162"/>
      <c r="AT861" s="157" t="s">
        <v>240</v>
      </c>
      <c r="AU861" s="157" t="s">
        <v>86</v>
      </c>
      <c r="AV861" s="12" t="s">
        <v>86</v>
      </c>
      <c r="AW861" s="12" t="s">
        <v>32</v>
      </c>
      <c r="AX861" s="12" t="s">
        <v>84</v>
      </c>
      <c r="AY861" s="157" t="s">
        <v>177</v>
      </c>
    </row>
    <row r="862" spans="2:65" s="1" customFormat="1" ht="24.2" customHeight="1">
      <c r="B862" s="32"/>
      <c r="C862" s="136" t="s">
        <v>1204</v>
      </c>
      <c r="D862" s="136" t="s">
        <v>180</v>
      </c>
      <c r="E862" s="137" t="s">
        <v>1205</v>
      </c>
      <c r="F862" s="138" t="s">
        <v>1206</v>
      </c>
      <c r="G862" s="139" t="s">
        <v>368</v>
      </c>
      <c r="H862" s="140">
        <v>460.04</v>
      </c>
      <c r="I862" s="141"/>
      <c r="J862" s="142">
        <f>ROUND(I862*H862,2)</f>
        <v>0</v>
      </c>
      <c r="K862" s="138" t="s">
        <v>237</v>
      </c>
      <c r="L862" s="32"/>
      <c r="M862" s="143" t="s">
        <v>1</v>
      </c>
      <c r="N862" s="144" t="s">
        <v>42</v>
      </c>
      <c r="P862" s="145">
        <f>O862*H862</f>
        <v>0</v>
      </c>
      <c r="Q862" s="145">
        <v>0</v>
      </c>
      <c r="R862" s="145">
        <f>Q862*H862</f>
        <v>0</v>
      </c>
      <c r="S862" s="145">
        <v>0</v>
      </c>
      <c r="T862" s="146">
        <f>S862*H862</f>
        <v>0</v>
      </c>
      <c r="AR862" s="147" t="s">
        <v>115</v>
      </c>
      <c r="AT862" s="147" t="s">
        <v>180</v>
      </c>
      <c r="AU862" s="147" t="s">
        <v>86</v>
      </c>
      <c r="AY862" s="17" t="s">
        <v>177</v>
      </c>
      <c r="BE862" s="148">
        <f>IF(N862="základní",J862,0)</f>
        <v>0</v>
      </c>
      <c r="BF862" s="148">
        <f>IF(N862="snížená",J862,0)</f>
        <v>0</v>
      </c>
      <c r="BG862" s="148">
        <f>IF(N862="zákl. přenesená",J862,0)</f>
        <v>0</v>
      </c>
      <c r="BH862" s="148">
        <f>IF(N862="sníž. přenesená",J862,0)</f>
        <v>0</v>
      </c>
      <c r="BI862" s="148">
        <f>IF(N862="nulová",J862,0)</f>
        <v>0</v>
      </c>
      <c r="BJ862" s="17" t="s">
        <v>84</v>
      </c>
      <c r="BK862" s="148">
        <f>ROUND(I862*H862,2)</f>
        <v>0</v>
      </c>
      <c r="BL862" s="17" t="s">
        <v>115</v>
      </c>
      <c r="BM862" s="147" t="s">
        <v>1207</v>
      </c>
    </row>
    <row r="863" spans="2:65" s="1" customFormat="1" ht="19.5">
      <c r="B863" s="32"/>
      <c r="D863" s="149" t="s">
        <v>186</v>
      </c>
      <c r="F863" s="150" t="s">
        <v>1208</v>
      </c>
      <c r="I863" s="151"/>
      <c r="L863" s="32"/>
      <c r="M863" s="152"/>
      <c r="T863" s="56"/>
      <c r="AT863" s="17" t="s">
        <v>186</v>
      </c>
      <c r="AU863" s="17" t="s">
        <v>86</v>
      </c>
    </row>
    <row r="864" spans="2:65" s="12" customFormat="1" ht="11.25">
      <c r="B864" s="156"/>
      <c r="D864" s="149" t="s">
        <v>240</v>
      </c>
      <c r="E864" s="157" t="s">
        <v>1</v>
      </c>
      <c r="F864" s="158" t="s">
        <v>1209</v>
      </c>
      <c r="H864" s="159">
        <v>460.04</v>
      </c>
      <c r="I864" s="160"/>
      <c r="L864" s="156"/>
      <c r="M864" s="161"/>
      <c r="T864" s="162"/>
      <c r="AT864" s="157" t="s">
        <v>240</v>
      </c>
      <c r="AU864" s="157" t="s">
        <v>86</v>
      </c>
      <c r="AV864" s="12" t="s">
        <v>86</v>
      </c>
      <c r="AW864" s="12" t="s">
        <v>32</v>
      </c>
      <c r="AX864" s="12" t="s">
        <v>84</v>
      </c>
      <c r="AY864" s="157" t="s">
        <v>177</v>
      </c>
    </row>
    <row r="865" spans="2:65" s="1" customFormat="1" ht="16.5" customHeight="1">
      <c r="B865" s="32"/>
      <c r="C865" s="136" t="s">
        <v>1210</v>
      </c>
      <c r="D865" s="136" t="s">
        <v>180</v>
      </c>
      <c r="E865" s="137" t="s">
        <v>1211</v>
      </c>
      <c r="F865" s="138" t="s">
        <v>1212</v>
      </c>
      <c r="G865" s="139" t="s">
        <v>368</v>
      </c>
      <c r="H865" s="140">
        <v>460.04</v>
      </c>
      <c r="I865" s="141"/>
      <c r="J865" s="142">
        <f>ROUND(I865*H865,2)</f>
        <v>0</v>
      </c>
      <c r="K865" s="138" t="s">
        <v>237</v>
      </c>
      <c r="L865" s="32"/>
      <c r="M865" s="143" t="s">
        <v>1</v>
      </c>
      <c r="N865" s="144" t="s">
        <v>42</v>
      </c>
      <c r="P865" s="145">
        <f>O865*H865</f>
        <v>0</v>
      </c>
      <c r="Q865" s="145">
        <v>0</v>
      </c>
      <c r="R865" s="145">
        <f>Q865*H865</f>
        <v>0</v>
      </c>
      <c r="S865" s="145">
        <v>0</v>
      </c>
      <c r="T865" s="146">
        <f>S865*H865</f>
        <v>0</v>
      </c>
      <c r="AR865" s="147" t="s">
        <v>115</v>
      </c>
      <c r="AT865" s="147" t="s">
        <v>180</v>
      </c>
      <c r="AU865" s="147" t="s">
        <v>86</v>
      </c>
      <c r="AY865" s="17" t="s">
        <v>177</v>
      </c>
      <c r="BE865" s="148">
        <f>IF(N865="základní",J865,0)</f>
        <v>0</v>
      </c>
      <c r="BF865" s="148">
        <f>IF(N865="snížená",J865,0)</f>
        <v>0</v>
      </c>
      <c r="BG865" s="148">
        <f>IF(N865="zákl. přenesená",J865,0)</f>
        <v>0</v>
      </c>
      <c r="BH865" s="148">
        <f>IF(N865="sníž. přenesená",J865,0)</f>
        <v>0</v>
      </c>
      <c r="BI865" s="148">
        <f>IF(N865="nulová",J865,0)</f>
        <v>0</v>
      </c>
      <c r="BJ865" s="17" t="s">
        <v>84</v>
      </c>
      <c r="BK865" s="148">
        <f>ROUND(I865*H865,2)</f>
        <v>0</v>
      </c>
      <c r="BL865" s="17" t="s">
        <v>115</v>
      </c>
      <c r="BM865" s="147" t="s">
        <v>1213</v>
      </c>
    </row>
    <row r="866" spans="2:65" s="1" customFormat="1" ht="11.25">
      <c r="B866" s="32"/>
      <c r="D866" s="149" t="s">
        <v>186</v>
      </c>
      <c r="F866" s="150" t="s">
        <v>1214</v>
      </c>
      <c r="I866" s="151"/>
      <c r="L866" s="32"/>
      <c r="M866" s="152"/>
      <c r="T866" s="56"/>
      <c r="AT866" s="17" t="s">
        <v>186</v>
      </c>
      <c r="AU866" s="17" t="s">
        <v>86</v>
      </c>
    </row>
    <row r="867" spans="2:65" s="12" customFormat="1" ht="11.25">
      <c r="B867" s="156"/>
      <c r="D867" s="149" t="s">
        <v>240</v>
      </c>
      <c r="E867" s="157" t="s">
        <v>1</v>
      </c>
      <c r="F867" s="158" t="s">
        <v>1209</v>
      </c>
      <c r="H867" s="159">
        <v>460.04</v>
      </c>
      <c r="I867" s="160"/>
      <c r="L867" s="156"/>
      <c r="M867" s="161"/>
      <c r="T867" s="162"/>
      <c r="AT867" s="157" t="s">
        <v>240</v>
      </c>
      <c r="AU867" s="157" t="s">
        <v>86</v>
      </c>
      <c r="AV867" s="12" t="s">
        <v>86</v>
      </c>
      <c r="AW867" s="12" t="s">
        <v>32</v>
      </c>
      <c r="AX867" s="12" t="s">
        <v>84</v>
      </c>
      <c r="AY867" s="157" t="s">
        <v>177</v>
      </c>
    </row>
    <row r="868" spans="2:65" s="1" customFormat="1" ht="16.5" customHeight="1">
      <c r="B868" s="32"/>
      <c r="C868" s="136" t="s">
        <v>1215</v>
      </c>
      <c r="D868" s="136" t="s">
        <v>180</v>
      </c>
      <c r="E868" s="137" t="s">
        <v>1216</v>
      </c>
      <c r="F868" s="138" t="s">
        <v>1217</v>
      </c>
      <c r="G868" s="139" t="s">
        <v>368</v>
      </c>
      <c r="H868" s="140">
        <v>20701.8</v>
      </c>
      <c r="I868" s="141"/>
      <c r="J868" s="142">
        <f>ROUND(I868*H868,2)</f>
        <v>0</v>
      </c>
      <c r="K868" s="138" t="s">
        <v>237</v>
      </c>
      <c r="L868" s="32"/>
      <c r="M868" s="143" t="s">
        <v>1</v>
      </c>
      <c r="N868" s="144" t="s">
        <v>42</v>
      </c>
      <c r="P868" s="145">
        <f>O868*H868</f>
        <v>0</v>
      </c>
      <c r="Q868" s="145">
        <v>0</v>
      </c>
      <c r="R868" s="145">
        <f>Q868*H868</f>
        <v>0</v>
      </c>
      <c r="S868" s="145">
        <v>0</v>
      </c>
      <c r="T868" s="146">
        <f>S868*H868</f>
        <v>0</v>
      </c>
      <c r="AR868" s="147" t="s">
        <v>115</v>
      </c>
      <c r="AT868" s="147" t="s">
        <v>180</v>
      </c>
      <c r="AU868" s="147" t="s">
        <v>86</v>
      </c>
      <c r="AY868" s="17" t="s">
        <v>177</v>
      </c>
      <c r="BE868" s="148">
        <f>IF(N868="základní",J868,0)</f>
        <v>0</v>
      </c>
      <c r="BF868" s="148">
        <f>IF(N868="snížená",J868,0)</f>
        <v>0</v>
      </c>
      <c r="BG868" s="148">
        <f>IF(N868="zákl. přenesená",J868,0)</f>
        <v>0</v>
      </c>
      <c r="BH868" s="148">
        <f>IF(N868="sníž. přenesená",J868,0)</f>
        <v>0</v>
      </c>
      <c r="BI868" s="148">
        <f>IF(N868="nulová",J868,0)</f>
        <v>0</v>
      </c>
      <c r="BJ868" s="17" t="s">
        <v>84</v>
      </c>
      <c r="BK868" s="148">
        <f>ROUND(I868*H868,2)</f>
        <v>0</v>
      </c>
      <c r="BL868" s="17" t="s">
        <v>115</v>
      </c>
      <c r="BM868" s="147" t="s">
        <v>1218</v>
      </c>
    </row>
    <row r="869" spans="2:65" s="1" customFormat="1" ht="11.25">
      <c r="B869" s="32"/>
      <c r="D869" s="149" t="s">
        <v>186</v>
      </c>
      <c r="F869" s="150" t="s">
        <v>1219</v>
      </c>
      <c r="I869" s="151"/>
      <c r="L869" s="32"/>
      <c r="M869" s="152"/>
      <c r="T869" s="56"/>
      <c r="AT869" s="17" t="s">
        <v>186</v>
      </c>
      <c r="AU869" s="17" t="s">
        <v>86</v>
      </c>
    </row>
    <row r="870" spans="2:65" s="12" customFormat="1" ht="11.25">
      <c r="B870" s="156"/>
      <c r="D870" s="149" t="s">
        <v>240</v>
      </c>
      <c r="E870" s="157" t="s">
        <v>1</v>
      </c>
      <c r="F870" s="158" t="s">
        <v>1203</v>
      </c>
      <c r="H870" s="159">
        <v>20701.8</v>
      </c>
      <c r="I870" s="160"/>
      <c r="L870" s="156"/>
      <c r="M870" s="161"/>
      <c r="T870" s="162"/>
      <c r="AT870" s="157" t="s">
        <v>240</v>
      </c>
      <c r="AU870" s="157" t="s">
        <v>86</v>
      </c>
      <c r="AV870" s="12" t="s">
        <v>86</v>
      </c>
      <c r="AW870" s="12" t="s">
        <v>32</v>
      </c>
      <c r="AX870" s="12" t="s">
        <v>84</v>
      </c>
      <c r="AY870" s="157" t="s">
        <v>177</v>
      </c>
    </row>
    <row r="871" spans="2:65" s="1" customFormat="1" ht="16.5" customHeight="1">
      <c r="B871" s="32"/>
      <c r="C871" s="136" t="s">
        <v>1220</v>
      </c>
      <c r="D871" s="136" t="s">
        <v>180</v>
      </c>
      <c r="E871" s="137" t="s">
        <v>1221</v>
      </c>
      <c r="F871" s="138" t="s">
        <v>1222</v>
      </c>
      <c r="G871" s="139" t="s">
        <v>368</v>
      </c>
      <c r="H871" s="140">
        <v>460.04</v>
      </c>
      <c r="I871" s="141"/>
      <c r="J871" s="142">
        <f>ROUND(I871*H871,2)</f>
        <v>0</v>
      </c>
      <c r="K871" s="138" t="s">
        <v>237</v>
      </c>
      <c r="L871" s="32"/>
      <c r="M871" s="143" t="s">
        <v>1</v>
      </c>
      <c r="N871" s="144" t="s">
        <v>42</v>
      </c>
      <c r="P871" s="145">
        <f>O871*H871</f>
        <v>0</v>
      </c>
      <c r="Q871" s="145">
        <v>0</v>
      </c>
      <c r="R871" s="145">
        <f>Q871*H871</f>
        <v>0</v>
      </c>
      <c r="S871" s="145">
        <v>0</v>
      </c>
      <c r="T871" s="146">
        <f>S871*H871</f>
        <v>0</v>
      </c>
      <c r="AR871" s="147" t="s">
        <v>115</v>
      </c>
      <c r="AT871" s="147" t="s">
        <v>180</v>
      </c>
      <c r="AU871" s="147" t="s">
        <v>86</v>
      </c>
      <c r="AY871" s="17" t="s">
        <v>177</v>
      </c>
      <c r="BE871" s="148">
        <f>IF(N871="základní",J871,0)</f>
        <v>0</v>
      </c>
      <c r="BF871" s="148">
        <f>IF(N871="snížená",J871,0)</f>
        <v>0</v>
      </c>
      <c r="BG871" s="148">
        <f>IF(N871="zákl. přenesená",J871,0)</f>
        <v>0</v>
      </c>
      <c r="BH871" s="148">
        <f>IF(N871="sníž. přenesená",J871,0)</f>
        <v>0</v>
      </c>
      <c r="BI871" s="148">
        <f>IF(N871="nulová",J871,0)</f>
        <v>0</v>
      </c>
      <c r="BJ871" s="17" t="s">
        <v>84</v>
      </c>
      <c r="BK871" s="148">
        <f>ROUND(I871*H871,2)</f>
        <v>0</v>
      </c>
      <c r="BL871" s="17" t="s">
        <v>115</v>
      </c>
      <c r="BM871" s="147" t="s">
        <v>1223</v>
      </c>
    </row>
    <row r="872" spans="2:65" s="1" customFormat="1" ht="11.25">
      <c r="B872" s="32"/>
      <c r="D872" s="149" t="s">
        <v>186</v>
      </c>
      <c r="F872" s="150" t="s">
        <v>1224</v>
      </c>
      <c r="I872" s="151"/>
      <c r="L872" s="32"/>
      <c r="M872" s="152"/>
      <c r="T872" s="56"/>
      <c r="AT872" s="17" t="s">
        <v>186</v>
      </c>
      <c r="AU872" s="17" t="s">
        <v>86</v>
      </c>
    </row>
    <row r="873" spans="2:65" s="12" customFormat="1" ht="11.25">
      <c r="B873" s="156"/>
      <c r="D873" s="149" t="s">
        <v>240</v>
      </c>
      <c r="E873" s="157" t="s">
        <v>1</v>
      </c>
      <c r="F873" s="158" t="s">
        <v>1209</v>
      </c>
      <c r="H873" s="159">
        <v>460.04</v>
      </c>
      <c r="I873" s="160"/>
      <c r="L873" s="156"/>
      <c r="M873" s="161"/>
      <c r="T873" s="162"/>
      <c r="AT873" s="157" t="s">
        <v>240</v>
      </c>
      <c r="AU873" s="157" t="s">
        <v>86</v>
      </c>
      <c r="AV873" s="12" t="s">
        <v>86</v>
      </c>
      <c r="AW873" s="12" t="s">
        <v>32</v>
      </c>
      <c r="AX873" s="12" t="s">
        <v>84</v>
      </c>
      <c r="AY873" s="157" t="s">
        <v>177</v>
      </c>
    </row>
    <row r="874" spans="2:65" s="1" customFormat="1" ht="24.2" customHeight="1">
      <c r="B874" s="32"/>
      <c r="C874" s="136" t="s">
        <v>1225</v>
      </c>
      <c r="D874" s="136" t="s">
        <v>180</v>
      </c>
      <c r="E874" s="137" t="s">
        <v>1226</v>
      </c>
      <c r="F874" s="138" t="s">
        <v>1227</v>
      </c>
      <c r="G874" s="139" t="s">
        <v>368</v>
      </c>
      <c r="H874" s="140">
        <v>285.11</v>
      </c>
      <c r="I874" s="141"/>
      <c r="J874" s="142">
        <f>ROUND(I874*H874,2)</f>
        <v>0</v>
      </c>
      <c r="K874" s="138" t="s">
        <v>237</v>
      </c>
      <c r="L874" s="32"/>
      <c r="M874" s="143" t="s">
        <v>1</v>
      </c>
      <c r="N874" s="144" t="s">
        <v>42</v>
      </c>
      <c r="P874" s="145">
        <f>O874*H874</f>
        <v>0</v>
      </c>
      <c r="Q874" s="145">
        <v>2.1000000000000001E-4</v>
      </c>
      <c r="R874" s="145">
        <f>Q874*H874</f>
        <v>5.9873100000000005E-2</v>
      </c>
      <c r="S874" s="145">
        <v>0</v>
      </c>
      <c r="T874" s="146">
        <f>S874*H874</f>
        <v>0</v>
      </c>
      <c r="AR874" s="147" t="s">
        <v>115</v>
      </c>
      <c r="AT874" s="147" t="s">
        <v>180</v>
      </c>
      <c r="AU874" s="147" t="s">
        <v>86</v>
      </c>
      <c r="AY874" s="17" t="s">
        <v>177</v>
      </c>
      <c r="BE874" s="148">
        <f>IF(N874="základní",J874,0)</f>
        <v>0</v>
      </c>
      <c r="BF874" s="148">
        <f>IF(N874="snížená",J874,0)</f>
        <v>0</v>
      </c>
      <c r="BG874" s="148">
        <f>IF(N874="zákl. přenesená",J874,0)</f>
        <v>0</v>
      </c>
      <c r="BH874" s="148">
        <f>IF(N874="sníž. přenesená",J874,0)</f>
        <v>0</v>
      </c>
      <c r="BI874" s="148">
        <f>IF(N874="nulová",J874,0)</f>
        <v>0</v>
      </c>
      <c r="BJ874" s="17" t="s">
        <v>84</v>
      </c>
      <c r="BK874" s="148">
        <f>ROUND(I874*H874,2)</f>
        <v>0</v>
      </c>
      <c r="BL874" s="17" t="s">
        <v>115</v>
      </c>
      <c r="BM874" s="147" t="s">
        <v>1228</v>
      </c>
    </row>
    <row r="875" spans="2:65" s="1" customFormat="1" ht="11.25">
      <c r="B875" s="32"/>
      <c r="D875" s="149" t="s">
        <v>186</v>
      </c>
      <c r="F875" s="150" t="s">
        <v>1229</v>
      </c>
      <c r="I875" s="151"/>
      <c r="L875" s="32"/>
      <c r="M875" s="152"/>
      <c r="T875" s="56"/>
      <c r="AT875" s="17" t="s">
        <v>186</v>
      </c>
      <c r="AU875" s="17" t="s">
        <v>86</v>
      </c>
    </row>
    <row r="876" spans="2:65" s="12" customFormat="1" ht="11.25">
      <c r="B876" s="156"/>
      <c r="D876" s="149" t="s">
        <v>240</v>
      </c>
      <c r="E876" s="157" t="s">
        <v>1</v>
      </c>
      <c r="F876" s="158" t="s">
        <v>1230</v>
      </c>
      <c r="H876" s="159">
        <v>270.94</v>
      </c>
      <c r="I876" s="160"/>
      <c r="L876" s="156"/>
      <c r="M876" s="161"/>
      <c r="T876" s="162"/>
      <c r="AT876" s="157" t="s">
        <v>240</v>
      </c>
      <c r="AU876" s="157" t="s">
        <v>86</v>
      </c>
      <c r="AV876" s="12" t="s">
        <v>86</v>
      </c>
      <c r="AW876" s="12" t="s">
        <v>32</v>
      </c>
      <c r="AX876" s="12" t="s">
        <v>77</v>
      </c>
      <c r="AY876" s="157" t="s">
        <v>177</v>
      </c>
    </row>
    <row r="877" spans="2:65" s="12" customFormat="1" ht="11.25">
      <c r="B877" s="156"/>
      <c r="D877" s="149" t="s">
        <v>240</v>
      </c>
      <c r="E877" s="157" t="s">
        <v>1</v>
      </c>
      <c r="F877" s="158" t="s">
        <v>1231</v>
      </c>
      <c r="H877" s="159">
        <v>14.17</v>
      </c>
      <c r="I877" s="160"/>
      <c r="L877" s="156"/>
      <c r="M877" s="161"/>
      <c r="T877" s="162"/>
      <c r="AT877" s="157" t="s">
        <v>240</v>
      </c>
      <c r="AU877" s="157" t="s">
        <v>86</v>
      </c>
      <c r="AV877" s="12" t="s">
        <v>86</v>
      </c>
      <c r="AW877" s="12" t="s">
        <v>32</v>
      </c>
      <c r="AX877" s="12" t="s">
        <v>77</v>
      </c>
      <c r="AY877" s="157" t="s">
        <v>177</v>
      </c>
    </row>
    <row r="878" spans="2:65" s="14" customFormat="1" ht="11.25">
      <c r="B878" s="169"/>
      <c r="D878" s="149" t="s">
        <v>240</v>
      </c>
      <c r="E878" s="170" t="s">
        <v>1</v>
      </c>
      <c r="F878" s="171" t="s">
        <v>263</v>
      </c>
      <c r="H878" s="172">
        <v>285.11</v>
      </c>
      <c r="I878" s="173"/>
      <c r="L878" s="169"/>
      <c r="M878" s="174"/>
      <c r="T878" s="175"/>
      <c r="AT878" s="170" t="s">
        <v>240</v>
      </c>
      <c r="AU878" s="170" t="s">
        <v>86</v>
      </c>
      <c r="AV878" s="14" t="s">
        <v>115</v>
      </c>
      <c r="AW878" s="14" t="s">
        <v>32</v>
      </c>
      <c r="AX878" s="14" t="s">
        <v>84</v>
      </c>
      <c r="AY878" s="170" t="s">
        <v>177</v>
      </c>
    </row>
    <row r="879" spans="2:65" s="1" customFormat="1" ht="16.5" customHeight="1">
      <c r="B879" s="32"/>
      <c r="C879" s="136" t="s">
        <v>1232</v>
      </c>
      <c r="D879" s="136" t="s">
        <v>180</v>
      </c>
      <c r="E879" s="137" t="s">
        <v>1233</v>
      </c>
      <c r="F879" s="138" t="s">
        <v>1234</v>
      </c>
      <c r="G879" s="139" t="s">
        <v>368</v>
      </c>
      <c r="H879" s="140">
        <v>285.11</v>
      </c>
      <c r="I879" s="141"/>
      <c r="J879" s="142">
        <f>ROUND(I879*H879,2)</f>
        <v>0</v>
      </c>
      <c r="K879" s="138" t="s">
        <v>237</v>
      </c>
      <c r="L879" s="32"/>
      <c r="M879" s="143" t="s">
        <v>1</v>
      </c>
      <c r="N879" s="144" t="s">
        <v>42</v>
      </c>
      <c r="P879" s="145">
        <f>O879*H879</f>
        <v>0</v>
      </c>
      <c r="Q879" s="145">
        <v>4.0000000000000003E-5</v>
      </c>
      <c r="R879" s="145">
        <f>Q879*H879</f>
        <v>1.1404400000000002E-2</v>
      </c>
      <c r="S879" s="145">
        <v>0</v>
      </c>
      <c r="T879" s="146">
        <f>S879*H879</f>
        <v>0</v>
      </c>
      <c r="AR879" s="147" t="s">
        <v>115</v>
      </c>
      <c r="AT879" s="147" t="s">
        <v>180</v>
      </c>
      <c r="AU879" s="147" t="s">
        <v>86</v>
      </c>
      <c r="AY879" s="17" t="s">
        <v>177</v>
      </c>
      <c r="BE879" s="148">
        <f>IF(N879="základní",J879,0)</f>
        <v>0</v>
      </c>
      <c r="BF879" s="148">
        <f>IF(N879="snížená",J879,0)</f>
        <v>0</v>
      </c>
      <c r="BG879" s="148">
        <f>IF(N879="zákl. přenesená",J879,0)</f>
        <v>0</v>
      </c>
      <c r="BH879" s="148">
        <f>IF(N879="sníž. přenesená",J879,0)</f>
        <v>0</v>
      </c>
      <c r="BI879" s="148">
        <f>IF(N879="nulová",J879,0)</f>
        <v>0</v>
      </c>
      <c r="BJ879" s="17" t="s">
        <v>84</v>
      </c>
      <c r="BK879" s="148">
        <f>ROUND(I879*H879,2)</f>
        <v>0</v>
      </c>
      <c r="BL879" s="17" t="s">
        <v>115</v>
      </c>
      <c r="BM879" s="147" t="s">
        <v>1235</v>
      </c>
    </row>
    <row r="880" spans="2:65" s="1" customFormat="1" ht="11.25">
      <c r="B880" s="32"/>
      <c r="D880" s="149" t="s">
        <v>186</v>
      </c>
      <c r="F880" s="150" t="s">
        <v>1236</v>
      </c>
      <c r="I880" s="151"/>
      <c r="L880" s="32"/>
      <c r="M880" s="152"/>
      <c r="T880" s="56"/>
      <c r="AT880" s="17" t="s">
        <v>186</v>
      </c>
      <c r="AU880" s="17" t="s">
        <v>86</v>
      </c>
    </row>
    <row r="881" spans="2:65" s="12" customFormat="1" ht="11.25">
      <c r="B881" s="156"/>
      <c r="D881" s="149" t="s">
        <v>240</v>
      </c>
      <c r="E881" s="157" t="s">
        <v>1</v>
      </c>
      <c r="F881" s="158" t="s">
        <v>1230</v>
      </c>
      <c r="H881" s="159">
        <v>270.94</v>
      </c>
      <c r="I881" s="160"/>
      <c r="L881" s="156"/>
      <c r="M881" s="161"/>
      <c r="T881" s="162"/>
      <c r="AT881" s="157" t="s">
        <v>240</v>
      </c>
      <c r="AU881" s="157" t="s">
        <v>86</v>
      </c>
      <c r="AV881" s="12" t="s">
        <v>86</v>
      </c>
      <c r="AW881" s="12" t="s">
        <v>32</v>
      </c>
      <c r="AX881" s="12" t="s">
        <v>77</v>
      </c>
      <c r="AY881" s="157" t="s">
        <v>177</v>
      </c>
    </row>
    <row r="882" spans="2:65" s="12" customFormat="1" ht="11.25">
      <c r="B882" s="156"/>
      <c r="D882" s="149" t="s">
        <v>240</v>
      </c>
      <c r="E882" s="157" t="s">
        <v>1</v>
      </c>
      <c r="F882" s="158" t="s">
        <v>1231</v>
      </c>
      <c r="H882" s="159">
        <v>14.17</v>
      </c>
      <c r="I882" s="160"/>
      <c r="L882" s="156"/>
      <c r="M882" s="161"/>
      <c r="T882" s="162"/>
      <c r="AT882" s="157" t="s">
        <v>240</v>
      </c>
      <c r="AU882" s="157" t="s">
        <v>86</v>
      </c>
      <c r="AV882" s="12" t="s">
        <v>86</v>
      </c>
      <c r="AW882" s="12" t="s">
        <v>32</v>
      </c>
      <c r="AX882" s="12" t="s">
        <v>77</v>
      </c>
      <c r="AY882" s="157" t="s">
        <v>177</v>
      </c>
    </row>
    <row r="883" spans="2:65" s="14" customFormat="1" ht="11.25">
      <c r="B883" s="169"/>
      <c r="D883" s="149" t="s">
        <v>240</v>
      </c>
      <c r="E883" s="170" t="s">
        <v>1</v>
      </c>
      <c r="F883" s="171" t="s">
        <v>263</v>
      </c>
      <c r="H883" s="172">
        <v>285.11</v>
      </c>
      <c r="I883" s="173"/>
      <c r="L883" s="169"/>
      <c r="M883" s="174"/>
      <c r="T883" s="175"/>
      <c r="AT883" s="170" t="s">
        <v>240</v>
      </c>
      <c r="AU883" s="170" t="s">
        <v>86</v>
      </c>
      <c r="AV883" s="14" t="s">
        <v>115</v>
      </c>
      <c r="AW883" s="14" t="s">
        <v>32</v>
      </c>
      <c r="AX883" s="14" t="s">
        <v>84</v>
      </c>
      <c r="AY883" s="170" t="s">
        <v>177</v>
      </c>
    </row>
    <row r="884" spans="2:65" s="1" customFormat="1" ht="16.5" customHeight="1">
      <c r="B884" s="32"/>
      <c r="C884" s="136" t="s">
        <v>1237</v>
      </c>
      <c r="D884" s="136" t="s">
        <v>180</v>
      </c>
      <c r="E884" s="137" t="s">
        <v>1238</v>
      </c>
      <c r="F884" s="138" t="s">
        <v>1239</v>
      </c>
      <c r="G884" s="139" t="s">
        <v>393</v>
      </c>
      <c r="H884" s="140">
        <v>2</v>
      </c>
      <c r="I884" s="141"/>
      <c r="J884" s="142">
        <f>ROUND(I884*H884,2)</f>
        <v>0</v>
      </c>
      <c r="K884" s="138" t="s">
        <v>237</v>
      </c>
      <c r="L884" s="32"/>
      <c r="M884" s="143" t="s">
        <v>1</v>
      </c>
      <c r="N884" s="144" t="s">
        <v>42</v>
      </c>
      <c r="P884" s="145">
        <f>O884*H884</f>
        <v>0</v>
      </c>
      <c r="Q884" s="145">
        <v>0</v>
      </c>
      <c r="R884" s="145">
        <f>Q884*H884</f>
        <v>0</v>
      </c>
      <c r="S884" s="145">
        <v>0</v>
      </c>
      <c r="T884" s="146">
        <f>S884*H884</f>
        <v>0</v>
      </c>
      <c r="AR884" s="147" t="s">
        <v>115</v>
      </c>
      <c r="AT884" s="147" t="s">
        <v>180</v>
      </c>
      <c r="AU884" s="147" t="s">
        <v>86</v>
      </c>
      <c r="AY884" s="17" t="s">
        <v>177</v>
      </c>
      <c r="BE884" s="148">
        <f>IF(N884="základní",J884,0)</f>
        <v>0</v>
      </c>
      <c r="BF884" s="148">
        <f>IF(N884="snížená",J884,0)</f>
        <v>0</v>
      </c>
      <c r="BG884" s="148">
        <f>IF(N884="zákl. přenesená",J884,0)</f>
        <v>0</v>
      </c>
      <c r="BH884" s="148">
        <f>IF(N884="sníž. přenesená",J884,0)</f>
        <v>0</v>
      </c>
      <c r="BI884" s="148">
        <f>IF(N884="nulová",J884,0)</f>
        <v>0</v>
      </c>
      <c r="BJ884" s="17" t="s">
        <v>84</v>
      </c>
      <c r="BK884" s="148">
        <f>ROUND(I884*H884,2)</f>
        <v>0</v>
      </c>
      <c r="BL884" s="17" t="s">
        <v>115</v>
      </c>
      <c r="BM884" s="147" t="s">
        <v>1240</v>
      </c>
    </row>
    <row r="885" spans="2:65" s="1" customFormat="1" ht="11.25">
      <c r="B885" s="32"/>
      <c r="D885" s="149" t="s">
        <v>186</v>
      </c>
      <c r="F885" s="150" t="s">
        <v>1241</v>
      </c>
      <c r="I885" s="151"/>
      <c r="L885" s="32"/>
      <c r="M885" s="152"/>
      <c r="T885" s="56"/>
      <c r="AT885" s="17" t="s">
        <v>186</v>
      </c>
      <c r="AU885" s="17" t="s">
        <v>86</v>
      </c>
    </row>
    <row r="886" spans="2:65" s="12" customFormat="1" ht="11.25">
      <c r="B886" s="156"/>
      <c r="D886" s="149" t="s">
        <v>240</v>
      </c>
      <c r="E886" s="157" t="s">
        <v>1</v>
      </c>
      <c r="F886" s="158" t="s">
        <v>1242</v>
      </c>
      <c r="H886" s="159">
        <v>2</v>
      </c>
      <c r="I886" s="160"/>
      <c r="L886" s="156"/>
      <c r="M886" s="161"/>
      <c r="T886" s="162"/>
      <c r="AT886" s="157" t="s">
        <v>240</v>
      </c>
      <c r="AU886" s="157" t="s">
        <v>86</v>
      </c>
      <c r="AV886" s="12" t="s">
        <v>86</v>
      </c>
      <c r="AW886" s="12" t="s">
        <v>32</v>
      </c>
      <c r="AX886" s="12" t="s">
        <v>84</v>
      </c>
      <c r="AY886" s="157" t="s">
        <v>177</v>
      </c>
    </row>
    <row r="887" spans="2:65" s="1" customFormat="1" ht="16.5" customHeight="1">
      <c r="B887" s="32"/>
      <c r="C887" s="183" t="s">
        <v>1243</v>
      </c>
      <c r="D887" s="183" t="s">
        <v>344</v>
      </c>
      <c r="E887" s="184" t="s">
        <v>1244</v>
      </c>
      <c r="F887" s="185" t="s">
        <v>1245</v>
      </c>
      <c r="G887" s="186" t="s">
        <v>393</v>
      </c>
      <c r="H887" s="187">
        <v>2</v>
      </c>
      <c r="I887" s="188"/>
      <c r="J887" s="189">
        <f>ROUND(I887*H887,2)</f>
        <v>0</v>
      </c>
      <c r="K887" s="185" t="s">
        <v>1</v>
      </c>
      <c r="L887" s="190"/>
      <c r="M887" s="191" t="s">
        <v>1</v>
      </c>
      <c r="N887" s="192" t="s">
        <v>42</v>
      </c>
      <c r="P887" s="145">
        <f>O887*H887</f>
        <v>0</v>
      </c>
      <c r="Q887" s="145">
        <v>1.2999999999999999E-4</v>
      </c>
      <c r="R887" s="145">
        <f>Q887*H887</f>
        <v>2.5999999999999998E-4</v>
      </c>
      <c r="S887" s="145">
        <v>0</v>
      </c>
      <c r="T887" s="146">
        <f>S887*H887</f>
        <v>0</v>
      </c>
      <c r="AR887" s="147" t="s">
        <v>290</v>
      </c>
      <c r="AT887" s="147" t="s">
        <v>344</v>
      </c>
      <c r="AU887" s="147" t="s">
        <v>86</v>
      </c>
      <c r="AY887" s="17" t="s">
        <v>177</v>
      </c>
      <c r="BE887" s="148">
        <f>IF(N887="základní",J887,0)</f>
        <v>0</v>
      </c>
      <c r="BF887" s="148">
        <f>IF(N887="snížená",J887,0)</f>
        <v>0</v>
      </c>
      <c r="BG887" s="148">
        <f>IF(N887="zákl. přenesená",J887,0)</f>
        <v>0</v>
      </c>
      <c r="BH887" s="148">
        <f>IF(N887="sníž. přenesená",J887,0)</f>
        <v>0</v>
      </c>
      <c r="BI887" s="148">
        <f>IF(N887="nulová",J887,0)</f>
        <v>0</v>
      </c>
      <c r="BJ887" s="17" t="s">
        <v>84</v>
      </c>
      <c r="BK887" s="148">
        <f>ROUND(I887*H887,2)</f>
        <v>0</v>
      </c>
      <c r="BL887" s="17" t="s">
        <v>115</v>
      </c>
      <c r="BM887" s="147" t="s">
        <v>1246</v>
      </c>
    </row>
    <row r="888" spans="2:65" s="1" customFormat="1" ht="11.25">
      <c r="B888" s="32"/>
      <c r="D888" s="149" t="s">
        <v>186</v>
      </c>
      <c r="F888" s="150" t="s">
        <v>1245</v>
      </c>
      <c r="I888" s="151"/>
      <c r="L888" s="32"/>
      <c r="M888" s="152"/>
      <c r="T888" s="56"/>
      <c r="AT888" s="17" t="s">
        <v>186</v>
      </c>
      <c r="AU888" s="17" t="s">
        <v>86</v>
      </c>
    </row>
    <row r="889" spans="2:65" s="1" customFormat="1" ht="16.5" customHeight="1">
      <c r="B889" s="32"/>
      <c r="C889" s="136" t="s">
        <v>1247</v>
      </c>
      <c r="D889" s="136" t="s">
        <v>180</v>
      </c>
      <c r="E889" s="137" t="s">
        <v>1248</v>
      </c>
      <c r="F889" s="138" t="s">
        <v>1249</v>
      </c>
      <c r="G889" s="139" t="s">
        <v>368</v>
      </c>
      <c r="H889" s="140">
        <v>2.75</v>
      </c>
      <c r="I889" s="141"/>
      <c r="J889" s="142">
        <f>ROUND(I889*H889,2)</f>
        <v>0</v>
      </c>
      <c r="K889" s="138" t="s">
        <v>237</v>
      </c>
      <c r="L889" s="32"/>
      <c r="M889" s="143" t="s">
        <v>1</v>
      </c>
      <c r="N889" s="144" t="s">
        <v>42</v>
      </c>
      <c r="P889" s="145">
        <f>O889*H889</f>
        <v>0</v>
      </c>
      <c r="Q889" s="145">
        <v>0</v>
      </c>
      <c r="R889" s="145">
        <f>Q889*H889</f>
        <v>0</v>
      </c>
      <c r="S889" s="145">
        <v>6.7000000000000004E-2</v>
      </c>
      <c r="T889" s="146">
        <f>S889*H889</f>
        <v>0.18425000000000002</v>
      </c>
      <c r="AR889" s="147" t="s">
        <v>115</v>
      </c>
      <c r="AT889" s="147" t="s">
        <v>180</v>
      </c>
      <c r="AU889" s="147" t="s">
        <v>86</v>
      </c>
      <c r="AY889" s="17" t="s">
        <v>177</v>
      </c>
      <c r="BE889" s="148">
        <f>IF(N889="základní",J889,0)</f>
        <v>0</v>
      </c>
      <c r="BF889" s="148">
        <f>IF(N889="snížená",J889,0)</f>
        <v>0</v>
      </c>
      <c r="BG889" s="148">
        <f>IF(N889="zákl. přenesená",J889,0)</f>
        <v>0</v>
      </c>
      <c r="BH889" s="148">
        <f>IF(N889="sníž. přenesená",J889,0)</f>
        <v>0</v>
      </c>
      <c r="BI889" s="148">
        <f>IF(N889="nulová",J889,0)</f>
        <v>0</v>
      </c>
      <c r="BJ889" s="17" t="s">
        <v>84</v>
      </c>
      <c r="BK889" s="148">
        <f>ROUND(I889*H889,2)</f>
        <v>0</v>
      </c>
      <c r="BL889" s="17" t="s">
        <v>115</v>
      </c>
      <c r="BM889" s="147" t="s">
        <v>1250</v>
      </c>
    </row>
    <row r="890" spans="2:65" s="1" customFormat="1" ht="11.25">
      <c r="B890" s="32"/>
      <c r="D890" s="149" t="s">
        <v>186</v>
      </c>
      <c r="F890" s="150" t="s">
        <v>1251</v>
      </c>
      <c r="I890" s="151"/>
      <c r="L890" s="32"/>
      <c r="M890" s="152"/>
      <c r="T890" s="56"/>
      <c r="AT890" s="17" t="s">
        <v>186</v>
      </c>
      <c r="AU890" s="17" t="s">
        <v>86</v>
      </c>
    </row>
    <row r="891" spans="2:65" s="12" customFormat="1" ht="11.25">
      <c r="B891" s="156"/>
      <c r="D891" s="149" t="s">
        <v>240</v>
      </c>
      <c r="E891" s="157" t="s">
        <v>1</v>
      </c>
      <c r="F891" s="158" t="s">
        <v>1252</v>
      </c>
      <c r="H891" s="159">
        <v>2.75</v>
      </c>
      <c r="I891" s="160"/>
      <c r="L891" s="156"/>
      <c r="M891" s="161"/>
      <c r="T891" s="162"/>
      <c r="AT891" s="157" t="s">
        <v>240</v>
      </c>
      <c r="AU891" s="157" t="s">
        <v>86</v>
      </c>
      <c r="AV891" s="12" t="s">
        <v>86</v>
      </c>
      <c r="AW891" s="12" t="s">
        <v>32</v>
      </c>
      <c r="AX891" s="12" t="s">
        <v>84</v>
      </c>
      <c r="AY891" s="157" t="s">
        <v>177</v>
      </c>
    </row>
    <row r="892" spans="2:65" s="1" customFormat="1" ht="16.5" customHeight="1">
      <c r="B892" s="32"/>
      <c r="C892" s="136" t="s">
        <v>1253</v>
      </c>
      <c r="D892" s="136" t="s">
        <v>180</v>
      </c>
      <c r="E892" s="137" t="s">
        <v>1254</v>
      </c>
      <c r="F892" s="138" t="s">
        <v>1255</v>
      </c>
      <c r="G892" s="139" t="s">
        <v>183</v>
      </c>
      <c r="H892" s="140">
        <v>1</v>
      </c>
      <c r="I892" s="141"/>
      <c r="J892" s="142">
        <f>ROUND(I892*H892,2)</f>
        <v>0</v>
      </c>
      <c r="K892" s="138" t="s">
        <v>1</v>
      </c>
      <c r="L892" s="32"/>
      <c r="M892" s="143" t="s">
        <v>1</v>
      </c>
      <c r="N892" s="144" t="s">
        <v>42</v>
      </c>
      <c r="P892" s="145">
        <f>O892*H892</f>
        <v>0</v>
      </c>
      <c r="Q892" s="145">
        <v>0</v>
      </c>
      <c r="R892" s="145">
        <f>Q892*H892</f>
        <v>0</v>
      </c>
      <c r="S892" s="145">
        <v>0</v>
      </c>
      <c r="T892" s="146">
        <f>S892*H892</f>
        <v>0</v>
      </c>
      <c r="AR892" s="147" t="s">
        <v>115</v>
      </c>
      <c r="AT892" s="147" t="s">
        <v>180</v>
      </c>
      <c r="AU892" s="147" t="s">
        <v>86</v>
      </c>
      <c r="AY892" s="17" t="s">
        <v>177</v>
      </c>
      <c r="BE892" s="148">
        <f>IF(N892="základní",J892,0)</f>
        <v>0</v>
      </c>
      <c r="BF892" s="148">
        <f>IF(N892="snížená",J892,0)</f>
        <v>0</v>
      </c>
      <c r="BG892" s="148">
        <f>IF(N892="zákl. přenesená",J892,0)</f>
        <v>0</v>
      </c>
      <c r="BH892" s="148">
        <f>IF(N892="sníž. přenesená",J892,0)</f>
        <v>0</v>
      </c>
      <c r="BI892" s="148">
        <f>IF(N892="nulová",J892,0)</f>
        <v>0</v>
      </c>
      <c r="BJ892" s="17" t="s">
        <v>84</v>
      </c>
      <c r="BK892" s="148">
        <f>ROUND(I892*H892,2)</f>
        <v>0</v>
      </c>
      <c r="BL892" s="17" t="s">
        <v>115</v>
      </c>
      <c r="BM892" s="147" t="s">
        <v>1256</v>
      </c>
    </row>
    <row r="893" spans="2:65" s="1" customFormat="1" ht="11.25">
      <c r="B893" s="32"/>
      <c r="D893" s="149" t="s">
        <v>186</v>
      </c>
      <c r="F893" s="150" t="s">
        <v>1255</v>
      </c>
      <c r="I893" s="151"/>
      <c r="L893" s="32"/>
      <c r="M893" s="152"/>
      <c r="T893" s="56"/>
      <c r="AT893" s="17" t="s">
        <v>186</v>
      </c>
      <c r="AU893" s="17" t="s">
        <v>86</v>
      </c>
    </row>
    <row r="894" spans="2:65" s="1" customFormat="1" ht="16.5" customHeight="1">
      <c r="B894" s="32"/>
      <c r="C894" s="136" t="s">
        <v>1257</v>
      </c>
      <c r="D894" s="136" t="s">
        <v>180</v>
      </c>
      <c r="E894" s="137" t="s">
        <v>1258</v>
      </c>
      <c r="F894" s="138" t="s">
        <v>1259</v>
      </c>
      <c r="G894" s="139" t="s">
        <v>183</v>
      </c>
      <c r="H894" s="140">
        <v>1</v>
      </c>
      <c r="I894" s="141"/>
      <c r="J894" s="142">
        <f>ROUND(I894*H894,2)</f>
        <v>0</v>
      </c>
      <c r="K894" s="138" t="s">
        <v>1</v>
      </c>
      <c r="L894" s="32"/>
      <c r="M894" s="143" t="s">
        <v>1</v>
      </c>
      <c r="N894" s="144" t="s">
        <v>42</v>
      </c>
      <c r="P894" s="145">
        <f>O894*H894</f>
        <v>0</v>
      </c>
      <c r="Q894" s="145">
        <v>0</v>
      </c>
      <c r="R894" s="145">
        <f>Q894*H894</f>
        <v>0</v>
      </c>
      <c r="S894" s="145">
        <v>0</v>
      </c>
      <c r="T894" s="146">
        <f>S894*H894</f>
        <v>0</v>
      </c>
      <c r="AR894" s="147" t="s">
        <v>115</v>
      </c>
      <c r="AT894" s="147" t="s">
        <v>180</v>
      </c>
      <c r="AU894" s="147" t="s">
        <v>86</v>
      </c>
      <c r="AY894" s="17" t="s">
        <v>177</v>
      </c>
      <c r="BE894" s="148">
        <f>IF(N894="základní",J894,0)</f>
        <v>0</v>
      </c>
      <c r="BF894" s="148">
        <f>IF(N894="snížená",J894,0)</f>
        <v>0</v>
      </c>
      <c r="BG894" s="148">
        <f>IF(N894="zákl. přenesená",J894,0)</f>
        <v>0</v>
      </c>
      <c r="BH894" s="148">
        <f>IF(N894="sníž. přenesená",J894,0)</f>
        <v>0</v>
      </c>
      <c r="BI894" s="148">
        <f>IF(N894="nulová",J894,0)</f>
        <v>0</v>
      </c>
      <c r="BJ894" s="17" t="s">
        <v>84</v>
      </c>
      <c r="BK894" s="148">
        <f>ROUND(I894*H894,2)</f>
        <v>0</v>
      </c>
      <c r="BL894" s="17" t="s">
        <v>115</v>
      </c>
      <c r="BM894" s="147" t="s">
        <v>1260</v>
      </c>
    </row>
    <row r="895" spans="2:65" s="1" customFormat="1" ht="11.25">
      <c r="B895" s="32"/>
      <c r="D895" s="149" t="s">
        <v>186</v>
      </c>
      <c r="F895" s="150" t="s">
        <v>1259</v>
      </c>
      <c r="I895" s="151"/>
      <c r="L895" s="32"/>
      <c r="M895" s="152"/>
      <c r="T895" s="56"/>
      <c r="AT895" s="17" t="s">
        <v>186</v>
      </c>
      <c r="AU895" s="17" t="s">
        <v>86</v>
      </c>
    </row>
    <row r="896" spans="2:65" s="1" customFormat="1" ht="24.2" customHeight="1">
      <c r="B896" s="32"/>
      <c r="C896" s="136" t="s">
        <v>1261</v>
      </c>
      <c r="D896" s="136" t="s">
        <v>180</v>
      </c>
      <c r="E896" s="137" t="s">
        <v>1262</v>
      </c>
      <c r="F896" s="138" t="s">
        <v>1263</v>
      </c>
      <c r="G896" s="139" t="s">
        <v>236</v>
      </c>
      <c r="H896" s="140">
        <v>6</v>
      </c>
      <c r="I896" s="141"/>
      <c r="J896" s="142">
        <f>ROUND(I896*H896,2)</f>
        <v>0</v>
      </c>
      <c r="K896" s="138" t="s">
        <v>1</v>
      </c>
      <c r="L896" s="32"/>
      <c r="M896" s="143" t="s">
        <v>1</v>
      </c>
      <c r="N896" s="144" t="s">
        <v>42</v>
      </c>
      <c r="P896" s="145">
        <f>O896*H896</f>
        <v>0</v>
      </c>
      <c r="Q896" s="145">
        <v>0</v>
      </c>
      <c r="R896" s="145">
        <f>Q896*H896</f>
        <v>0</v>
      </c>
      <c r="S896" s="145">
        <v>0</v>
      </c>
      <c r="T896" s="146">
        <f>S896*H896</f>
        <v>0</v>
      </c>
      <c r="AR896" s="147" t="s">
        <v>115</v>
      </c>
      <c r="AT896" s="147" t="s">
        <v>180</v>
      </c>
      <c r="AU896" s="147" t="s">
        <v>86</v>
      </c>
      <c r="AY896" s="17" t="s">
        <v>177</v>
      </c>
      <c r="BE896" s="148">
        <f>IF(N896="základní",J896,0)</f>
        <v>0</v>
      </c>
      <c r="BF896" s="148">
        <f>IF(N896="snížená",J896,0)</f>
        <v>0</v>
      </c>
      <c r="BG896" s="148">
        <f>IF(N896="zákl. přenesená",J896,0)</f>
        <v>0</v>
      </c>
      <c r="BH896" s="148">
        <f>IF(N896="sníž. přenesená",J896,0)</f>
        <v>0</v>
      </c>
      <c r="BI896" s="148">
        <f>IF(N896="nulová",J896,0)</f>
        <v>0</v>
      </c>
      <c r="BJ896" s="17" t="s">
        <v>84</v>
      </c>
      <c r="BK896" s="148">
        <f>ROUND(I896*H896,2)</f>
        <v>0</v>
      </c>
      <c r="BL896" s="17" t="s">
        <v>115</v>
      </c>
      <c r="BM896" s="147" t="s">
        <v>1264</v>
      </c>
    </row>
    <row r="897" spans="2:65" s="1" customFormat="1" ht="11.25">
      <c r="B897" s="32"/>
      <c r="D897" s="149" t="s">
        <v>186</v>
      </c>
      <c r="F897" s="150" t="s">
        <v>1263</v>
      </c>
      <c r="I897" s="151"/>
      <c r="L897" s="32"/>
      <c r="M897" s="152"/>
      <c r="T897" s="56"/>
      <c r="AT897" s="17" t="s">
        <v>186</v>
      </c>
      <c r="AU897" s="17" t="s">
        <v>86</v>
      </c>
    </row>
    <row r="898" spans="2:65" s="12" customFormat="1" ht="11.25">
      <c r="B898" s="156"/>
      <c r="D898" s="149" t="s">
        <v>240</v>
      </c>
      <c r="E898" s="157" t="s">
        <v>1</v>
      </c>
      <c r="F898" s="158" t="s">
        <v>1265</v>
      </c>
      <c r="H898" s="159">
        <v>6</v>
      </c>
      <c r="I898" s="160"/>
      <c r="L898" s="156"/>
      <c r="M898" s="161"/>
      <c r="T898" s="162"/>
      <c r="AT898" s="157" t="s">
        <v>240</v>
      </c>
      <c r="AU898" s="157" t="s">
        <v>86</v>
      </c>
      <c r="AV898" s="12" t="s">
        <v>86</v>
      </c>
      <c r="AW898" s="12" t="s">
        <v>32</v>
      </c>
      <c r="AX898" s="12" t="s">
        <v>84</v>
      </c>
      <c r="AY898" s="157" t="s">
        <v>177</v>
      </c>
    </row>
    <row r="899" spans="2:65" s="1" customFormat="1" ht="16.5" customHeight="1">
      <c r="B899" s="32"/>
      <c r="C899" s="136" t="s">
        <v>1266</v>
      </c>
      <c r="D899" s="136" t="s">
        <v>180</v>
      </c>
      <c r="E899" s="137" t="s">
        <v>1267</v>
      </c>
      <c r="F899" s="138" t="s">
        <v>1268</v>
      </c>
      <c r="G899" s="139" t="s">
        <v>236</v>
      </c>
      <c r="H899" s="140">
        <v>6</v>
      </c>
      <c r="I899" s="141"/>
      <c r="J899" s="142">
        <f>ROUND(I899*H899,2)</f>
        <v>0</v>
      </c>
      <c r="K899" s="138" t="s">
        <v>1</v>
      </c>
      <c r="L899" s="32"/>
      <c r="M899" s="143" t="s">
        <v>1</v>
      </c>
      <c r="N899" s="144" t="s">
        <v>42</v>
      </c>
      <c r="P899" s="145">
        <f>O899*H899</f>
        <v>0</v>
      </c>
      <c r="Q899" s="145">
        <v>0</v>
      </c>
      <c r="R899" s="145">
        <f>Q899*H899</f>
        <v>0</v>
      </c>
      <c r="S899" s="145">
        <v>0</v>
      </c>
      <c r="T899" s="146">
        <f>S899*H899</f>
        <v>0</v>
      </c>
      <c r="AR899" s="147" t="s">
        <v>115</v>
      </c>
      <c r="AT899" s="147" t="s">
        <v>180</v>
      </c>
      <c r="AU899" s="147" t="s">
        <v>86</v>
      </c>
      <c r="AY899" s="17" t="s">
        <v>177</v>
      </c>
      <c r="BE899" s="148">
        <f>IF(N899="základní",J899,0)</f>
        <v>0</v>
      </c>
      <c r="BF899" s="148">
        <f>IF(N899="snížená",J899,0)</f>
        <v>0</v>
      </c>
      <c r="BG899" s="148">
        <f>IF(N899="zákl. přenesená",J899,0)</f>
        <v>0</v>
      </c>
      <c r="BH899" s="148">
        <f>IF(N899="sníž. přenesená",J899,0)</f>
        <v>0</v>
      </c>
      <c r="BI899" s="148">
        <f>IF(N899="nulová",J899,0)</f>
        <v>0</v>
      </c>
      <c r="BJ899" s="17" t="s">
        <v>84</v>
      </c>
      <c r="BK899" s="148">
        <f>ROUND(I899*H899,2)</f>
        <v>0</v>
      </c>
      <c r="BL899" s="17" t="s">
        <v>115</v>
      </c>
      <c r="BM899" s="147" t="s">
        <v>1269</v>
      </c>
    </row>
    <row r="900" spans="2:65" s="1" customFormat="1" ht="11.25">
      <c r="B900" s="32"/>
      <c r="D900" s="149" t="s">
        <v>186</v>
      </c>
      <c r="F900" s="150" t="s">
        <v>1268</v>
      </c>
      <c r="I900" s="151"/>
      <c r="L900" s="32"/>
      <c r="M900" s="152"/>
      <c r="T900" s="56"/>
      <c r="AT900" s="17" t="s">
        <v>186</v>
      </c>
      <c r="AU900" s="17" t="s">
        <v>86</v>
      </c>
    </row>
    <row r="901" spans="2:65" s="1" customFormat="1" ht="29.25">
      <c r="B901" s="32"/>
      <c r="D901" s="149" t="s">
        <v>784</v>
      </c>
      <c r="F901" s="193" t="s">
        <v>1270</v>
      </c>
      <c r="I901" s="151"/>
      <c r="L901" s="32"/>
      <c r="M901" s="152"/>
      <c r="T901" s="56"/>
      <c r="AT901" s="17" t="s">
        <v>784</v>
      </c>
      <c r="AU901" s="17" t="s">
        <v>86</v>
      </c>
    </row>
    <row r="902" spans="2:65" s="12" customFormat="1" ht="11.25">
      <c r="B902" s="156"/>
      <c r="D902" s="149" t="s">
        <v>240</v>
      </c>
      <c r="E902" s="157" t="s">
        <v>1</v>
      </c>
      <c r="F902" s="158" t="s">
        <v>1265</v>
      </c>
      <c r="H902" s="159">
        <v>6</v>
      </c>
      <c r="I902" s="160"/>
      <c r="L902" s="156"/>
      <c r="M902" s="161"/>
      <c r="T902" s="162"/>
      <c r="AT902" s="157" t="s">
        <v>240</v>
      </c>
      <c r="AU902" s="157" t="s">
        <v>86</v>
      </c>
      <c r="AV902" s="12" t="s">
        <v>86</v>
      </c>
      <c r="AW902" s="12" t="s">
        <v>32</v>
      </c>
      <c r="AX902" s="12" t="s">
        <v>84</v>
      </c>
      <c r="AY902" s="157" t="s">
        <v>177</v>
      </c>
    </row>
    <row r="903" spans="2:65" s="1" customFormat="1" ht="16.5" customHeight="1">
      <c r="B903" s="32"/>
      <c r="C903" s="136" t="s">
        <v>1271</v>
      </c>
      <c r="D903" s="136" t="s">
        <v>180</v>
      </c>
      <c r="E903" s="137" t="s">
        <v>1272</v>
      </c>
      <c r="F903" s="138" t="s">
        <v>1273</v>
      </c>
      <c r="G903" s="139" t="s">
        <v>183</v>
      </c>
      <c r="H903" s="140">
        <v>1</v>
      </c>
      <c r="I903" s="141"/>
      <c r="J903" s="142">
        <f>ROUND(I903*H903,2)</f>
        <v>0</v>
      </c>
      <c r="K903" s="138" t="s">
        <v>1</v>
      </c>
      <c r="L903" s="32"/>
      <c r="M903" s="143" t="s">
        <v>1</v>
      </c>
      <c r="N903" s="144" t="s">
        <v>42</v>
      </c>
      <c r="P903" s="145">
        <f>O903*H903</f>
        <v>0</v>
      </c>
      <c r="Q903" s="145">
        <v>0</v>
      </c>
      <c r="R903" s="145">
        <f>Q903*H903</f>
        <v>0</v>
      </c>
      <c r="S903" s="145">
        <v>0</v>
      </c>
      <c r="T903" s="146">
        <f>S903*H903</f>
        <v>0</v>
      </c>
      <c r="AR903" s="147" t="s">
        <v>115</v>
      </c>
      <c r="AT903" s="147" t="s">
        <v>180</v>
      </c>
      <c r="AU903" s="147" t="s">
        <v>86</v>
      </c>
      <c r="AY903" s="17" t="s">
        <v>177</v>
      </c>
      <c r="BE903" s="148">
        <f>IF(N903="základní",J903,0)</f>
        <v>0</v>
      </c>
      <c r="BF903" s="148">
        <f>IF(N903="snížená",J903,0)</f>
        <v>0</v>
      </c>
      <c r="BG903" s="148">
        <f>IF(N903="zákl. přenesená",J903,0)</f>
        <v>0</v>
      </c>
      <c r="BH903" s="148">
        <f>IF(N903="sníž. přenesená",J903,0)</f>
        <v>0</v>
      </c>
      <c r="BI903" s="148">
        <f>IF(N903="nulová",J903,0)</f>
        <v>0</v>
      </c>
      <c r="BJ903" s="17" t="s">
        <v>84</v>
      </c>
      <c r="BK903" s="148">
        <f>ROUND(I903*H903,2)</f>
        <v>0</v>
      </c>
      <c r="BL903" s="17" t="s">
        <v>115</v>
      </c>
      <c r="BM903" s="147" t="s">
        <v>1274</v>
      </c>
    </row>
    <row r="904" spans="2:65" s="1" customFormat="1" ht="11.25">
      <c r="B904" s="32"/>
      <c r="D904" s="149" t="s">
        <v>186</v>
      </c>
      <c r="F904" s="150" t="s">
        <v>1273</v>
      </c>
      <c r="I904" s="151"/>
      <c r="L904" s="32"/>
      <c r="M904" s="152"/>
      <c r="T904" s="56"/>
      <c r="AT904" s="17" t="s">
        <v>186</v>
      </c>
      <c r="AU904" s="17" t="s">
        <v>86</v>
      </c>
    </row>
    <row r="905" spans="2:65" s="1" customFormat="1" ht="78">
      <c r="B905" s="32"/>
      <c r="D905" s="149" t="s">
        <v>784</v>
      </c>
      <c r="F905" s="193" t="s">
        <v>1275</v>
      </c>
      <c r="I905" s="151"/>
      <c r="L905" s="32"/>
      <c r="M905" s="152"/>
      <c r="T905" s="56"/>
      <c r="AT905" s="17" t="s">
        <v>784</v>
      </c>
      <c r="AU905" s="17" t="s">
        <v>86</v>
      </c>
    </row>
    <row r="906" spans="2:65" s="1" customFormat="1" ht="16.5" customHeight="1">
      <c r="B906" s="32"/>
      <c r="C906" s="136" t="s">
        <v>1276</v>
      </c>
      <c r="D906" s="136" t="s">
        <v>180</v>
      </c>
      <c r="E906" s="137" t="s">
        <v>1277</v>
      </c>
      <c r="F906" s="138" t="s">
        <v>1278</v>
      </c>
      <c r="G906" s="139" t="s">
        <v>368</v>
      </c>
      <c r="H906" s="140">
        <v>31.8</v>
      </c>
      <c r="I906" s="141"/>
      <c r="J906" s="142">
        <f>ROUND(I906*H906,2)</f>
        <v>0</v>
      </c>
      <c r="K906" s="138" t="s">
        <v>1</v>
      </c>
      <c r="L906" s="32"/>
      <c r="M906" s="143" t="s">
        <v>1</v>
      </c>
      <c r="N906" s="144" t="s">
        <v>42</v>
      </c>
      <c r="P906" s="145">
        <f>O906*H906</f>
        <v>0</v>
      </c>
      <c r="Q906" s="145">
        <v>0</v>
      </c>
      <c r="R906" s="145">
        <f>Q906*H906</f>
        <v>0</v>
      </c>
      <c r="S906" s="145">
        <v>0</v>
      </c>
      <c r="T906" s="146">
        <f>S906*H906</f>
        <v>0</v>
      </c>
      <c r="AR906" s="147" t="s">
        <v>115</v>
      </c>
      <c r="AT906" s="147" t="s">
        <v>180</v>
      </c>
      <c r="AU906" s="147" t="s">
        <v>86</v>
      </c>
      <c r="AY906" s="17" t="s">
        <v>177</v>
      </c>
      <c r="BE906" s="148">
        <f>IF(N906="základní",J906,0)</f>
        <v>0</v>
      </c>
      <c r="BF906" s="148">
        <f>IF(N906="snížená",J906,0)</f>
        <v>0</v>
      </c>
      <c r="BG906" s="148">
        <f>IF(N906="zákl. přenesená",J906,0)</f>
        <v>0</v>
      </c>
      <c r="BH906" s="148">
        <f>IF(N906="sníž. přenesená",J906,0)</f>
        <v>0</v>
      </c>
      <c r="BI906" s="148">
        <f>IF(N906="nulová",J906,0)</f>
        <v>0</v>
      </c>
      <c r="BJ906" s="17" t="s">
        <v>84</v>
      </c>
      <c r="BK906" s="148">
        <f>ROUND(I906*H906,2)</f>
        <v>0</v>
      </c>
      <c r="BL906" s="17" t="s">
        <v>115</v>
      </c>
      <c r="BM906" s="147" t="s">
        <v>1279</v>
      </c>
    </row>
    <row r="907" spans="2:65" s="1" customFormat="1" ht="11.25">
      <c r="B907" s="32"/>
      <c r="D907" s="149" t="s">
        <v>186</v>
      </c>
      <c r="F907" s="150" t="s">
        <v>1280</v>
      </c>
      <c r="I907" s="151"/>
      <c r="L907" s="32"/>
      <c r="M907" s="152"/>
      <c r="T907" s="56"/>
      <c r="AT907" s="17" t="s">
        <v>186</v>
      </c>
      <c r="AU907" s="17" t="s">
        <v>86</v>
      </c>
    </row>
    <row r="908" spans="2:65" s="12" customFormat="1" ht="11.25">
      <c r="B908" s="156"/>
      <c r="D908" s="149" t="s">
        <v>240</v>
      </c>
      <c r="E908" s="157" t="s">
        <v>1</v>
      </c>
      <c r="F908" s="158" t="s">
        <v>1281</v>
      </c>
      <c r="H908" s="159">
        <v>31.8</v>
      </c>
      <c r="I908" s="160"/>
      <c r="L908" s="156"/>
      <c r="M908" s="161"/>
      <c r="T908" s="162"/>
      <c r="AT908" s="157" t="s">
        <v>240</v>
      </c>
      <c r="AU908" s="157" t="s">
        <v>86</v>
      </c>
      <c r="AV908" s="12" t="s">
        <v>86</v>
      </c>
      <c r="AW908" s="12" t="s">
        <v>32</v>
      </c>
      <c r="AX908" s="12" t="s">
        <v>84</v>
      </c>
      <c r="AY908" s="157" t="s">
        <v>177</v>
      </c>
    </row>
    <row r="909" spans="2:65" s="1" customFormat="1" ht="16.5" customHeight="1">
      <c r="B909" s="32"/>
      <c r="C909" s="136" t="s">
        <v>1282</v>
      </c>
      <c r="D909" s="136" t="s">
        <v>180</v>
      </c>
      <c r="E909" s="137" t="s">
        <v>1283</v>
      </c>
      <c r="F909" s="138" t="s">
        <v>1284</v>
      </c>
      <c r="G909" s="139" t="s">
        <v>236</v>
      </c>
      <c r="H909" s="140">
        <v>8</v>
      </c>
      <c r="I909" s="141"/>
      <c r="J909" s="142">
        <f>ROUND(I909*H909,2)</f>
        <v>0</v>
      </c>
      <c r="K909" s="138" t="s">
        <v>1</v>
      </c>
      <c r="L909" s="32"/>
      <c r="M909" s="143" t="s">
        <v>1</v>
      </c>
      <c r="N909" s="144" t="s">
        <v>42</v>
      </c>
      <c r="P909" s="145">
        <f>O909*H909</f>
        <v>0</v>
      </c>
      <c r="Q909" s="145">
        <v>0</v>
      </c>
      <c r="R909" s="145">
        <f>Q909*H909</f>
        <v>0</v>
      </c>
      <c r="S909" s="145">
        <v>0</v>
      </c>
      <c r="T909" s="146">
        <f>S909*H909</f>
        <v>0</v>
      </c>
      <c r="AR909" s="147" t="s">
        <v>115</v>
      </c>
      <c r="AT909" s="147" t="s">
        <v>180</v>
      </c>
      <c r="AU909" s="147" t="s">
        <v>86</v>
      </c>
      <c r="AY909" s="17" t="s">
        <v>177</v>
      </c>
      <c r="BE909" s="148">
        <f>IF(N909="základní",J909,0)</f>
        <v>0</v>
      </c>
      <c r="BF909" s="148">
        <f>IF(N909="snížená",J909,0)</f>
        <v>0</v>
      </c>
      <c r="BG909" s="148">
        <f>IF(N909="zákl. přenesená",J909,0)</f>
        <v>0</v>
      </c>
      <c r="BH909" s="148">
        <f>IF(N909="sníž. přenesená",J909,0)</f>
        <v>0</v>
      </c>
      <c r="BI909" s="148">
        <f>IF(N909="nulová",J909,0)</f>
        <v>0</v>
      </c>
      <c r="BJ909" s="17" t="s">
        <v>84</v>
      </c>
      <c r="BK909" s="148">
        <f>ROUND(I909*H909,2)</f>
        <v>0</v>
      </c>
      <c r="BL909" s="17" t="s">
        <v>115</v>
      </c>
      <c r="BM909" s="147" t="s">
        <v>1285</v>
      </c>
    </row>
    <row r="910" spans="2:65" s="1" customFormat="1" ht="11.25">
      <c r="B910" s="32"/>
      <c r="D910" s="149" t="s">
        <v>186</v>
      </c>
      <c r="F910" s="150" t="s">
        <v>1284</v>
      </c>
      <c r="I910" s="151"/>
      <c r="L910" s="32"/>
      <c r="M910" s="152"/>
      <c r="T910" s="56"/>
      <c r="AT910" s="17" t="s">
        <v>186</v>
      </c>
      <c r="AU910" s="17" t="s">
        <v>86</v>
      </c>
    </row>
    <row r="911" spans="2:65" s="12" customFormat="1" ht="11.25">
      <c r="B911" s="156"/>
      <c r="D911" s="149" t="s">
        <v>240</v>
      </c>
      <c r="E911" s="157" t="s">
        <v>1</v>
      </c>
      <c r="F911" s="158" t="s">
        <v>1286</v>
      </c>
      <c r="H911" s="159">
        <v>8</v>
      </c>
      <c r="I911" s="160"/>
      <c r="L911" s="156"/>
      <c r="M911" s="161"/>
      <c r="T911" s="162"/>
      <c r="AT911" s="157" t="s">
        <v>240</v>
      </c>
      <c r="AU911" s="157" t="s">
        <v>86</v>
      </c>
      <c r="AV911" s="12" t="s">
        <v>86</v>
      </c>
      <c r="AW911" s="12" t="s">
        <v>32</v>
      </c>
      <c r="AX911" s="12" t="s">
        <v>84</v>
      </c>
      <c r="AY911" s="157" t="s">
        <v>177</v>
      </c>
    </row>
    <row r="912" spans="2:65" s="1" customFormat="1" ht="16.5" customHeight="1">
      <c r="B912" s="32"/>
      <c r="C912" s="136" t="s">
        <v>1287</v>
      </c>
      <c r="D912" s="136" t="s">
        <v>180</v>
      </c>
      <c r="E912" s="137" t="s">
        <v>1288</v>
      </c>
      <c r="F912" s="138" t="s">
        <v>1289</v>
      </c>
      <c r="G912" s="139" t="s">
        <v>236</v>
      </c>
      <c r="H912" s="140">
        <v>4.7</v>
      </c>
      <c r="I912" s="141"/>
      <c r="J912" s="142">
        <f>ROUND(I912*H912,2)</f>
        <v>0</v>
      </c>
      <c r="K912" s="138" t="s">
        <v>1</v>
      </c>
      <c r="L912" s="32"/>
      <c r="M912" s="143" t="s">
        <v>1</v>
      </c>
      <c r="N912" s="144" t="s">
        <v>42</v>
      </c>
      <c r="P912" s="145">
        <f>O912*H912</f>
        <v>0</v>
      </c>
      <c r="Q912" s="145">
        <v>0</v>
      </c>
      <c r="R912" s="145">
        <f>Q912*H912</f>
        <v>0</v>
      </c>
      <c r="S912" s="145">
        <v>0</v>
      </c>
      <c r="T912" s="146">
        <f>S912*H912</f>
        <v>0</v>
      </c>
      <c r="AR912" s="147" t="s">
        <v>115</v>
      </c>
      <c r="AT912" s="147" t="s">
        <v>180</v>
      </c>
      <c r="AU912" s="147" t="s">
        <v>86</v>
      </c>
      <c r="AY912" s="17" t="s">
        <v>177</v>
      </c>
      <c r="BE912" s="148">
        <f>IF(N912="základní",J912,0)</f>
        <v>0</v>
      </c>
      <c r="BF912" s="148">
        <f>IF(N912="snížená",J912,0)</f>
        <v>0</v>
      </c>
      <c r="BG912" s="148">
        <f>IF(N912="zákl. přenesená",J912,0)</f>
        <v>0</v>
      </c>
      <c r="BH912" s="148">
        <f>IF(N912="sníž. přenesená",J912,0)</f>
        <v>0</v>
      </c>
      <c r="BI912" s="148">
        <f>IF(N912="nulová",J912,0)</f>
        <v>0</v>
      </c>
      <c r="BJ912" s="17" t="s">
        <v>84</v>
      </c>
      <c r="BK912" s="148">
        <f>ROUND(I912*H912,2)</f>
        <v>0</v>
      </c>
      <c r="BL912" s="17" t="s">
        <v>115</v>
      </c>
      <c r="BM912" s="147" t="s">
        <v>1290</v>
      </c>
    </row>
    <row r="913" spans="2:65" s="1" customFormat="1" ht="11.25">
      <c r="B913" s="32"/>
      <c r="D913" s="149" t="s">
        <v>186</v>
      </c>
      <c r="F913" s="150" t="s">
        <v>1289</v>
      </c>
      <c r="I913" s="151"/>
      <c r="L913" s="32"/>
      <c r="M913" s="152"/>
      <c r="T913" s="56"/>
      <c r="AT913" s="17" t="s">
        <v>186</v>
      </c>
      <c r="AU913" s="17" t="s">
        <v>86</v>
      </c>
    </row>
    <row r="914" spans="2:65" s="12" customFormat="1" ht="11.25">
      <c r="B914" s="156"/>
      <c r="D914" s="149" t="s">
        <v>240</v>
      </c>
      <c r="E914" s="157" t="s">
        <v>1</v>
      </c>
      <c r="F914" s="158" t="s">
        <v>1291</v>
      </c>
      <c r="H914" s="159">
        <v>4.7</v>
      </c>
      <c r="I914" s="160"/>
      <c r="L914" s="156"/>
      <c r="M914" s="161"/>
      <c r="T914" s="162"/>
      <c r="AT914" s="157" t="s">
        <v>240</v>
      </c>
      <c r="AU914" s="157" t="s">
        <v>86</v>
      </c>
      <c r="AV914" s="12" t="s">
        <v>86</v>
      </c>
      <c r="AW914" s="12" t="s">
        <v>32</v>
      </c>
      <c r="AX914" s="12" t="s">
        <v>84</v>
      </c>
      <c r="AY914" s="157" t="s">
        <v>177</v>
      </c>
    </row>
    <row r="915" spans="2:65" s="1" customFormat="1" ht="24.2" customHeight="1">
      <c r="B915" s="32"/>
      <c r="C915" s="136" t="s">
        <v>1292</v>
      </c>
      <c r="D915" s="136" t="s">
        <v>180</v>
      </c>
      <c r="E915" s="137" t="s">
        <v>1293</v>
      </c>
      <c r="F915" s="138" t="s">
        <v>1294</v>
      </c>
      <c r="G915" s="139" t="s">
        <v>183</v>
      </c>
      <c r="H915" s="140">
        <v>1</v>
      </c>
      <c r="I915" s="141"/>
      <c r="J915" s="142">
        <f>ROUND(I915*H915,2)</f>
        <v>0</v>
      </c>
      <c r="K915" s="138" t="s">
        <v>1</v>
      </c>
      <c r="L915" s="32"/>
      <c r="M915" s="143" t="s">
        <v>1</v>
      </c>
      <c r="N915" s="144" t="s">
        <v>42</v>
      </c>
      <c r="P915" s="145">
        <f>O915*H915</f>
        <v>0</v>
      </c>
      <c r="Q915" s="145">
        <v>0</v>
      </c>
      <c r="R915" s="145">
        <f>Q915*H915</f>
        <v>0</v>
      </c>
      <c r="S915" s="145">
        <v>0</v>
      </c>
      <c r="T915" s="146">
        <f>S915*H915</f>
        <v>0</v>
      </c>
      <c r="AR915" s="147" t="s">
        <v>115</v>
      </c>
      <c r="AT915" s="147" t="s">
        <v>180</v>
      </c>
      <c r="AU915" s="147" t="s">
        <v>86</v>
      </c>
      <c r="AY915" s="17" t="s">
        <v>177</v>
      </c>
      <c r="BE915" s="148">
        <f>IF(N915="základní",J915,0)</f>
        <v>0</v>
      </c>
      <c r="BF915" s="148">
        <f>IF(N915="snížená",J915,0)</f>
        <v>0</v>
      </c>
      <c r="BG915" s="148">
        <f>IF(N915="zákl. přenesená",J915,0)</f>
        <v>0</v>
      </c>
      <c r="BH915" s="148">
        <f>IF(N915="sníž. přenesená",J915,0)</f>
        <v>0</v>
      </c>
      <c r="BI915" s="148">
        <f>IF(N915="nulová",J915,0)</f>
        <v>0</v>
      </c>
      <c r="BJ915" s="17" t="s">
        <v>84</v>
      </c>
      <c r="BK915" s="148">
        <f>ROUND(I915*H915,2)</f>
        <v>0</v>
      </c>
      <c r="BL915" s="17" t="s">
        <v>115</v>
      </c>
      <c r="BM915" s="147" t="s">
        <v>1295</v>
      </c>
    </row>
    <row r="916" spans="2:65" s="1" customFormat="1" ht="11.25">
      <c r="B916" s="32"/>
      <c r="D916" s="149" t="s">
        <v>186</v>
      </c>
      <c r="F916" s="150" t="s">
        <v>1294</v>
      </c>
      <c r="I916" s="151"/>
      <c r="L916" s="32"/>
      <c r="M916" s="152"/>
      <c r="T916" s="56"/>
      <c r="AT916" s="17" t="s">
        <v>186</v>
      </c>
      <c r="AU916" s="17" t="s">
        <v>86</v>
      </c>
    </row>
    <row r="917" spans="2:65" s="12" customFormat="1" ht="11.25">
      <c r="B917" s="156"/>
      <c r="D917" s="149" t="s">
        <v>240</v>
      </c>
      <c r="E917" s="157" t="s">
        <v>1</v>
      </c>
      <c r="F917" s="158" t="s">
        <v>1296</v>
      </c>
      <c r="H917" s="159">
        <v>1</v>
      </c>
      <c r="I917" s="160"/>
      <c r="L917" s="156"/>
      <c r="M917" s="161"/>
      <c r="T917" s="162"/>
      <c r="AT917" s="157" t="s">
        <v>240</v>
      </c>
      <c r="AU917" s="157" t="s">
        <v>86</v>
      </c>
      <c r="AV917" s="12" t="s">
        <v>86</v>
      </c>
      <c r="AW917" s="12" t="s">
        <v>32</v>
      </c>
      <c r="AX917" s="12" t="s">
        <v>84</v>
      </c>
      <c r="AY917" s="157" t="s">
        <v>177</v>
      </c>
    </row>
    <row r="918" spans="2:65" s="1" customFormat="1" ht="21.75" customHeight="1">
      <c r="B918" s="32"/>
      <c r="C918" s="136" t="s">
        <v>1297</v>
      </c>
      <c r="D918" s="136" t="s">
        <v>180</v>
      </c>
      <c r="E918" s="137" t="s">
        <v>1298</v>
      </c>
      <c r="F918" s="138" t="s">
        <v>1299</v>
      </c>
      <c r="G918" s="139" t="s">
        <v>183</v>
      </c>
      <c r="H918" s="140">
        <v>1</v>
      </c>
      <c r="I918" s="141"/>
      <c r="J918" s="142">
        <f>ROUND(I918*H918,2)</f>
        <v>0</v>
      </c>
      <c r="K918" s="138" t="s">
        <v>1</v>
      </c>
      <c r="L918" s="32"/>
      <c r="M918" s="143" t="s">
        <v>1</v>
      </c>
      <c r="N918" s="144" t="s">
        <v>42</v>
      </c>
      <c r="P918" s="145">
        <f>O918*H918</f>
        <v>0</v>
      </c>
      <c r="Q918" s="145">
        <v>0</v>
      </c>
      <c r="R918" s="145">
        <f>Q918*H918</f>
        <v>0</v>
      </c>
      <c r="S918" s="145">
        <v>0</v>
      </c>
      <c r="T918" s="146">
        <f>S918*H918</f>
        <v>0</v>
      </c>
      <c r="AR918" s="147" t="s">
        <v>115</v>
      </c>
      <c r="AT918" s="147" t="s">
        <v>180</v>
      </c>
      <c r="AU918" s="147" t="s">
        <v>86</v>
      </c>
      <c r="AY918" s="17" t="s">
        <v>177</v>
      </c>
      <c r="BE918" s="148">
        <f>IF(N918="základní",J918,0)</f>
        <v>0</v>
      </c>
      <c r="BF918" s="148">
        <f>IF(N918="snížená",J918,0)</f>
        <v>0</v>
      </c>
      <c r="BG918" s="148">
        <f>IF(N918="zákl. přenesená",J918,0)</f>
        <v>0</v>
      </c>
      <c r="BH918" s="148">
        <f>IF(N918="sníž. přenesená",J918,0)</f>
        <v>0</v>
      </c>
      <c r="BI918" s="148">
        <f>IF(N918="nulová",J918,0)</f>
        <v>0</v>
      </c>
      <c r="BJ918" s="17" t="s">
        <v>84</v>
      </c>
      <c r="BK918" s="148">
        <f>ROUND(I918*H918,2)</f>
        <v>0</v>
      </c>
      <c r="BL918" s="17" t="s">
        <v>115</v>
      </c>
      <c r="BM918" s="147" t="s">
        <v>1300</v>
      </c>
    </row>
    <row r="919" spans="2:65" s="1" customFormat="1" ht="11.25">
      <c r="B919" s="32"/>
      <c r="D919" s="149" t="s">
        <v>186</v>
      </c>
      <c r="F919" s="150" t="s">
        <v>1299</v>
      </c>
      <c r="I919" s="151"/>
      <c r="L919" s="32"/>
      <c r="M919" s="152"/>
      <c r="T919" s="56"/>
      <c r="AT919" s="17" t="s">
        <v>186</v>
      </c>
      <c r="AU919" s="17" t="s">
        <v>86</v>
      </c>
    </row>
    <row r="920" spans="2:65" s="12" customFormat="1" ht="11.25">
      <c r="B920" s="156"/>
      <c r="D920" s="149" t="s">
        <v>240</v>
      </c>
      <c r="E920" s="157" t="s">
        <v>1</v>
      </c>
      <c r="F920" s="158" t="s">
        <v>1301</v>
      </c>
      <c r="H920" s="159">
        <v>1</v>
      </c>
      <c r="I920" s="160"/>
      <c r="L920" s="156"/>
      <c r="M920" s="161"/>
      <c r="T920" s="162"/>
      <c r="AT920" s="157" t="s">
        <v>240</v>
      </c>
      <c r="AU920" s="157" t="s">
        <v>86</v>
      </c>
      <c r="AV920" s="12" t="s">
        <v>86</v>
      </c>
      <c r="AW920" s="12" t="s">
        <v>32</v>
      </c>
      <c r="AX920" s="12" t="s">
        <v>84</v>
      </c>
      <c r="AY920" s="157" t="s">
        <v>177</v>
      </c>
    </row>
    <row r="921" spans="2:65" s="1" customFormat="1" ht="16.5" customHeight="1">
      <c r="B921" s="32"/>
      <c r="C921" s="136" t="s">
        <v>1302</v>
      </c>
      <c r="D921" s="136" t="s">
        <v>180</v>
      </c>
      <c r="E921" s="137" t="s">
        <v>1303</v>
      </c>
      <c r="F921" s="138" t="s">
        <v>1304</v>
      </c>
      <c r="G921" s="139" t="s">
        <v>183</v>
      </c>
      <c r="H921" s="140">
        <v>1</v>
      </c>
      <c r="I921" s="141"/>
      <c r="J921" s="142">
        <f>ROUND(I921*H921,2)</f>
        <v>0</v>
      </c>
      <c r="K921" s="138" t="s">
        <v>1</v>
      </c>
      <c r="L921" s="32"/>
      <c r="M921" s="143" t="s">
        <v>1</v>
      </c>
      <c r="N921" s="144" t="s">
        <v>42</v>
      </c>
      <c r="P921" s="145">
        <f>O921*H921</f>
        <v>0</v>
      </c>
      <c r="Q921" s="145">
        <v>0</v>
      </c>
      <c r="R921" s="145">
        <f>Q921*H921</f>
        <v>0</v>
      </c>
      <c r="S921" s="145">
        <v>0</v>
      </c>
      <c r="T921" s="146">
        <f>S921*H921</f>
        <v>0</v>
      </c>
      <c r="AR921" s="147" t="s">
        <v>115</v>
      </c>
      <c r="AT921" s="147" t="s">
        <v>180</v>
      </c>
      <c r="AU921" s="147" t="s">
        <v>86</v>
      </c>
      <c r="AY921" s="17" t="s">
        <v>177</v>
      </c>
      <c r="BE921" s="148">
        <f>IF(N921="základní",J921,0)</f>
        <v>0</v>
      </c>
      <c r="BF921" s="148">
        <f>IF(N921="snížená",J921,0)</f>
        <v>0</v>
      </c>
      <c r="BG921" s="148">
        <f>IF(N921="zákl. přenesená",J921,0)</f>
        <v>0</v>
      </c>
      <c r="BH921" s="148">
        <f>IF(N921="sníž. přenesená",J921,0)</f>
        <v>0</v>
      </c>
      <c r="BI921" s="148">
        <f>IF(N921="nulová",J921,0)</f>
        <v>0</v>
      </c>
      <c r="BJ921" s="17" t="s">
        <v>84</v>
      </c>
      <c r="BK921" s="148">
        <f>ROUND(I921*H921,2)</f>
        <v>0</v>
      </c>
      <c r="BL921" s="17" t="s">
        <v>115</v>
      </c>
      <c r="BM921" s="147" t="s">
        <v>1305</v>
      </c>
    </row>
    <row r="922" spans="2:65" s="1" customFormat="1" ht="11.25">
      <c r="B922" s="32"/>
      <c r="D922" s="149" t="s">
        <v>186</v>
      </c>
      <c r="F922" s="150" t="s">
        <v>1304</v>
      </c>
      <c r="I922" s="151"/>
      <c r="L922" s="32"/>
      <c r="M922" s="152"/>
      <c r="T922" s="56"/>
      <c r="AT922" s="17" t="s">
        <v>186</v>
      </c>
      <c r="AU922" s="17" t="s">
        <v>86</v>
      </c>
    </row>
    <row r="923" spans="2:65" s="1" customFormat="1" ht="16.5" customHeight="1">
      <c r="B923" s="32"/>
      <c r="C923" s="136" t="s">
        <v>1306</v>
      </c>
      <c r="D923" s="136" t="s">
        <v>180</v>
      </c>
      <c r="E923" s="137" t="s">
        <v>1307</v>
      </c>
      <c r="F923" s="138" t="s">
        <v>1308</v>
      </c>
      <c r="G923" s="139" t="s">
        <v>183</v>
      </c>
      <c r="H923" s="140">
        <v>1</v>
      </c>
      <c r="I923" s="141"/>
      <c r="J923" s="142">
        <f>ROUND(I923*H923,2)</f>
        <v>0</v>
      </c>
      <c r="K923" s="138" t="s">
        <v>1</v>
      </c>
      <c r="L923" s="32"/>
      <c r="M923" s="143" t="s">
        <v>1</v>
      </c>
      <c r="N923" s="144" t="s">
        <v>42</v>
      </c>
      <c r="P923" s="145">
        <f>O923*H923</f>
        <v>0</v>
      </c>
      <c r="Q923" s="145">
        <v>0</v>
      </c>
      <c r="R923" s="145">
        <f>Q923*H923</f>
        <v>0</v>
      </c>
      <c r="S923" s="145">
        <v>0</v>
      </c>
      <c r="T923" s="146">
        <f>S923*H923</f>
        <v>0</v>
      </c>
      <c r="AR923" s="147" t="s">
        <v>115</v>
      </c>
      <c r="AT923" s="147" t="s">
        <v>180</v>
      </c>
      <c r="AU923" s="147" t="s">
        <v>86</v>
      </c>
      <c r="AY923" s="17" t="s">
        <v>177</v>
      </c>
      <c r="BE923" s="148">
        <f>IF(N923="základní",J923,0)</f>
        <v>0</v>
      </c>
      <c r="BF923" s="148">
        <f>IF(N923="snížená",J923,0)</f>
        <v>0</v>
      </c>
      <c r="BG923" s="148">
        <f>IF(N923="zákl. přenesená",J923,0)</f>
        <v>0</v>
      </c>
      <c r="BH923" s="148">
        <f>IF(N923="sníž. přenesená",J923,0)</f>
        <v>0</v>
      </c>
      <c r="BI923" s="148">
        <f>IF(N923="nulová",J923,0)</f>
        <v>0</v>
      </c>
      <c r="BJ923" s="17" t="s">
        <v>84</v>
      </c>
      <c r="BK923" s="148">
        <f>ROUND(I923*H923,2)</f>
        <v>0</v>
      </c>
      <c r="BL923" s="17" t="s">
        <v>115</v>
      </c>
      <c r="BM923" s="147" t="s">
        <v>1309</v>
      </c>
    </row>
    <row r="924" spans="2:65" s="1" customFormat="1" ht="11.25">
      <c r="B924" s="32"/>
      <c r="D924" s="149" t="s">
        <v>186</v>
      </c>
      <c r="F924" s="150" t="s">
        <v>1308</v>
      </c>
      <c r="I924" s="151"/>
      <c r="L924" s="32"/>
      <c r="M924" s="152"/>
      <c r="T924" s="56"/>
      <c r="AT924" s="17" t="s">
        <v>186</v>
      </c>
      <c r="AU924" s="17" t="s">
        <v>86</v>
      </c>
    </row>
    <row r="925" spans="2:65" s="1" customFormat="1" ht="29.25">
      <c r="B925" s="32"/>
      <c r="D925" s="149" t="s">
        <v>784</v>
      </c>
      <c r="F925" s="193" t="s">
        <v>1310</v>
      </c>
      <c r="I925" s="151"/>
      <c r="L925" s="32"/>
      <c r="M925" s="152"/>
      <c r="T925" s="56"/>
      <c r="AT925" s="17" t="s">
        <v>784</v>
      </c>
      <c r="AU925" s="17" t="s">
        <v>86</v>
      </c>
    </row>
    <row r="926" spans="2:65" s="1" customFormat="1" ht="16.5" customHeight="1">
      <c r="B926" s="32"/>
      <c r="C926" s="136" t="s">
        <v>1311</v>
      </c>
      <c r="D926" s="136" t="s">
        <v>180</v>
      </c>
      <c r="E926" s="137" t="s">
        <v>1312</v>
      </c>
      <c r="F926" s="138" t="s">
        <v>1313</v>
      </c>
      <c r="G926" s="139" t="s">
        <v>183</v>
      </c>
      <c r="H926" s="140">
        <v>1</v>
      </c>
      <c r="I926" s="141"/>
      <c r="J926" s="142">
        <f>ROUND(I926*H926,2)</f>
        <v>0</v>
      </c>
      <c r="K926" s="138" t="s">
        <v>1</v>
      </c>
      <c r="L926" s="32"/>
      <c r="M926" s="143" t="s">
        <v>1</v>
      </c>
      <c r="N926" s="144" t="s">
        <v>42</v>
      </c>
      <c r="P926" s="145">
        <f>O926*H926</f>
        <v>0</v>
      </c>
      <c r="Q926" s="145">
        <v>0</v>
      </c>
      <c r="R926" s="145">
        <f>Q926*H926</f>
        <v>0</v>
      </c>
      <c r="S926" s="145">
        <v>0</v>
      </c>
      <c r="T926" s="146">
        <f>S926*H926</f>
        <v>0</v>
      </c>
      <c r="AR926" s="147" t="s">
        <v>115</v>
      </c>
      <c r="AT926" s="147" t="s">
        <v>180</v>
      </c>
      <c r="AU926" s="147" t="s">
        <v>86</v>
      </c>
      <c r="AY926" s="17" t="s">
        <v>177</v>
      </c>
      <c r="BE926" s="148">
        <f>IF(N926="základní",J926,0)</f>
        <v>0</v>
      </c>
      <c r="BF926" s="148">
        <f>IF(N926="snížená",J926,0)</f>
        <v>0</v>
      </c>
      <c r="BG926" s="148">
        <f>IF(N926="zákl. přenesená",J926,0)</f>
        <v>0</v>
      </c>
      <c r="BH926" s="148">
        <f>IF(N926="sníž. přenesená",J926,0)</f>
        <v>0</v>
      </c>
      <c r="BI926" s="148">
        <f>IF(N926="nulová",J926,0)</f>
        <v>0</v>
      </c>
      <c r="BJ926" s="17" t="s">
        <v>84</v>
      </c>
      <c r="BK926" s="148">
        <f>ROUND(I926*H926,2)</f>
        <v>0</v>
      </c>
      <c r="BL926" s="17" t="s">
        <v>115</v>
      </c>
      <c r="BM926" s="147" t="s">
        <v>1314</v>
      </c>
    </row>
    <row r="927" spans="2:65" s="1" customFormat="1" ht="39">
      <c r="B927" s="32"/>
      <c r="D927" s="149" t="s">
        <v>186</v>
      </c>
      <c r="F927" s="150" t="s">
        <v>1315</v>
      </c>
      <c r="I927" s="151"/>
      <c r="L927" s="32"/>
      <c r="M927" s="152"/>
      <c r="T927" s="56"/>
      <c r="AT927" s="17" t="s">
        <v>186</v>
      </c>
      <c r="AU927" s="17" t="s">
        <v>86</v>
      </c>
    </row>
    <row r="928" spans="2:65" s="1" customFormat="1" ht="19.5">
      <c r="B928" s="32"/>
      <c r="D928" s="149" t="s">
        <v>784</v>
      </c>
      <c r="F928" s="193" t="s">
        <v>1316</v>
      </c>
      <c r="I928" s="151"/>
      <c r="L928" s="32"/>
      <c r="M928" s="152"/>
      <c r="T928" s="56"/>
      <c r="AT928" s="17" t="s">
        <v>784</v>
      </c>
      <c r="AU928" s="17" t="s">
        <v>86</v>
      </c>
    </row>
    <row r="929" spans="2:65" s="1" customFormat="1" ht="16.5" customHeight="1">
      <c r="B929" s="32"/>
      <c r="C929" s="136" t="s">
        <v>1317</v>
      </c>
      <c r="D929" s="136" t="s">
        <v>180</v>
      </c>
      <c r="E929" s="137" t="s">
        <v>1318</v>
      </c>
      <c r="F929" s="138" t="s">
        <v>1319</v>
      </c>
      <c r="G929" s="139" t="s">
        <v>183</v>
      </c>
      <c r="H929" s="140">
        <v>2</v>
      </c>
      <c r="I929" s="141"/>
      <c r="J929" s="142">
        <f>ROUND(I929*H929,2)</f>
        <v>0</v>
      </c>
      <c r="K929" s="138" t="s">
        <v>1</v>
      </c>
      <c r="L929" s="32"/>
      <c r="M929" s="143" t="s">
        <v>1</v>
      </c>
      <c r="N929" s="144" t="s">
        <v>42</v>
      </c>
      <c r="P929" s="145">
        <f>O929*H929</f>
        <v>0</v>
      </c>
      <c r="Q929" s="145">
        <v>0</v>
      </c>
      <c r="R929" s="145">
        <f>Q929*H929</f>
        <v>0</v>
      </c>
      <c r="S929" s="145">
        <v>0</v>
      </c>
      <c r="T929" s="146">
        <f>S929*H929</f>
        <v>0</v>
      </c>
      <c r="AR929" s="147" t="s">
        <v>115</v>
      </c>
      <c r="AT929" s="147" t="s">
        <v>180</v>
      </c>
      <c r="AU929" s="147" t="s">
        <v>86</v>
      </c>
      <c r="AY929" s="17" t="s">
        <v>177</v>
      </c>
      <c r="BE929" s="148">
        <f>IF(N929="základní",J929,0)</f>
        <v>0</v>
      </c>
      <c r="BF929" s="148">
        <f>IF(N929="snížená",J929,0)</f>
        <v>0</v>
      </c>
      <c r="BG929" s="148">
        <f>IF(N929="zákl. přenesená",J929,0)</f>
        <v>0</v>
      </c>
      <c r="BH929" s="148">
        <f>IF(N929="sníž. přenesená",J929,0)</f>
        <v>0</v>
      </c>
      <c r="BI929" s="148">
        <f>IF(N929="nulová",J929,0)</f>
        <v>0</v>
      </c>
      <c r="BJ929" s="17" t="s">
        <v>84</v>
      </c>
      <c r="BK929" s="148">
        <f>ROUND(I929*H929,2)</f>
        <v>0</v>
      </c>
      <c r="BL929" s="17" t="s">
        <v>115</v>
      </c>
      <c r="BM929" s="147" t="s">
        <v>1320</v>
      </c>
    </row>
    <row r="930" spans="2:65" s="1" customFormat="1" ht="11.25">
      <c r="B930" s="32"/>
      <c r="D930" s="149" t="s">
        <v>186</v>
      </c>
      <c r="F930" s="150" t="s">
        <v>1319</v>
      </c>
      <c r="I930" s="151"/>
      <c r="L930" s="32"/>
      <c r="M930" s="152"/>
      <c r="T930" s="56"/>
      <c r="AT930" s="17" t="s">
        <v>186</v>
      </c>
      <c r="AU930" s="17" t="s">
        <v>86</v>
      </c>
    </row>
    <row r="931" spans="2:65" s="1" customFormat="1" ht="19.5">
      <c r="B931" s="32"/>
      <c r="D931" s="149" t="s">
        <v>784</v>
      </c>
      <c r="F931" s="193" t="s">
        <v>1321</v>
      </c>
      <c r="I931" s="151"/>
      <c r="L931" s="32"/>
      <c r="M931" s="152"/>
      <c r="T931" s="56"/>
      <c r="AT931" s="17" t="s">
        <v>784</v>
      </c>
      <c r="AU931" s="17" t="s">
        <v>86</v>
      </c>
    </row>
    <row r="932" spans="2:65" s="12" customFormat="1" ht="11.25">
      <c r="B932" s="156"/>
      <c r="D932" s="149" t="s">
        <v>240</v>
      </c>
      <c r="E932" s="157" t="s">
        <v>1</v>
      </c>
      <c r="F932" s="158" t="s">
        <v>1242</v>
      </c>
      <c r="H932" s="159">
        <v>2</v>
      </c>
      <c r="I932" s="160"/>
      <c r="L932" s="156"/>
      <c r="M932" s="161"/>
      <c r="T932" s="162"/>
      <c r="AT932" s="157" t="s">
        <v>240</v>
      </c>
      <c r="AU932" s="157" t="s">
        <v>86</v>
      </c>
      <c r="AV932" s="12" t="s">
        <v>86</v>
      </c>
      <c r="AW932" s="12" t="s">
        <v>32</v>
      </c>
      <c r="AX932" s="12" t="s">
        <v>84</v>
      </c>
      <c r="AY932" s="157" t="s">
        <v>177</v>
      </c>
    </row>
    <row r="933" spans="2:65" s="1" customFormat="1" ht="16.5" customHeight="1">
      <c r="B933" s="32"/>
      <c r="C933" s="136" t="s">
        <v>1322</v>
      </c>
      <c r="D933" s="136" t="s">
        <v>180</v>
      </c>
      <c r="E933" s="137" t="s">
        <v>1323</v>
      </c>
      <c r="F933" s="138" t="s">
        <v>1324</v>
      </c>
      <c r="G933" s="139" t="s">
        <v>236</v>
      </c>
      <c r="H933" s="140">
        <v>5</v>
      </c>
      <c r="I933" s="141"/>
      <c r="J933" s="142">
        <f>ROUND(I933*H933,2)</f>
        <v>0</v>
      </c>
      <c r="K933" s="138" t="s">
        <v>1</v>
      </c>
      <c r="L933" s="32"/>
      <c r="M933" s="143" t="s">
        <v>1</v>
      </c>
      <c r="N933" s="144" t="s">
        <v>42</v>
      </c>
      <c r="P933" s="145">
        <f>O933*H933</f>
        <v>0</v>
      </c>
      <c r="Q933" s="145">
        <v>0</v>
      </c>
      <c r="R933" s="145">
        <f>Q933*H933</f>
        <v>0</v>
      </c>
      <c r="S933" s="145">
        <v>0</v>
      </c>
      <c r="T933" s="146">
        <f>S933*H933</f>
        <v>0</v>
      </c>
      <c r="AR933" s="147" t="s">
        <v>115</v>
      </c>
      <c r="AT933" s="147" t="s">
        <v>180</v>
      </c>
      <c r="AU933" s="147" t="s">
        <v>86</v>
      </c>
      <c r="AY933" s="17" t="s">
        <v>177</v>
      </c>
      <c r="BE933" s="148">
        <f>IF(N933="základní",J933,0)</f>
        <v>0</v>
      </c>
      <c r="BF933" s="148">
        <f>IF(N933="snížená",J933,0)</f>
        <v>0</v>
      </c>
      <c r="BG933" s="148">
        <f>IF(N933="zákl. přenesená",J933,0)</f>
        <v>0</v>
      </c>
      <c r="BH933" s="148">
        <f>IF(N933="sníž. přenesená",J933,0)</f>
        <v>0</v>
      </c>
      <c r="BI933" s="148">
        <f>IF(N933="nulová",J933,0)</f>
        <v>0</v>
      </c>
      <c r="BJ933" s="17" t="s">
        <v>84</v>
      </c>
      <c r="BK933" s="148">
        <f>ROUND(I933*H933,2)</f>
        <v>0</v>
      </c>
      <c r="BL933" s="17" t="s">
        <v>115</v>
      </c>
      <c r="BM933" s="147" t="s">
        <v>1325</v>
      </c>
    </row>
    <row r="934" spans="2:65" s="1" customFormat="1" ht="11.25">
      <c r="B934" s="32"/>
      <c r="D934" s="149" t="s">
        <v>186</v>
      </c>
      <c r="F934" s="150" t="s">
        <v>1324</v>
      </c>
      <c r="I934" s="151"/>
      <c r="L934" s="32"/>
      <c r="M934" s="152"/>
      <c r="T934" s="56"/>
      <c r="AT934" s="17" t="s">
        <v>186</v>
      </c>
      <c r="AU934" s="17" t="s">
        <v>86</v>
      </c>
    </row>
    <row r="935" spans="2:65" s="12" customFormat="1" ht="11.25">
      <c r="B935" s="156"/>
      <c r="D935" s="149" t="s">
        <v>240</v>
      </c>
      <c r="E935" s="157" t="s">
        <v>1</v>
      </c>
      <c r="F935" s="158" t="s">
        <v>1326</v>
      </c>
      <c r="H935" s="159">
        <v>5</v>
      </c>
      <c r="I935" s="160"/>
      <c r="L935" s="156"/>
      <c r="M935" s="161"/>
      <c r="T935" s="162"/>
      <c r="AT935" s="157" t="s">
        <v>240</v>
      </c>
      <c r="AU935" s="157" t="s">
        <v>86</v>
      </c>
      <c r="AV935" s="12" t="s">
        <v>86</v>
      </c>
      <c r="AW935" s="12" t="s">
        <v>32</v>
      </c>
      <c r="AX935" s="12" t="s">
        <v>84</v>
      </c>
      <c r="AY935" s="157" t="s">
        <v>177</v>
      </c>
    </row>
    <row r="936" spans="2:65" s="1" customFormat="1" ht="24.2" customHeight="1">
      <c r="B936" s="32"/>
      <c r="C936" s="136" t="s">
        <v>1327</v>
      </c>
      <c r="D936" s="136" t="s">
        <v>180</v>
      </c>
      <c r="E936" s="137" t="s">
        <v>1328</v>
      </c>
      <c r="F936" s="138" t="s">
        <v>1329</v>
      </c>
      <c r="G936" s="139" t="s">
        <v>183</v>
      </c>
      <c r="H936" s="140">
        <v>1</v>
      </c>
      <c r="I936" s="141"/>
      <c r="J936" s="142">
        <f>ROUND(I936*H936,2)</f>
        <v>0</v>
      </c>
      <c r="K936" s="138" t="s">
        <v>1</v>
      </c>
      <c r="L936" s="32"/>
      <c r="M936" s="143" t="s">
        <v>1</v>
      </c>
      <c r="N936" s="144" t="s">
        <v>42</v>
      </c>
      <c r="P936" s="145">
        <f>O936*H936</f>
        <v>0</v>
      </c>
      <c r="Q936" s="145">
        <v>0</v>
      </c>
      <c r="R936" s="145">
        <f>Q936*H936</f>
        <v>0</v>
      </c>
      <c r="S936" s="145">
        <v>0</v>
      </c>
      <c r="T936" s="146">
        <f>S936*H936</f>
        <v>0</v>
      </c>
      <c r="AR936" s="147" t="s">
        <v>115</v>
      </c>
      <c r="AT936" s="147" t="s">
        <v>180</v>
      </c>
      <c r="AU936" s="147" t="s">
        <v>86</v>
      </c>
      <c r="AY936" s="17" t="s">
        <v>177</v>
      </c>
      <c r="BE936" s="148">
        <f>IF(N936="základní",J936,0)</f>
        <v>0</v>
      </c>
      <c r="BF936" s="148">
        <f>IF(N936="snížená",J936,0)</f>
        <v>0</v>
      </c>
      <c r="BG936" s="148">
        <f>IF(N936="zákl. přenesená",J936,0)</f>
        <v>0</v>
      </c>
      <c r="BH936" s="148">
        <f>IF(N936="sníž. přenesená",J936,0)</f>
        <v>0</v>
      </c>
      <c r="BI936" s="148">
        <f>IF(N936="nulová",J936,0)</f>
        <v>0</v>
      </c>
      <c r="BJ936" s="17" t="s">
        <v>84</v>
      </c>
      <c r="BK936" s="148">
        <f>ROUND(I936*H936,2)</f>
        <v>0</v>
      </c>
      <c r="BL936" s="17" t="s">
        <v>115</v>
      </c>
      <c r="BM936" s="147" t="s">
        <v>1330</v>
      </c>
    </row>
    <row r="937" spans="2:65" s="1" customFormat="1" ht="11.25">
      <c r="B937" s="32"/>
      <c r="D937" s="149" t="s">
        <v>186</v>
      </c>
      <c r="F937" s="150" t="s">
        <v>1329</v>
      </c>
      <c r="I937" s="151"/>
      <c r="L937" s="32"/>
      <c r="M937" s="152"/>
      <c r="T937" s="56"/>
      <c r="AT937" s="17" t="s">
        <v>186</v>
      </c>
      <c r="AU937" s="17" t="s">
        <v>86</v>
      </c>
    </row>
    <row r="938" spans="2:65" s="1" customFormat="1" ht="48.75">
      <c r="B938" s="32"/>
      <c r="D938" s="149" t="s">
        <v>784</v>
      </c>
      <c r="F938" s="193" t="s">
        <v>1331</v>
      </c>
      <c r="I938" s="151"/>
      <c r="L938" s="32"/>
      <c r="M938" s="152"/>
      <c r="T938" s="56"/>
      <c r="AT938" s="17" t="s">
        <v>784</v>
      </c>
      <c r="AU938" s="17" t="s">
        <v>86</v>
      </c>
    </row>
    <row r="939" spans="2:65" s="1" customFormat="1" ht="24.2" customHeight="1">
      <c r="B939" s="32"/>
      <c r="C939" s="136" t="s">
        <v>1332</v>
      </c>
      <c r="D939" s="136" t="s">
        <v>180</v>
      </c>
      <c r="E939" s="137" t="s">
        <v>1333</v>
      </c>
      <c r="F939" s="138" t="s">
        <v>1334</v>
      </c>
      <c r="G939" s="139" t="s">
        <v>183</v>
      </c>
      <c r="H939" s="140">
        <v>1</v>
      </c>
      <c r="I939" s="141"/>
      <c r="J939" s="142">
        <f>ROUND(I939*H939,2)</f>
        <v>0</v>
      </c>
      <c r="K939" s="138" t="s">
        <v>1</v>
      </c>
      <c r="L939" s="32"/>
      <c r="M939" s="143" t="s">
        <v>1</v>
      </c>
      <c r="N939" s="144" t="s">
        <v>42</v>
      </c>
      <c r="P939" s="145">
        <f>O939*H939</f>
        <v>0</v>
      </c>
      <c r="Q939" s="145">
        <v>0</v>
      </c>
      <c r="R939" s="145">
        <f>Q939*H939</f>
        <v>0</v>
      </c>
      <c r="S939" s="145">
        <v>0</v>
      </c>
      <c r="T939" s="146">
        <f>S939*H939</f>
        <v>0</v>
      </c>
      <c r="AR939" s="147" t="s">
        <v>115</v>
      </c>
      <c r="AT939" s="147" t="s">
        <v>180</v>
      </c>
      <c r="AU939" s="147" t="s">
        <v>86</v>
      </c>
      <c r="AY939" s="17" t="s">
        <v>177</v>
      </c>
      <c r="BE939" s="148">
        <f>IF(N939="základní",J939,0)</f>
        <v>0</v>
      </c>
      <c r="BF939" s="148">
        <f>IF(N939="snížená",J939,0)</f>
        <v>0</v>
      </c>
      <c r="BG939" s="148">
        <f>IF(N939="zákl. přenesená",J939,0)</f>
        <v>0</v>
      </c>
      <c r="BH939" s="148">
        <f>IF(N939="sníž. přenesená",J939,0)</f>
        <v>0</v>
      </c>
      <c r="BI939" s="148">
        <f>IF(N939="nulová",J939,0)</f>
        <v>0</v>
      </c>
      <c r="BJ939" s="17" t="s">
        <v>84</v>
      </c>
      <c r="BK939" s="148">
        <f>ROUND(I939*H939,2)</f>
        <v>0</v>
      </c>
      <c r="BL939" s="17" t="s">
        <v>115</v>
      </c>
      <c r="BM939" s="147" t="s">
        <v>1335</v>
      </c>
    </row>
    <row r="940" spans="2:65" s="1" customFormat="1" ht="19.5">
      <c r="B940" s="32"/>
      <c r="D940" s="149" t="s">
        <v>186</v>
      </c>
      <c r="F940" s="150" t="s">
        <v>1334</v>
      </c>
      <c r="I940" s="151"/>
      <c r="L940" s="32"/>
      <c r="M940" s="152"/>
      <c r="T940" s="56"/>
      <c r="AT940" s="17" t="s">
        <v>186</v>
      </c>
      <c r="AU940" s="17" t="s">
        <v>86</v>
      </c>
    </row>
    <row r="941" spans="2:65" s="1" customFormat="1" ht="29.25">
      <c r="B941" s="32"/>
      <c r="D941" s="149" t="s">
        <v>784</v>
      </c>
      <c r="F941" s="193" t="s">
        <v>1336</v>
      </c>
      <c r="I941" s="151"/>
      <c r="L941" s="32"/>
      <c r="M941" s="152"/>
      <c r="T941" s="56"/>
      <c r="AT941" s="17" t="s">
        <v>784</v>
      </c>
      <c r="AU941" s="17" t="s">
        <v>86</v>
      </c>
    </row>
    <row r="942" spans="2:65" s="1" customFormat="1" ht="16.5" customHeight="1">
      <c r="B942" s="32"/>
      <c r="C942" s="136" t="s">
        <v>1337</v>
      </c>
      <c r="D942" s="136" t="s">
        <v>180</v>
      </c>
      <c r="E942" s="137" t="s">
        <v>1338</v>
      </c>
      <c r="F942" s="138" t="s">
        <v>1339</v>
      </c>
      <c r="G942" s="139" t="s">
        <v>183</v>
      </c>
      <c r="H942" s="140">
        <v>4</v>
      </c>
      <c r="I942" s="141"/>
      <c r="J942" s="142">
        <f>ROUND(I942*H942,2)</f>
        <v>0</v>
      </c>
      <c r="K942" s="138" t="s">
        <v>1</v>
      </c>
      <c r="L942" s="32"/>
      <c r="M942" s="143" t="s">
        <v>1</v>
      </c>
      <c r="N942" s="144" t="s">
        <v>42</v>
      </c>
      <c r="P942" s="145">
        <f>O942*H942</f>
        <v>0</v>
      </c>
      <c r="Q942" s="145">
        <v>0</v>
      </c>
      <c r="R942" s="145">
        <f>Q942*H942</f>
        <v>0</v>
      </c>
      <c r="S942" s="145">
        <v>0</v>
      </c>
      <c r="T942" s="146">
        <f>S942*H942</f>
        <v>0</v>
      </c>
      <c r="AR942" s="147" t="s">
        <v>115</v>
      </c>
      <c r="AT942" s="147" t="s">
        <v>180</v>
      </c>
      <c r="AU942" s="147" t="s">
        <v>86</v>
      </c>
      <c r="AY942" s="17" t="s">
        <v>177</v>
      </c>
      <c r="BE942" s="148">
        <f>IF(N942="základní",J942,0)</f>
        <v>0</v>
      </c>
      <c r="BF942" s="148">
        <f>IF(N942="snížená",J942,0)</f>
        <v>0</v>
      </c>
      <c r="BG942" s="148">
        <f>IF(N942="zákl. přenesená",J942,0)</f>
        <v>0</v>
      </c>
      <c r="BH942" s="148">
        <f>IF(N942="sníž. přenesená",J942,0)</f>
        <v>0</v>
      </c>
      <c r="BI942" s="148">
        <f>IF(N942="nulová",J942,0)</f>
        <v>0</v>
      </c>
      <c r="BJ942" s="17" t="s">
        <v>84</v>
      </c>
      <c r="BK942" s="148">
        <f>ROUND(I942*H942,2)</f>
        <v>0</v>
      </c>
      <c r="BL942" s="17" t="s">
        <v>115</v>
      </c>
      <c r="BM942" s="147" t="s">
        <v>1340</v>
      </c>
    </row>
    <row r="943" spans="2:65" s="1" customFormat="1" ht="11.25">
      <c r="B943" s="32"/>
      <c r="D943" s="149" t="s">
        <v>186</v>
      </c>
      <c r="F943" s="150" t="s">
        <v>1280</v>
      </c>
      <c r="I943" s="151"/>
      <c r="L943" s="32"/>
      <c r="M943" s="152"/>
      <c r="T943" s="56"/>
      <c r="AT943" s="17" t="s">
        <v>186</v>
      </c>
      <c r="AU943" s="17" t="s">
        <v>86</v>
      </c>
    </row>
    <row r="944" spans="2:65" s="12" customFormat="1" ht="11.25">
      <c r="B944" s="156"/>
      <c r="D944" s="149" t="s">
        <v>240</v>
      </c>
      <c r="E944" s="157" t="s">
        <v>1</v>
      </c>
      <c r="F944" s="158" t="s">
        <v>1341</v>
      </c>
      <c r="H944" s="159">
        <v>4</v>
      </c>
      <c r="I944" s="160"/>
      <c r="L944" s="156"/>
      <c r="M944" s="161"/>
      <c r="T944" s="162"/>
      <c r="AT944" s="157" t="s">
        <v>240</v>
      </c>
      <c r="AU944" s="157" t="s">
        <v>86</v>
      </c>
      <c r="AV944" s="12" t="s">
        <v>86</v>
      </c>
      <c r="AW944" s="12" t="s">
        <v>32</v>
      </c>
      <c r="AX944" s="12" t="s">
        <v>84</v>
      </c>
      <c r="AY944" s="157" t="s">
        <v>177</v>
      </c>
    </row>
    <row r="945" spans="2:65" s="1" customFormat="1" ht="16.5" customHeight="1">
      <c r="B945" s="32"/>
      <c r="C945" s="136" t="s">
        <v>1342</v>
      </c>
      <c r="D945" s="136" t="s">
        <v>180</v>
      </c>
      <c r="E945" s="137" t="s">
        <v>1343</v>
      </c>
      <c r="F945" s="138" t="s">
        <v>1344</v>
      </c>
      <c r="G945" s="139" t="s">
        <v>368</v>
      </c>
      <c r="H945" s="140">
        <v>24</v>
      </c>
      <c r="I945" s="141"/>
      <c r="J945" s="142">
        <f>ROUND(I945*H945,2)</f>
        <v>0</v>
      </c>
      <c r="K945" s="138" t="s">
        <v>1</v>
      </c>
      <c r="L945" s="32"/>
      <c r="M945" s="143" t="s">
        <v>1</v>
      </c>
      <c r="N945" s="144" t="s">
        <v>42</v>
      </c>
      <c r="P945" s="145">
        <f>O945*H945</f>
        <v>0</v>
      </c>
      <c r="Q945" s="145">
        <v>0</v>
      </c>
      <c r="R945" s="145">
        <f>Q945*H945</f>
        <v>0</v>
      </c>
      <c r="S945" s="145">
        <v>0</v>
      </c>
      <c r="T945" s="146">
        <f>S945*H945</f>
        <v>0</v>
      </c>
      <c r="AR945" s="147" t="s">
        <v>115</v>
      </c>
      <c r="AT945" s="147" t="s">
        <v>180</v>
      </c>
      <c r="AU945" s="147" t="s">
        <v>86</v>
      </c>
      <c r="AY945" s="17" t="s">
        <v>177</v>
      </c>
      <c r="BE945" s="148">
        <f>IF(N945="základní",J945,0)</f>
        <v>0</v>
      </c>
      <c r="BF945" s="148">
        <f>IF(N945="snížená",J945,0)</f>
        <v>0</v>
      </c>
      <c r="BG945" s="148">
        <f>IF(N945="zákl. přenesená",J945,0)</f>
        <v>0</v>
      </c>
      <c r="BH945" s="148">
        <f>IF(N945="sníž. přenesená",J945,0)</f>
        <v>0</v>
      </c>
      <c r="BI945" s="148">
        <f>IF(N945="nulová",J945,0)</f>
        <v>0</v>
      </c>
      <c r="BJ945" s="17" t="s">
        <v>84</v>
      </c>
      <c r="BK945" s="148">
        <f>ROUND(I945*H945,2)</f>
        <v>0</v>
      </c>
      <c r="BL945" s="17" t="s">
        <v>115</v>
      </c>
      <c r="BM945" s="147" t="s">
        <v>1345</v>
      </c>
    </row>
    <row r="946" spans="2:65" s="1" customFormat="1" ht="11.25">
      <c r="B946" s="32"/>
      <c r="D946" s="149" t="s">
        <v>186</v>
      </c>
      <c r="F946" s="150" t="s">
        <v>1344</v>
      </c>
      <c r="I946" s="151"/>
      <c r="L946" s="32"/>
      <c r="M946" s="152"/>
      <c r="T946" s="56"/>
      <c r="AT946" s="17" t="s">
        <v>186</v>
      </c>
      <c r="AU946" s="17" t="s">
        <v>86</v>
      </c>
    </row>
    <row r="947" spans="2:65" s="12" customFormat="1" ht="11.25">
      <c r="B947" s="156"/>
      <c r="D947" s="149" t="s">
        <v>240</v>
      </c>
      <c r="E947" s="157" t="s">
        <v>1</v>
      </c>
      <c r="F947" s="158" t="s">
        <v>1346</v>
      </c>
      <c r="H947" s="159">
        <v>24</v>
      </c>
      <c r="I947" s="160"/>
      <c r="L947" s="156"/>
      <c r="M947" s="161"/>
      <c r="T947" s="162"/>
      <c r="AT947" s="157" t="s">
        <v>240</v>
      </c>
      <c r="AU947" s="157" t="s">
        <v>86</v>
      </c>
      <c r="AV947" s="12" t="s">
        <v>86</v>
      </c>
      <c r="AW947" s="12" t="s">
        <v>32</v>
      </c>
      <c r="AX947" s="12" t="s">
        <v>84</v>
      </c>
      <c r="AY947" s="157" t="s">
        <v>177</v>
      </c>
    </row>
    <row r="948" spans="2:65" s="1" customFormat="1" ht="16.5" customHeight="1">
      <c r="B948" s="32"/>
      <c r="C948" s="136" t="s">
        <v>1347</v>
      </c>
      <c r="D948" s="136" t="s">
        <v>180</v>
      </c>
      <c r="E948" s="137" t="s">
        <v>1348</v>
      </c>
      <c r="F948" s="138" t="s">
        <v>1349</v>
      </c>
      <c r="G948" s="139" t="s">
        <v>183</v>
      </c>
      <c r="H948" s="140">
        <v>1</v>
      </c>
      <c r="I948" s="141"/>
      <c r="J948" s="142">
        <f>ROUND(I948*H948,2)</f>
        <v>0</v>
      </c>
      <c r="K948" s="138" t="s">
        <v>1</v>
      </c>
      <c r="L948" s="32"/>
      <c r="M948" s="143" t="s">
        <v>1</v>
      </c>
      <c r="N948" s="144" t="s">
        <v>42</v>
      </c>
      <c r="P948" s="145">
        <f>O948*H948</f>
        <v>0</v>
      </c>
      <c r="Q948" s="145">
        <v>0</v>
      </c>
      <c r="R948" s="145">
        <f>Q948*H948</f>
        <v>0</v>
      </c>
      <c r="S948" s="145">
        <v>0</v>
      </c>
      <c r="T948" s="146">
        <f>S948*H948</f>
        <v>0</v>
      </c>
      <c r="AR948" s="147" t="s">
        <v>115</v>
      </c>
      <c r="AT948" s="147" t="s">
        <v>180</v>
      </c>
      <c r="AU948" s="147" t="s">
        <v>86</v>
      </c>
      <c r="AY948" s="17" t="s">
        <v>177</v>
      </c>
      <c r="BE948" s="148">
        <f>IF(N948="základní",J948,0)</f>
        <v>0</v>
      </c>
      <c r="BF948" s="148">
        <f>IF(N948="snížená",J948,0)</f>
        <v>0</v>
      </c>
      <c r="BG948" s="148">
        <f>IF(N948="zákl. přenesená",J948,0)</f>
        <v>0</v>
      </c>
      <c r="BH948" s="148">
        <f>IF(N948="sníž. přenesená",J948,0)</f>
        <v>0</v>
      </c>
      <c r="BI948" s="148">
        <f>IF(N948="nulová",J948,0)</f>
        <v>0</v>
      </c>
      <c r="BJ948" s="17" t="s">
        <v>84</v>
      </c>
      <c r="BK948" s="148">
        <f>ROUND(I948*H948,2)</f>
        <v>0</v>
      </c>
      <c r="BL948" s="17" t="s">
        <v>115</v>
      </c>
      <c r="BM948" s="147" t="s">
        <v>1350</v>
      </c>
    </row>
    <row r="949" spans="2:65" s="1" customFormat="1" ht="39">
      <c r="B949" s="32"/>
      <c r="D949" s="149" t="s">
        <v>186</v>
      </c>
      <c r="F949" s="150" t="s">
        <v>1351</v>
      </c>
      <c r="I949" s="151"/>
      <c r="L949" s="32"/>
      <c r="M949" s="152"/>
      <c r="T949" s="56"/>
      <c r="AT949" s="17" t="s">
        <v>186</v>
      </c>
      <c r="AU949" s="17" t="s">
        <v>86</v>
      </c>
    </row>
    <row r="950" spans="2:65" s="12" customFormat="1" ht="11.25">
      <c r="B950" s="156"/>
      <c r="D950" s="149" t="s">
        <v>240</v>
      </c>
      <c r="E950" s="157" t="s">
        <v>1</v>
      </c>
      <c r="F950" s="158" t="s">
        <v>1352</v>
      </c>
      <c r="H950" s="159">
        <v>1</v>
      </c>
      <c r="I950" s="160"/>
      <c r="L950" s="156"/>
      <c r="M950" s="161"/>
      <c r="T950" s="162"/>
      <c r="AT950" s="157" t="s">
        <v>240</v>
      </c>
      <c r="AU950" s="157" t="s">
        <v>86</v>
      </c>
      <c r="AV950" s="12" t="s">
        <v>86</v>
      </c>
      <c r="AW950" s="12" t="s">
        <v>32</v>
      </c>
      <c r="AX950" s="12" t="s">
        <v>84</v>
      </c>
      <c r="AY950" s="157" t="s">
        <v>177</v>
      </c>
    </row>
    <row r="951" spans="2:65" s="1" customFormat="1" ht="16.5" customHeight="1">
      <c r="B951" s="32"/>
      <c r="C951" s="136" t="s">
        <v>1353</v>
      </c>
      <c r="D951" s="136" t="s">
        <v>180</v>
      </c>
      <c r="E951" s="137" t="s">
        <v>1354</v>
      </c>
      <c r="F951" s="138" t="s">
        <v>1355</v>
      </c>
      <c r="G951" s="139" t="s">
        <v>183</v>
      </c>
      <c r="H951" s="140">
        <v>1</v>
      </c>
      <c r="I951" s="141"/>
      <c r="J951" s="142">
        <f>ROUND(I951*H951,2)</f>
        <v>0</v>
      </c>
      <c r="K951" s="138" t="s">
        <v>1</v>
      </c>
      <c r="L951" s="32"/>
      <c r="M951" s="143" t="s">
        <v>1</v>
      </c>
      <c r="N951" s="144" t="s">
        <v>42</v>
      </c>
      <c r="P951" s="145">
        <f>O951*H951</f>
        <v>0</v>
      </c>
      <c r="Q951" s="145">
        <v>0</v>
      </c>
      <c r="R951" s="145">
        <f>Q951*H951</f>
        <v>0</v>
      </c>
      <c r="S951" s="145">
        <v>0</v>
      </c>
      <c r="T951" s="146">
        <f>S951*H951</f>
        <v>0</v>
      </c>
      <c r="AR951" s="147" t="s">
        <v>115</v>
      </c>
      <c r="AT951" s="147" t="s">
        <v>180</v>
      </c>
      <c r="AU951" s="147" t="s">
        <v>86</v>
      </c>
      <c r="AY951" s="17" t="s">
        <v>177</v>
      </c>
      <c r="BE951" s="148">
        <f>IF(N951="základní",J951,0)</f>
        <v>0</v>
      </c>
      <c r="BF951" s="148">
        <f>IF(N951="snížená",J951,0)</f>
        <v>0</v>
      </c>
      <c r="BG951" s="148">
        <f>IF(N951="zákl. přenesená",J951,0)</f>
        <v>0</v>
      </c>
      <c r="BH951" s="148">
        <f>IF(N951="sníž. přenesená",J951,0)</f>
        <v>0</v>
      </c>
      <c r="BI951" s="148">
        <f>IF(N951="nulová",J951,0)</f>
        <v>0</v>
      </c>
      <c r="BJ951" s="17" t="s">
        <v>84</v>
      </c>
      <c r="BK951" s="148">
        <f>ROUND(I951*H951,2)</f>
        <v>0</v>
      </c>
      <c r="BL951" s="17" t="s">
        <v>115</v>
      </c>
      <c r="BM951" s="147" t="s">
        <v>1356</v>
      </c>
    </row>
    <row r="952" spans="2:65" s="1" customFormat="1" ht="11.25">
      <c r="B952" s="32"/>
      <c r="D952" s="149" t="s">
        <v>186</v>
      </c>
      <c r="F952" s="150" t="s">
        <v>1355</v>
      </c>
      <c r="I952" s="151"/>
      <c r="L952" s="32"/>
      <c r="M952" s="152"/>
      <c r="T952" s="56"/>
      <c r="AT952" s="17" t="s">
        <v>186</v>
      </c>
      <c r="AU952" s="17" t="s">
        <v>86</v>
      </c>
    </row>
    <row r="953" spans="2:65" s="12" customFormat="1" ht="11.25">
      <c r="B953" s="156"/>
      <c r="D953" s="149" t="s">
        <v>240</v>
      </c>
      <c r="E953" s="157" t="s">
        <v>1</v>
      </c>
      <c r="F953" s="158" t="s">
        <v>1301</v>
      </c>
      <c r="H953" s="159">
        <v>1</v>
      </c>
      <c r="I953" s="160"/>
      <c r="L953" s="156"/>
      <c r="M953" s="161"/>
      <c r="T953" s="162"/>
      <c r="AT953" s="157" t="s">
        <v>240</v>
      </c>
      <c r="AU953" s="157" t="s">
        <v>86</v>
      </c>
      <c r="AV953" s="12" t="s">
        <v>86</v>
      </c>
      <c r="AW953" s="12" t="s">
        <v>32</v>
      </c>
      <c r="AX953" s="12" t="s">
        <v>84</v>
      </c>
      <c r="AY953" s="157" t="s">
        <v>177</v>
      </c>
    </row>
    <row r="954" spans="2:65" s="1" customFormat="1" ht="21.75" customHeight="1">
      <c r="B954" s="32"/>
      <c r="C954" s="136" t="s">
        <v>1357</v>
      </c>
      <c r="D954" s="136" t="s">
        <v>180</v>
      </c>
      <c r="E954" s="137" t="s">
        <v>1358</v>
      </c>
      <c r="F954" s="138" t="s">
        <v>1359</v>
      </c>
      <c r="G954" s="139" t="s">
        <v>183</v>
      </c>
      <c r="H954" s="140">
        <v>2</v>
      </c>
      <c r="I954" s="141"/>
      <c r="J954" s="142">
        <f>ROUND(I954*H954,2)</f>
        <v>0</v>
      </c>
      <c r="K954" s="138" t="s">
        <v>1</v>
      </c>
      <c r="L954" s="32"/>
      <c r="M954" s="143" t="s">
        <v>1</v>
      </c>
      <c r="N954" s="144" t="s">
        <v>42</v>
      </c>
      <c r="P954" s="145">
        <f>O954*H954</f>
        <v>0</v>
      </c>
      <c r="Q954" s="145">
        <v>0</v>
      </c>
      <c r="R954" s="145">
        <f>Q954*H954</f>
        <v>0</v>
      </c>
      <c r="S954" s="145">
        <v>0</v>
      </c>
      <c r="T954" s="146">
        <f>S954*H954</f>
        <v>0</v>
      </c>
      <c r="AR954" s="147" t="s">
        <v>115</v>
      </c>
      <c r="AT954" s="147" t="s">
        <v>180</v>
      </c>
      <c r="AU954" s="147" t="s">
        <v>86</v>
      </c>
      <c r="AY954" s="17" t="s">
        <v>177</v>
      </c>
      <c r="BE954" s="148">
        <f>IF(N954="základní",J954,0)</f>
        <v>0</v>
      </c>
      <c r="BF954" s="148">
        <f>IF(N954="snížená",J954,0)</f>
        <v>0</v>
      </c>
      <c r="BG954" s="148">
        <f>IF(N954="zákl. přenesená",J954,0)</f>
        <v>0</v>
      </c>
      <c r="BH954" s="148">
        <f>IF(N954="sníž. přenesená",J954,0)</f>
        <v>0</v>
      </c>
      <c r="BI954" s="148">
        <f>IF(N954="nulová",J954,0)</f>
        <v>0</v>
      </c>
      <c r="BJ954" s="17" t="s">
        <v>84</v>
      </c>
      <c r="BK954" s="148">
        <f>ROUND(I954*H954,2)</f>
        <v>0</v>
      </c>
      <c r="BL954" s="17" t="s">
        <v>115</v>
      </c>
      <c r="BM954" s="147" t="s">
        <v>1360</v>
      </c>
    </row>
    <row r="955" spans="2:65" s="1" customFormat="1" ht="11.25">
      <c r="B955" s="32"/>
      <c r="D955" s="149" t="s">
        <v>186</v>
      </c>
      <c r="F955" s="150" t="s">
        <v>1359</v>
      </c>
      <c r="I955" s="151"/>
      <c r="L955" s="32"/>
      <c r="M955" s="152"/>
      <c r="T955" s="56"/>
      <c r="AT955" s="17" t="s">
        <v>186</v>
      </c>
      <c r="AU955" s="17" t="s">
        <v>86</v>
      </c>
    </row>
    <row r="956" spans="2:65" s="12" customFormat="1" ht="11.25">
      <c r="B956" s="156"/>
      <c r="D956" s="149" t="s">
        <v>240</v>
      </c>
      <c r="E956" s="157" t="s">
        <v>1</v>
      </c>
      <c r="F956" s="158" t="s">
        <v>1361</v>
      </c>
      <c r="H956" s="159">
        <v>2</v>
      </c>
      <c r="I956" s="160"/>
      <c r="L956" s="156"/>
      <c r="M956" s="161"/>
      <c r="T956" s="162"/>
      <c r="AT956" s="157" t="s">
        <v>240</v>
      </c>
      <c r="AU956" s="157" t="s">
        <v>86</v>
      </c>
      <c r="AV956" s="12" t="s">
        <v>86</v>
      </c>
      <c r="AW956" s="12" t="s">
        <v>32</v>
      </c>
      <c r="AX956" s="12" t="s">
        <v>84</v>
      </c>
      <c r="AY956" s="157" t="s">
        <v>177</v>
      </c>
    </row>
    <row r="957" spans="2:65" s="11" customFormat="1" ht="22.9" customHeight="1">
      <c r="B957" s="124"/>
      <c r="D957" s="125" t="s">
        <v>76</v>
      </c>
      <c r="E957" s="134" t="s">
        <v>1362</v>
      </c>
      <c r="F957" s="134" t="s">
        <v>1363</v>
      </c>
      <c r="I957" s="127"/>
      <c r="J957" s="135">
        <f>BK957</f>
        <v>0</v>
      </c>
      <c r="L957" s="124"/>
      <c r="M957" s="129"/>
      <c r="P957" s="130">
        <f>SUM(P958:P970)</f>
        <v>0</v>
      </c>
      <c r="R957" s="130">
        <f>SUM(R958:R970)</f>
        <v>0</v>
      </c>
      <c r="T957" s="131">
        <f>SUM(T958:T970)</f>
        <v>0</v>
      </c>
      <c r="AR957" s="125" t="s">
        <v>84</v>
      </c>
      <c r="AT957" s="132" t="s">
        <v>76</v>
      </c>
      <c r="AU957" s="132" t="s">
        <v>84</v>
      </c>
      <c r="AY957" s="125" t="s">
        <v>177</v>
      </c>
      <c r="BK957" s="133">
        <f>SUM(BK958:BK970)</f>
        <v>0</v>
      </c>
    </row>
    <row r="958" spans="2:65" s="1" customFormat="1" ht="16.5" customHeight="1">
      <c r="B958" s="32"/>
      <c r="C958" s="136" t="s">
        <v>1364</v>
      </c>
      <c r="D958" s="136" t="s">
        <v>180</v>
      </c>
      <c r="E958" s="137" t="s">
        <v>1365</v>
      </c>
      <c r="F958" s="138" t="s">
        <v>1366</v>
      </c>
      <c r="G958" s="139" t="s">
        <v>307</v>
      </c>
      <c r="H958" s="140">
        <v>0.58399999999999996</v>
      </c>
      <c r="I958" s="141"/>
      <c r="J958" s="142">
        <f>ROUND(I958*H958,2)</f>
        <v>0</v>
      </c>
      <c r="K958" s="138" t="s">
        <v>237</v>
      </c>
      <c r="L958" s="32"/>
      <c r="M958" s="143" t="s">
        <v>1</v>
      </c>
      <c r="N958" s="144" t="s">
        <v>42</v>
      </c>
      <c r="P958" s="145">
        <f>O958*H958</f>
        <v>0</v>
      </c>
      <c r="Q958" s="145">
        <v>0</v>
      </c>
      <c r="R958" s="145">
        <f>Q958*H958</f>
        <v>0</v>
      </c>
      <c r="S958" s="145">
        <v>0</v>
      </c>
      <c r="T958" s="146">
        <f>S958*H958</f>
        <v>0</v>
      </c>
      <c r="AR958" s="147" t="s">
        <v>115</v>
      </c>
      <c r="AT958" s="147" t="s">
        <v>180</v>
      </c>
      <c r="AU958" s="147" t="s">
        <v>86</v>
      </c>
      <c r="AY958" s="17" t="s">
        <v>177</v>
      </c>
      <c r="BE958" s="148">
        <f>IF(N958="základní",J958,0)</f>
        <v>0</v>
      </c>
      <c r="BF958" s="148">
        <f>IF(N958="snížená",J958,0)</f>
        <v>0</v>
      </c>
      <c r="BG958" s="148">
        <f>IF(N958="zákl. přenesená",J958,0)</f>
        <v>0</v>
      </c>
      <c r="BH958" s="148">
        <f>IF(N958="sníž. přenesená",J958,0)</f>
        <v>0</v>
      </c>
      <c r="BI958" s="148">
        <f>IF(N958="nulová",J958,0)</f>
        <v>0</v>
      </c>
      <c r="BJ958" s="17" t="s">
        <v>84</v>
      </c>
      <c r="BK958" s="148">
        <f>ROUND(I958*H958,2)</f>
        <v>0</v>
      </c>
      <c r="BL958" s="17" t="s">
        <v>115</v>
      </c>
      <c r="BM958" s="147" t="s">
        <v>1367</v>
      </c>
    </row>
    <row r="959" spans="2:65" s="1" customFormat="1" ht="11.25">
      <c r="B959" s="32"/>
      <c r="D959" s="149" t="s">
        <v>186</v>
      </c>
      <c r="F959" s="150" t="s">
        <v>1368</v>
      </c>
      <c r="I959" s="151"/>
      <c r="L959" s="32"/>
      <c r="M959" s="152"/>
      <c r="T959" s="56"/>
      <c r="AT959" s="17" t="s">
        <v>186</v>
      </c>
      <c r="AU959" s="17" t="s">
        <v>86</v>
      </c>
    </row>
    <row r="960" spans="2:65" s="12" customFormat="1" ht="11.25">
      <c r="B960" s="156"/>
      <c r="D960" s="149" t="s">
        <v>240</v>
      </c>
      <c r="E960" s="157" t="s">
        <v>1</v>
      </c>
      <c r="F960" s="158" t="s">
        <v>1369</v>
      </c>
      <c r="H960" s="159">
        <v>0.58399999999999996</v>
      </c>
      <c r="I960" s="160"/>
      <c r="L960" s="156"/>
      <c r="M960" s="161"/>
      <c r="T960" s="162"/>
      <c r="AT960" s="157" t="s">
        <v>240</v>
      </c>
      <c r="AU960" s="157" t="s">
        <v>86</v>
      </c>
      <c r="AV960" s="12" t="s">
        <v>86</v>
      </c>
      <c r="AW960" s="12" t="s">
        <v>32</v>
      </c>
      <c r="AX960" s="12" t="s">
        <v>84</v>
      </c>
      <c r="AY960" s="157" t="s">
        <v>177</v>
      </c>
    </row>
    <row r="961" spans="2:65" s="1" customFormat="1" ht="24.2" customHeight="1">
      <c r="B961" s="32"/>
      <c r="C961" s="136" t="s">
        <v>1370</v>
      </c>
      <c r="D961" s="136" t="s">
        <v>180</v>
      </c>
      <c r="E961" s="137" t="s">
        <v>1371</v>
      </c>
      <c r="F961" s="138" t="s">
        <v>1372</v>
      </c>
      <c r="G961" s="139" t="s">
        <v>307</v>
      </c>
      <c r="H961" s="140">
        <v>0.58399999999999996</v>
      </c>
      <c r="I961" s="141"/>
      <c r="J961" s="142">
        <f>ROUND(I961*H961,2)</f>
        <v>0</v>
      </c>
      <c r="K961" s="138" t="s">
        <v>1</v>
      </c>
      <c r="L961" s="32"/>
      <c r="M961" s="143" t="s">
        <v>1</v>
      </c>
      <c r="N961" s="144" t="s">
        <v>42</v>
      </c>
      <c r="P961" s="145">
        <f>O961*H961</f>
        <v>0</v>
      </c>
      <c r="Q961" s="145">
        <v>0</v>
      </c>
      <c r="R961" s="145">
        <f>Q961*H961</f>
        <v>0</v>
      </c>
      <c r="S961" s="145">
        <v>0</v>
      </c>
      <c r="T961" s="146">
        <f>S961*H961</f>
        <v>0</v>
      </c>
      <c r="AR961" s="147" t="s">
        <v>115</v>
      </c>
      <c r="AT961" s="147" t="s">
        <v>180</v>
      </c>
      <c r="AU961" s="147" t="s">
        <v>86</v>
      </c>
      <c r="AY961" s="17" t="s">
        <v>177</v>
      </c>
      <c r="BE961" s="148">
        <f>IF(N961="základní",J961,0)</f>
        <v>0</v>
      </c>
      <c r="BF961" s="148">
        <f>IF(N961="snížená",J961,0)</f>
        <v>0</v>
      </c>
      <c r="BG961" s="148">
        <f>IF(N961="zákl. přenesená",J961,0)</f>
        <v>0</v>
      </c>
      <c r="BH961" s="148">
        <f>IF(N961="sníž. přenesená",J961,0)</f>
        <v>0</v>
      </c>
      <c r="BI961" s="148">
        <f>IF(N961="nulová",J961,0)</f>
        <v>0</v>
      </c>
      <c r="BJ961" s="17" t="s">
        <v>84</v>
      </c>
      <c r="BK961" s="148">
        <f>ROUND(I961*H961,2)</f>
        <v>0</v>
      </c>
      <c r="BL961" s="17" t="s">
        <v>115</v>
      </c>
      <c r="BM961" s="147" t="s">
        <v>1373</v>
      </c>
    </row>
    <row r="962" spans="2:65" s="1" customFormat="1" ht="19.5">
      <c r="B962" s="32"/>
      <c r="D962" s="149" t="s">
        <v>186</v>
      </c>
      <c r="F962" s="150" t="s">
        <v>1374</v>
      </c>
      <c r="I962" s="151"/>
      <c r="L962" s="32"/>
      <c r="M962" s="152"/>
      <c r="T962" s="56"/>
      <c r="AT962" s="17" t="s">
        <v>186</v>
      </c>
      <c r="AU962" s="17" t="s">
        <v>86</v>
      </c>
    </row>
    <row r="963" spans="2:65" s="12" customFormat="1" ht="11.25">
      <c r="B963" s="156"/>
      <c r="D963" s="149" t="s">
        <v>240</v>
      </c>
      <c r="E963" s="157" t="s">
        <v>1</v>
      </c>
      <c r="F963" s="158" t="s">
        <v>1375</v>
      </c>
      <c r="H963" s="159">
        <v>0.184</v>
      </c>
      <c r="I963" s="160"/>
      <c r="L963" s="156"/>
      <c r="M963" s="161"/>
      <c r="T963" s="162"/>
      <c r="AT963" s="157" t="s">
        <v>240</v>
      </c>
      <c r="AU963" s="157" t="s">
        <v>86</v>
      </c>
      <c r="AV963" s="12" t="s">
        <v>86</v>
      </c>
      <c r="AW963" s="12" t="s">
        <v>32</v>
      </c>
      <c r="AX963" s="12" t="s">
        <v>77</v>
      </c>
      <c r="AY963" s="157" t="s">
        <v>177</v>
      </c>
    </row>
    <row r="964" spans="2:65" s="12" customFormat="1" ht="11.25">
      <c r="B964" s="156"/>
      <c r="D964" s="149" t="s">
        <v>240</v>
      </c>
      <c r="E964" s="157" t="s">
        <v>1</v>
      </c>
      <c r="F964" s="158" t="s">
        <v>1376</v>
      </c>
      <c r="H964" s="159">
        <v>0.4</v>
      </c>
      <c r="I964" s="160"/>
      <c r="L964" s="156"/>
      <c r="M964" s="161"/>
      <c r="T964" s="162"/>
      <c r="AT964" s="157" t="s">
        <v>240</v>
      </c>
      <c r="AU964" s="157" t="s">
        <v>86</v>
      </c>
      <c r="AV964" s="12" t="s">
        <v>86</v>
      </c>
      <c r="AW964" s="12" t="s">
        <v>32</v>
      </c>
      <c r="AX964" s="12" t="s">
        <v>77</v>
      </c>
      <c r="AY964" s="157" t="s">
        <v>177</v>
      </c>
    </row>
    <row r="965" spans="2:65" s="14" customFormat="1" ht="11.25">
      <c r="B965" s="169"/>
      <c r="D965" s="149" t="s">
        <v>240</v>
      </c>
      <c r="E965" s="170" t="s">
        <v>1</v>
      </c>
      <c r="F965" s="171" t="s">
        <v>263</v>
      </c>
      <c r="H965" s="172">
        <v>0.58399999999999996</v>
      </c>
      <c r="I965" s="173"/>
      <c r="L965" s="169"/>
      <c r="M965" s="174"/>
      <c r="T965" s="175"/>
      <c r="AT965" s="170" t="s">
        <v>240</v>
      </c>
      <c r="AU965" s="170" t="s">
        <v>86</v>
      </c>
      <c r="AV965" s="14" t="s">
        <v>115</v>
      </c>
      <c r="AW965" s="14" t="s">
        <v>32</v>
      </c>
      <c r="AX965" s="14" t="s">
        <v>84</v>
      </c>
      <c r="AY965" s="170" t="s">
        <v>177</v>
      </c>
    </row>
    <row r="966" spans="2:65" s="1" customFormat="1" ht="24.2" customHeight="1">
      <c r="B966" s="32"/>
      <c r="C966" s="136" t="s">
        <v>1377</v>
      </c>
      <c r="D966" s="136" t="s">
        <v>180</v>
      </c>
      <c r="E966" s="137" t="s">
        <v>1378</v>
      </c>
      <c r="F966" s="138" t="s">
        <v>1379</v>
      </c>
      <c r="G966" s="139" t="s">
        <v>307</v>
      </c>
      <c r="H966" s="140">
        <v>0.58399999999999996</v>
      </c>
      <c r="I966" s="141"/>
      <c r="J966" s="142">
        <f>ROUND(I966*H966,2)</f>
        <v>0</v>
      </c>
      <c r="K966" s="138" t="s">
        <v>237</v>
      </c>
      <c r="L966" s="32"/>
      <c r="M966" s="143" t="s">
        <v>1</v>
      </c>
      <c r="N966" s="144" t="s">
        <v>42</v>
      </c>
      <c r="P966" s="145">
        <f>O966*H966</f>
        <v>0</v>
      </c>
      <c r="Q966" s="145">
        <v>0</v>
      </c>
      <c r="R966" s="145">
        <f>Q966*H966</f>
        <v>0</v>
      </c>
      <c r="S966" s="145">
        <v>0</v>
      </c>
      <c r="T966" s="146">
        <f>S966*H966</f>
        <v>0</v>
      </c>
      <c r="AR966" s="147" t="s">
        <v>115</v>
      </c>
      <c r="AT966" s="147" t="s">
        <v>180</v>
      </c>
      <c r="AU966" s="147" t="s">
        <v>86</v>
      </c>
      <c r="AY966" s="17" t="s">
        <v>177</v>
      </c>
      <c r="BE966" s="148">
        <f>IF(N966="základní",J966,0)</f>
        <v>0</v>
      </c>
      <c r="BF966" s="148">
        <f>IF(N966="snížená",J966,0)</f>
        <v>0</v>
      </c>
      <c r="BG966" s="148">
        <f>IF(N966="zákl. přenesená",J966,0)</f>
        <v>0</v>
      </c>
      <c r="BH966" s="148">
        <f>IF(N966="sníž. přenesená",J966,0)</f>
        <v>0</v>
      </c>
      <c r="BI966" s="148">
        <f>IF(N966="nulová",J966,0)</f>
        <v>0</v>
      </c>
      <c r="BJ966" s="17" t="s">
        <v>84</v>
      </c>
      <c r="BK966" s="148">
        <f>ROUND(I966*H966,2)</f>
        <v>0</v>
      </c>
      <c r="BL966" s="17" t="s">
        <v>115</v>
      </c>
      <c r="BM966" s="147" t="s">
        <v>1380</v>
      </c>
    </row>
    <row r="967" spans="2:65" s="1" customFormat="1" ht="19.5">
      <c r="B967" s="32"/>
      <c r="D967" s="149" t="s">
        <v>186</v>
      </c>
      <c r="F967" s="150" t="s">
        <v>1381</v>
      </c>
      <c r="I967" s="151"/>
      <c r="L967" s="32"/>
      <c r="M967" s="152"/>
      <c r="T967" s="56"/>
      <c r="AT967" s="17" t="s">
        <v>186</v>
      </c>
      <c r="AU967" s="17" t="s">
        <v>86</v>
      </c>
    </row>
    <row r="968" spans="2:65" s="12" customFormat="1" ht="11.25">
      <c r="B968" s="156"/>
      <c r="D968" s="149" t="s">
        <v>240</v>
      </c>
      <c r="E968" s="157" t="s">
        <v>1</v>
      </c>
      <c r="F968" s="158" t="s">
        <v>1375</v>
      </c>
      <c r="H968" s="159">
        <v>0.184</v>
      </c>
      <c r="I968" s="160"/>
      <c r="L968" s="156"/>
      <c r="M968" s="161"/>
      <c r="T968" s="162"/>
      <c r="AT968" s="157" t="s">
        <v>240</v>
      </c>
      <c r="AU968" s="157" t="s">
        <v>86</v>
      </c>
      <c r="AV968" s="12" t="s">
        <v>86</v>
      </c>
      <c r="AW968" s="12" t="s">
        <v>32</v>
      </c>
      <c r="AX968" s="12" t="s">
        <v>77</v>
      </c>
      <c r="AY968" s="157" t="s">
        <v>177</v>
      </c>
    </row>
    <row r="969" spans="2:65" s="12" customFormat="1" ht="11.25">
      <c r="B969" s="156"/>
      <c r="D969" s="149" t="s">
        <v>240</v>
      </c>
      <c r="E969" s="157" t="s">
        <v>1</v>
      </c>
      <c r="F969" s="158" t="s">
        <v>1376</v>
      </c>
      <c r="H969" s="159">
        <v>0.4</v>
      </c>
      <c r="I969" s="160"/>
      <c r="L969" s="156"/>
      <c r="M969" s="161"/>
      <c r="T969" s="162"/>
      <c r="AT969" s="157" t="s">
        <v>240</v>
      </c>
      <c r="AU969" s="157" t="s">
        <v>86</v>
      </c>
      <c r="AV969" s="12" t="s">
        <v>86</v>
      </c>
      <c r="AW969" s="12" t="s">
        <v>32</v>
      </c>
      <c r="AX969" s="12" t="s">
        <v>77</v>
      </c>
      <c r="AY969" s="157" t="s">
        <v>177</v>
      </c>
    </row>
    <row r="970" spans="2:65" s="14" customFormat="1" ht="11.25">
      <c r="B970" s="169"/>
      <c r="D970" s="149" t="s">
        <v>240</v>
      </c>
      <c r="E970" s="170" t="s">
        <v>1</v>
      </c>
      <c r="F970" s="171" t="s">
        <v>263</v>
      </c>
      <c r="H970" s="172">
        <v>0.58399999999999996</v>
      </c>
      <c r="I970" s="173"/>
      <c r="L970" s="169"/>
      <c r="M970" s="174"/>
      <c r="T970" s="175"/>
      <c r="AT970" s="170" t="s">
        <v>240</v>
      </c>
      <c r="AU970" s="170" t="s">
        <v>86</v>
      </c>
      <c r="AV970" s="14" t="s">
        <v>115</v>
      </c>
      <c r="AW970" s="14" t="s">
        <v>32</v>
      </c>
      <c r="AX970" s="14" t="s">
        <v>84</v>
      </c>
      <c r="AY970" s="170" t="s">
        <v>177</v>
      </c>
    </row>
    <row r="971" spans="2:65" s="11" customFormat="1" ht="22.9" customHeight="1">
      <c r="B971" s="124"/>
      <c r="D971" s="125" t="s">
        <v>76</v>
      </c>
      <c r="E971" s="134" t="s">
        <v>1382</v>
      </c>
      <c r="F971" s="134" t="s">
        <v>1383</v>
      </c>
      <c r="I971" s="127"/>
      <c r="J971" s="135">
        <f>BK971</f>
        <v>0</v>
      </c>
      <c r="L971" s="124"/>
      <c r="M971" s="129"/>
      <c r="P971" s="130">
        <f>SUM(P972:P973)</f>
        <v>0</v>
      </c>
      <c r="R971" s="130">
        <f>SUM(R972:R973)</f>
        <v>0</v>
      </c>
      <c r="T971" s="131">
        <f>SUM(T972:T973)</f>
        <v>0</v>
      </c>
      <c r="AR971" s="125" t="s">
        <v>84</v>
      </c>
      <c r="AT971" s="132" t="s">
        <v>76</v>
      </c>
      <c r="AU971" s="132" t="s">
        <v>84</v>
      </c>
      <c r="AY971" s="125" t="s">
        <v>177</v>
      </c>
      <c r="BK971" s="133">
        <f>SUM(BK972:BK973)</f>
        <v>0</v>
      </c>
    </row>
    <row r="972" spans="2:65" s="1" customFormat="1" ht="16.5" customHeight="1">
      <c r="B972" s="32"/>
      <c r="C972" s="136" t="s">
        <v>1384</v>
      </c>
      <c r="D972" s="136" t="s">
        <v>180</v>
      </c>
      <c r="E972" s="137" t="s">
        <v>1385</v>
      </c>
      <c r="F972" s="138" t="s">
        <v>1386</v>
      </c>
      <c r="G972" s="139" t="s">
        <v>307</v>
      </c>
      <c r="H972" s="140">
        <v>1152.1759999999999</v>
      </c>
      <c r="I972" s="141"/>
      <c r="J972" s="142">
        <f>ROUND(I972*H972,2)</f>
        <v>0</v>
      </c>
      <c r="K972" s="138" t="s">
        <v>237</v>
      </c>
      <c r="L972" s="32"/>
      <c r="M972" s="143" t="s">
        <v>1</v>
      </c>
      <c r="N972" s="144" t="s">
        <v>42</v>
      </c>
      <c r="P972" s="145">
        <f>O972*H972</f>
        <v>0</v>
      </c>
      <c r="Q972" s="145">
        <v>0</v>
      </c>
      <c r="R972" s="145">
        <f>Q972*H972</f>
        <v>0</v>
      </c>
      <c r="S972" s="145">
        <v>0</v>
      </c>
      <c r="T972" s="146">
        <f>S972*H972</f>
        <v>0</v>
      </c>
      <c r="AR972" s="147" t="s">
        <v>115</v>
      </c>
      <c r="AT972" s="147" t="s">
        <v>180</v>
      </c>
      <c r="AU972" s="147" t="s">
        <v>86</v>
      </c>
      <c r="AY972" s="17" t="s">
        <v>177</v>
      </c>
      <c r="BE972" s="148">
        <f>IF(N972="základní",J972,0)</f>
        <v>0</v>
      </c>
      <c r="BF972" s="148">
        <f>IF(N972="snížená",J972,0)</f>
        <v>0</v>
      </c>
      <c r="BG972" s="148">
        <f>IF(N972="zákl. přenesená",J972,0)</f>
        <v>0</v>
      </c>
      <c r="BH972" s="148">
        <f>IF(N972="sníž. přenesená",J972,0)</f>
        <v>0</v>
      </c>
      <c r="BI972" s="148">
        <f>IF(N972="nulová",J972,0)</f>
        <v>0</v>
      </c>
      <c r="BJ972" s="17" t="s">
        <v>84</v>
      </c>
      <c r="BK972" s="148">
        <f>ROUND(I972*H972,2)</f>
        <v>0</v>
      </c>
      <c r="BL972" s="17" t="s">
        <v>115</v>
      </c>
      <c r="BM972" s="147" t="s">
        <v>1387</v>
      </c>
    </row>
    <row r="973" spans="2:65" s="1" customFormat="1" ht="19.5">
      <c r="B973" s="32"/>
      <c r="D973" s="149" t="s">
        <v>186</v>
      </c>
      <c r="F973" s="150" t="s">
        <v>1388</v>
      </c>
      <c r="I973" s="151"/>
      <c r="L973" s="32"/>
      <c r="M973" s="152"/>
      <c r="T973" s="56"/>
      <c r="AT973" s="17" t="s">
        <v>186</v>
      </c>
      <c r="AU973" s="17" t="s">
        <v>86</v>
      </c>
    </row>
    <row r="974" spans="2:65" s="11" customFormat="1" ht="25.9" customHeight="1">
      <c r="B974" s="124"/>
      <c r="D974" s="125" t="s">
        <v>76</v>
      </c>
      <c r="E974" s="126" t="s">
        <v>1389</v>
      </c>
      <c r="F974" s="126" t="s">
        <v>1390</v>
      </c>
      <c r="I974" s="127"/>
      <c r="J974" s="128">
        <f>BK974</f>
        <v>0</v>
      </c>
      <c r="L974" s="124"/>
      <c r="M974" s="129"/>
      <c r="P974" s="130">
        <f>P975+P1021+P1102+P1182+P1295+P1374+P1453+P1462+P1561+P1586+P1617+P1627+P1663+P1679+P1691+P1701+P1707</f>
        <v>0</v>
      </c>
      <c r="R974" s="130">
        <f>R975+R1021+R1102+R1182+R1295+R1374+R1453+R1462+R1561+R1586+R1617+R1627+R1663+R1679+R1691+R1701+R1707</f>
        <v>36.395856159999994</v>
      </c>
      <c r="T974" s="131">
        <f>T975+T1021+T1102+T1182+T1295+T1374+T1453+T1462+T1561+T1586+T1617+T1627+T1663+T1679+T1691+T1701+T1707</f>
        <v>0</v>
      </c>
      <c r="AR974" s="125" t="s">
        <v>86</v>
      </c>
      <c r="AT974" s="132" t="s">
        <v>76</v>
      </c>
      <c r="AU974" s="132" t="s">
        <v>77</v>
      </c>
      <c r="AY974" s="125" t="s">
        <v>177</v>
      </c>
      <c r="BK974" s="133">
        <f>BK975+BK1021+BK1102+BK1182+BK1295+BK1374+BK1453+BK1462+BK1561+BK1586+BK1617+BK1627+BK1663+BK1679+BK1691+BK1701+BK1707</f>
        <v>0</v>
      </c>
    </row>
    <row r="975" spans="2:65" s="11" customFormat="1" ht="22.9" customHeight="1">
      <c r="B975" s="124"/>
      <c r="D975" s="125" t="s">
        <v>76</v>
      </c>
      <c r="E975" s="134" t="s">
        <v>1391</v>
      </c>
      <c r="F975" s="134" t="s">
        <v>1392</v>
      </c>
      <c r="I975" s="127"/>
      <c r="J975" s="135">
        <f>BK975</f>
        <v>0</v>
      </c>
      <c r="L975" s="124"/>
      <c r="M975" s="129"/>
      <c r="P975" s="130">
        <f>SUM(P976:P1020)</f>
        <v>0</v>
      </c>
      <c r="R975" s="130">
        <f>SUM(R976:R1020)</f>
        <v>6.1469361999999999</v>
      </c>
      <c r="T975" s="131">
        <f>SUM(T976:T1020)</f>
        <v>0</v>
      </c>
      <c r="AR975" s="125" t="s">
        <v>86</v>
      </c>
      <c r="AT975" s="132" t="s">
        <v>76</v>
      </c>
      <c r="AU975" s="132" t="s">
        <v>84</v>
      </c>
      <c r="AY975" s="125" t="s">
        <v>177</v>
      </c>
      <c r="BK975" s="133">
        <f>SUM(BK976:BK1020)</f>
        <v>0</v>
      </c>
    </row>
    <row r="976" spans="2:65" s="1" customFormat="1" ht="16.5" customHeight="1">
      <c r="B976" s="32"/>
      <c r="C976" s="136" t="s">
        <v>1393</v>
      </c>
      <c r="D976" s="136" t="s">
        <v>180</v>
      </c>
      <c r="E976" s="137" t="s">
        <v>1394</v>
      </c>
      <c r="F976" s="138" t="s">
        <v>1395</v>
      </c>
      <c r="G976" s="139" t="s">
        <v>368</v>
      </c>
      <c r="H976" s="140">
        <v>301</v>
      </c>
      <c r="I976" s="141"/>
      <c r="J976" s="142">
        <f>ROUND(I976*H976,2)</f>
        <v>0</v>
      </c>
      <c r="K976" s="138" t="s">
        <v>237</v>
      </c>
      <c r="L976" s="32"/>
      <c r="M976" s="143" t="s">
        <v>1</v>
      </c>
      <c r="N976" s="144" t="s">
        <v>42</v>
      </c>
      <c r="P976" s="145">
        <f>O976*H976</f>
        <v>0</v>
      </c>
      <c r="Q976" s="145">
        <v>0</v>
      </c>
      <c r="R976" s="145">
        <f>Q976*H976</f>
        <v>0</v>
      </c>
      <c r="S976" s="145">
        <v>0</v>
      </c>
      <c r="T976" s="146">
        <f>S976*H976</f>
        <v>0</v>
      </c>
      <c r="AR976" s="147" t="s">
        <v>354</v>
      </c>
      <c r="AT976" s="147" t="s">
        <v>180</v>
      </c>
      <c r="AU976" s="147" t="s">
        <v>86</v>
      </c>
      <c r="AY976" s="17" t="s">
        <v>177</v>
      </c>
      <c r="BE976" s="148">
        <f>IF(N976="základní",J976,0)</f>
        <v>0</v>
      </c>
      <c r="BF976" s="148">
        <f>IF(N976="snížená",J976,0)</f>
        <v>0</v>
      </c>
      <c r="BG976" s="148">
        <f>IF(N976="zákl. přenesená",J976,0)</f>
        <v>0</v>
      </c>
      <c r="BH976" s="148">
        <f>IF(N976="sníž. přenesená",J976,0)</f>
        <v>0</v>
      </c>
      <c r="BI976" s="148">
        <f>IF(N976="nulová",J976,0)</f>
        <v>0</v>
      </c>
      <c r="BJ976" s="17" t="s">
        <v>84</v>
      </c>
      <c r="BK976" s="148">
        <f>ROUND(I976*H976,2)</f>
        <v>0</v>
      </c>
      <c r="BL976" s="17" t="s">
        <v>354</v>
      </c>
      <c r="BM976" s="147" t="s">
        <v>1396</v>
      </c>
    </row>
    <row r="977" spans="2:65" s="1" customFormat="1" ht="11.25">
      <c r="B977" s="32"/>
      <c r="D977" s="149" t="s">
        <v>186</v>
      </c>
      <c r="F977" s="150" t="s">
        <v>1397</v>
      </c>
      <c r="I977" s="151"/>
      <c r="L977" s="32"/>
      <c r="M977" s="152"/>
      <c r="T977" s="56"/>
      <c r="AT977" s="17" t="s">
        <v>186</v>
      </c>
      <c r="AU977" s="17" t="s">
        <v>86</v>
      </c>
    </row>
    <row r="978" spans="2:65" s="12" customFormat="1" ht="11.25">
      <c r="B978" s="156"/>
      <c r="D978" s="149" t="s">
        <v>240</v>
      </c>
      <c r="E978" s="157" t="s">
        <v>1</v>
      </c>
      <c r="F978" s="158" t="s">
        <v>1398</v>
      </c>
      <c r="H978" s="159">
        <v>301</v>
      </c>
      <c r="I978" s="160"/>
      <c r="L978" s="156"/>
      <c r="M978" s="161"/>
      <c r="T978" s="162"/>
      <c r="AT978" s="157" t="s">
        <v>240</v>
      </c>
      <c r="AU978" s="157" t="s">
        <v>86</v>
      </c>
      <c r="AV978" s="12" t="s">
        <v>86</v>
      </c>
      <c r="AW978" s="12" t="s">
        <v>32</v>
      </c>
      <c r="AX978" s="12" t="s">
        <v>84</v>
      </c>
      <c r="AY978" s="157" t="s">
        <v>177</v>
      </c>
    </row>
    <row r="979" spans="2:65" s="1" customFormat="1" ht="16.5" customHeight="1">
      <c r="B979" s="32"/>
      <c r="C979" s="136" t="s">
        <v>1399</v>
      </c>
      <c r="D979" s="136" t="s">
        <v>180</v>
      </c>
      <c r="E979" s="137" t="s">
        <v>1400</v>
      </c>
      <c r="F979" s="138" t="s">
        <v>1401</v>
      </c>
      <c r="G979" s="139" t="s">
        <v>368</v>
      </c>
      <c r="H979" s="140">
        <v>111.93</v>
      </c>
      <c r="I979" s="141"/>
      <c r="J979" s="142">
        <f>ROUND(I979*H979,2)</f>
        <v>0</v>
      </c>
      <c r="K979" s="138" t="s">
        <v>237</v>
      </c>
      <c r="L979" s="32"/>
      <c r="M979" s="143" t="s">
        <v>1</v>
      </c>
      <c r="N979" s="144" t="s">
        <v>42</v>
      </c>
      <c r="P979" s="145">
        <f>O979*H979</f>
        <v>0</v>
      </c>
      <c r="Q979" s="145">
        <v>0</v>
      </c>
      <c r="R979" s="145">
        <f>Q979*H979</f>
        <v>0</v>
      </c>
      <c r="S979" s="145">
        <v>0</v>
      </c>
      <c r="T979" s="146">
        <f>S979*H979</f>
        <v>0</v>
      </c>
      <c r="AR979" s="147" t="s">
        <v>354</v>
      </c>
      <c r="AT979" s="147" t="s">
        <v>180</v>
      </c>
      <c r="AU979" s="147" t="s">
        <v>86</v>
      </c>
      <c r="AY979" s="17" t="s">
        <v>177</v>
      </c>
      <c r="BE979" s="148">
        <f>IF(N979="základní",J979,0)</f>
        <v>0</v>
      </c>
      <c r="BF979" s="148">
        <f>IF(N979="snížená",J979,0)</f>
        <v>0</v>
      </c>
      <c r="BG979" s="148">
        <f>IF(N979="zákl. přenesená",J979,0)</f>
        <v>0</v>
      </c>
      <c r="BH979" s="148">
        <f>IF(N979="sníž. přenesená",J979,0)</f>
        <v>0</v>
      </c>
      <c r="BI979" s="148">
        <f>IF(N979="nulová",J979,0)</f>
        <v>0</v>
      </c>
      <c r="BJ979" s="17" t="s">
        <v>84</v>
      </c>
      <c r="BK979" s="148">
        <f>ROUND(I979*H979,2)</f>
        <v>0</v>
      </c>
      <c r="BL979" s="17" t="s">
        <v>354</v>
      </c>
      <c r="BM979" s="147" t="s">
        <v>1402</v>
      </c>
    </row>
    <row r="980" spans="2:65" s="1" customFormat="1" ht="11.25">
      <c r="B980" s="32"/>
      <c r="D980" s="149" t="s">
        <v>186</v>
      </c>
      <c r="F980" s="150" t="s">
        <v>1403</v>
      </c>
      <c r="I980" s="151"/>
      <c r="L980" s="32"/>
      <c r="M980" s="152"/>
      <c r="T980" s="56"/>
      <c r="AT980" s="17" t="s">
        <v>186</v>
      </c>
      <c r="AU980" s="17" t="s">
        <v>86</v>
      </c>
    </row>
    <row r="981" spans="2:65" s="12" customFormat="1" ht="11.25">
      <c r="B981" s="156"/>
      <c r="D981" s="149" t="s">
        <v>240</v>
      </c>
      <c r="E981" s="157" t="s">
        <v>1</v>
      </c>
      <c r="F981" s="158" t="s">
        <v>1404</v>
      </c>
      <c r="H981" s="159">
        <v>111.93</v>
      </c>
      <c r="I981" s="160"/>
      <c r="L981" s="156"/>
      <c r="M981" s="161"/>
      <c r="T981" s="162"/>
      <c r="AT981" s="157" t="s">
        <v>240</v>
      </c>
      <c r="AU981" s="157" t="s">
        <v>86</v>
      </c>
      <c r="AV981" s="12" t="s">
        <v>86</v>
      </c>
      <c r="AW981" s="12" t="s">
        <v>32</v>
      </c>
      <c r="AX981" s="12" t="s">
        <v>84</v>
      </c>
      <c r="AY981" s="157" t="s">
        <v>177</v>
      </c>
    </row>
    <row r="982" spans="2:65" s="1" customFormat="1" ht="16.5" customHeight="1">
      <c r="B982" s="32"/>
      <c r="C982" s="183" t="s">
        <v>1405</v>
      </c>
      <c r="D982" s="183" t="s">
        <v>344</v>
      </c>
      <c r="E982" s="184" t="s">
        <v>1406</v>
      </c>
      <c r="F982" s="185" t="s">
        <v>1407</v>
      </c>
      <c r="G982" s="186" t="s">
        <v>307</v>
      </c>
      <c r="H982" s="187">
        <v>0.124</v>
      </c>
      <c r="I982" s="188"/>
      <c r="J982" s="189">
        <f>ROUND(I982*H982,2)</f>
        <v>0</v>
      </c>
      <c r="K982" s="185" t="s">
        <v>237</v>
      </c>
      <c r="L982" s="190"/>
      <c r="M982" s="191" t="s">
        <v>1</v>
      </c>
      <c r="N982" s="192" t="s">
        <v>42</v>
      </c>
      <c r="P982" s="145">
        <f>O982*H982</f>
        <v>0</v>
      </c>
      <c r="Q982" s="145">
        <v>1</v>
      </c>
      <c r="R982" s="145">
        <f>Q982*H982</f>
        <v>0.124</v>
      </c>
      <c r="S982" s="145">
        <v>0</v>
      </c>
      <c r="T982" s="146">
        <f>S982*H982</f>
        <v>0</v>
      </c>
      <c r="AR982" s="147" t="s">
        <v>447</v>
      </c>
      <c r="AT982" s="147" t="s">
        <v>344</v>
      </c>
      <c r="AU982" s="147" t="s">
        <v>86</v>
      </c>
      <c r="AY982" s="17" t="s">
        <v>177</v>
      </c>
      <c r="BE982" s="148">
        <f>IF(N982="základní",J982,0)</f>
        <v>0</v>
      </c>
      <c r="BF982" s="148">
        <f>IF(N982="snížená",J982,0)</f>
        <v>0</v>
      </c>
      <c r="BG982" s="148">
        <f>IF(N982="zákl. přenesená",J982,0)</f>
        <v>0</v>
      </c>
      <c r="BH982" s="148">
        <f>IF(N982="sníž. přenesená",J982,0)</f>
        <v>0</v>
      </c>
      <c r="BI982" s="148">
        <f>IF(N982="nulová",J982,0)</f>
        <v>0</v>
      </c>
      <c r="BJ982" s="17" t="s">
        <v>84</v>
      </c>
      <c r="BK982" s="148">
        <f>ROUND(I982*H982,2)</f>
        <v>0</v>
      </c>
      <c r="BL982" s="17" t="s">
        <v>354</v>
      </c>
      <c r="BM982" s="147" t="s">
        <v>1408</v>
      </c>
    </row>
    <row r="983" spans="2:65" s="1" customFormat="1" ht="11.25">
      <c r="B983" s="32"/>
      <c r="D983" s="149" t="s">
        <v>186</v>
      </c>
      <c r="F983" s="150" t="s">
        <v>1407</v>
      </c>
      <c r="I983" s="151"/>
      <c r="L983" s="32"/>
      <c r="M983" s="152"/>
      <c r="T983" s="56"/>
      <c r="AT983" s="17" t="s">
        <v>186</v>
      </c>
      <c r="AU983" s="17" t="s">
        <v>86</v>
      </c>
    </row>
    <row r="984" spans="2:65" s="12" customFormat="1" ht="11.25">
      <c r="B984" s="156"/>
      <c r="D984" s="149" t="s">
        <v>240</v>
      </c>
      <c r="E984" s="157" t="s">
        <v>1</v>
      </c>
      <c r="F984" s="158" t="s">
        <v>1409</v>
      </c>
      <c r="H984" s="159">
        <v>412.93</v>
      </c>
      <c r="I984" s="160"/>
      <c r="L984" s="156"/>
      <c r="M984" s="161"/>
      <c r="T984" s="162"/>
      <c r="AT984" s="157" t="s">
        <v>240</v>
      </c>
      <c r="AU984" s="157" t="s">
        <v>86</v>
      </c>
      <c r="AV984" s="12" t="s">
        <v>86</v>
      </c>
      <c r="AW984" s="12" t="s">
        <v>32</v>
      </c>
      <c r="AX984" s="12" t="s">
        <v>84</v>
      </c>
      <c r="AY984" s="157" t="s">
        <v>177</v>
      </c>
    </row>
    <row r="985" spans="2:65" s="12" customFormat="1" ht="11.25">
      <c r="B985" s="156"/>
      <c r="D985" s="149" t="s">
        <v>240</v>
      </c>
      <c r="F985" s="158" t="s">
        <v>1410</v>
      </c>
      <c r="H985" s="159">
        <v>0.124</v>
      </c>
      <c r="I985" s="160"/>
      <c r="L985" s="156"/>
      <c r="M985" s="161"/>
      <c r="T985" s="162"/>
      <c r="AT985" s="157" t="s">
        <v>240</v>
      </c>
      <c r="AU985" s="157" t="s">
        <v>86</v>
      </c>
      <c r="AV985" s="12" t="s">
        <v>86</v>
      </c>
      <c r="AW985" s="12" t="s">
        <v>4</v>
      </c>
      <c r="AX985" s="12" t="s">
        <v>84</v>
      </c>
      <c r="AY985" s="157" t="s">
        <v>177</v>
      </c>
    </row>
    <row r="986" spans="2:65" s="1" customFormat="1" ht="16.5" customHeight="1">
      <c r="B986" s="32"/>
      <c r="C986" s="136" t="s">
        <v>1411</v>
      </c>
      <c r="D986" s="136" t="s">
        <v>180</v>
      </c>
      <c r="E986" s="137" t="s">
        <v>1412</v>
      </c>
      <c r="F986" s="138" t="s">
        <v>1413</v>
      </c>
      <c r="G986" s="139" t="s">
        <v>368</v>
      </c>
      <c r="H986" s="140">
        <v>602</v>
      </c>
      <c r="I986" s="141"/>
      <c r="J986" s="142">
        <f>ROUND(I986*H986,2)</f>
        <v>0</v>
      </c>
      <c r="K986" s="138" t="s">
        <v>237</v>
      </c>
      <c r="L986" s="32"/>
      <c r="M986" s="143" t="s">
        <v>1</v>
      </c>
      <c r="N986" s="144" t="s">
        <v>42</v>
      </c>
      <c r="P986" s="145">
        <f>O986*H986</f>
        <v>0</v>
      </c>
      <c r="Q986" s="145">
        <v>4.0000000000000002E-4</v>
      </c>
      <c r="R986" s="145">
        <f>Q986*H986</f>
        <v>0.24080000000000001</v>
      </c>
      <c r="S986" s="145">
        <v>0</v>
      </c>
      <c r="T986" s="146">
        <f>S986*H986</f>
        <v>0</v>
      </c>
      <c r="AR986" s="147" t="s">
        <v>354</v>
      </c>
      <c r="AT986" s="147" t="s">
        <v>180</v>
      </c>
      <c r="AU986" s="147" t="s">
        <v>86</v>
      </c>
      <c r="AY986" s="17" t="s">
        <v>177</v>
      </c>
      <c r="BE986" s="148">
        <f>IF(N986="základní",J986,0)</f>
        <v>0</v>
      </c>
      <c r="BF986" s="148">
        <f>IF(N986="snížená",J986,0)</f>
        <v>0</v>
      </c>
      <c r="BG986" s="148">
        <f>IF(N986="zákl. přenesená",J986,0)</f>
        <v>0</v>
      </c>
      <c r="BH986" s="148">
        <f>IF(N986="sníž. přenesená",J986,0)</f>
        <v>0</v>
      </c>
      <c r="BI986" s="148">
        <f>IF(N986="nulová",J986,0)</f>
        <v>0</v>
      </c>
      <c r="BJ986" s="17" t="s">
        <v>84</v>
      </c>
      <c r="BK986" s="148">
        <f>ROUND(I986*H986,2)</f>
        <v>0</v>
      </c>
      <c r="BL986" s="17" t="s">
        <v>354</v>
      </c>
      <c r="BM986" s="147" t="s">
        <v>1414</v>
      </c>
    </row>
    <row r="987" spans="2:65" s="1" customFormat="1" ht="11.25">
      <c r="B987" s="32"/>
      <c r="D987" s="149" t="s">
        <v>186</v>
      </c>
      <c r="F987" s="150" t="s">
        <v>1415</v>
      </c>
      <c r="I987" s="151"/>
      <c r="L987" s="32"/>
      <c r="M987" s="152"/>
      <c r="T987" s="56"/>
      <c r="AT987" s="17" t="s">
        <v>186</v>
      </c>
      <c r="AU987" s="17" t="s">
        <v>86</v>
      </c>
    </row>
    <row r="988" spans="2:65" s="12" customFormat="1" ht="11.25">
      <c r="B988" s="156"/>
      <c r="D988" s="149" t="s">
        <v>240</v>
      </c>
      <c r="E988" s="157" t="s">
        <v>1</v>
      </c>
      <c r="F988" s="158" t="s">
        <v>1416</v>
      </c>
      <c r="H988" s="159">
        <v>602</v>
      </c>
      <c r="I988" s="160"/>
      <c r="L988" s="156"/>
      <c r="M988" s="161"/>
      <c r="T988" s="162"/>
      <c r="AT988" s="157" t="s">
        <v>240</v>
      </c>
      <c r="AU988" s="157" t="s">
        <v>86</v>
      </c>
      <c r="AV988" s="12" t="s">
        <v>86</v>
      </c>
      <c r="AW988" s="12" t="s">
        <v>32</v>
      </c>
      <c r="AX988" s="12" t="s">
        <v>84</v>
      </c>
      <c r="AY988" s="157" t="s">
        <v>177</v>
      </c>
    </row>
    <row r="989" spans="2:65" s="1" customFormat="1" ht="16.5" customHeight="1">
      <c r="B989" s="32"/>
      <c r="C989" s="136" t="s">
        <v>1417</v>
      </c>
      <c r="D989" s="136" t="s">
        <v>180</v>
      </c>
      <c r="E989" s="137" t="s">
        <v>1418</v>
      </c>
      <c r="F989" s="138" t="s">
        <v>1419</v>
      </c>
      <c r="G989" s="139" t="s">
        <v>368</v>
      </c>
      <c r="H989" s="140">
        <v>275.52</v>
      </c>
      <c r="I989" s="141"/>
      <c r="J989" s="142">
        <f>ROUND(I989*H989,2)</f>
        <v>0</v>
      </c>
      <c r="K989" s="138" t="s">
        <v>237</v>
      </c>
      <c r="L989" s="32"/>
      <c r="M989" s="143" t="s">
        <v>1</v>
      </c>
      <c r="N989" s="144" t="s">
        <v>42</v>
      </c>
      <c r="P989" s="145">
        <f>O989*H989</f>
        <v>0</v>
      </c>
      <c r="Q989" s="145">
        <v>4.0000000000000002E-4</v>
      </c>
      <c r="R989" s="145">
        <f>Q989*H989</f>
        <v>0.110208</v>
      </c>
      <c r="S989" s="145">
        <v>0</v>
      </c>
      <c r="T989" s="146">
        <f>S989*H989</f>
        <v>0</v>
      </c>
      <c r="AR989" s="147" t="s">
        <v>354</v>
      </c>
      <c r="AT989" s="147" t="s">
        <v>180</v>
      </c>
      <c r="AU989" s="147" t="s">
        <v>86</v>
      </c>
      <c r="AY989" s="17" t="s">
        <v>177</v>
      </c>
      <c r="BE989" s="148">
        <f>IF(N989="základní",J989,0)</f>
        <v>0</v>
      </c>
      <c r="BF989" s="148">
        <f>IF(N989="snížená",J989,0)</f>
        <v>0</v>
      </c>
      <c r="BG989" s="148">
        <f>IF(N989="zákl. přenesená",J989,0)</f>
        <v>0</v>
      </c>
      <c r="BH989" s="148">
        <f>IF(N989="sníž. přenesená",J989,0)</f>
        <v>0</v>
      </c>
      <c r="BI989" s="148">
        <f>IF(N989="nulová",J989,0)</f>
        <v>0</v>
      </c>
      <c r="BJ989" s="17" t="s">
        <v>84</v>
      </c>
      <c r="BK989" s="148">
        <f>ROUND(I989*H989,2)</f>
        <v>0</v>
      </c>
      <c r="BL989" s="17" t="s">
        <v>354</v>
      </c>
      <c r="BM989" s="147" t="s">
        <v>1420</v>
      </c>
    </row>
    <row r="990" spans="2:65" s="1" customFormat="1" ht="11.25">
      <c r="B990" s="32"/>
      <c r="D990" s="149" t="s">
        <v>186</v>
      </c>
      <c r="F990" s="150" t="s">
        <v>1421</v>
      </c>
      <c r="I990" s="151"/>
      <c r="L990" s="32"/>
      <c r="M990" s="152"/>
      <c r="T990" s="56"/>
      <c r="AT990" s="17" t="s">
        <v>186</v>
      </c>
      <c r="AU990" s="17" t="s">
        <v>86</v>
      </c>
    </row>
    <row r="991" spans="2:65" s="12" customFormat="1" ht="11.25">
      <c r="B991" s="156"/>
      <c r="D991" s="149" t="s">
        <v>240</v>
      </c>
      <c r="E991" s="157" t="s">
        <v>1</v>
      </c>
      <c r="F991" s="158" t="s">
        <v>1422</v>
      </c>
      <c r="H991" s="159">
        <v>275.52</v>
      </c>
      <c r="I991" s="160"/>
      <c r="L991" s="156"/>
      <c r="M991" s="161"/>
      <c r="T991" s="162"/>
      <c r="AT991" s="157" t="s">
        <v>240</v>
      </c>
      <c r="AU991" s="157" t="s">
        <v>86</v>
      </c>
      <c r="AV991" s="12" t="s">
        <v>86</v>
      </c>
      <c r="AW991" s="12" t="s">
        <v>32</v>
      </c>
      <c r="AX991" s="12" t="s">
        <v>84</v>
      </c>
      <c r="AY991" s="157" t="s">
        <v>177</v>
      </c>
    </row>
    <row r="992" spans="2:65" s="1" customFormat="1" ht="24.2" customHeight="1">
      <c r="B992" s="32"/>
      <c r="C992" s="183" t="s">
        <v>1423</v>
      </c>
      <c r="D992" s="183" t="s">
        <v>344</v>
      </c>
      <c r="E992" s="184" t="s">
        <v>1424</v>
      </c>
      <c r="F992" s="185" t="s">
        <v>1425</v>
      </c>
      <c r="G992" s="186" t="s">
        <v>368</v>
      </c>
      <c r="H992" s="187">
        <v>511.375</v>
      </c>
      <c r="I992" s="188"/>
      <c r="J992" s="189">
        <f>ROUND(I992*H992,2)</f>
        <v>0</v>
      </c>
      <c r="K992" s="185" t="s">
        <v>237</v>
      </c>
      <c r="L992" s="190"/>
      <c r="M992" s="191" t="s">
        <v>1</v>
      </c>
      <c r="N992" s="192" t="s">
        <v>42</v>
      </c>
      <c r="P992" s="145">
        <f>O992*H992</f>
        <v>0</v>
      </c>
      <c r="Q992" s="145">
        <v>5.4000000000000003E-3</v>
      </c>
      <c r="R992" s="145">
        <f>Q992*H992</f>
        <v>2.761425</v>
      </c>
      <c r="S992" s="145">
        <v>0</v>
      </c>
      <c r="T992" s="146">
        <f>S992*H992</f>
        <v>0</v>
      </c>
      <c r="AR992" s="147" t="s">
        <v>447</v>
      </c>
      <c r="AT992" s="147" t="s">
        <v>344</v>
      </c>
      <c r="AU992" s="147" t="s">
        <v>86</v>
      </c>
      <c r="AY992" s="17" t="s">
        <v>177</v>
      </c>
      <c r="BE992" s="148">
        <f>IF(N992="základní",J992,0)</f>
        <v>0</v>
      </c>
      <c r="BF992" s="148">
        <f>IF(N992="snížená",J992,0)</f>
        <v>0</v>
      </c>
      <c r="BG992" s="148">
        <f>IF(N992="zákl. přenesená",J992,0)</f>
        <v>0</v>
      </c>
      <c r="BH992" s="148">
        <f>IF(N992="sníž. přenesená",J992,0)</f>
        <v>0</v>
      </c>
      <c r="BI992" s="148">
        <f>IF(N992="nulová",J992,0)</f>
        <v>0</v>
      </c>
      <c r="BJ992" s="17" t="s">
        <v>84</v>
      </c>
      <c r="BK992" s="148">
        <f>ROUND(I992*H992,2)</f>
        <v>0</v>
      </c>
      <c r="BL992" s="17" t="s">
        <v>354</v>
      </c>
      <c r="BM992" s="147" t="s">
        <v>1426</v>
      </c>
    </row>
    <row r="993" spans="2:65" s="1" customFormat="1" ht="19.5">
      <c r="B993" s="32"/>
      <c r="D993" s="149" t="s">
        <v>186</v>
      </c>
      <c r="F993" s="150" t="s">
        <v>1425</v>
      </c>
      <c r="I993" s="151"/>
      <c r="L993" s="32"/>
      <c r="M993" s="152"/>
      <c r="T993" s="56"/>
      <c r="AT993" s="17" t="s">
        <v>186</v>
      </c>
      <c r="AU993" s="17" t="s">
        <v>86</v>
      </c>
    </row>
    <row r="994" spans="2:65" s="12" customFormat="1" ht="11.25">
      <c r="B994" s="156"/>
      <c r="D994" s="149" t="s">
        <v>240</v>
      </c>
      <c r="E994" s="157" t="s">
        <v>1</v>
      </c>
      <c r="F994" s="158" t="s">
        <v>1398</v>
      </c>
      <c r="H994" s="159">
        <v>301</v>
      </c>
      <c r="I994" s="160"/>
      <c r="L994" s="156"/>
      <c r="M994" s="161"/>
      <c r="T994" s="162"/>
      <c r="AT994" s="157" t="s">
        <v>240</v>
      </c>
      <c r="AU994" s="157" t="s">
        <v>86</v>
      </c>
      <c r="AV994" s="12" t="s">
        <v>86</v>
      </c>
      <c r="AW994" s="12" t="s">
        <v>32</v>
      </c>
      <c r="AX994" s="12" t="s">
        <v>77</v>
      </c>
      <c r="AY994" s="157" t="s">
        <v>177</v>
      </c>
    </row>
    <row r="995" spans="2:65" s="12" customFormat="1" ht="11.25">
      <c r="B995" s="156"/>
      <c r="D995" s="149" t="s">
        <v>240</v>
      </c>
      <c r="E995" s="157" t="s">
        <v>1</v>
      </c>
      <c r="F995" s="158" t="s">
        <v>1427</v>
      </c>
      <c r="H995" s="159">
        <v>137.76</v>
      </c>
      <c r="I995" s="160"/>
      <c r="L995" s="156"/>
      <c r="M995" s="161"/>
      <c r="T995" s="162"/>
      <c r="AT995" s="157" t="s">
        <v>240</v>
      </c>
      <c r="AU995" s="157" t="s">
        <v>86</v>
      </c>
      <c r="AV995" s="12" t="s">
        <v>86</v>
      </c>
      <c r="AW995" s="12" t="s">
        <v>32</v>
      </c>
      <c r="AX995" s="12" t="s">
        <v>77</v>
      </c>
      <c r="AY995" s="157" t="s">
        <v>177</v>
      </c>
    </row>
    <row r="996" spans="2:65" s="14" customFormat="1" ht="11.25">
      <c r="B996" s="169"/>
      <c r="D996" s="149" t="s">
        <v>240</v>
      </c>
      <c r="E996" s="170" t="s">
        <v>1</v>
      </c>
      <c r="F996" s="171" t="s">
        <v>263</v>
      </c>
      <c r="H996" s="172">
        <v>438.76</v>
      </c>
      <c r="I996" s="173"/>
      <c r="L996" s="169"/>
      <c r="M996" s="174"/>
      <c r="T996" s="175"/>
      <c r="AT996" s="170" t="s">
        <v>240</v>
      </c>
      <c r="AU996" s="170" t="s">
        <v>86</v>
      </c>
      <c r="AV996" s="14" t="s">
        <v>115</v>
      </c>
      <c r="AW996" s="14" t="s">
        <v>32</v>
      </c>
      <c r="AX996" s="14" t="s">
        <v>84</v>
      </c>
      <c r="AY996" s="170" t="s">
        <v>177</v>
      </c>
    </row>
    <row r="997" spans="2:65" s="12" customFormat="1" ht="11.25">
      <c r="B997" s="156"/>
      <c r="D997" s="149" t="s">
        <v>240</v>
      </c>
      <c r="F997" s="158" t="s">
        <v>1428</v>
      </c>
      <c r="H997" s="159">
        <v>511.375</v>
      </c>
      <c r="I997" s="160"/>
      <c r="L997" s="156"/>
      <c r="M997" s="161"/>
      <c r="T997" s="162"/>
      <c r="AT997" s="157" t="s">
        <v>240</v>
      </c>
      <c r="AU997" s="157" t="s">
        <v>86</v>
      </c>
      <c r="AV997" s="12" t="s">
        <v>86</v>
      </c>
      <c r="AW997" s="12" t="s">
        <v>4</v>
      </c>
      <c r="AX997" s="12" t="s">
        <v>84</v>
      </c>
      <c r="AY997" s="157" t="s">
        <v>177</v>
      </c>
    </row>
    <row r="998" spans="2:65" s="1" customFormat="1" ht="24.2" customHeight="1">
      <c r="B998" s="32"/>
      <c r="C998" s="183" t="s">
        <v>1429</v>
      </c>
      <c r="D998" s="183" t="s">
        <v>344</v>
      </c>
      <c r="E998" s="184" t="s">
        <v>1430</v>
      </c>
      <c r="F998" s="185" t="s">
        <v>1431</v>
      </c>
      <c r="G998" s="186" t="s">
        <v>368</v>
      </c>
      <c r="H998" s="187">
        <v>511.375</v>
      </c>
      <c r="I998" s="188"/>
      <c r="J998" s="189">
        <f>ROUND(I998*H998,2)</f>
        <v>0</v>
      </c>
      <c r="K998" s="185" t="s">
        <v>237</v>
      </c>
      <c r="L998" s="190"/>
      <c r="M998" s="191" t="s">
        <v>1</v>
      </c>
      <c r="N998" s="192" t="s">
        <v>42</v>
      </c>
      <c r="P998" s="145">
        <f>O998*H998</f>
        <v>0</v>
      </c>
      <c r="Q998" s="145">
        <v>5.3E-3</v>
      </c>
      <c r="R998" s="145">
        <f>Q998*H998</f>
        <v>2.7102875000000002</v>
      </c>
      <c r="S998" s="145">
        <v>0</v>
      </c>
      <c r="T998" s="146">
        <f>S998*H998</f>
        <v>0</v>
      </c>
      <c r="AR998" s="147" t="s">
        <v>447</v>
      </c>
      <c r="AT998" s="147" t="s">
        <v>344</v>
      </c>
      <c r="AU998" s="147" t="s">
        <v>86</v>
      </c>
      <c r="AY998" s="17" t="s">
        <v>177</v>
      </c>
      <c r="BE998" s="148">
        <f>IF(N998="základní",J998,0)</f>
        <v>0</v>
      </c>
      <c r="BF998" s="148">
        <f>IF(N998="snížená",J998,0)</f>
        <v>0</v>
      </c>
      <c r="BG998" s="148">
        <f>IF(N998="zákl. přenesená",J998,0)</f>
        <v>0</v>
      </c>
      <c r="BH998" s="148">
        <f>IF(N998="sníž. přenesená",J998,0)</f>
        <v>0</v>
      </c>
      <c r="BI998" s="148">
        <f>IF(N998="nulová",J998,0)</f>
        <v>0</v>
      </c>
      <c r="BJ998" s="17" t="s">
        <v>84</v>
      </c>
      <c r="BK998" s="148">
        <f>ROUND(I998*H998,2)</f>
        <v>0</v>
      </c>
      <c r="BL998" s="17" t="s">
        <v>354</v>
      </c>
      <c r="BM998" s="147" t="s">
        <v>1432</v>
      </c>
    </row>
    <row r="999" spans="2:65" s="1" customFormat="1" ht="19.5">
      <c r="B999" s="32"/>
      <c r="D999" s="149" t="s">
        <v>186</v>
      </c>
      <c r="F999" s="150" t="s">
        <v>1431</v>
      </c>
      <c r="I999" s="151"/>
      <c r="L999" s="32"/>
      <c r="M999" s="152"/>
      <c r="T999" s="56"/>
      <c r="AT999" s="17" t="s">
        <v>186</v>
      </c>
      <c r="AU999" s="17" t="s">
        <v>86</v>
      </c>
    </row>
    <row r="1000" spans="2:65" s="12" customFormat="1" ht="11.25">
      <c r="B1000" s="156"/>
      <c r="D1000" s="149" t="s">
        <v>240</v>
      </c>
      <c r="E1000" s="157" t="s">
        <v>1</v>
      </c>
      <c r="F1000" s="158" t="s">
        <v>1398</v>
      </c>
      <c r="H1000" s="159">
        <v>301</v>
      </c>
      <c r="I1000" s="160"/>
      <c r="L1000" s="156"/>
      <c r="M1000" s="161"/>
      <c r="T1000" s="162"/>
      <c r="AT1000" s="157" t="s">
        <v>240</v>
      </c>
      <c r="AU1000" s="157" t="s">
        <v>86</v>
      </c>
      <c r="AV1000" s="12" t="s">
        <v>86</v>
      </c>
      <c r="AW1000" s="12" t="s">
        <v>32</v>
      </c>
      <c r="AX1000" s="12" t="s">
        <v>77</v>
      </c>
      <c r="AY1000" s="157" t="s">
        <v>177</v>
      </c>
    </row>
    <row r="1001" spans="2:65" s="12" customFormat="1" ht="11.25">
      <c r="B1001" s="156"/>
      <c r="D1001" s="149" t="s">
        <v>240</v>
      </c>
      <c r="E1001" s="157" t="s">
        <v>1</v>
      </c>
      <c r="F1001" s="158" t="s">
        <v>1427</v>
      </c>
      <c r="H1001" s="159">
        <v>137.76</v>
      </c>
      <c r="I1001" s="160"/>
      <c r="L1001" s="156"/>
      <c r="M1001" s="161"/>
      <c r="T1001" s="162"/>
      <c r="AT1001" s="157" t="s">
        <v>240</v>
      </c>
      <c r="AU1001" s="157" t="s">
        <v>86</v>
      </c>
      <c r="AV1001" s="12" t="s">
        <v>86</v>
      </c>
      <c r="AW1001" s="12" t="s">
        <v>32</v>
      </c>
      <c r="AX1001" s="12" t="s">
        <v>77</v>
      </c>
      <c r="AY1001" s="157" t="s">
        <v>177</v>
      </c>
    </row>
    <row r="1002" spans="2:65" s="14" customFormat="1" ht="11.25">
      <c r="B1002" s="169"/>
      <c r="D1002" s="149" t="s">
        <v>240</v>
      </c>
      <c r="E1002" s="170" t="s">
        <v>1</v>
      </c>
      <c r="F1002" s="171" t="s">
        <v>263</v>
      </c>
      <c r="H1002" s="172">
        <v>438.76</v>
      </c>
      <c r="I1002" s="173"/>
      <c r="L1002" s="169"/>
      <c r="M1002" s="174"/>
      <c r="T1002" s="175"/>
      <c r="AT1002" s="170" t="s">
        <v>240</v>
      </c>
      <c r="AU1002" s="170" t="s">
        <v>86</v>
      </c>
      <c r="AV1002" s="14" t="s">
        <v>115</v>
      </c>
      <c r="AW1002" s="14" t="s">
        <v>32</v>
      </c>
      <c r="AX1002" s="14" t="s">
        <v>84</v>
      </c>
      <c r="AY1002" s="170" t="s">
        <v>177</v>
      </c>
    </row>
    <row r="1003" spans="2:65" s="12" customFormat="1" ht="11.25">
      <c r="B1003" s="156"/>
      <c r="D1003" s="149" t="s">
        <v>240</v>
      </c>
      <c r="F1003" s="158" t="s">
        <v>1428</v>
      </c>
      <c r="H1003" s="159">
        <v>511.375</v>
      </c>
      <c r="I1003" s="160"/>
      <c r="L1003" s="156"/>
      <c r="M1003" s="161"/>
      <c r="T1003" s="162"/>
      <c r="AT1003" s="157" t="s">
        <v>240</v>
      </c>
      <c r="AU1003" s="157" t="s">
        <v>86</v>
      </c>
      <c r="AV1003" s="12" t="s">
        <v>86</v>
      </c>
      <c r="AW1003" s="12" t="s">
        <v>4</v>
      </c>
      <c r="AX1003" s="12" t="s">
        <v>84</v>
      </c>
      <c r="AY1003" s="157" t="s">
        <v>177</v>
      </c>
    </row>
    <row r="1004" spans="2:65" s="1" customFormat="1" ht="16.5" customHeight="1">
      <c r="B1004" s="32"/>
      <c r="C1004" s="136" t="s">
        <v>1433</v>
      </c>
      <c r="D1004" s="136" t="s">
        <v>180</v>
      </c>
      <c r="E1004" s="137" t="s">
        <v>1434</v>
      </c>
      <c r="F1004" s="138" t="s">
        <v>1435</v>
      </c>
      <c r="G1004" s="139" t="s">
        <v>368</v>
      </c>
      <c r="H1004" s="140">
        <v>36.536000000000001</v>
      </c>
      <c r="I1004" s="141"/>
      <c r="J1004" s="142">
        <f>ROUND(I1004*H1004,2)</f>
        <v>0</v>
      </c>
      <c r="K1004" s="138" t="s">
        <v>1</v>
      </c>
      <c r="L1004" s="32"/>
      <c r="M1004" s="143" t="s">
        <v>1</v>
      </c>
      <c r="N1004" s="144" t="s">
        <v>42</v>
      </c>
      <c r="P1004" s="145">
        <f>O1004*H1004</f>
        <v>0</v>
      </c>
      <c r="Q1004" s="145">
        <v>1.8000000000000001E-4</v>
      </c>
      <c r="R1004" s="145">
        <f>Q1004*H1004</f>
        <v>6.5764800000000009E-3</v>
      </c>
      <c r="S1004" s="145">
        <v>0</v>
      </c>
      <c r="T1004" s="146">
        <f>S1004*H1004</f>
        <v>0</v>
      </c>
      <c r="AR1004" s="147" t="s">
        <v>354</v>
      </c>
      <c r="AT1004" s="147" t="s">
        <v>180</v>
      </c>
      <c r="AU1004" s="147" t="s">
        <v>86</v>
      </c>
      <c r="AY1004" s="17" t="s">
        <v>177</v>
      </c>
      <c r="BE1004" s="148">
        <f>IF(N1004="základní",J1004,0)</f>
        <v>0</v>
      </c>
      <c r="BF1004" s="148">
        <f>IF(N1004="snížená",J1004,0)</f>
        <v>0</v>
      </c>
      <c r="BG1004" s="148">
        <f>IF(N1004="zákl. přenesená",J1004,0)</f>
        <v>0</v>
      </c>
      <c r="BH1004" s="148">
        <f>IF(N1004="sníž. přenesená",J1004,0)</f>
        <v>0</v>
      </c>
      <c r="BI1004" s="148">
        <f>IF(N1004="nulová",J1004,0)</f>
        <v>0</v>
      </c>
      <c r="BJ1004" s="17" t="s">
        <v>84</v>
      </c>
      <c r="BK1004" s="148">
        <f>ROUND(I1004*H1004,2)</f>
        <v>0</v>
      </c>
      <c r="BL1004" s="17" t="s">
        <v>354</v>
      </c>
      <c r="BM1004" s="147" t="s">
        <v>1436</v>
      </c>
    </row>
    <row r="1005" spans="2:65" s="1" customFormat="1" ht="11.25">
      <c r="B1005" s="32"/>
      <c r="D1005" s="149" t="s">
        <v>186</v>
      </c>
      <c r="F1005" s="150" t="s">
        <v>1435</v>
      </c>
      <c r="I1005" s="151"/>
      <c r="L1005" s="32"/>
      <c r="M1005" s="152"/>
      <c r="T1005" s="56"/>
      <c r="AT1005" s="17" t="s">
        <v>186</v>
      </c>
      <c r="AU1005" s="17" t="s">
        <v>86</v>
      </c>
    </row>
    <row r="1006" spans="2:65" s="12" customFormat="1" ht="11.25">
      <c r="B1006" s="156"/>
      <c r="D1006" s="149" t="s">
        <v>240</v>
      </c>
      <c r="E1006" s="157" t="s">
        <v>1</v>
      </c>
      <c r="F1006" s="158" t="s">
        <v>1437</v>
      </c>
      <c r="H1006" s="159">
        <v>36.536000000000001</v>
      </c>
      <c r="I1006" s="160"/>
      <c r="L1006" s="156"/>
      <c r="M1006" s="161"/>
      <c r="T1006" s="162"/>
      <c r="AT1006" s="157" t="s">
        <v>240</v>
      </c>
      <c r="AU1006" s="157" t="s">
        <v>86</v>
      </c>
      <c r="AV1006" s="12" t="s">
        <v>86</v>
      </c>
      <c r="AW1006" s="12" t="s">
        <v>32</v>
      </c>
      <c r="AX1006" s="12" t="s">
        <v>84</v>
      </c>
      <c r="AY1006" s="157" t="s">
        <v>177</v>
      </c>
    </row>
    <row r="1007" spans="2:65" s="1" customFormat="1" ht="16.5" customHeight="1">
      <c r="B1007" s="32"/>
      <c r="C1007" s="183" t="s">
        <v>1438</v>
      </c>
      <c r="D1007" s="183" t="s">
        <v>344</v>
      </c>
      <c r="E1007" s="184" t="s">
        <v>1439</v>
      </c>
      <c r="F1007" s="185" t="s">
        <v>1440</v>
      </c>
      <c r="G1007" s="186" t="s">
        <v>368</v>
      </c>
      <c r="H1007" s="187">
        <v>42.582999999999998</v>
      </c>
      <c r="I1007" s="188"/>
      <c r="J1007" s="189">
        <f>ROUND(I1007*H1007,2)</f>
        <v>0</v>
      </c>
      <c r="K1007" s="185" t="s">
        <v>237</v>
      </c>
      <c r="L1007" s="190"/>
      <c r="M1007" s="191" t="s">
        <v>1</v>
      </c>
      <c r="N1007" s="192" t="s">
        <v>42</v>
      </c>
      <c r="P1007" s="145">
        <f>O1007*H1007</f>
        <v>0</v>
      </c>
      <c r="Q1007" s="145">
        <v>2.5400000000000002E-3</v>
      </c>
      <c r="R1007" s="145">
        <f>Q1007*H1007</f>
        <v>0.10816082</v>
      </c>
      <c r="S1007" s="145">
        <v>0</v>
      </c>
      <c r="T1007" s="146">
        <f>S1007*H1007</f>
        <v>0</v>
      </c>
      <c r="AR1007" s="147" t="s">
        <v>447</v>
      </c>
      <c r="AT1007" s="147" t="s">
        <v>344</v>
      </c>
      <c r="AU1007" s="147" t="s">
        <v>86</v>
      </c>
      <c r="AY1007" s="17" t="s">
        <v>177</v>
      </c>
      <c r="BE1007" s="148">
        <f>IF(N1007="základní",J1007,0)</f>
        <v>0</v>
      </c>
      <c r="BF1007" s="148">
        <f>IF(N1007="snížená",J1007,0)</f>
        <v>0</v>
      </c>
      <c r="BG1007" s="148">
        <f>IF(N1007="zákl. přenesená",J1007,0)</f>
        <v>0</v>
      </c>
      <c r="BH1007" s="148">
        <f>IF(N1007="sníž. přenesená",J1007,0)</f>
        <v>0</v>
      </c>
      <c r="BI1007" s="148">
        <f>IF(N1007="nulová",J1007,0)</f>
        <v>0</v>
      </c>
      <c r="BJ1007" s="17" t="s">
        <v>84</v>
      </c>
      <c r="BK1007" s="148">
        <f>ROUND(I1007*H1007,2)</f>
        <v>0</v>
      </c>
      <c r="BL1007" s="17" t="s">
        <v>354</v>
      </c>
      <c r="BM1007" s="147" t="s">
        <v>1441</v>
      </c>
    </row>
    <row r="1008" spans="2:65" s="1" customFormat="1" ht="11.25">
      <c r="B1008" s="32"/>
      <c r="D1008" s="149" t="s">
        <v>186</v>
      </c>
      <c r="F1008" s="150" t="s">
        <v>1440</v>
      </c>
      <c r="I1008" s="151"/>
      <c r="L1008" s="32"/>
      <c r="M1008" s="152"/>
      <c r="T1008" s="56"/>
      <c r="AT1008" s="17" t="s">
        <v>186</v>
      </c>
      <c r="AU1008" s="17" t="s">
        <v>86</v>
      </c>
    </row>
    <row r="1009" spans="2:65" s="12" customFormat="1" ht="11.25">
      <c r="B1009" s="156"/>
      <c r="D1009" s="149" t="s">
        <v>240</v>
      </c>
      <c r="F1009" s="158" t="s">
        <v>1442</v>
      </c>
      <c r="H1009" s="159">
        <v>42.582999999999998</v>
      </c>
      <c r="I1009" s="160"/>
      <c r="L1009" s="156"/>
      <c r="M1009" s="161"/>
      <c r="T1009" s="162"/>
      <c r="AT1009" s="157" t="s">
        <v>240</v>
      </c>
      <c r="AU1009" s="157" t="s">
        <v>86</v>
      </c>
      <c r="AV1009" s="12" t="s">
        <v>86</v>
      </c>
      <c r="AW1009" s="12" t="s">
        <v>4</v>
      </c>
      <c r="AX1009" s="12" t="s">
        <v>84</v>
      </c>
      <c r="AY1009" s="157" t="s">
        <v>177</v>
      </c>
    </row>
    <row r="1010" spans="2:65" s="1" customFormat="1" ht="16.5" customHeight="1">
      <c r="B1010" s="32"/>
      <c r="C1010" s="136" t="s">
        <v>1443</v>
      </c>
      <c r="D1010" s="136" t="s">
        <v>180</v>
      </c>
      <c r="E1010" s="137" t="s">
        <v>1444</v>
      </c>
      <c r="F1010" s="138" t="s">
        <v>1445</v>
      </c>
      <c r="G1010" s="139" t="s">
        <v>368</v>
      </c>
      <c r="H1010" s="140">
        <v>271.36</v>
      </c>
      <c r="I1010" s="141"/>
      <c r="J1010" s="142">
        <f>ROUND(I1010*H1010,2)</f>
        <v>0</v>
      </c>
      <c r="K1010" s="138" t="s">
        <v>237</v>
      </c>
      <c r="L1010" s="32"/>
      <c r="M1010" s="143" t="s">
        <v>1</v>
      </c>
      <c r="N1010" s="144" t="s">
        <v>42</v>
      </c>
      <c r="P1010" s="145">
        <f>O1010*H1010</f>
        <v>0</v>
      </c>
      <c r="Q1010" s="145">
        <v>0</v>
      </c>
      <c r="R1010" s="145">
        <f>Q1010*H1010</f>
        <v>0</v>
      </c>
      <c r="S1010" s="145">
        <v>0</v>
      </c>
      <c r="T1010" s="146">
        <f>S1010*H1010</f>
        <v>0</v>
      </c>
      <c r="AR1010" s="147" t="s">
        <v>354</v>
      </c>
      <c r="AT1010" s="147" t="s">
        <v>180</v>
      </c>
      <c r="AU1010" s="147" t="s">
        <v>86</v>
      </c>
      <c r="AY1010" s="17" t="s">
        <v>177</v>
      </c>
      <c r="BE1010" s="148">
        <f>IF(N1010="základní",J1010,0)</f>
        <v>0</v>
      </c>
      <c r="BF1010" s="148">
        <f>IF(N1010="snížená",J1010,0)</f>
        <v>0</v>
      </c>
      <c r="BG1010" s="148">
        <f>IF(N1010="zákl. přenesená",J1010,0)</f>
        <v>0</v>
      </c>
      <c r="BH1010" s="148">
        <f>IF(N1010="sníž. přenesená",J1010,0)</f>
        <v>0</v>
      </c>
      <c r="BI1010" s="148">
        <f>IF(N1010="nulová",J1010,0)</f>
        <v>0</v>
      </c>
      <c r="BJ1010" s="17" t="s">
        <v>84</v>
      </c>
      <c r="BK1010" s="148">
        <f>ROUND(I1010*H1010,2)</f>
        <v>0</v>
      </c>
      <c r="BL1010" s="17" t="s">
        <v>354</v>
      </c>
      <c r="BM1010" s="147" t="s">
        <v>1446</v>
      </c>
    </row>
    <row r="1011" spans="2:65" s="1" customFormat="1" ht="11.25">
      <c r="B1011" s="32"/>
      <c r="D1011" s="149" t="s">
        <v>186</v>
      </c>
      <c r="F1011" s="150" t="s">
        <v>1447</v>
      </c>
      <c r="I1011" s="151"/>
      <c r="L1011" s="32"/>
      <c r="M1011" s="152"/>
      <c r="T1011" s="56"/>
      <c r="AT1011" s="17" t="s">
        <v>186</v>
      </c>
      <c r="AU1011" s="17" t="s">
        <v>86</v>
      </c>
    </row>
    <row r="1012" spans="2:65" s="12" customFormat="1" ht="11.25">
      <c r="B1012" s="156"/>
      <c r="D1012" s="149" t="s">
        <v>240</v>
      </c>
      <c r="E1012" s="157" t="s">
        <v>1</v>
      </c>
      <c r="F1012" s="158" t="s">
        <v>1448</v>
      </c>
      <c r="H1012" s="159">
        <v>229.4</v>
      </c>
      <c r="I1012" s="160"/>
      <c r="L1012" s="156"/>
      <c r="M1012" s="161"/>
      <c r="T1012" s="162"/>
      <c r="AT1012" s="157" t="s">
        <v>240</v>
      </c>
      <c r="AU1012" s="157" t="s">
        <v>86</v>
      </c>
      <c r="AV1012" s="12" t="s">
        <v>86</v>
      </c>
      <c r="AW1012" s="12" t="s">
        <v>32</v>
      </c>
      <c r="AX1012" s="12" t="s">
        <v>77</v>
      </c>
      <c r="AY1012" s="157" t="s">
        <v>177</v>
      </c>
    </row>
    <row r="1013" spans="2:65" s="12" customFormat="1" ht="11.25">
      <c r="B1013" s="156"/>
      <c r="D1013" s="149" t="s">
        <v>240</v>
      </c>
      <c r="E1013" s="157" t="s">
        <v>1</v>
      </c>
      <c r="F1013" s="158" t="s">
        <v>1449</v>
      </c>
      <c r="H1013" s="159">
        <v>11.26</v>
      </c>
      <c r="I1013" s="160"/>
      <c r="L1013" s="156"/>
      <c r="M1013" s="161"/>
      <c r="T1013" s="162"/>
      <c r="AT1013" s="157" t="s">
        <v>240</v>
      </c>
      <c r="AU1013" s="157" t="s">
        <v>86</v>
      </c>
      <c r="AV1013" s="12" t="s">
        <v>86</v>
      </c>
      <c r="AW1013" s="12" t="s">
        <v>32</v>
      </c>
      <c r="AX1013" s="12" t="s">
        <v>77</v>
      </c>
      <c r="AY1013" s="157" t="s">
        <v>177</v>
      </c>
    </row>
    <row r="1014" spans="2:65" s="12" customFormat="1" ht="11.25">
      <c r="B1014" s="156"/>
      <c r="D1014" s="149" t="s">
        <v>240</v>
      </c>
      <c r="E1014" s="157" t="s">
        <v>1</v>
      </c>
      <c r="F1014" s="158" t="s">
        <v>1131</v>
      </c>
      <c r="H1014" s="159">
        <v>30.7</v>
      </c>
      <c r="I1014" s="160"/>
      <c r="L1014" s="156"/>
      <c r="M1014" s="161"/>
      <c r="T1014" s="162"/>
      <c r="AT1014" s="157" t="s">
        <v>240</v>
      </c>
      <c r="AU1014" s="157" t="s">
        <v>86</v>
      </c>
      <c r="AV1014" s="12" t="s">
        <v>86</v>
      </c>
      <c r="AW1014" s="12" t="s">
        <v>32</v>
      </c>
      <c r="AX1014" s="12" t="s">
        <v>77</v>
      </c>
      <c r="AY1014" s="157" t="s">
        <v>177</v>
      </c>
    </row>
    <row r="1015" spans="2:65" s="14" customFormat="1" ht="11.25">
      <c r="B1015" s="169"/>
      <c r="D1015" s="149" t="s">
        <v>240</v>
      </c>
      <c r="E1015" s="170" t="s">
        <v>1</v>
      </c>
      <c r="F1015" s="171" t="s">
        <v>263</v>
      </c>
      <c r="H1015" s="172">
        <v>271.36</v>
      </c>
      <c r="I1015" s="173"/>
      <c r="L1015" s="169"/>
      <c r="M1015" s="174"/>
      <c r="T1015" s="175"/>
      <c r="AT1015" s="170" t="s">
        <v>240</v>
      </c>
      <c r="AU1015" s="170" t="s">
        <v>86</v>
      </c>
      <c r="AV1015" s="14" t="s">
        <v>115</v>
      </c>
      <c r="AW1015" s="14" t="s">
        <v>32</v>
      </c>
      <c r="AX1015" s="14" t="s">
        <v>84</v>
      </c>
      <c r="AY1015" s="170" t="s">
        <v>177</v>
      </c>
    </row>
    <row r="1016" spans="2:65" s="1" customFormat="1" ht="16.5" customHeight="1">
      <c r="B1016" s="32"/>
      <c r="C1016" s="183" t="s">
        <v>1450</v>
      </c>
      <c r="D1016" s="183" t="s">
        <v>344</v>
      </c>
      <c r="E1016" s="184" t="s">
        <v>432</v>
      </c>
      <c r="F1016" s="185" t="s">
        <v>433</v>
      </c>
      <c r="G1016" s="186" t="s">
        <v>368</v>
      </c>
      <c r="H1016" s="187">
        <v>284.928</v>
      </c>
      <c r="I1016" s="188"/>
      <c r="J1016" s="189">
        <f>ROUND(I1016*H1016,2)</f>
        <v>0</v>
      </c>
      <c r="K1016" s="185" t="s">
        <v>237</v>
      </c>
      <c r="L1016" s="190"/>
      <c r="M1016" s="191" t="s">
        <v>1</v>
      </c>
      <c r="N1016" s="192" t="s">
        <v>42</v>
      </c>
      <c r="P1016" s="145">
        <f>O1016*H1016</f>
        <v>0</v>
      </c>
      <c r="Q1016" s="145">
        <v>2.9999999999999997E-4</v>
      </c>
      <c r="R1016" s="145">
        <f>Q1016*H1016</f>
        <v>8.5478399999999996E-2</v>
      </c>
      <c r="S1016" s="145">
        <v>0</v>
      </c>
      <c r="T1016" s="146">
        <f>S1016*H1016</f>
        <v>0</v>
      </c>
      <c r="AR1016" s="147" t="s">
        <v>447</v>
      </c>
      <c r="AT1016" s="147" t="s">
        <v>344</v>
      </c>
      <c r="AU1016" s="147" t="s">
        <v>86</v>
      </c>
      <c r="AY1016" s="17" t="s">
        <v>177</v>
      </c>
      <c r="BE1016" s="148">
        <f>IF(N1016="základní",J1016,0)</f>
        <v>0</v>
      </c>
      <c r="BF1016" s="148">
        <f>IF(N1016="snížená",J1016,0)</f>
        <v>0</v>
      </c>
      <c r="BG1016" s="148">
        <f>IF(N1016="zákl. přenesená",J1016,0)</f>
        <v>0</v>
      </c>
      <c r="BH1016" s="148">
        <f>IF(N1016="sníž. přenesená",J1016,0)</f>
        <v>0</v>
      </c>
      <c r="BI1016" s="148">
        <f>IF(N1016="nulová",J1016,0)</f>
        <v>0</v>
      </c>
      <c r="BJ1016" s="17" t="s">
        <v>84</v>
      </c>
      <c r="BK1016" s="148">
        <f>ROUND(I1016*H1016,2)</f>
        <v>0</v>
      </c>
      <c r="BL1016" s="17" t="s">
        <v>354</v>
      </c>
      <c r="BM1016" s="147" t="s">
        <v>1451</v>
      </c>
    </row>
    <row r="1017" spans="2:65" s="1" customFormat="1" ht="11.25">
      <c r="B1017" s="32"/>
      <c r="D1017" s="149" t="s">
        <v>186</v>
      </c>
      <c r="F1017" s="150" t="s">
        <v>433</v>
      </c>
      <c r="I1017" s="151"/>
      <c r="L1017" s="32"/>
      <c r="M1017" s="152"/>
      <c r="T1017" s="56"/>
      <c r="AT1017" s="17" t="s">
        <v>186</v>
      </c>
      <c r="AU1017" s="17" t="s">
        <v>86</v>
      </c>
    </row>
    <row r="1018" spans="2:65" s="12" customFormat="1" ht="11.25">
      <c r="B1018" s="156"/>
      <c r="D1018" s="149" t="s">
        <v>240</v>
      </c>
      <c r="F1018" s="158" t="s">
        <v>1452</v>
      </c>
      <c r="H1018" s="159">
        <v>284.928</v>
      </c>
      <c r="I1018" s="160"/>
      <c r="L1018" s="156"/>
      <c r="M1018" s="161"/>
      <c r="T1018" s="162"/>
      <c r="AT1018" s="157" t="s">
        <v>240</v>
      </c>
      <c r="AU1018" s="157" t="s">
        <v>86</v>
      </c>
      <c r="AV1018" s="12" t="s">
        <v>86</v>
      </c>
      <c r="AW1018" s="12" t="s">
        <v>4</v>
      </c>
      <c r="AX1018" s="12" t="s">
        <v>84</v>
      </c>
      <c r="AY1018" s="157" t="s">
        <v>177</v>
      </c>
    </row>
    <row r="1019" spans="2:65" s="1" customFormat="1" ht="16.5" customHeight="1">
      <c r="B1019" s="32"/>
      <c r="C1019" s="136" t="s">
        <v>1453</v>
      </c>
      <c r="D1019" s="136" t="s">
        <v>180</v>
      </c>
      <c r="E1019" s="137" t="s">
        <v>1454</v>
      </c>
      <c r="F1019" s="138" t="s">
        <v>1455</v>
      </c>
      <c r="G1019" s="139" t="s">
        <v>307</v>
      </c>
      <c r="H1019" s="140">
        <v>6.1470000000000002</v>
      </c>
      <c r="I1019" s="141"/>
      <c r="J1019" s="142">
        <f>ROUND(I1019*H1019,2)</f>
        <v>0</v>
      </c>
      <c r="K1019" s="138" t="s">
        <v>237</v>
      </c>
      <c r="L1019" s="32"/>
      <c r="M1019" s="143" t="s">
        <v>1</v>
      </c>
      <c r="N1019" s="144" t="s">
        <v>42</v>
      </c>
      <c r="P1019" s="145">
        <f>O1019*H1019</f>
        <v>0</v>
      </c>
      <c r="Q1019" s="145">
        <v>0</v>
      </c>
      <c r="R1019" s="145">
        <f>Q1019*H1019</f>
        <v>0</v>
      </c>
      <c r="S1019" s="145">
        <v>0</v>
      </c>
      <c r="T1019" s="146">
        <f>S1019*H1019</f>
        <v>0</v>
      </c>
      <c r="AR1019" s="147" t="s">
        <v>354</v>
      </c>
      <c r="AT1019" s="147" t="s">
        <v>180</v>
      </c>
      <c r="AU1019" s="147" t="s">
        <v>86</v>
      </c>
      <c r="AY1019" s="17" t="s">
        <v>177</v>
      </c>
      <c r="BE1019" s="148">
        <f>IF(N1019="základní",J1019,0)</f>
        <v>0</v>
      </c>
      <c r="BF1019" s="148">
        <f>IF(N1019="snížená",J1019,0)</f>
        <v>0</v>
      </c>
      <c r="BG1019" s="148">
        <f>IF(N1019="zákl. přenesená",J1019,0)</f>
        <v>0</v>
      </c>
      <c r="BH1019" s="148">
        <f>IF(N1019="sníž. přenesená",J1019,0)</f>
        <v>0</v>
      </c>
      <c r="BI1019" s="148">
        <f>IF(N1019="nulová",J1019,0)</f>
        <v>0</v>
      </c>
      <c r="BJ1019" s="17" t="s">
        <v>84</v>
      </c>
      <c r="BK1019" s="148">
        <f>ROUND(I1019*H1019,2)</f>
        <v>0</v>
      </c>
      <c r="BL1019" s="17" t="s">
        <v>354</v>
      </c>
      <c r="BM1019" s="147" t="s">
        <v>1456</v>
      </c>
    </row>
    <row r="1020" spans="2:65" s="1" customFormat="1" ht="19.5">
      <c r="B1020" s="32"/>
      <c r="D1020" s="149" t="s">
        <v>186</v>
      </c>
      <c r="F1020" s="150" t="s">
        <v>1457</v>
      </c>
      <c r="I1020" s="151"/>
      <c r="L1020" s="32"/>
      <c r="M1020" s="152"/>
      <c r="T1020" s="56"/>
      <c r="AT1020" s="17" t="s">
        <v>186</v>
      </c>
      <c r="AU1020" s="17" t="s">
        <v>86</v>
      </c>
    </row>
    <row r="1021" spans="2:65" s="11" customFormat="1" ht="22.9" customHeight="1">
      <c r="B1021" s="124"/>
      <c r="D1021" s="125" t="s">
        <v>76</v>
      </c>
      <c r="E1021" s="134" t="s">
        <v>1458</v>
      </c>
      <c r="F1021" s="134" t="s">
        <v>1459</v>
      </c>
      <c r="I1021" s="127"/>
      <c r="J1021" s="135">
        <f>BK1021</f>
        <v>0</v>
      </c>
      <c r="L1021" s="124"/>
      <c r="M1021" s="129"/>
      <c r="P1021" s="130">
        <f>SUM(P1022:P1101)</f>
        <v>0</v>
      </c>
      <c r="R1021" s="130">
        <f>SUM(R1022:R1101)</f>
        <v>3.5153637999999998</v>
      </c>
      <c r="T1021" s="131">
        <f>SUM(T1022:T1101)</f>
        <v>0</v>
      </c>
      <c r="AR1021" s="125" t="s">
        <v>86</v>
      </c>
      <c r="AT1021" s="132" t="s">
        <v>76</v>
      </c>
      <c r="AU1021" s="132" t="s">
        <v>84</v>
      </c>
      <c r="AY1021" s="125" t="s">
        <v>177</v>
      </c>
      <c r="BK1021" s="133">
        <f>SUM(BK1022:BK1101)</f>
        <v>0</v>
      </c>
    </row>
    <row r="1022" spans="2:65" s="1" customFormat="1" ht="16.5" customHeight="1">
      <c r="B1022" s="32"/>
      <c r="C1022" s="136" t="s">
        <v>1460</v>
      </c>
      <c r="D1022" s="136" t="s">
        <v>180</v>
      </c>
      <c r="E1022" s="137" t="s">
        <v>1461</v>
      </c>
      <c r="F1022" s="138" t="s">
        <v>1462</v>
      </c>
      <c r="G1022" s="139" t="s">
        <v>183</v>
      </c>
      <c r="H1022" s="140">
        <v>1</v>
      </c>
      <c r="I1022" s="141"/>
      <c r="J1022" s="142">
        <f>ROUND(I1022*H1022,2)</f>
        <v>0</v>
      </c>
      <c r="K1022" s="138" t="s">
        <v>1</v>
      </c>
      <c r="L1022" s="32"/>
      <c r="M1022" s="143" t="s">
        <v>1</v>
      </c>
      <c r="N1022" s="144" t="s">
        <v>42</v>
      </c>
      <c r="P1022" s="145">
        <f>O1022*H1022</f>
        <v>0</v>
      </c>
      <c r="Q1022" s="145">
        <v>0</v>
      </c>
      <c r="R1022" s="145">
        <f>Q1022*H1022</f>
        <v>0</v>
      </c>
      <c r="S1022" s="145">
        <v>0</v>
      </c>
      <c r="T1022" s="146">
        <f>S1022*H1022</f>
        <v>0</v>
      </c>
      <c r="AR1022" s="147" t="s">
        <v>354</v>
      </c>
      <c r="AT1022" s="147" t="s">
        <v>180</v>
      </c>
      <c r="AU1022" s="147" t="s">
        <v>86</v>
      </c>
      <c r="AY1022" s="17" t="s">
        <v>177</v>
      </c>
      <c r="BE1022" s="148">
        <f>IF(N1022="základní",J1022,0)</f>
        <v>0</v>
      </c>
      <c r="BF1022" s="148">
        <f>IF(N1022="snížená",J1022,0)</f>
        <v>0</v>
      </c>
      <c r="BG1022" s="148">
        <f>IF(N1022="zákl. přenesená",J1022,0)</f>
        <v>0</v>
      </c>
      <c r="BH1022" s="148">
        <f>IF(N1022="sníž. přenesená",J1022,0)</f>
        <v>0</v>
      </c>
      <c r="BI1022" s="148">
        <f>IF(N1022="nulová",J1022,0)</f>
        <v>0</v>
      </c>
      <c r="BJ1022" s="17" t="s">
        <v>84</v>
      </c>
      <c r="BK1022" s="148">
        <f>ROUND(I1022*H1022,2)</f>
        <v>0</v>
      </c>
      <c r="BL1022" s="17" t="s">
        <v>354</v>
      </c>
      <c r="BM1022" s="147" t="s">
        <v>1463</v>
      </c>
    </row>
    <row r="1023" spans="2:65" s="1" customFormat="1" ht="11.25">
      <c r="B1023" s="32"/>
      <c r="D1023" s="149" t="s">
        <v>186</v>
      </c>
      <c r="F1023" s="150" t="s">
        <v>1462</v>
      </c>
      <c r="I1023" s="151"/>
      <c r="L1023" s="32"/>
      <c r="M1023" s="152"/>
      <c r="T1023" s="56"/>
      <c r="AT1023" s="17" t="s">
        <v>186</v>
      </c>
      <c r="AU1023" s="17" t="s">
        <v>86</v>
      </c>
    </row>
    <row r="1024" spans="2:65" s="12" customFormat="1" ht="11.25">
      <c r="B1024" s="156"/>
      <c r="D1024" s="149" t="s">
        <v>240</v>
      </c>
      <c r="E1024" s="157" t="s">
        <v>1</v>
      </c>
      <c r="F1024" s="158" t="s">
        <v>1464</v>
      </c>
      <c r="H1024" s="159">
        <v>1</v>
      </c>
      <c r="I1024" s="160"/>
      <c r="L1024" s="156"/>
      <c r="M1024" s="161"/>
      <c r="T1024" s="162"/>
      <c r="AT1024" s="157" t="s">
        <v>240</v>
      </c>
      <c r="AU1024" s="157" t="s">
        <v>86</v>
      </c>
      <c r="AV1024" s="12" t="s">
        <v>86</v>
      </c>
      <c r="AW1024" s="12" t="s">
        <v>32</v>
      </c>
      <c r="AX1024" s="12" t="s">
        <v>84</v>
      </c>
      <c r="AY1024" s="157" t="s">
        <v>177</v>
      </c>
    </row>
    <row r="1025" spans="2:65" s="1" customFormat="1" ht="16.5" customHeight="1">
      <c r="B1025" s="32"/>
      <c r="C1025" s="136" t="s">
        <v>1465</v>
      </c>
      <c r="D1025" s="136" t="s">
        <v>180</v>
      </c>
      <c r="E1025" s="137" t="s">
        <v>1466</v>
      </c>
      <c r="F1025" s="138" t="s">
        <v>1467</v>
      </c>
      <c r="G1025" s="139" t="s">
        <v>183</v>
      </c>
      <c r="H1025" s="140">
        <v>2</v>
      </c>
      <c r="I1025" s="141"/>
      <c r="J1025" s="142">
        <f>ROUND(I1025*H1025,2)</f>
        <v>0</v>
      </c>
      <c r="K1025" s="138" t="s">
        <v>1</v>
      </c>
      <c r="L1025" s="32"/>
      <c r="M1025" s="143" t="s">
        <v>1</v>
      </c>
      <c r="N1025" s="144" t="s">
        <v>42</v>
      </c>
      <c r="P1025" s="145">
        <f>O1025*H1025</f>
        <v>0</v>
      </c>
      <c r="Q1025" s="145">
        <v>0</v>
      </c>
      <c r="R1025" s="145">
        <f>Q1025*H1025</f>
        <v>0</v>
      </c>
      <c r="S1025" s="145">
        <v>0</v>
      </c>
      <c r="T1025" s="146">
        <f>S1025*H1025</f>
        <v>0</v>
      </c>
      <c r="AR1025" s="147" t="s">
        <v>354</v>
      </c>
      <c r="AT1025" s="147" t="s">
        <v>180</v>
      </c>
      <c r="AU1025" s="147" t="s">
        <v>86</v>
      </c>
      <c r="AY1025" s="17" t="s">
        <v>177</v>
      </c>
      <c r="BE1025" s="148">
        <f>IF(N1025="základní",J1025,0)</f>
        <v>0</v>
      </c>
      <c r="BF1025" s="148">
        <f>IF(N1025="snížená",J1025,0)</f>
        <v>0</v>
      </c>
      <c r="BG1025" s="148">
        <f>IF(N1025="zákl. přenesená",J1025,0)</f>
        <v>0</v>
      </c>
      <c r="BH1025" s="148">
        <f>IF(N1025="sníž. přenesená",J1025,0)</f>
        <v>0</v>
      </c>
      <c r="BI1025" s="148">
        <f>IF(N1025="nulová",J1025,0)</f>
        <v>0</v>
      </c>
      <c r="BJ1025" s="17" t="s">
        <v>84</v>
      </c>
      <c r="BK1025" s="148">
        <f>ROUND(I1025*H1025,2)</f>
        <v>0</v>
      </c>
      <c r="BL1025" s="17" t="s">
        <v>354</v>
      </c>
      <c r="BM1025" s="147" t="s">
        <v>1468</v>
      </c>
    </row>
    <row r="1026" spans="2:65" s="1" customFormat="1" ht="11.25">
      <c r="B1026" s="32"/>
      <c r="D1026" s="149" t="s">
        <v>186</v>
      </c>
      <c r="F1026" s="150" t="s">
        <v>1467</v>
      </c>
      <c r="I1026" s="151"/>
      <c r="L1026" s="32"/>
      <c r="M1026" s="152"/>
      <c r="T1026" s="56"/>
      <c r="AT1026" s="17" t="s">
        <v>186</v>
      </c>
      <c r="AU1026" s="17" t="s">
        <v>86</v>
      </c>
    </row>
    <row r="1027" spans="2:65" s="12" customFormat="1" ht="11.25">
      <c r="B1027" s="156"/>
      <c r="D1027" s="149" t="s">
        <v>240</v>
      </c>
      <c r="E1027" s="157" t="s">
        <v>1</v>
      </c>
      <c r="F1027" s="158" t="s">
        <v>1469</v>
      </c>
      <c r="H1027" s="159">
        <v>2</v>
      </c>
      <c r="I1027" s="160"/>
      <c r="L1027" s="156"/>
      <c r="M1027" s="161"/>
      <c r="T1027" s="162"/>
      <c r="AT1027" s="157" t="s">
        <v>240</v>
      </c>
      <c r="AU1027" s="157" t="s">
        <v>86</v>
      </c>
      <c r="AV1027" s="12" t="s">
        <v>86</v>
      </c>
      <c r="AW1027" s="12" t="s">
        <v>32</v>
      </c>
      <c r="AX1027" s="12" t="s">
        <v>84</v>
      </c>
      <c r="AY1027" s="157" t="s">
        <v>177</v>
      </c>
    </row>
    <row r="1028" spans="2:65" s="1" customFormat="1" ht="16.5" customHeight="1">
      <c r="B1028" s="32"/>
      <c r="C1028" s="136" t="s">
        <v>1470</v>
      </c>
      <c r="D1028" s="136" t="s">
        <v>180</v>
      </c>
      <c r="E1028" s="137" t="s">
        <v>1471</v>
      </c>
      <c r="F1028" s="138" t="s">
        <v>1472</v>
      </c>
      <c r="G1028" s="139" t="s">
        <v>183</v>
      </c>
      <c r="H1028" s="140">
        <v>2</v>
      </c>
      <c r="I1028" s="141"/>
      <c r="J1028" s="142">
        <f>ROUND(I1028*H1028,2)</f>
        <v>0</v>
      </c>
      <c r="K1028" s="138" t="s">
        <v>1</v>
      </c>
      <c r="L1028" s="32"/>
      <c r="M1028" s="143" t="s">
        <v>1</v>
      </c>
      <c r="N1028" s="144" t="s">
        <v>42</v>
      </c>
      <c r="P1028" s="145">
        <f>O1028*H1028</f>
        <v>0</v>
      </c>
      <c r="Q1028" s="145">
        <v>0</v>
      </c>
      <c r="R1028" s="145">
        <f>Q1028*H1028</f>
        <v>0</v>
      </c>
      <c r="S1028" s="145">
        <v>0</v>
      </c>
      <c r="T1028" s="146">
        <f>S1028*H1028</f>
        <v>0</v>
      </c>
      <c r="AR1028" s="147" t="s">
        <v>354</v>
      </c>
      <c r="AT1028" s="147" t="s">
        <v>180</v>
      </c>
      <c r="AU1028" s="147" t="s">
        <v>86</v>
      </c>
      <c r="AY1028" s="17" t="s">
        <v>177</v>
      </c>
      <c r="BE1028" s="148">
        <f>IF(N1028="základní",J1028,0)</f>
        <v>0</v>
      </c>
      <c r="BF1028" s="148">
        <f>IF(N1028="snížená",J1028,0)</f>
        <v>0</v>
      </c>
      <c r="BG1028" s="148">
        <f>IF(N1028="zákl. přenesená",J1028,0)</f>
        <v>0</v>
      </c>
      <c r="BH1028" s="148">
        <f>IF(N1028="sníž. přenesená",J1028,0)</f>
        <v>0</v>
      </c>
      <c r="BI1028" s="148">
        <f>IF(N1028="nulová",J1028,0)</f>
        <v>0</v>
      </c>
      <c r="BJ1028" s="17" t="s">
        <v>84</v>
      </c>
      <c r="BK1028" s="148">
        <f>ROUND(I1028*H1028,2)</f>
        <v>0</v>
      </c>
      <c r="BL1028" s="17" t="s">
        <v>354</v>
      </c>
      <c r="BM1028" s="147" t="s">
        <v>1473</v>
      </c>
    </row>
    <row r="1029" spans="2:65" s="1" customFormat="1" ht="11.25">
      <c r="B1029" s="32"/>
      <c r="D1029" s="149" t="s">
        <v>186</v>
      </c>
      <c r="F1029" s="150" t="s">
        <v>1472</v>
      </c>
      <c r="I1029" s="151"/>
      <c r="L1029" s="32"/>
      <c r="M1029" s="152"/>
      <c r="T1029" s="56"/>
      <c r="AT1029" s="17" t="s">
        <v>186</v>
      </c>
      <c r="AU1029" s="17" t="s">
        <v>86</v>
      </c>
    </row>
    <row r="1030" spans="2:65" s="12" customFormat="1" ht="11.25">
      <c r="B1030" s="156"/>
      <c r="D1030" s="149" t="s">
        <v>240</v>
      </c>
      <c r="E1030" s="157" t="s">
        <v>1</v>
      </c>
      <c r="F1030" s="158" t="s">
        <v>1474</v>
      </c>
      <c r="H1030" s="159">
        <v>2</v>
      </c>
      <c r="I1030" s="160"/>
      <c r="L1030" s="156"/>
      <c r="M1030" s="161"/>
      <c r="T1030" s="162"/>
      <c r="AT1030" s="157" t="s">
        <v>240</v>
      </c>
      <c r="AU1030" s="157" t="s">
        <v>86</v>
      </c>
      <c r="AV1030" s="12" t="s">
        <v>86</v>
      </c>
      <c r="AW1030" s="12" t="s">
        <v>32</v>
      </c>
      <c r="AX1030" s="12" t="s">
        <v>84</v>
      </c>
      <c r="AY1030" s="157" t="s">
        <v>177</v>
      </c>
    </row>
    <row r="1031" spans="2:65" s="1" customFormat="1" ht="16.5" customHeight="1">
      <c r="B1031" s="32"/>
      <c r="C1031" s="136" t="s">
        <v>1475</v>
      </c>
      <c r="D1031" s="136" t="s">
        <v>180</v>
      </c>
      <c r="E1031" s="137" t="s">
        <v>1476</v>
      </c>
      <c r="F1031" s="138" t="s">
        <v>1477</v>
      </c>
      <c r="G1031" s="139" t="s">
        <v>368</v>
      </c>
      <c r="H1031" s="140">
        <v>356.71</v>
      </c>
      <c r="I1031" s="141"/>
      <c r="J1031" s="142">
        <f>ROUND(I1031*H1031,2)</f>
        <v>0</v>
      </c>
      <c r="K1031" s="138" t="s">
        <v>237</v>
      </c>
      <c r="L1031" s="32"/>
      <c r="M1031" s="143" t="s">
        <v>1</v>
      </c>
      <c r="N1031" s="144" t="s">
        <v>42</v>
      </c>
      <c r="P1031" s="145">
        <f>O1031*H1031</f>
        <v>0</v>
      </c>
      <c r="Q1031" s="145">
        <v>0</v>
      </c>
      <c r="R1031" s="145">
        <f>Q1031*H1031</f>
        <v>0</v>
      </c>
      <c r="S1031" s="145">
        <v>0</v>
      </c>
      <c r="T1031" s="146">
        <f>S1031*H1031</f>
        <v>0</v>
      </c>
      <c r="AR1031" s="147" t="s">
        <v>354</v>
      </c>
      <c r="AT1031" s="147" t="s">
        <v>180</v>
      </c>
      <c r="AU1031" s="147" t="s">
        <v>86</v>
      </c>
      <c r="AY1031" s="17" t="s">
        <v>177</v>
      </c>
      <c r="BE1031" s="148">
        <f>IF(N1031="základní",J1031,0)</f>
        <v>0</v>
      </c>
      <c r="BF1031" s="148">
        <f>IF(N1031="snížená",J1031,0)</f>
        <v>0</v>
      </c>
      <c r="BG1031" s="148">
        <f>IF(N1031="zákl. přenesená",J1031,0)</f>
        <v>0</v>
      </c>
      <c r="BH1031" s="148">
        <f>IF(N1031="sníž. přenesená",J1031,0)</f>
        <v>0</v>
      </c>
      <c r="BI1031" s="148">
        <f>IF(N1031="nulová",J1031,0)</f>
        <v>0</v>
      </c>
      <c r="BJ1031" s="17" t="s">
        <v>84</v>
      </c>
      <c r="BK1031" s="148">
        <f>ROUND(I1031*H1031,2)</f>
        <v>0</v>
      </c>
      <c r="BL1031" s="17" t="s">
        <v>354</v>
      </c>
      <c r="BM1031" s="147" t="s">
        <v>1478</v>
      </c>
    </row>
    <row r="1032" spans="2:65" s="1" customFormat="1" ht="11.25">
      <c r="B1032" s="32"/>
      <c r="D1032" s="149" t="s">
        <v>186</v>
      </c>
      <c r="F1032" s="150" t="s">
        <v>1479</v>
      </c>
      <c r="I1032" s="151"/>
      <c r="L1032" s="32"/>
      <c r="M1032" s="152"/>
      <c r="T1032" s="56"/>
      <c r="AT1032" s="17" t="s">
        <v>186</v>
      </c>
      <c r="AU1032" s="17" t="s">
        <v>86</v>
      </c>
    </row>
    <row r="1033" spans="2:65" s="12" customFormat="1" ht="11.25">
      <c r="B1033" s="156"/>
      <c r="D1033" s="149" t="s">
        <v>240</v>
      </c>
      <c r="E1033" s="157" t="s">
        <v>1</v>
      </c>
      <c r="F1033" s="158" t="s">
        <v>1480</v>
      </c>
      <c r="H1033" s="159">
        <v>25.1</v>
      </c>
      <c r="I1033" s="160"/>
      <c r="L1033" s="156"/>
      <c r="M1033" s="161"/>
      <c r="T1033" s="162"/>
      <c r="AT1033" s="157" t="s">
        <v>240</v>
      </c>
      <c r="AU1033" s="157" t="s">
        <v>86</v>
      </c>
      <c r="AV1033" s="12" t="s">
        <v>86</v>
      </c>
      <c r="AW1033" s="12" t="s">
        <v>32</v>
      </c>
      <c r="AX1033" s="12" t="s">
        <v>77</v>
      </c>
      <c r="AY1033" s="157" t="s">
        <v>177</v>
      </c>
    </row>
    <row r="1034" spans="2:65" s="12" customFormat="1" ht="11.25">
      <c r="B1034" s="156"/>
      <c r="D1034" s="149" t="s">
        <v>240</v>
      </c>
      <c r="E1034" s="157" t="s">
        <v>1</v>
      </c>
      <c r="F1034" s="158" t="s">
        <v>1481</v>
      </c>
      <c r="H1034" s="159">
        <v>19.920000000000002</v>
      </c>
      <c r="I1034" s="160"/>
      <c r="L1034" s="156"/>
      <c r="M1034" s="161"/>
      <c r="T1034" s="162"/>
      <c r="AT1034" s="157" t="s">
        <v>240</v>
      </c>
      <c r="AU1034" s="157" t="s">
        <v>86</v>
      </c>
      <c r="AV1034" s="12" t="s">
        <v>86</v>
      </c>
      <c r="AW1034" s="12" t="s">
        <v>32</v>
      </c>
      <c r="AX1034" s="12" t="s">
        <v>77</v>
      </c>
      <c r="AY1034" s="157" t="s">
        <v>177</v>
      </c>
    </row>
    <row r="1035" spans="2:65" s="12" customFormat="1" ht="11.25">
      <c r="B1035" s="156"/>
      <c r="D1035" s="149" t="s">
        <v>240</v>
      </c>
      <c r="E1035" s="157" t="s">
        <v>1</v>
      </c>
      <c r="F1035" s="158" t="s">
        <v>1482</v>
      </c>
      <c r="H1035" s="159">
        <v>39.6</v>
      </c>
      <c r="I1035" s="160"/>
      <c r="L1035" s="156"/>
      <c r="M1035" s="161"/>
      <c r="T1035" s="162"/>
      <c r="AT1035" s="157" t="s">
        <v>240</v>
      </c>
      <c r="AU1035" s="157" t="s">
        <v>86</v>
      </c>
      <c r="AV1035" s="12" t="s">
        <v>86</v>
      </c>
      <c r="AW1035" s="12" t="s">
        <v>32</v>
      </c>
      <c r="AX1035" s="12" t="s">
        <v>77</v>
      </c>
      <c r="AY1035" s="157" t="s">
        <v>177</v>
      </c>
    </row>
    <row r="1036" spans="2:65" s="12" customFormat="1" ht="11.25">
      <c r="B1036" s="156"/>
      <c r="D1036" s="149" t="s">
        <v>240</v>
      </c>
      <c r="E1036" s="157" t="s">
        <v>1</v>
      </c>
      <c r="F1036" s="158" t="s">
        <v>1483</v>
      </c>
      <c r="H1036" s="159">
        <v>43.68</v>
      </c>
      <c r="I1036" s="160"/>
      <c r="L1036" s="156"/>
      <c r="M1036" s="161"/>
      <c r="T1036" s="162"/>
      <c r="AT1036" s="157" t="s">
        <v>240</v>
      </c>
      <c r="AU1036" s="157" t="s">
        <v>86</v>
      </c>
      <c r="AV1036" s="12" t="s">
        <v>86</v>
      </c>
      <c r="AW1036" s="12" t="s">
        <v>32</v>
      </c>
      <c r="AX1036" s="12" t="s">
        <v>77</v>
      </c>
      <c r="AY1036" s="157" t="s">
        <v>177</v>
      </c>
    </row>
    <row r="1037" spans="2:65" s="12" customFormat="1" ht="11.25">
      <c r="B1037" s="156"/>
      <c r="D1037" s="149" t="s">
        <v>240</v>
      </c>
      <c r="E1037" s="157" t="s">
        <v>1</v>
      </c>
      <c r="F1037" s="158" t="s">
        <v>1484</v>
      </c>
      <c r="H1037" s="159">
        <v>165.77</v>
      </c>
      <c r="I1037" s="160"/>
      <c r="L1037" s="156"/>
      <c r="M1037" s="161"/>
      <c r="T1037" s="162"/>
      <c r="AT1037" s="157" t="s">
        <v>240</v>
      </c>
      <c r="AU1037" s="157" t="s">
        <v>86</v>
      </c>
      <c r="AV1037" s="12" t="s">
        <v>86</v>
      </c>
      <c r="AW1037" s="12" t="s">
        <v>32</v>
      </c>
      <c r="AX1037" s="12" t="s">
        <v>77</v>
      </c>
      <c r="AY1037" s="157" t="s">
        <v>177</v>
      </c>
    </row>
    <row r="1038" spans="2:65" s="12" customFormat="1" ht="11.25">
      <c r="B1038" s="156"/>
      <c r="D1038" s="149" t="s">
        <v>240</v>
      </c>
      <c r="E1038" s="157" t="s">
        <v>1</v>
      </c>
      <c r="F1038" s="158" t="s">
        <v>1485</v>
      </c>
      <c r="H1038" s="159">
        <v>62.64</v>
      </c>
      <c r="I1038" s="160"/>
      <c r="L1038" s="156"/>
      <c r="M1038" s="161"/>
      <c r="T1038" s="162"/>
      <c r="AT1038" s="157" t="s">
        <v>240</v>
      </c>
      <c r="AU1038" s="157" t="s">
        <v>86</v>
      </c>
      <c r="AV1038" s="12" t="s">
        <v>86</v>
      </c>
      <c r="AW1038" s="12" t="s">
        <v>32</v>
      </c>
      <c r="AX1038" s="12" t="s">
        <v>77</v>
      </c>
      <c r="AY1038" s="157" t="s">
        <v>177</v>
      </c>
    </row>
    <row r="1039" spans="2:65" s="14" customFormat="1" ht="11.25">
      <c r="B1039" s="169"/>
      <c r="D1039" s="149" t="s">
        <v>240</v>
      </c>
      <c r="E1039" s="170" t="s">
        <v>1</v>
      </c>
      <c r="F1039" s="171" t="s">
        <v>263</v>
      </c>
      <c r="H1039" s="172">
        <v>356.71</v>
      </c>
      <c r="I1039" s="173"/>
      <c r="L1039" s="169"/>
      <c r="M1039" s="174"/>
      <c r="T1039" s="175"/>
      <c r="AT1039" s="170" t="s">
        <v>240</v>
      </c>
      <c r="AU1039" s="170" t="s">
        <v>86</v>
      </c>
      <c r="AV1039" s="14" t="s">
        <v>115</v>
      </c>
      <c r="AW1039" s="14" t="s">
        <v>32</v>
      </c>
      <c r="AX1039" s="14" t="s">
        <v>84</v>
      </c>
      <c r="AY1039" s="170" t="s">
        <v>177</v>
      </c>
    </row>
    <row r="1040" spans="2:65" s="1" customFormat="1" ht="16.5" customHeight="1">
      <c r="B1040" s="32"/>
      <c r="C1040" s="183" t="s">
        <v>1486</v>
      </c>
      <c r="D1040" s="183" t="s">
        <v>344</v>
      </c>
      <c r="E1040" s="184" t="s">
        <v>1406</v>
      </c>
      <c r="F1040" s="185" t="s">
        <v>1407</v>
      </c>
      <c r="G1040" s="186" t="s">
        <v>307</v>
      </c>
      <c r="H1040" s="187">
        <v>0.114</v>
      </c>
      <c r="I1040" s="188"/>
      <c r="J1040" s="189">
        <f>ROUND(I1040*H1040,2)</f>
        <v>0</v>
      </c>
      <c r="K1040" s="185" t="s">
        <v>237</v>
      </c>
      <c r="L1040" s="190"/>
      <c r="M1040" s="191" t="s">
        <v>1</v>
      </c>
      <c r="N1040" s="192" t="s">
        <v>42</v>
      </c>
      <c r="P1040" s="145">
        <f>O1040*H1040</f>
        <v>0</v>
      </c>
      <c r="Q1040" s="145">
        <v>1</v>
      </c>
      <c r="R1040" s="145">
        <f>Q1040*H1040</f>
        <v>0.114</v>
      </c>
      <c r="S1040" s="145">
        <v>0</v>
      </c>
      <c r="T1040" s="146">
        <f>S1040*H1040</f>
        <v>0</v>
      </c>
      <c r="AR1040" s="147" t="s">
        <v>447</v>
      </c>
      <c r="AT1040" s="147" t="s">
        <v>344</v>
      </c>
      <c r="AU1040" s="147" t="s">
        <v>86</v>
      </c>
      <c r="AY1040" s="17" t="s">
        <v>177</v>
      </c>
      <c r="BE1040" s="148">
        <f>IF(N1040="základní",J1040,0)</f>
        <v>0</v>
      </c>
      <c r="BF1040" s="148">
        <f>IF(N1040="snížená",J1040,0)</f>
        <v>0</v>
      </c>
      <c r="BG1040" s="148">
        <f>IF(N1040="zákl. přenesená",J1040,0)</f>
        <v>0</v>
      </c>
      <c r="BH1040" s="148">
        <f>IF(N1040="sníž. přenesená",J1040,0)</f>
        <v>0</v>
      </c>
      <c r="BI1040" s="148">
        <f>IF(N1040="nulová",J1040,0)</f>
        <v>0</v>
      </c>
      <c r="BJ1040" s="17" t="s">
        <v>84</v>
      </c>
      <c r="BK1040" s="148">
        <f>ROUND(I1040*H1040,2)</f>
        <v>0</v>
      </c>
      <c r="BL1040" s="17" t="s">
        <v>354</v>
      </c>
      <c r="BM1040" s="147" t="s">
        <v>1487</v>
      </c>
    </row>
    <row r="1041" spans="2:65" s="1" customFormat="1" ht="11.25">
      <c r="B1041" s="32"/>
      <c r="D1041" s="149" t="s">
        <v>186</v>
      </c>
      <c r="F1041" s="150" t="s">
        <v>1407</v>
      </c>
      <c r="I1041" s="151"/>
      <c r="L1041" s="32"/>
      <c r="M1041" s="152"/>
      <c r="T1041" s="56"/>
      <c r="AT1041" s="17" t="s">
        <v>186</v>
      </c>
      <c r="AU1041" s="17" t="s">
        <v>86</v>
      </c>
    </row>
    <row r="1042" spans="2:65" s="12" customFormat="1" ht="11.25">
      <c r="B1042" s="156"/>
      <c r="D1042" s="149" t="s">
        <v>240</v>
      </c>
      <c r="F1042" s="158" t="s">
        <v>1488</v>
      </c>
      <c r="H1042" s="159">
        <v>0.114</v>
      </c>
      <c r="I1042" s="160"/>
      <c r="L1042" s="156"/>
      <c r="M1042" s="161"/>
      <c r="T1042" s="162"/>
      <c r="AT1042" s="157" t="s">
        <v>240</v>
      </c>
      <c r="AU1042" s="157" t="s">
        <v>86</v>
      </c>
      <c r="AV1042" s="12" t="s">
        <v>86</v>
      </c>
      <c r="AW1042" s="12" t="s">
        <v>4</v>
      </c>
      <c r="AX1042" s="12" t="s">
        <v>84</v>
      </c>
      <c r="AY1042" s="157" t="s">
        <v>177</v>
      </c>
    </row>
    <row r="1043" spans="2:65" s="1" customFormat="1" ht="16.5" customHeight="1">
      <c r="B1043" s="32"/>
      <c r="C1043" s="136" t="s">
        <v>1489</v>
      </c>
      <c r="D1043" s="136" t="s">
        <v>180</v>
      </c>
      <c r="E1043" s="137" t="s">
        <v>1490</v>
      </c>
      <c r="F1043" s="138" t="s">
        <v>1491</v>
      </c>
      <c r="G1043" s="139" t="s">
        <v>368</v>
      </c>
      <c r="H1043" s="140">
        <v>356.71</v>
      </c>
      <c r="I1043" s="141"/>
      <c r="J1043" s="142">
        <f>ROUND(I1043*H1043,2)</f>
        <v>0</v>
      </c>
      <c r="K1043" s="138" t="s">
        <v>237</v>
      </c>
      <c r="L1043" s="32"/>
      <c r="M1043" s="143" t="s">
        <v>1</v>
      </c>
      <c r="N1043" s="144" t="s">
        <v>42</v>
      </c>
      <c r="P1043" s="145">
        <f>O1043*H1043</f>
        <v>0</v>
      </c>
      <c r="Q1043" s="145">
        <v>8.8000000000000003E-4</v>
      </c>
      <c r="R1043" s="145">
        <f>Q1043*H1043</f>
        <v>0.31390479999999998</v>
      </c>
      <c r="S1043" s="145">
        <v>0</v>
      </c>
      <c r="T1043" s="146">
        <f>S1043*H1043</f>
        <v>0</v>
      </c>
      <c r="AR1043" s="147" t="s">
        <v>354</v>
      </c>
      <c r="AT1043" s="147" t="s">
        <v>180</v>
      </c>
      <c r="AU1043" s="147" t="s">
        <v>86</v>
      </c>
      <c r="AY1043" s="17" t="s">
        <v>177</v>
      </c>
      <c r="BE1043" s="148">
        <f>IF(N1043="základní",J1043,0)</f>
        <v>0</v>
      </c>
      <c r="BF1043" s="148">
        <f>IF(N1043="snížená",J1043,0)</f>
        <v>0</v>
      </c>
      <c r="BG1043" s="148">
        <f>IF(N1043="zákl. přenesená",J1043,0)</f>
        <v>0</v>
      </c>
      <c r="BH1043" s="148">
        <f>IF(N1043="sníž. přenesená",J1043,0)</f>
        <v>0</v>
      </c>
      <c r="BI1043" s="148">
        <f>IF(N1043="nulová",J1043,0)</f>
        <v>0</v>
      </c>
      <c r="BJ1043" s="17" t="s">
        <v>84</v>
      </c>
      <c r="BK1043" s="148">
        <f>ROUND(I1043*H1043,2)</f>
        <v>0</v>
      </c>
      <c r="BL1043" s="17" t="s">
        <v>354</v>
      </c>
      <c r="BM1043" s="147" t="s">
        <v>1492</v>
      </c>
    </row>
    <row r="1044" spans="2:65" s="1" customFormat="1" ht="11.25">
      <c r="B1044" s="32"/>
      <c r="D1044" s="149" t="s">
        <v>186</v>
      </c>
      <c r="F1044" s="150" t="s">
        <v>1493</v>
      </c>
      <c r="I1044" s="151"/>
      <c r="L1044" s="32"/>
      <c r="M1044" s="152"/>
      <c r="T1044" s="56"/>
      <c r="AT1044" s="17" t="s">
        <v>186</v>
      </c>
      <c r="AU1044" s="17" t="s">
        <v>86</v>
      </c>
    </row>
    <row r="1045" spans="2:65" s="12" customFormat="1" ht="11.25">
      <c r="B1045" s="156"/>
      <c r="D1045" s="149" t="s">
        <v>240</v>
      </c>
      <c r="E1045" s="157" t="s">
        <v>1</v>
      </c>
      <c r="F1045" s="158" t="s">
        <v>1480</v>
      </c>
      <c r="H1045" s="159">
        <v>25.1</v>
      </c>
      <c r="I1045" s="160"/>
      <c r="L1045" s="156"/>
      <c r="M1045" s="161"/>
      <c r="T1045" s="162"/>
      <c r="AT1045" s="157" t="s">
        <v>240</v>
      </c>
      <c r="AU1045" s="157" t="s">
        <v>86</v>
      </c>
      <c r="AV1045" s="12" t="s">
        <v>86</v>
      </c>
      <c r="AW1045" s="12" t="s">
        <v>32</v>
      </c>
      <c r="AX1045" s="12" t="s">
        <v>77</v>
      </c>
      <c r="AY1045" s="157" t="s">
        <v>177</v>
      </c>
    </row>
    <row r="1046" spans="2:65" s="12" customFormat="1" ht="11.25">
      <c r="B1046" s="156"/>
      <c r="D1046" s="149" t="s">
        <v>240</v>
      </c>
      <c r="E1046" s="157" t="s">
        <v>1</v>
      </c>
      <c r="F1046" s="158" t="s">
        <v>1481</v>
      </c>
      <c r="H1046" s="159">
        <v>19.920000000000002</v>
      </c>
      <c r="I1046" s="160"/>
      <c r="L1046" s="156"/>
      <c r="M1046" s="161"/>
      <c r="T1046" s="162"/>
      <c r="AT1046" s="157" t="s">
        <v>240</v>
      </c>
      <c r="AU1046" s="157" t="s">
        <v>86</v>
      </c>
      <c r="AV1046" s="12" t="s">
        <v>86</v>
      </c>
      <c r="AW1046" s="12" t="s">
        <v>32</v>
      </c>
      <c r="AX1046" s="12" t="s">
        <v>77</v>
      </c>
      <c r="AY1046" s="157" t="s">
        <v>177</v>
      </c>
    </row>
    <row r="1047" spans="2:65" s="12" customFormat="1" ht="11.25">
      <c r="B1047" s="156"/>
      <c r="D1047" s="149" t="s">
        <v>240</v>
      </c>
      <c r="E1047" s="157" t="s">
        <v>1</v>
      </c>
      <c r="F1047" s="158" t="s">
        <v>1482</v>
      </c>
      <c r="H1047" s="159">
        <v>39.6</v>
      </c>
      <c r="I1047" s="160"/>
      <c r="L1047" s="156"/>
      <c r="M1047" s="161"/>
      <c r="T1047" s="162"/>
      <c r="AT1047" s="157" t="s">
        <v>240</v>
      </c>
      <c r="AU1047" s="157" t="s">
        <v>86</v>
      </c>
      <c r="AV1047" s="12" t="s">
        <v>86</v>
      </c>
      <c r="AW1047" s="12" t="s">
        <v>32</v>
      </c>
      <c r="AX1047" s="12" t="s">
        <v>77</v>
      </c>
      <c r="AY1047" s="157" t="s">
        <v>177</v>
      </c>
    </row>
    <row r="1048" spans="2:65" s="12" customFormat="1" ht="11.25">
      <c r="B1048" s="156"/>
      <c r="D1048" s="149" t="s">
        <v>240</v>
      </c>
      <c r="E1048" s="157" t="s">
        <v>1</v>
      </c>
      <c r="F1048" s="158" t="s">
        <v>1483</v>
      </c>
      <c r="H1048" s="159">
        <v>43.68</v>
      </c>
      <c r="I1048" s="160"/>
      <c r="L1048" s="156"/>
      <c r="M1048" s="161"/>
      <c r="T1048" s="162"/>
      <c r="AT1048" s="157" t="s">
        <v>240</v>
      </c>
      <c r="AU1048" s="157" t="s">
        <v>86</v>
      </c>
      <c r="AV1048" s="12" t="s">
        <v>86</v>
      </c>
      <c r="AW1048" s="12" t="s">
        <v>32</v>
      </c>
      <c r="AX1048" s="12" t="s">
        <v>77</v>
      </c>
      <c r="AY1048" s="157" t="s">
        <v>177</v>
      </c>
    </row>
    <row r="1049" spans="2:65" s="12" customFormat="1" ht="11.25">
      <c r="B1049" s="156"/>
      <c r="D1049" s="149" t="s">
        <v>240</v>
      </c>
      <c r="E1049" s="157" t="s">
        <v>1</v>
      </c>
      <c r="F1049" s="158" t="s">
        <v>1484</v>
      </c>
      <c r="H1049" s="159">
        <v>165.77</v>
      </c>
      <c r="I1049" s="160"/>
      <c r="L1049" s="156"/>
      <c r="M1049" s="161"/>
      <c r="T1049" s="162"/>
      <c r="AT1049" s="157" t="s">
        <v>240</v>
      </c>
      <c r="AU1049" s="157" t="s">
        <v>86</v>
      </c>
      <c r="AV1049" s="12" t="s">
        <v>86</v>
      </c>
      <c r="AW1049" s="12" t="s">
        <v>32</v>
      </c>
      <c r="AX1049" s="12" t="s">
        <v>77</v>
      </c>
      <c r="AY1049" s="157" t="s">
        <v>177</v>
      </c>
    </row>
    <row r="1050" spans="2:65" s="12" customFormat="1" ht="11.25">
      <c r="B1050" s="156"/>
      <c r="D1050" s="149" t="s">
        <v>240</v>
      </c>
      <c r="E1050" s="157" t="s">
        <v>1</v>
      </c>
      <c r="F1050" s="158" t="s">
        <v>1485</v>
      </c>
      <c r="H1050" s="159">
        <v>62.64</v>
      </c>
      <c r="I1050" s="160"/>
      <c r="L1050" s="156"/>
      <c r="M1050" s="161"/>
      <c r="T1050" s="162"/>
      <c r="AT1050" s="157" t="s">
        <v>240</v>
      </c>
      <c r="AU1050" s="157" t="s">
        <v>86</v>
      </c>
      <c r="AV1050" s="12" t="s">
        <v>86</v>
      </c>
      <c r="AW1050" s="12" t="s">
        <v>32</v>
      </c>
      <c r="AX1050" s="12" t="s">
        <v>77</v>
      </c>
      <c r="AY1050" s="157" t="s">
        <v>177</v>
      </c>
    </row>
    <row r="1051" spans="2:65" s="14" customFormat="1" ht="11.25">
      <c r="B1051" s="169"/>
      <c r="D1051" s="149" t="s">
        <v>240</v>
      </c>
      <c r="E1051" s="170" t="s">
        <v>1</v>
      </c>
      <c r="F1051" s="171" t="s">
        <v>263</v>
      </c>
      <c r="H1051" s="172">
        <v>356.71</v>
      </c>
      <c r="I1051" s="173"/>
      <c r="L1051" s="169"/>
      <c r="M1051" s="174"/>
      <c r="T1051" s="175"/>
      <c r="AT1051" s="170" t="s">
        <v>240</v>
      </c>
      <c r="AU1051" s="170" t="s">
        <v>86</v>
      </c>
      <c r="AV1051" s="14" t="s">
        <v>115</v>
      </c>
      <c r="AW1051" s="14" t="s">
        <v>32</v>
      </c>
      <c r="AX1051" s="14" t="s">
        <v>84</v>
      </c>
      <c r="AY1051" s="170" t="s">
        <v>177</v>
      </c>
    </row>
    <row r="1052" spans="2:65" s="1" customFormat="1" ht="24.2" customHeight="1">
      <c r="B1052" s="32"/>
      <c r="C1052" s="183" t="s">
        <v>1494</v>
      </c>
      <c r="D1052" s="183" t="s">
        <v>344</v>
      </c>
      <c r="E1052" s="184" t="s">
        <v>1495</v>
      </c>
      <c r="F1052" s="185" t="s">
        <v>1496</v>
      </c>
      <c r="G1052" s="186" t="s">
        <v>368</v>
      </c>
      <c r="H1052" s="187">
        <v>415.74599999999998</v>
      </c>
      <c r="I1052" s="188"/>
      <c r="J1052" s="189">
        <f>ROUND(I1052*H1052,2)</f>
        <v>0</v>
      </c>
      <c r="K1052" s="185" t="s">
        <v>237</v>
      </c>
      <c r="L1052" s="190"/>
      <c r="M1052" s="191" t="s">
        <v>1</v>
      </c>
      <c r="N1052" s="192" t="s">
        <v>42</v>
      </c>
      <c r="P1052" s="145">
        <f>O1052*H1052</f>
        <v>0</v>
      </c>
      <c r="Q1052" s="145">
        <v>4.7999999999999996E-3</v>
      </c>
      <c r="R1052" s="145">
        <f>Q1052*H1052</f>
        <v>1.9955807999999997</v>
      </c>
      <c r="S1052" s="145">
        <v>0</v>
      </c>
      <c r="T1052" s="146">
        <f>S1052*H1052</f>
        <v>0</v>
      </c>
      <c r="AR1052" s="147" t="s">
        <v>447</v>
      </c>
      <c r="AT1052" s="147" t="s">
        <v>344</v>
      </c>
      <c r="AU1052" s="147" t="s">
        <v>86</v>
      </c>
      <c r="AY1052" s="17" t="s">
        <v>177</v>
      </c>
      <c r="BE1052" s="148">
        <f>IF(N1052="základní",J1052,0)</f>
        <v>0</v>
      </c>
      <c r="BF1052" s="148">
        <f>IF(N1052="snížená",J1052,0)</f>
        <v>0</v>
      </c>
      <c r="BG1052" s="148">
        <f>IF(N1052="zákl. přenesená",J1052,0)</f>
        <v>0</v>
      </c>
      <c r="BH1052" s="148">
        <f>IF(N1052="sníž. přenesená",J1052,0)</f>
        <v>0</v>
      </c>
      <c r="BI1052" s="148">
        <f>IF(N1052="nulová",J1052,0)</f>
        <v>0</v>
      </c>
      <c r="BJ1052" s="17" t="s">
        <v>84</v>
      </c>
      <c r="BK1052" s="148">
        <f>ROUND(I1052*H1052,2)</f>
        <v>0</v>
      </c>
      <c r="BL1052" s="17" t="s">
        <v>354</v>
      </c>
      <c r="BM1052" s="147" t="s">
        <v>1497</v>
      </c>
    </row>
    <row r="1053" spans="2:65" s="1" customFormat="1" ht="19.5">
      <c r="B1053" s="32"/>
      <c r="D1053" s="149" t="s">
        <v>186</v>
      </c>
      <c r="F1053" s="150" t="s">
        <v>1496</v>
      </c>
      <c r="I1053" s="151"/>
      <c r="L1053" s="32"/>
      <c r="M1053" s="152"/>
      <c r="T1053" s="56"/>
      <c r="AT1053" s="17" t="s">
        <v>186</v>
      </c>
      <c r="AU1053" s="17" t="s">
        <v>86</v>
      </c>
    </row>
    <row r="1054" spans="2:65" s="12" customFormat="1" ht="11.25">
      <c r="B1054" s="156"/>
      <c r="D1054" s="149" t="s">
        <v>240</v>
      </c>
      <c r="F1054" s="158" t="s">
        <v>1498</v>
      </c>
      <c r="H1054" s="159">
        <v>415.74599999999998</v>
      </c>
      <c r="I1054" s="160"/>
      <c r="L1054" s="156"/>
      <c r="M1054" s="161"/>
      <c r="T1054" s="162"/>
      <c r="AT1054" s="157" t="s">
        <v>240</v>
      </c>
      <c r="AU1054" s="157" t="s">
        <v>86</v>
      </c>
      <c r="AV1054" s="12" t="s">
        <v>86</v>
      </c>
      <c r="AW1054" s="12" t="s">
        <v>4</v>
      </c>
      <c r="AX1054" s="12" t="s">
        <v>84</v>
      </c>
      <c r="AY1054" s="157" t="s">
        <v>177</v>
      </c>
    </row>
    <row r="1055" spans="2:65" s="1" customFormat="1" ht="33" customHeight="1">
      <c r="B1055" s="32"/>
      <c r="C1055" s="136" t="s">
        <v>1499</v>
      </c>
      <c r="D1055" s="136" t="s">
        <v>180</v>
      </c>
      <c r="E1055" s="137" t="s">
        <v>1500</v>
      </c>
      <c r="F1055" s="138" t="s">
        <v>1501</v>
      </c>
      <c r="G1055" s="139" t="s">
        <v>368</v>
      </c>
      <c r="H1055" s="140">
        <v>325.14999999999998</v>
      </c>
      <c r="I1055" s="141"/>
      <c r="J1055" s="142">
        <f>ROUND(I1055*H1055,2)</f>
        <v>0</v>
      </c>
      <c r="K1055" s="138" t="s">
        <v>1</v>
      </c>
      <c r="L1055" s="32"/>
      <c r="M1055" s="143" t="s">
        <v>1</v>
      </c>
      <c r="N1055" s="144" t="s">
        <v>42</v>
      </c>
      <c r="P1055" s="145">
        <f>O1055*H1055</f>
        <v>0</v>
      </c>
      <c r="Q1055" s="145">
        <v>2.7999999999999998E-4</v>
      </c>
      <c r="R1055" s="145">
        <f>Q1055*H1055</f>
        <v>9.1041999999999984E-2</v>
      </c>
      <c r="S1055" s="145">
        <v>0</v>
      </c>
      <c r="T1055" s="146">
        <f>S1055*H1055</f>
        <v>0</v>
      </c>
      <c r="AR1055" s="147" t="s">
        <v>354</v>
      </c>
      <c r="AT1055" s="147" t="s">
        <v>180</v>
      </c>
      <c r="AU1055" s="147" t="s">
        <v>86</v>
      </c>
      <c r="AY1055" s="17" t="s">
        <v>177</v>
      </c>
      <c r="BE1055" s="148">
        <f>IF(N1055="základní",J1055,0)</f>
        <v>0</v>
      </c>
      <c r="BF1055" s="148">
        <f>IF(N1055="snížená",J1055,0)</f>
        <v>0</v>
      </c>
      <c r="BG1055" s="148">
        <f>IF(N1055="zákl. přenesená",J1055,0)</f>
        <v>0</v>
      </c>
      <c r="BH1055" s="148">
        <f>IF(N1055="sníž. přenesená",J1055,0)</f>
        <v>0</v>
      </c>
      <c r="BI1055" s="148">
        <f>IF(N1055="nulová",J1055,0)</f>
        <v>0</v>
      </c>
      <c r="BJ1055" s="17" t="s">
        <v>84</v>
      </c>
      <c r="BK1055" s="148">
        <f>ROUND(I1055*H1055,2)</f>
        <v>0</v>
      </c>
      <c r="BL1055" s="17" t="s">
        <v>354</v>
      </c>
      <c r="BM1055" s="147" t="s">
        <v>1502</v>
      </c>
    </row>
    <row r="1056" spans="2:65" s="1" customFormat="1" ht="19.5">
      <c r="B1056" s="32"/>
      <c r="D1056" s="149" t="s">
        <v>186</v>
      </c>
      <c r="F1056" s="150" t="s">
        <v>1501</v>
      </c>
      <c r="I1056" s="151"/>
      <c r="L1056" s="32"/>
      <c r="M1056" s="152"/>
      <c r="T1056" s="56"/>
      <c r="AT1056" s="17" t="s">
        <v>186</v>
      </c>
      <c r="AU1056" s="17" t="s">
        <v>86</v>
      </c>
    </row>
    <row r="1057" spans="2:65" s="12" customFormat="1" ht="11.25">
      <c r="B1057" s="156"/>
      <c r="D1057" s="149" t="s">
        <v>240</v>
      </c>
      <c r="E1057" s="157" t="s">
        <v>1</v>
      </c>
      <c r="F1057" s="158" t="s">
        <v>1480</v>
      </c>
      <c r="H1057" s="159">
        <v>25.1</v>
      </c>
      <c r="I1057" s="160"/>
      <c r="L1057" s="156"/>
      <c r="M1057" s="161"/>
      <c r="T1057" s="162"/>
      <c r="AT1057" s="157" t="s">
        <v>240</v>
      </c>
      <c r="AU1057" s="157" t="s">
        <v>86</v>
      </c>
      <c r="AV1057" s="12" t="s">
        <v>86</v>
      </c>
      <c r="AW1057" s="12" t="s">
        <v>32</v>
      </c>
      <c r="AX1057" s="12" t="s">
        <v>77</v>
      </c>
      <c r="AY1057" s="157" t="s">
        <v>177</v>
      </c>
    </row>
    <row r="1058" spans="2:65" s="12" customFormat="1" ht="11.25">
      <c r="B1058" s="156"/>
      <c r="D1058" s="149" t="s">
        <v>240</v>
      </c>
      <c r="E1058" s="157" t="s">
        <v>1</v>
      </c>
      <c r="F1058" s="158" t="s">
        <v>1503</v>
      </c>
      <c r="H1058" s="159">
        <v>14.94</v>
      </c>
      <c r="I1058" s="160"/>
      <c r="L1058" s="156"/>
      <c r="M1058" s="161"/>
      <c r="T1058" s="162"/>
      <c r="AT1058" s="157" t="s">
        <v>240</v>
      </c>
      <c r="AU1058" s="157" t="s">
        <v>86</v>
      </c>
      <c r="AV1058" s="12" t="s">
        <v>86</v>
      </c>
      <c r="AW1058" s="12" t="s">
        <v>32</v>
      </c>
      <c r="AX1058" s="12" t="s">
        <v>77</v>
      </c>
      <c r="AY1058" s="157" t="s">
        <v>177</v>
      </c>
    </row>
    <row r="1059" spans="2:65" s="12" customFormat="1" ht="11.25">
      <c r="B1059" s="156"/>
      <c r="D1059" s="149" t="s">
        <v>240</v>
      </c>
      <c r="E1059" s="157" t="s">
        <v>1</v>
      </c>
      <c r="F1059" s="158" t="s">
        <v>1482</v>
      </c>
      <c r="H1059" s="159">
        <v>39.6</v>
      </c>
      <c r="I1059" s="160"/>
      <c r="L1059" s="156"/>
      <c r="M1059" s="161"/>
      <c r="T1059" s="162"/>
      <c r="AT1059" s="157" t="s">
        <v>240</v>
      </c>
      <c r="AU1059" s="157" t="s">
        <v>86</v>
      </c>
      <c r="AV1059" s="12" t="s">
        <v>86</v>
      </c>
      <c r="AW1059" s="12" t="s">
        <v>32</v>
      </c>
      <c r="AX1059" s="12" t="s">
        <v>77</v>
      </c>
      <c r="AY1059" s="157" t="s">
        <v>177</v>
      </c>
    </row>
    <row r="1060" spans="2:65" s="12" customFormat="1" ht="11.25">
      <c r="B1060" s="156"/>
      <c r="D1060" s="149" t="s">
        <v>240</v>
      </c>
      <c r="E1060" s="157" t="s">
        <v>1</v>
      </c>
      <c r="F1060" s="158" t="s">
        <v>1504</v>
      </c>
      <c r="H1060" s="159">
        <v>32.76</v>
      </c>
      <c r="I1060" s="160"/>
      <c r="L1060" s="156"/>
      <c r="M1060" s="161"/>
      <c r="T1060" s="162"/>
      <c r="AT1060" s="157" t="s">
        <v>240</v>
      </c>
      <c r="AU1060" s="157" t="s">
        <v>86</v>
      </c>
      <c r="AV1060" s="12" t="s">
        <v>86</v>
      </c>
      <c r="AW1060" s="12" t="s">
        <v>32</v>
      </c>
      <c r="AX1060" s="12" t="s">
        <v>77</v>
      </c>
      <c r="AY1060" s="157" t="s">
        <v>177</v>
      </c>
    </row>
    <row r="1061" spans="2:65" s="12" customFormat="1" ht="11.25">
      <c r="B1061" s="156"/>
      <c r="D1061" s="149" t="s">
        <v>240</v>
      </c>
      <c r="E1061" s="157" t="s">
        <v>1</v>
      </c>
      <c r="F1061" s="158" t="s">
        <v>1484</v>
      </c>
      <c r="H1061" s="159">
        <v>165.77</v>
      </c>
      <c r="I1061" s="160"/>
      <c r="L1061" s="156"/>
      <c r="M1061" s="161"/>
      <c r="T1061" s="162"/>
      <c r="AT1061" s="157" t="s">
        <v>240</v>
      </c>
      <c r="AU1061" s="157" t="s">
        <v>86</v>
      </c>
      <c r="AV1061" s="12" t="s">
        <v>86</v>
      </c>
      <c r="AW1061" s="12" t="s">
        <v>32</v>
      </c>
      <c r="AX1061" s="12" t="s">
        <v>77</v>
      </c>
      <c r="AY1061" s="157" t="s">
        <v>177</v>
      </c>
    </row>
    <row r="1062" spans="2:65" s="12" customFormat="1" ht="11.25">
      <c r="B1062" s="156"/>
      <c r="D1062" s="149" t="s">
        <v>240</v>
      </c>
      <c r="E1062" s="157" t="s">
        <v>1</v>
      </c>
      <c r="F1062" s="158" t="s">
        <v>1505</v>
      </c>
      <c r="H1062" s="159">
        <v>46.98</v>
      </c>
      <c r="I1062" s="160"/>
      <c r="L1062" s="156"/>
      <c r="M1062" s="161"/>
      <c r="T1062" s="162"/>
      <c r="AT1062" s="157" t="s">
        <v>240</v>
      </c>
      <c r="AU1062" s="157" t="s">
        <v>86</v>
      </c>
      <c r="AV1062" s="12" t="s">
        <v>86</v>
      </c>
      <c r="AW1062" s="12" t="s">
        <v>32</v>
      </c>
      <c r="AX1062" s="12" t="s">
        <v>77</v>
      </c>
      <c r="AY1062" s="157" t="s">
        <v>177</v>
      </c>
    </row>
    <row r="1063" spans="2:65" s="14" customFormat="1" ht="11.25">
      <c r="B1063" s="169"/>
      <c r="D1063" s="149" t="s">
        <v>240</v>
      </c>
      <c r="E1063" s="170" t="s">
        <v>1</v>
      </c>
      <c r="F1063" s="171" t="s">
        <v>263</v>
      </c>
      <c r="H1063" s="172">
        <v>325.14999999999998</v>
      </c>
      <c r="I1063" s="173"/>
      <c r="L1063" s="169"/>
      <c r="M1063" s="174"/>
      <c r="T1063" s="175"/>
      <c r="AT1063" s="170" t="s">
        <v>240</v>
      </c>
      <c r="AU1063" s="170" t="s">
        <v>86</v>
      </c>
      <c r="AV1063" s="14" t="s">
        <v>115</v>
      </c>
      <c r="AW1063" s="14" t="s">
        <v>32</v>
      </c>
      <c r="AX1063" s="14" t="s">
        <v>84</v>
      </c>
      <c r="AY1063" s="170" t="s">
        <v>177</v>
      </c>
    </row>
    <row r="1064" spans="2:65" s="1" customFormat="1" ht="33" customHeight="1">
      <c r="B1064" s="32"/>
      <c r="C1064" s="136" t="s">
        <v>1506</v>
      </c>
      <c r="D1064" s="136" t="s">
        <v>180</v>
      </c>
      <c r="E1064" s="137" t="s">
        <v>1507</v>
      </c>
      <c r="F1064" s="138" t="s">
        <v>1508</v>
      </c>
      <c r="G1064" s="139" t="s">
        <v>368</v>
      </c>
      <c r="H1064" s="140">
        <v>43.08</v>
      </c>
      <c r="I1064" s="141"/>
      <c r="J1064" s="142">
        <f>ROUND(I1064*H1064,2)</f>
        <v>0</v>
      </c>
      <c r="K1064" s="138" t="s">
        <v>1</v>
      </c>
      <c r="L1064" s="32"/>
      <c r="M1064" s="143" t="s">
        <v>1</v>
      </c>
      <c r="N1064" s="144" t="s">
        <v>42</v>
      </c>
      <c r="P1064" s="145">
        <f>O1064*H1064</f>
        <v>0</v>
      </c>
      <c r="Q1064" s="145">
        <v>2.7999999999999998E-4</v>
      </c>
      <c r="R1064" s="145">
        <f>Q1064*H1064</f>
        <v>1.2062399999999999E-2</v>
      </c>
      <c r="S1064" s="145">
        <v>0</v>
      </c>
      <c r="T1064" s="146">
        <f>S1064*H1064</f>
        <v>0</v>
      </c>
      <c r="AR1064" s="147" t="s">
        <v>354</v>
      </c>
      <c r="AT1064" s="147" t="s">
        <v>180</v>
      </c>
      <c r="AU1064" s="147" t="s">
        <v>86</v>
      </c>
      <c r="AY1064" s="17" t="s">
        <v>177</v>
      </c>
      <c r="BE1064" s="148">
        <f>IF(N1064="základní",J1064,0)</f>
        <v>0</v>
      </c>
      <c r="BF1064" s="148">
        <f>IF(N1064="snížená",J1064,0)</f>
        <v>0</v>
      </c>
      <c r="BG1064" s="148">
        <f>IF(N1064="zákl. přenesená",J1064,0)</f>
        <v>0</v>
      </c>
      <c r="BH1064" s="148">
        <f>IF(N1064="sníž. přenesená",J1064,0)</f>
        <v>0</v>
      </c>
      <c r="BI1064" s="148">
        <f>IF(N1064="nulová",J1064,0)</f>
        <v>0</v>
      </c>
      <c r="BJ1064" s="17" t="s">
        <v>84</v>
      </c>
      <c r="BK1064" s="148">
        <f>ROUND(I1064*H1064,2)</f>
        <v>0</v>
      </c>
      <c r="BL1064" s="17" t="s">
        <v>354</v>
      </c>
      <c r="BM1064" s="147" t="s">
        <v>1509</v>
      </c>
    </row>
    <row r="1065" spans="2:65" s="1" customFormat="1" ht="19.5">
      <c r="B1065" s="32"/>
      <c r="D1065" s="149" t="s">
        <v>186</v>
      </c>
      <c r="F1065" s="150" t="s">
        <v>1508</v>
      </c>
      <c r="I1065" s="151"/>
      <c r="L1065" s="32"/>
      <c r="M1065" s="152"/>
      <c r="T1065" s="56"/>
      <c r="AT1065" s="17" t="s">
        <v>186</v>
      </c>
      <c r="AU1065" s="17" t="s">
        <v>86</v>
      </c>
    </row>
    <row r="1066" spans="2:65" s="12" customFormat="1" ht="11.25">
      <c r="B1066" s="156"/>
      <c r="D1066" s="149" t="s">
        <v>240</v>
      </c>
      <c r="E1066" s="157" t="s">
        <v>1</v>
      </c>
      <c r="F1066" s="158" t="s">
        <v>1510</v>
      </c>
      <c r="H1066" s="159">
        <v>33.299999999999997</v>
      </c>
      <c r="I1066" s="160"/>
      <c r="L1066" s="156"/>
      <c r="M1066" s="161"/>
      <c r="T1066" s="162"/>
      <c r="AT1066" s="157" t="s">
        <v>240</v>
      </c>
      <c r="AU1066" s="157" t="s">
        <v>86</v>
      </c>
      <c r="AV1066" s="12" t="s">
        <v>86</v>
      </c>
      <c r="AW1066" s="12" t="s">
        <v>32</v>
      </c>
      <c r="AX1066" s="12" t="s">
        <v>77</v>
      </c>
      <c r="AY1066" s="157" t="s">
        <v>177</v>
      </c>
    </row>
    <row r="1067" spans="2:65" s="12" customFormat="1" ht="11.25">
      <c r="B1067" s="156"/>
      <c r="D1067" s="149" t="s">
        <v>240</v>
      </c>
      <c r="E1067" s="157" t="s">
        <v>1</v>
      </c>
      <c r="F1067" s="158" t="s">
        <v>1511</v>
      </c>
      <c r="H1067" s="159">
        <v>9.7799999999999994</v>
      </c>
      <c r="I1067" s="160"/>
      <c r="L1067" s="156"/>
      <c r="M1067" s="161"/>
      <c r="T1067" s="162"/>
      <c r="AT1067" s="157" t="s">
        <v>240</v>
      </c>
      <c r="AU1067" s="157" t="s">
        <v>86</v>
      </c>
      <c r="AV1067" s="12" t="s">
        <v>86</v>
      </c>
      <c r="AW1067" s="12" t="s">
        <v>32</v>
      </c>
      <c r="AX1067" s="12" t="s">
        <v>77</v>
      </c>
      <c r="AY1067" s="157" t="s">
        <v>177</v>
      </c>
    </row>
    <row r="1068" spans="2:65" s="14" customFormat="1" ht="11.25">
      <c r="B1068" s="169"/>
      <c r="D1068" s="149" t="s">
        <v>240</v>
      </c>
      <c r="E1068" s="170" t="s">
        <v>1</v>
      </c>
      <c r="F1068" s="171" t="s">
        <v>263</v>
      </c>
      <c r="H1068" s="172">
        <v>43.08</v>
      </c>
      <c r="I1068" s="173"/>
      <c r="L1068" s="169"/>
      <c r="M1068" s="174"/>
      <c r="T1068" s="175"/>
      <c r="AT1068" s="170" t="s">
        <v>240</v>
      </c>
      <c r="AU1068" s="170" t="s">
        <v>86</v>
      </c>
      <c r="AV1068" s="14" t="s">
        <v>115</v>
      </c>
      <c r="AW1068" s="14" t="s">
        <v>32</v>
      </c>
      <c r="AX1068" s="14" t="s">
        <v>84</v>
      </c>
      <c r="AY1068" s="170" t="s">
        <v>177</v>
      </c>
    </row>
    <row r="1069" spans="2:65" s="1" customFormat="1" ht="24.2" customHeight="1">
      <c r="B1069" s="32"/>
      <c r="C1069" s="136" t="s">
        <v>1512</v>
      </c>
      <c r="D1069" s="136" t="s">
        <v>180</v>
      </c>
      <c r="E1069" s="137" t="s">
        <v>1513</v>
      </c>
      <c r="F1069" s="138" t="s">
        <v>1514</v>
      </c>
      <c r="G1069" s="139" t="s">
        <v>368</v>
      </c>
      <c r="H1069" s="140">
        <v>16</v>
      </c>
      <c r="I1069" s="141"/>
      <c r="J1069" s="142">
        <f>ROUND(I1069*H1069,2)</f>
        <v>0</v>
      </c>
      <c r="K1069" s="138" t="s">
        <v>1</v>
      </c>
      <c r="L1069" s="32"/>
      <c r="M1069" s="143" t="s">
        <v>1</v>
      </c>
      <c r="N1069" s="144" t="s">
        <v>42</v>
      </c>
      <c r="P1069" s="145">
        <f>O1069*H1069</f>
        <v>0</v>
      </c>
      <c r="Q1069" s="145">
        <v>2.7999999999999998E-4</v>
      </c>
      <c r="R1069" s="145">
        <f>Q1069*H1069</f>
        <v>4.4799999999999996E-3</v>
      </c>
      <c r="S1069" s="145">
        <v>0</v>
      </c>
      <c r="T1069" s="146">
        <f>S1069*H1069</f>
        <v>0</v>
      </c>
      <c r="AR1069" s="147" t="s">
        <v>354</v>
      </c>
      <c r="AT1069" s="147" t="s">
        <v>180</v>
      </c>
      <c r="AU1069" s="147" t="s">
        <v>86</v>
      </c>
      <c r="AY1069" s="17" t="s">
        <v>177</v>
      </c>
      <c r="BE1069" s="148">
        <f>IF(N1069="základní",J1069,0)</f>
        <v>0</v>
      </c>
      <c r="BF1069" s="148">
        <f>IF(N1069="snížená",J1069,0)</f>
        <v>0</v>
      </c>
      <c r="BG1069" s="148">
        <f>IF(N1069="zákl. přenesená",J1069,0)</f>
        <v>0</v>
      </c>
      <c r="BH1069" s="148">
        <f>IF(N1069="sníž. přenesená",J1069,0)</f>
        <v>0</v>
      </c>
      <c r="BI1069" s="148">
        <f>IF(N1069="nulová",J1069,0)</f>
        <v>0</v>
      </c>
      <c r="BJ1069" s="17" t="s">
        <v>84</v>
      </c>
      <c r="BK1069" s="148">
        <f>ROUND(I1069*H1069,2)</f>
        <v>0</v>
      </c>
      <c r="BL1069" s="17" t="s">
        <v>354</v>
      </c>
      <c r="BM1069" s="147" t="s">
        <v>1515</v>
      </c>
    </row>
    <row r="1070" spans="2:65" s="1" customFormat="1" ht="19.5">
      <c r="B1070" s="32"/>
      <c r="D1070" s="149" t="s">
        <v>186</v>
      </c>
      <c r="F1070" s="150" t="s">
        <v>1514</v>
      </c>
      <c r="I1070" s="151"/>
      <c r="L1070" s="32"/>
      <c r="M1070" s="152"/>
      <c r="T1070" s="56"/>
      <c r="AT1070" s="17" t="s">
        <v>186</v>
      </c>
      <c r="AU1070" s="17" t="s">
        <v>86</v>
      </c>
    </row>
    <row r="1071" spans="2:65" s="12" customFormat="1" ht="11.25">
      <c r="B1071" s="156"/>
      <c r="D1071" s="149" t="s">
        <v>240</v>
      </c>
      <c r="E1071" s="157" t="s">
        <v>1</v>
      </c>
      <c r="F1071" s="158" t="s">
        <v>1516</v>
      </c>
      <c r="H1071" s="159">
        <v>16</v>
      </c>
      <c r="I1071" s="160"/>
      <c r="L1071" s="156"/>
      <c r="M1071" s="161"/>
      <c r="T1071" s="162"/>
      <c r="AT1071" s="157" t="s">
        <v>240</v>
      </c>
      <c r="AU1071" s="157" t="s">
        <v>86</v>
      </c>
      <c r="AV1071" s="12" t="s">
        <v>86</v>
      </c>
      <c r="AW1071" s="12" t="s">
        <v>32</v>
      </c>
      <c r="AX1071" s="12" t="s">
        <v>84</v>
      </c>
      <c r="AY1071" s="157" t="s">
        <v>177</v>
      </c>
    </row>
    <row r="1072" spans="2:65" s="1" customFormat="1" ht="16.5" customHeight="1">
      <c r="B1072" s="32"/>
      <c r="C1072" s="183" t="s">
        <v>1517</v>
      </c>
      <c r="D1072" s="183" t="s">
        <v>344</v>
      </c>
      <c r="E1072" s="184" t="s">
        <v>1518</v>
      </c>
      <c r="F1072" s="185" t="s">
        <v>1519</v>
      </c>
      <c r="G1072" s="186" t="s">
        <v>368</v>
      </c>
      <c r="H1072" s="187">
        <v>447.82</v>
      </c>
      <c r="I1072" s="188"/>
      <c r="J1072" s="189">
        <f>ROUND(I1072*H1072,2)</f>
        <v>0</v>
      </c>
      <c r="K1072" s="185" t="s">
        <v>237</v>
      </c>
      <c r="L1072" s="190"/>
      <c r="M1072" s="191" t="s">
        <v>1</v>
      </c>
      <c r="N1072" s="192" t="s">
        <v>42</v>
      </c>
      <c r="P1072" s="145">
        <f>O1072*H1072</f>
        <v>0</v>
      </c>
      <c r="Q1072" s="145">
        <v>1.9E-3</v>
      </c>
      <c r="R1072" s="145">
        <f>Q1072*H1072</f>
        <v>0.850858</v>
      </c>
      <c r="S1072" s="145">
        <v>0</v>
      </c>
      <c r="T1072" s="146">
        <f>S1072*H1072</f>
        <v>0</v>
      </c>
      <c r="AR1072" s="147" t="s">
        <v>447</v>
      </c>
      <c r="AT1072" s="147" t="s">
        <v>344</v>
      </c>
      <c r="AU1072" s="147" t="s">
        <v>86</v>
      </c>
      <c r="AY1072" s="17" t="s">
        <v>177</v>
      </c>
      <c r="BE1072" s="148">
        <f>IF(N1072="základní",J1072,0)</f>
        <v>0</v>
      </c>
      <c r="BF1072" s="148">
        <f>IF(N1072="snížená",J1072,0)</f>
        <v>0</v>
      </c>
      <c r="BG1072" s="148">
        <f>IF(N1072="zákl. přenesená",J1072,0)</f>
        <v>0</v>
      </c>
      <c r="BH1072" s="148">
        <f>IF(N1072="sníž. přenesená",J1072,0)</f>
        <v>0</v>
      </c>
      <c r="BI1072" s="148">
        <f>IF(N1072="nulová",J1072,0)</f>
        <v>0</v>
      </c>
      <c r="BJ1072" s="17" t="s">
        <v>84</v>
      </c>
      <c r="BK1072" s="148">
        <f>ROUND(I1072*H1072,2)</f>
        <v>0</v>
      </c>
      <c r="BL1072" s="17" t="s">
        <v>354</v>
      </c>
      <c r="BM1072" s="147" t="s">
        <v>1520</v>
      </c>
    </row>
    <row r="1073" spans="2:65" s="1" customFormat="1" ht="11.25">
      <c r="B1073" s="32"/>
      <c r="D1073" s="149" t="s">
        <v>186</v>
      </c>
      <c r="F1073" s="150" t="s">
        <v>1519</v>
      </c>
      <c r="I1073" s="151"/>
      <c r="L1073" s="32"/>
      <c r="M1073" s="152"/>
      <c r="T1073" s="56"/>
      <c r="AT1073" s="17" t="s">
        <v>186</v>
      </c>
      <c r="AU1073" s="17" t="s">
        <v>86</v>
      </c>
    </row>
    <row r="1074" spans="2:65" s="12" customFormat="1" ht="11.25">
      <c r="B1074" s="156"/>
      <c r="D1074" s="149" t="s">
        <v>240</v>
      </c>
      <c r="E1074" s="157" t="s">
        <v>1</v>
      </c>
      <c r="F1074" s="158" t="s">
        <v>1521</v>
      </c>
      <c r="H1074" s="159">
        <v>384.23</v>
      </c>
      <c r="I1074" s="160"/>
      <c r="L1074" s="156"/>
      <c r="M1074" s="161"/>
      <c r="T1074" s="162"/>
      <c r="AT1074" s="157" t="s">
        <v>240</v>
      </c>
      <c r="AU1074" s="157" t="s">
        <v>86</v>
      </c>
      <c r="AV1074" s="12" t="s">
        <v>86</v>
      </c>
      <c r="AW1074" s="12" t="s">
        <v>32</v>
      </c>
      <c r="AX1074" s="12" t="s">
        <v>84</v>
      </c>
      <c r="AY1074" s="157" t="s">
        <v>177</v>
      </c>
    </row>
    <row r="1075" spans="2:65" s="12" customFormat="1" ht="11.25">
      <c r="B1075" s="156"/>
      <c r="D1075" s="149" t="s">
        <v>240</v>
      </c>
      <c r="F1075" s="158" t="s">
        <v>1522</v>
      </c>
      <c r="H1075" s="159">
        <v>447.82</v>
      </c>
      <c r="I1075" s="160"/>
      <c r="L1075" s="156"/>
      <c r="M1075" s="161"/>
      <c r="T1075" s="162"/>
      <c r="AT1075" s="157" t="s">
        <v>240</v>
      </c>
      <c r="AU1075" s="157" t="s">
        <v>86</v>
      </c>
      <c r="AV1075" s="12" t="s">
        <v>86</v>
      </c>
      <c r="AW1075" s="12" t="s">
        <v>4</v>
      </c>
      <c r="AX1075" s="12" t="s">
        <v>84</v>
      </c>
      <c r="AY1075" s="157" t="s">
        <v>177</v>
      </c>
    </row>
    <row r="1076" spans="2:65" s="1" customFormat="1" ht="16.5" customHeight="1">
      <c r="B1076" s="32"/>
      <c r="C1076" s="136" t="s">
        <v>1523</v>
      </c>
      <c r="D1076" s="136" t="s">
        <v>180</v>
      </c>
      <c r="E1076" s="137" t="s">
        <v>1524</v>
      </c>
      <c r="F1076" s="138" t="s">
        <v>1525</v>
      </c>
      <c r="G1076" s="139" t="s">
        <v>368</v>
      </c>
      <c r="H1076" s="140">
        <v>368.23</v>
      </c>
      <c r="I1076" s="141"/>
      <c r="J1076" s="142">
        <f>ROUND(I1076*H1076,2)</f>
        <v>0</v>
      </c>
      <c r="K1076" s="138" t="s">
        <v>237</v>
      </c>
      <c r="L1076" s="32"/>
      <c r="M1076" s="143" t="s">
        <v>1</v>
      </c>
      <c r="N1076" s="144" t="s">
        <v>42</v>
      </c>
      <c r="P1076" s="145">
        <f>O1076*H1076</f>
        <v>0</v>
      </c>
      <c r="Q1076" s="145">
        <v>0</v>
      </c>
      <c r="R1076" s="145">
        <f>Q1076*H1076</f>
        <v>0</v>
      </c>
      <c r="S1076" s="145">
        <v>0</v>
      </c>
      <c r="T1076" s="146">
        <f>S1076*H1076</f>
        <v>0</v>
      </c>
      <c r="AR1076" s="147" t="s">
        <v>354</v>
      </c>
      <c r="AT1076" s="147" t="s">
        <v>180</v>
      </c>
      <c r="AU1076" s="147" t="s">
        <v>86</v>
      </c>
      <c r="AY1076" s="17" t="s">
        <v>177</v>
      </c>
      <c r="BE1076" s="148">
        <f>IF(N1076="základní",J1076,0)</f>
        <v>0</v>
      </c>
      <c r="BF1076" s="148">
        <f>IF(N1076="snížená",J1076,0)</f>
        <v>0</v>
      </c>
      <c r="BG1076" s="148">
        <f>IF(N1076="zákl. přenesená",J1076,0)</f>
        <v>0</v>
      </c>
      <c r="BH1076" s="148">
        <f>IF(N1076="sníž. přenesená",J1076,0)</f>
        <v>0</v>
      </c>
      <c r="BI1076" s="148">
        <f>IF(N1076="nulová",J1076,0)</f>
        <v>0</v>
      </c>
      <c r="BJ1076" s="17" t="s">
        <v>84</v>
      </c>
      <c r="BK1076" s="148">
        <f>ROUND(I1076*H1076,2)</f>
        <v>0</v>
      </c>
      <c r="BL1076" s="17" t="s">
        <v>354</v>
      </c>
      <c r="BM1076" s="147" t="s">
        <v>1526</v>
      </c>
    </row>
    <row r="1077" spans="2:65" s="1" customFormat="1" ht="11.25">
      <c r="B1077" s="32"/>
      <c r="D1077" s="149" t="s">
        <v>186</v>
      </c>
      <c r="F1077" s="150" t="s">
        <v>1527</v>
      </c>
      <c r="I1077" s="151"/>
      <c r="L1077" s="32"/>
      <c r="M1077" s="152"/>
      <c r="T1077" s="56"/>
      <c r="AT1077" s="17" t="s">
        <v>186</v>
      </c>
      <c r="AU1077" s="17" t="s">
        <v>86</v>
      </c>
    </row>
    <row r="1078" spans="2:65" s="12" customFormat="1" ht="11.25">
      <c r="B1078" s="156"/>
      <c r="D1078" s="149" t="s">
        <v>240</v>
      </c>
      <c r="E1078" s="157" t="s">
        <v>1</v>
      </c>
      <c r="F1078" s="158" t="s">
        <v>1480</v>
      </c>
      <c r="H1078" s="159">
        <v>25.1</v>
      </c>
      <c r="I1078" s="160"/>
      <c r="L1078" s="156"/>
      <c r="M1078" s="161"/>
      <c r="T1078" s="162"/>
      <c r="AT1078" s="157" t="s">
        <v>240</v>
      </c>
      <c r="AU1078" s="157" t="s">
        <v>86</v>
      </c>
      <c r="AV1078" s="12" t="s">
        <v>86</v>
      </c>
      <c r="AW1078" s="12" t="s">
        <v>32</v>
      </c>
      <c r="AX1078" s="12" t="s">
        <v>77</v>
      </c>
      <c r="AY1078" s="157" t="s">
        <v>177</v>
      </c>
    </row>
    <row r="1079" spans="2:65" s="12" customFormat="1" ht="11.25">
      <c r="B1079" s="156"/>
      <c r="D1079" s="149" t="s">
        <v>240</v>
      </c>
      <c r="E1079" s="157" t="s">
        <v>1</v>
      </c>
      <c r="F1079" s="158" t="s">
        <v>1503</v>
      </c>
      <c r="H1079" s="159">
        <v>14.94</v>
      </c>
      <c r="I1079" s="160"/>
      <c r="L1079" s="156"/>
      <c r="M1079" s="161"/>
      <c r="T1079" s="162"/>
      <c r="AT1079" s="157" t="s">
        <v>240</v>
      </c>
      <c r="AU1079" s="157" t="s">
        <v>86</v>
      </c>
      <c r="AV1079" s="12" t="s">
        <v>86</v>
      </c>
      <c r="AW1079" s="12" t="s">
        <v>32</v>
      </c>
      <c r="AX1079" s="12" t="s">
        <v>77</v>
      </c>
      <c r="AY1079" s="157" t="s">
        <v>177</v>
      </c>
    </row>
    <row r="1080" spans="2:65" s="12" customFormat="1" ht="11.25">
      <c r="B1080" s="156"/>
      <c r="D1080" s="149" t="s">
        <v>240</v>
      </c>
      <c r="E1080" s="157" t="s">
        <v>1</v>
      </c>
      <c r="F1080" s="158" t="s">
        <v>1482</v>
      </c>
      <c r="H1080" s="159">
        <v>39.6</v>
      </c>
      <c r="I1080" s="160"/>
      <c r="L1080" s="156"/>
      <c r="M1080" s="161"/>
      <c r="T1080" s="162"/>
      <c r="AT1080" s="157" t="s">
        <v>240</v>
      </c>
      <c r="AU1080" s="157" t="s">
        <v>86</v>
      </c>
      <c r="AV1080" s="12" t="s">
        <v>86</v>
      </c>
      <c r="AW1080" s="12" t="s">
        <v>32</v>
      </c>
      <c r="AX1080" s="12" t="s">
        <v>77</v>
      </c>
      <c r="AY1080" s="157" t="s">
        <v>177</v>
      </c>
    </row>
    <row r="1081" spans="2:65" s="12" customFormat="1" ht="11.25">
      <c r="B1081" s="156"/>
      <c r="D1081" s="149" t="s">
        <v>240</v>
      </c>
      <c r="E1081" s="157" t="s">
        <v>1</v>
      </c>
      <c r="F1081" s="158" t="s">
        <v>1504</v>
      </c>
      <c r="H1081" s="159">
        <v>32.76</v>
      </c>
      <c r="I1081" s="160"/>
      <c r="L1081" s="156"/>
      <c r="M1081" s="161"/>
      <c r="T1081" s="162"/>
      <c r="AT1081" s="157" t="s">
        <v>240</v>
      </c>
      <c r="AU1081" s="157" t="s">
        <v>86</v>
      </c>
      <c r="AV1081" s="12" t="s">
        <v>86</v>
      </c>
      <c r="AW1081" s="12" t="s">
        <v>32</v>
      </c>
      <c r="AX1081" s="12" t="s">
        <v>77</v>
      </c>
      <c r="AY1081" s="157" t="s">
        <v>177</v>
      </c>
    </row>
    <row r="1082" spans="2:65" s="12" customFormat="1" ht="11.25">
      <c r="B1082" s="156"/>
      <c r="D1082" s="149" t="s">
        <v>240</v>
      </c>
      <c r="E1082" s="157" t="s">
        <v>1</v>
      </c>
      <c r="F1082" s="158" t="s">
        <v>1484</v>
      </c>
      <c r="H1082" s="159">
        <v>165.77</v>
      </c>
      <c r="I1082" s="160"/>
      <c r="L1082" s="156"/>
      <c r="M1082" s="161"/>
      <c r="T1082" s="162"/>
      <c r="AT1082" s="157" t="s">
        <v>240</v>
      </c>
      <c r="AU1082" s="157" t="s">
        <v>86</v>
      </c>
      <c r="AV1082" s="12" t="s">
        <v>86</v>
      </c>
      <c r="AW1082" s="12" t="s">
        <v>32</v>
      </c>
      <c r="AX1082" s="12" t="s">
        <v>77</v>
      </c>
      <c r="AY1082" s="157" t="s">
        <v>177</v>
      </c>
    </row>
    <row r="1083" spans="2:65" s="12" customFormat="1" ht="11.25">
      <c r="B1083" s="156"/>
      <c r="D1083" s="149" t="s">
        <v>240</v>
      </c>
      <c r="E1083" s="157" t="s">
        <v>1</v>
      </c>
      <c r="F1083" s="158" t="s">
        <v>1528</v>
      </c>
      <c r="H1083" s="159">
        <v>46.98</v>
      </c>
      <c r="I1083" s="160"/>
      <c r="L1083" s="156"/>
      <c r="M1083" s="161"/>
      <c r="T1083" s="162"/>
      <c r="AT1083" s="157" t="s">
        <v>240</v>
      </c>
      <c r="AU1083" s="157" t="s">
        <v>86</v>
      </c>
      <c r="AV1083" s="12" t="s">
        <v>86</v>
      </c>
      <c r="AW1083" s="12" t="s">
        <v>32</v>
      </c>
      <c r="AX1083" s="12" t="s">
        <v>77</v>
      </c>
      <c r="AY1083" s="157" t="s">
        <v>177</v>
      </c>
    </row>
    <row r="1084" spans="2:65" s="12" customFormat="1" ht="11.25">
      <c r="B1084" s="156"/>
      <c r="D1084" s="149" t="s">
        <v>240</v>
      </c>
      <c r="E1084" s="157" t="s">
        <v>1</v>
      </c>
      <c r="F1084" s="158" t="s">
        <v>1510</v>
      </c>
      <c r="H1084" s="159">
        <v>33.299999999999997</v>
      </c>
      <c r="I1084" s="160"/>
      <c r="L1084" s="156"/>
      <c r="M1084" s="161"/>
      <c r="T1084" s="162"/>
      <c r="AT1084" s="157" t="s">
        <v>240</v>
      </c>
      <c r="AU1084" s="157" t="s">
        <v>86</v>
      </c>
      <c r="AV1084" s="12" t="s">
        <v>86</v>
      </c>
      <c r="AW1084" s="12" t="s">
        <v>32</v>
      </c>
      <c r="AX1084" s="12" t="s">
        <v>77</v>
      </c>
      <c r="AY1084" s="157" t="s">
        <v>177</v>
      </c>
    </row>
    <row r="1085" spans="2:65" s="12" customFormat="1" ht="11.25">
      <c r="B1085" s="156"/>
      <c r="D1085" s="149" t="s">
        <v>240</v>
      </c>
      <c r="E1085" s="157" t="s">
        <v>1</v>
      </c>
      <c r="F1085" s="158" t="s">
        <v>1511</v>
      </c>
      <c r="H1085" s="159">
        <v>9.7799999999999994</v>
      </c>
      <c r="I1085" s="160"/>
      <c r="L1085" s="156"/>
      <c r="M1085" s="161"/>
      <c r="T1085" s="162"/>
      <c r="AT1085" s="157" t="s">
        <v>240</v>
      </c>
      <c r="AU1085" s="157" t="s">
        <v>86</v>
      </c>
      <c r="AV1085" s="12" t="s">
        <v>86</v>
      </c>
      <c r="AW1085" s="12" t="s">
        <v>32</v>
      </c>
      <c r="AX1085" s="12" t="s">
        <v>77</v>
      </c>
      <c r="AY1085" s="157" t="s">
        <v>177</v>
      </c>
    </row>
    <row r="1086" spans="2:65" s="14" customFormat="1" ht="11.25">
      <c r="B1086" s="169"/>
      <c r="D1086" s="149" t="s">
        <v>240</v>
      </c>
      <c r="E1086" s="170" t="s">
        <v>1</v>
      </c>
      <c r="F1086" s="171" t="s">
        <v>263</v>
      </c>
      <c r="H1086" s="172">
        <v>368.23</v>
      </c>
      <c r="I1086" s="173"/>
      <c r="L1086" s="169"/>
      <c r="M1086" s="174"/>
      <c r="T1086" s="175"/>
      <c r="AT1086" s="170" t="s">
        <v>240</v>
      </c>
      <c r="AU1086" s="170" t="s">
        <v>86</v>
      </c>
      <c r="AV1086" s="14" t="s">
        <v>115</v>
      </c>
      <c r="AW1086" s="14" t="s">
        <v>32</v>
      </c>
      <c r="AX1086" s="14" t="s">
        <v>84</v>
      </c>
      <c r="AY1086" s="170" t="s">
        <v>177</v>
      </c>
    </row>
    <row r="1087" spans="2:65" s="1" customFormat="1" ht="16.5" customHeight="1">
      <c r="B1087" s="32"/>
      <c r="C1087" s="136" t="s">
        <v>1529</v>
      </c>
      <c r="D1087" s="136" t="s">
        <v>180</v>
      </c>
      <c r="E1087" s="137" t="s">
        <v>1530</v>
      </c>
      <c r="F1087" s="138" t="s">
        <v>1531</v>
      </c>
      <c r="G1087" s="139" t="s">
        <v>368</v>
      </c>
      <c r="H1087" s="140">
        <v>16</v>
      </c>
      <c r="I1087" s="141"/>
      <c r="J1087" s="142">
        <f>ROUND(I1087*H1087,2)</f>
        <v>0</v>
      </c>
      <c r="K1087" s="138" t="s">
        <v>237</v>
      </c>
      <c r="L1087" s="32"/>
      <c r="M1087" s="143" t="s">
        <v>1</v>
      </c>
      <c r="N1087" s="144" t="s">
        <v>42</v>
      </c>
      <c r="P1087" s="145">
        <f>O1087*H1087</f>
        <v>0</v>
      </c>
      <c r="Q1087" s="145">
        <v>0</v>
      </c>
      <c r="R1087" s="145">
        <f>Q1087*H1087</f>
        <v>0</v>
      </c>
      <c r="S1087" s="145">
        <v>0</v>
      </c>
      <c r="T1087" s="146">
        <f>S1087*H1087</f>
        <v>0</v>
      </c>
      <c r="AR1087" s="147" t="s">
        <v>354</v>
      </c>
      <c r="AT1087" s="147" t="s">
        <v>180</v>
      </c>
      <c r="AU1087" s="147" t="s">
        <v>86</v>
      </c>
      <c r="AY1087" s="17" t="s">
        <v>177</v>
      </c>
      <c r="BE1087" s="148">
        <f>IF(N1087="základní",J1087,0)</f>
        <v>0</v>
      </c>
      <c r="BF1087" s="148">
        <f>IF(N1087="snížená",J1087,0)</f>
        <v>0</v>
      </c>
      <c r="BG1087" s="148">
        <f>IF(N1087="zákl. přenesená",J1087,0)</f>
        <v>0</v>
      </c>
      <c r="BH1087" s="148">
        <f>IF(N1087="sníž. přenesená",J1087,0)</f>
        <v>0</v>
      </c>
      <c r="BI1087" s="148">
        <f>IF(N1087="nulová",J1087,0)</f>
        <v>0</v>
      </c>
      <c r="BJ1087" s="17" t="s">
        <v>84</v>
      </c>
      <c r="BK1087" s="148">
        <f>ROUND(I1087*H1087,2)</f>
        <v>0</v>
      </c>
      <c r="BL1087" s="17" t="s">
        <v>354</v>
      </c>
      <c r="BM1087" s="147" t="s">
        <v>1532</v>
      </c>
    </row>
    <row r="1088" spans="2:65" s="1" customFormat="1" ht="11.25">
      <c r="B1088" s="32"/>
      <c r="D1088" s="149" t="s">
        <v>186</v>
      </c>
      <c r="F1088" s="150" t="s">
        <v>1533</v>
      </c>
      <c r="I1088" s="151"/>
      <c r="L1088" s="32"/>
      <c r="M1088" s="152"/>
      <c r="T1088" s="56"/>
      <c r="AT1088" s="17" t="s">
        <v>186</v>
      </c>
      <c r="AU1088" s="17" t="s">
        <v>86</v>
      </c>
    </row>
    <row r="1089" spans="2:65" s="12" customFormat="1" ht="11.25">
      <c r="B1089" s="156"/>
      <c r="D1089" s="149" t="s">
        <v>240</v>
      </c>
      <c r="E1089" s="157" t="s">
        <v>1</v>
      </c>
      <c r="F1089" s="158" t="s">
        <v>1516</v>
      </c>
      <c r="H1089" s="159">
        <v>16</v>
      </c>
      <c r="I1089" s="160"/>
      <c r="L1089" s="156"/>
      <c r="M1089" s="161"/>
      <c r="T1089" s="162"/>
      <c r="AT1089" s="157" t="s">
        <v>240</v>
      </c>
      <c r="AU1089" s="157" t="s">
        <v>86</v>
      </c>
      <c r="AV1089" s="12" t="s">
        <v>86</v>
      </c>
      <c r="AW1089" s="12" t="s">
        <v>32</v>
      </c>
      <c r="AX1089" s="12" t="s">
        <v>84</v>
      </c>
      <c r="AY1089" s="157" t="s">
        <v>177</v>
      </c>
    </row>
    <row r="1090" spans="2:65" s="1" customFormat="1" ht="16.5" customHeight="1">
      <c r="B1090" s="32"/>
      <c r="C1090" s="183" t="s">
        <v>1534</v>
      </c>
      <c r="D1090" s="183" t="s">
        <v>344</v>
      </c>
      <c r="E1090" s="184" t="s">
        <v>432</v>
      </c>
      <c r="F1090" s="185" t="s">
        <v>433</v>
      </c>
      <c r="G1090" s="186" t="s">
        <v>368</v>
      </c>
      <c r="H1090" s="187">
        <v>443.786</v>
      </c>
      <c r="I1090" s="188"/>
      <c r="J1090" s="189">
        <f>ROUND(I1090*H1090,2)</f>
        <v>0</v>
      </c>
      <c r="K1090" s="185" t="s">
        <v>237</v>
      </c>
      <c r="L1090" s="190"/>
      <c r="M1090" s="191" t="s">
        <v>1</v>
      </c>
      <c r="N1090" s="192" t="s">
        <v>42</v>
      </c>
      <c r="P1090" s="145">
        <f>O1090*H1090</f>
        <v>0</v>
      </c>
      <c r="Q1090" s="145">
        <v>2.9999999999999997E-4</v>
      </c>
      <c r="R1090" s="145">
        <f>Q1090*H1090</f>
        <v>0.1331358</v>
      </c>
      <c r="S1090" s="145">
        <v>0</v>
      </c>
      <c r="T1090" s="146">
        <f>S1090*H1090</f>
        <v>0</v>
      </c>
      <c r="AR1090" s="147" t="s">
        <v>447</v>
      </c>
      <c r="AT1090" s="147" t="s">
        <v>344</v>
      </c>
      <c r="AU1090" s="147" t="s">
        <v>86</v>
      </c>
      <c r="AY1090" s="17" t="s">
        <v>177</v>
      </c>
      <c r="BE1090" s="148">
        <f>IF(N1090="základní",J1090,0)</f>
        <v>0</v>
      </c>
      <c r="BF1090" s="148">
        <f>IF(N1090="snížená",J1090,0)</f>
        <v>0</v>
      </c>
      <c r="BG1090" s="148">
        <f>IF(N1090="zákl. přenesená",J1090,0)</f>
        <v>0</v>
      </c>
      <c r="BH1090" s="148">
        <f>IF(N1090="sníž. přenesená",J1090,0)</f>
        <v>0</v>
      </c>
      <c r="BI1090" s="148">
        <f>IF(N1090="nulová",J1090,0)</f>
        <v>0</v>
      </c>
      <c r="BJ1090" s="17" t="s">
        <v>84</v>
      </c>
      <c r="BK1090" s="148">
        <f>ROUND(I1090*H1090,2)</f>
        <v>0</v>
      </c>
      <c r="BL1090" s="17" t="s">
        <v>354</v>
      </c>
      <c r="BM1090" s="147" t="s">
        <v>1535</v>
      </c>
    </row>
    <row r="1091" spans="2:65" s="1" customFormat="1" ht="11.25">
      <c r="B1091" s="32"/>
      <c r="D1091" s="149" t="s">
        <v>186</v>
      </c>
      <c r="F1091" s="150" t="s">
        <v>433</v>
      </c>
      <c r="I1091" s="151"/>
      <c r="L1091" s="32"/>
      <c r="M1091" s="152"/>
      <c r="T1091" s="56"/>
      <c r="AT1091" s="17" t="s">
        <v>186</v>
      </c>
      <c r="AU1091" s="17" t="s">
        <v>86</v>
      </c>
    </row>
    <row r="1092" spans="2:65" s="12" customFormat="1" ht="11.25">
      <c r="B1092" s="156"/>
      <c r="D1092" s="149" t="s">
        <v>240</v>
      </c>
      <c r="E1092" s="157" t="s">
        <v>1</v>
      </c>
      <c r="F1092" s="158" t="s">
        <v>1536</v>
      </c>
      <c r="H1092" s="159">
        <v>384.23</v>
      </c>
      <c r="I1092" s="160"/>
      <c r="L1092" s="156"/>
      <c r="M1092" s="161"/>
      <c r="T1092" s="162"/>
      <c r="AT1092" s="157" t="s">
        <v>240</v>
      </c>
      <c r="AU1092" s="157" t="s">
        <v>86</v>
      </c>
      <c r="AV1092" s="12" t="s">
        <v>86</v>
      </c>
      <c r="AW1092" s="12" t="s">
        <v>32</v>
      </c>
      <c r="AX1092" s="12" t="s">
        <v>84</v>
      </c>
      <c r="AY1092" s="157" t="s">
        <v>177</v>
      </c>
    </row>
    <row r="1093" spans="2:65" s="12" customFormat="1" ht="11.25">
      <c r="B1093" s="156"/>
      <c r="D1093" s="149" t="s">
        <v>240</v>
      </c>
      <c r="F1093" s="158" t="s">
        <v>1537</v>
      </c>
      <c r="H1093" s="159">
        <v>443.786</v>
      </c>
      <c r="I1093" s="160"/>
      <c r="L1093" s="156"/>
      <c r="M1093" s="161"/>
      <c r="T1093" s="162"/>
      <c r="AT1093" s="157" t="s">
        <v>240</v>
      </c>
      <c r="AU1093" s="157" t="s">
        <v>86</v>
      </c>
      <c r="AV1093" s="12" t="s">
        <v>86</v>
      </c>
      <c r="AW1093" s="12" t="s">
        <v>4</v>
      </c>
      <c r="AX1093" s="12" t="s">
        <v>84</v>
      </c>
      <c r="AY1093" s="157" t="s">
        <v>177</v>
      </c>
    </row>
    <row r="1094" spans="2:65" s="1" customFormat="1" ht="16.5" customHeight="1">
      <c r="B1094" s="32"/>
      <c r="C1094" s="136" t="s">
        <v>1538</v>
      </c>
      <c r="D1094" s="136" t="s">
        <v>180</v>
      </c>
      <c r="E1094" s="137" t="s">
        <v>1539</v>
      </c>
      <c r="F1094" s="138" t="s">
        <v>1540</v>
      </c>
      <c r="G1094" s="139" t="s">
        <v>393</v>
      </c>
      <c r="H1094" s="140">
        <v>2</v>
      </c>
      <c r="I1094" s="141"/>
      <c r="J1094" s="142">
        <f>ROUND(I1094*H1094,2)</f>
        <v>0</v>
      </c>
      <c r="K1094" s="138" t="s">
        <v>1</v>
      </c>
      <c r="L1094" s="32"/>
      <c r="M1094" s="143" t="s">
        <v>1</v>
      </c>
      <c r="N1094" s="144" t="s">
        <v>42</v>
      </c>
      <c r="P1094" s="145">
        <f>O1094*H1094</f>
        <v>0</v>
      </c>
      <c r="Q1094" s="145">
        <v>5.0000000000000002E-5</v>
      </c>
      <c r="R1094" s="145">
        <f>Q1094*H1094</f>
        <v>1E-4</v>
      </c>
      <c r="S1094" s="145">
        <v>0</v>
      </c>
      <c r="T1094" s="146">
        <f>S1094*H1094</f>
        <v>0</v>
      </c>
      <c r="AR1094" s="147" t="s">
        <v>354</v>
      </c>
      <c r="AT1094" s="147" t="s">
        <v>180</v>
      </c>
      <c r="AU1094" s="147" t="s">
        <v>86</v>
      </c>
      <c r="AY1094" s="17" t="s">
        <v>177</v>
      </c>
      <c r="BE1094" s="148">
        <f>IF(N1094="základní",J1094,0)</f>
        <v>0</v>
      </c>
      <c r="BF1094" s="148">
        <f>IF(N1094="snížená",J1094,0)</f>
        <v>0</v>
      </c>
      <c r="BG1094" s="148">
        <f>IF(N1094="zákl. přenesená",J1094,0)</f>
        <v>0</v>
      </c>
      <c r="BH1094" s="148">
        <f>IF(N1094="sníž. přenesená",J1094,0)</f>
        <v>0</v>
      </c>
      <c r="BI1094" s="148">
        <f>IF(N1094="nulová",J1094,0)</f>
        <v>0</v>
      </c>
      <c r="BJ1094" s="17" t="s">
        <v>84</v>
      </c>
      <c r="BK1094" s="148">
        <f>ROUND(I1094*H1094,2)</f>
        <v>0</v>
      </c>
      <c r="BL1094" s="17" t="s">
        <v>354</v>
      </c>
      <c r="BM1094" s="147" t="s">
        <v>1541</v>
      </c>
    </row>
    <row r="1095" spans="2:65" s="1" customFormat="1" ht="11.25">
      <c r="B1095" s="32"/>
      <c r="D1095" s="149" t="s">
        <v>186</v>
      </c>
      <c r="F1095" s="150" t="s">
        <v>1542</v>
      </c>
      <c r="I1095" s="151"/>
      <c r="L1095" s="32"/>
      <c r="M1095" s="152"/>
      <c r="T1095" s="56"/>
      <c r="AT1095" s="17" t="s">
        <v>186</v>
      </c>
      <c r="AU1095" s="17" t="s">
        <v>86</v>
      </c>
    </row>
    <row r="1096" spans="2:65" s="12" customFormat="1" ht="11.25">
      <c r="B1096" s="156"/>
      <c r="D1096" s="149" t="s">
        <v>240</v>
      </c>
      <c r="E1096" s="157" t="s">
        <v>1</v>
      </c>
      <c r="F1096" s="158" t="s">
        <v>1543</v>
      </c>
      <c r="H1096" s="159">
        <v>2</v>
      </c>
      <c r="I1096" s="160"/>
      <c r="L1096" s="156"/>
      <c r="M1096" s="161"/>
      <c r="T1096" s="162"/>
      <c r="AT1096" s="157" t="s">
        <v>240</v>
      </c>
      <c r="AU1096" s="157" t="s">
        <v>86</v>
      </c>
      <c r="AV1096" s="12" t="s">
        <v>86</v>
      </c>
      <c r="AW1096" s="12" t="s">
        <v>32</v>
      </c>
      <c r="AX1096" s="12" t="s">
        <v>84</v>
      </c>
      <c r="AY1096" s="157" t="s">
        <v>177</v>
      </c>
    </row>
    <row r="1097" spans="2:65" s="1" customFormat="1" ht="16.5" customHeight="1">
      <c r="B1097" s="32"/>
      <c r="C1097" s="136" t="s">
        <v>1544</v>
      </c>
      <c r="D1097" s="136" t="s">
        <v>180</v>
      </c>
      <c r="E1097" s="137" t="s">
        <v>1545</v>
      </c>
      <c r="F1097" s="138" t="s">
        <v>1546</v>
      </c>
      <c r="G1097" s="139" t="s">
        <v>393</v>
      </c>
      <c r="H1097" s="140">
        <v>4</v>
      </c>
      <c r="I1097" s="141"/>
      <c r="J1097" s="142">
        <f>ROUND(I1097*H1097,2)</f>
        <v>0</v>
      </c>
      <c r="K1097" s="138" t="s">
        <v>1</v>
      </c>
      <c r="L1097" s="32"/>
      <c r="M1097" s="143" t="s">
        <v>1</v>
      </c>
      <c r="N1097" s="144" t="s">
        <v>42</v>
      </c>
      <c r="P1097" s="145">
        <f>O1097*H1097</f>
        <v>0</v>
      </c>
      <c r="Q1097" s="145">
        <v>5.0000000000000002E-5</v>
      </c>
      <c r="R1097" s="145">
        <f>Q1097*H1097</f>
        <v>2.0000000000000001E-4</v>
      </c>
      <c r="S1097" s="145">
        <v>0</v>
      </c>
      <c r="T1097" s="146">
        <f>S1097*H1097</f>
        <v>0</v>
      </c>
      <c r="AR1097" s="147" t="s">
        <v>354</v>
      </c>
      <c r="AT1097" s="147" t="s">
        <v>180</v>
      </c>
      <c r="AU1097" s="147" t="s">
        <v>86</v>
      </c>
      <c r="AY1097" s="17" t="s">
        <v>177</v>
      </c>
      <c r="BE1097" s="148">
        <f>IF(N1097="základní",J1097,0)</f>
        <v>0</v>
      </c>
      <c r="BF1097" s="148">
        <f>IF(N1097="snížená",J1097,0)</f>
        <v>0</v>
      </c>
      <c r="BG1097" s="148">
        <f>IF(N1097="zákl. přenesená",J1097,0)</f>
        <v>0</v>
      </c>
      <c r="BH1097" s="148">
        <f>IF(N1097="sníž. přenesená",J1097,0)</f>
        <v>0</v>
      </c>
      <c r="BI1097" s="148">
        <f>IF(N1097="nulová",J1097,0)</f>
        <v>0</v>
      </c>
      <c r="BJ1097" s="17" t="s">
        <v>84</v>
      </c>
      <c r="BK1097" s="148">
        <f>ROUND(I1097*H1097,2)</f>
        <v>0</v>
      </c>
      <c r="BL1097" s="17" t="s">
        <v>354</v>
      </c>
      <c r="BM1097" s="147" t="s">
        <v>1547</v>
      </c>
    </row>
    <row r="1098" spans="2:65" s="1" customFormat="1" ht="11.25">
      <c r="B1098" s="32"/>
      <c r="D1098" s="149" t="s">
        <v>186</v>
      </c>
      <c r="F1098" s="150" t="s">
        <v>1542</v>
      </c>
      <c r="I1098" s="151"/>
      <c r="L1098" s="32"/>
      <c r="M1098" s="152"/>
      <c r="T1098" s="56"/>
      <c r="AT1098" s="17" t="s">
        <v>186</v>
      </c>
      <c r="AU1098" s="17" t="s">
        <v>86</v>
      </c>
    </row>
    <row r="1099" spans="2:65" s="12" customFormat="1" ht="11.25">
      <c r="B1099" s="156"/>
      <c r="D1099" s="149" t="s">
        <v>240</v>
      </c>
      <c r="E1099" s="157" t="s">
        <v>1</v>
      </c>
      <c r="F1099" s="158" t="s">
        <v>1548</v>
      </c>
      <c r="H1099" s="159">
        <v>4</v>
      </c>
      <c r="I1099" s="160"/>
      <c r="L1099" s="156"/>
      <c r="M1099" s="161"/>
      <c r="T1099" s="162"/>
      <c r="AT1099" s="157" t="s">
        <v>240</v>
      </c>
      <c r="AU1099" s="157" t="s">
        <v>86</v>
      </c>
      <c r="AV1099" s="12" t="s">
        <v>86</v>
      </c>
      <c r="AW1099" s="12" t="s">
        <v>32</v>
      </c>
      <c r="AX1099" s="12" t="s">
        <v>84</v>
      </c>
      <c r="AY1099" s="157" t="s">
        <v>177</v>
      </c>
    </row>
    <row r="1100" spans="2:65" s="1" customFormat="1" ht="16.5" customHeight="1">
      <c r="B1100" s="32"/>
      <c r="C1100" s="136" t="s">
        <v>1549</v>
      </c>
      <c r="D1100" s="136" t="s">
        <v>180</v>
      </c>
      <c r="E1100" s="137" t="s">
        <v>1550</v>
      </c>
      <c r="F1100" s="138" t="s">
        <v>1551</v>
      </c>
      <c r="G1100" s="139" t="s">
        <v>307</v>
      </c>
      <c r="H1100" s="140">
        <v>3.5150000000000001</v>
      </c>
      <c r="I1100" s="141"/>
      <c r="J1100" s="142">
        <f>ROUND(I1100*H1100,2)</f>
        <v>0</v>
      </c>
      <c r="K1100" s="138" t="s">
        <v>237</v>
      </c>
      <c r="L1100" s="32"/>
      <c r="M1100" s="143" t="s">
        <v>1</v>
      </c>
      <c r="N1100" s="144" t="s">
        <v>42</v>
      </c>
      <c r="P1100" s="145">
        <f>O1100*H1100</f>
        <v>0</v>
      </c>
      <c r="Q1100" s="145">
        <v>0</v>
      </c>
      <c r="R1100" s="145">
        <f>Q1100*H1100</f>
        <v>0</v>
      </c>
      <c r="S1100" s="145">
        <v>0</v>
      </c>
      <c r="T1100" s="146">
        <f>S1100*H1100</f>
        <v>0</v>
      </c>
      <c r="AR1100" s="147" t="s">
        <v>354</v>
      </c>
      <c r="AT1100" s="147" t="s">
        <v>180</v>
      </c>
      <c r="AU1100" s="147" t="s">
        <v>86</v>
      </c>
      <c r="AY1100" s="17" t="s">
        <v>177</v>
      </c>
      <c r="BE1100" s="148">
        <f>IF(N1100="základní",J1100,0)</f>
        <v>0</v>
      </c>
      <c r="BF1100" s="148">
        <f>IF(N1100="snížená",J1100,0)</f>
        <v>0</v>
      </c>
      <c r="BG1100" s="148">
        <f>IF(N1100="zákl. přenesená",J1100,0)</f>
        <v>0</v>
      </c>
      <c r="BH1100" s="148">
        <f>IF(N1100="sníž. přenesená",J1100,0)</f>
        <v>0</v>
      </c>
      <c r="BI1100" s="148">
        <f>IF(N1100="nulová",J1100,0)</f>
        <v>0</v>
      </c>
      <c r="BJ1100" s="17" t="s">
        <v>84</v>
      </c>
      <c r="BK1100" s="148">
        <f>ROUND(I1100*H1100,2)</f>
        <v>0</v>
      </c>
      <c r="BL1100" s="17" t="s">
        <v>354</v>
      </c>
      <c r="BM1100" s="147" t="s">
        <v>1552</v>
      </c>
    </row>
    <row r="1101" spans="2:65" s="1" customFormat="1" ht="19.5">
      <c r="B1101" s="32"/>
      <c r="D1101" s="149" t="s">
        <v>186</v>
      </c>
      <c r="F1101" s="150" t="s">
        <v>1553</v>
      </c>
      <c r="I1101" s="151"/>
      <c r="L1101" s="32"/>
      <c r="M1101" s="152"/>
      <c r="T1101" s="56"/>
      <c r="AT1101" s="17" t="s">
        <v>186</v>
      </c>
      <c r="AU1101" s="17" t="s">
        <v>86</v>
      </c>
    </row>
    <row r="1102" spans="2:65" s="11" customFormat="1" ht="22.9" customHeight="1">
      <c r="B1102" s="124"/>
      <c r="D1102" s="125" t="s">
        <v>76</v>
      </c>
      <c r="E1102" s="134" t="s">
        <v>1554</v>
      </c>
      <c r="F1102" s="134" t="s">
        <v>1555</v>
      </c>
      <c r="I1102" s="127"/>
      <c r="J1102" s="135">
        <f>BK1102</f>
        <v>0</v>
      </c>
      <c r="L1102" s="124"/>
      <c r="M1102" s="129"/>
      <c r="P1102" s="130">
        <f>SUM(P1103:P1181)</f>
        <v>0</v>
      </c>
      <c r="R1102" s="130">
        <f>SUM(R1103:R1181)</f>
        <v>4.7526851400000005</v>
      </c>
      <c r="T1102" s="131">
        <f>SUM(T1103:T1181)</f>
        <v>0</v>
      </c>
      <c r="AR1102" s="125" t="s">
        <v>86</v>
      </c>
      <c r="AT1102" s="132" t="s">
        <v>76</v>
      </c>
      <c r="AU1102" s="132" t="s">
        <v>84</v>
      </c>
      <c r="AY1102" s="125" t="s">
        <v>177</v>
      </c>
      <c r="BK1102" s="133">
        <f>SUM(BK1103:BK1181)</f>
        <v>0</v>
      </c>
    </row>
    <row r="1103" spans="2:65" s="1" customFormat="1" ht="16.5" customHeight="1">
      <c r="B1103" s="32"/>
      <c r="C1103" s="136" t="s">
        <v>1556</v>
      </c>
      <c r="D1103" s="136" t="s">
        <v>180</v>
      </c>
      <c r="E1103" s="137" t="s">
        <v>1557</v>
      </c>
      <c r="F1103" s="138" t="s">
        <v>1558</v>
      </c>
      <c r="G1103" s="139" t="s">
        <v>368</v>
      </c>
      <c r="H1103" s="140">
        <v>24.707000000000001</v>
      </c>
      <c r="I1103" s="141"/>
      <c r="J1103" s="142">
        <f>ROUND(I1103*H1103,2)</f>
        <v>0</v>
      </c>
      <c r="K1103" s="138" t="s">
        <v>237</v>
      </c>
      <c r="L1103" s="32"/>
      <c r="M1103" s="143" t="s">
        <v>1</v>
      </c>
      <c r="N1103" s="144" t="s">
        <v>42</v>
      </c>
      <c r="P1103" s="145">
        <f>O1103*H1103</f>
        <v>0</v>
      </c>
      <c r="Q1103" s="145">
        <v>0</v>
      </c>
      <c r="R1103" s="145">
        <f>Q1103*H1103</f>
        <v>0</v>
      </c>
      <c r="S1103" s="145">
        <v>0</v>
      </c>
      <c r="T1103" s="146">
        <f>S1103*H1103</f>
        <v>0</v>
      </c>
      <c r="AR1103" s="147" t="s">
        <v>354</v>
      </c>
      <c r="AT1103" s="147" t="s">
        <v>180</v>
      </c>
      <c r="AU1103" s="147" t="s">
        <v>86</v>
      </c>
      <c r="AY1103" s="17" t="s">
        <v>177</v>
      </c>
      <c r="BE1103" s="148">
        <f>IF(N1103="základní",J1103,0)</f>
        <v>0</v>
      </c>
      <c r="BF1103" s="148">
        <f>IF(N1103="snížená",J1103,0)</f>
        <v>0</v>
      </c>
      <c r="BG1103" s="148">
        <f>IF(N1103="zákl. přenesená",J1103,0)</f>
        <v>0</v>
      </c>
      <c r="BH1103" s="148">
        <f>IF(N1103="sníž. přenesená",J1103,0)</f>
        <v>0</v>
      </c>
      <c r="BI1103" s="148">
        <f>IF(N1103="nulová",J1103,0)</f>
        <v>0</v>
      </c>
      <c r="BJ1103" s="17" t="s">
        <v>84</v>
      </c>
      <c r="BK1103" s="148">
        <f>ROUND(I1103*H1103,2)</f>
        <v>0</v>
      </c>
      <c r="BL1103" s="17" t="s">
        <v>354</v>
      </c>
      <c r="BM1103" s="147" t="s">
        <v>1559</v>
      </c>
    </row>
    <row r="1104" spans="2:65" s="1" customFormat="1" ht="11.25">
      <c r="B1104" s="32"/>
      <c r="D1104" s="149" t="s">
        <v>186</v>
      </c>
      <c r="F1104" s="150" t="s">
        <v>1560</v>
      </c>
      <c r="I1104" s="151"/>
      <c r="L1104" s="32"/>
      <c r="M1104" s="152"/>
      <c r="T1104" s="56"/>
      <c r="AT1104" s="17" t="s">
        <v>186</v>
      </c>
      <c r="AU1104" s="17" t="s">
        <v>86</v>
      </c>
    </row>
    <row r="1105" spans="2:65" s="12" customFormat="1" ht="11.25">
      <c r="B1105" s="156"/>
      <c r="D1105" s="149" t="s">
        <v>240</v>
      </c>
      <c r="E1105" s="157" t="s">
        <v>1</v>
      </c>
      <c r="F1105" s="158" t="s">
        <v>1561</v>
      </c>
      <c r="H1105" s="159">
        <v>24.707000000000001</v>
      </c>
      <c r="I1105" s="160"/>
      <c r="L1105" s="156"/>
      <c r="M1105" s="161"/>
      <c r="T1105" s="162"/>
      <c r="AT1105" s="157" t="s">
        <v>240</v>
      </c>
      <c r="AU1105" s="157" t="s">
        <v>86</v>
      </c>
      <c r="AV1105" s="12" t="s">
        <v>86</v>
      </c>
      <c r="AW1105" s="12" t="s">
        <v>32</v>
      </c>
      <c r="AX1105" s="12" t="s">
        <v>84</v>
      </c>
      <c r="AY1105" s="157" t="s">
        <v>177</v>
      </c>
    </row>
    <row r="1106" spans="2:65" s="1" customFormat="1" ht="16.5" customHeight="1">
      <c r="B1106" s="32"/>
      <c r="C1106" s="183" t="s">
        <v>1562</v>
      </c>
      <c r="D1106" s="183" t="s">
        <v>344</v>
      </c>
      <c r="E1106" s="184" t="s">
        <v>1563</v>
      </c>
      <c r="F1106" s="185" t="s">
        <v>1564</v>
      </c>
      <c r="G1106" s="186" t="s">
        <v>368</v>
      </c>
      <c r="H1106" s="187">
        <v>11.823</v>
      </c>
      <c r="I1106" s="188"/>
      <c r="J1106" s="189">
        <f>ROUND(I1106*H1106,2)</f>
        <v>0</v>
      </c>
      <c r="K1106" s="185" t="s">
        <v>237</v>
      </c>
      <c r="L1106" s="190"/>
      <c r="M1106" s="191" t="s">
        <v>1</v>
      </c>
      <c r="N1106" s="192" t="s">
        <v>42</v>
      </c>
      <c r="P1106" s="145">
        <f>O1106*H1106</f>
        <v>0</v>
      </c>
      <c r="Q1106" s="145">
        <v>3.0000000000000001E-3</v>
      </c>
      <c r="R1106" s="145">
        <f>Q1106*H1106</f>
        <v>3.5469000000000001E-2</v>
      </c>
      <c r="S1106" s="145">
        <v>0</v>
      </c>
      <c r="T1106" s="146">
        <f>S1106*H1106</f>
        <v>0</v>
      </c>
      <c r="AR1106" s="147" t="s">
        <v>447</v>
      </c>
      <c r="AT1106" s="147" t="s">
        <v>344</v>
      </c>
      <c r="AU1106" s="147" t="s">
        <v>86</v>
      </c>
      <c r="AY1106" s="17" t="s">
        <v>177</v>
      </c>
      <c r="BE1106" s="148">
        <f>IF(N1106="základní",J1106,0)</f>
        <v>0</v>
      </c>
      <c r="BF1106" s="148">
        <f>IF(N1106="snížená",J1106,0)</f>
        <v>0</v>
      </c>
      <c r="BG1106" s="148">
        <f>IF(N1106="zákl. přenesená",J1106,0)</f>
        <v>0</v>
      </c>
      <c r="BH1106" s="148">
        <f>IF(N1106="sníž. přenesená",J1106,0)</f>
        <v>0</v>
      </c>
      <c r="BI1106" s="148">
        <f>IF(N1106="nulová",J1106,0)</f>
        <v>0</v>
      </c>
      <c r="BJ1106" s="17" t="s">
        <v>84</v>
      </c>
      <c r="BK1106" s="148">
        <f>ROUND(I1106*H1106,2)</f>
        <v>0</v>
      </c>
      <c r="BL1106" s="17" t="s">
        <v>354</v>
      </c>
      <c r="BM1106" s="147" t="s">
        <v>1565</v>
      </c>
    </row>
    <row r="1107" spans="2:65" s="1" customFormat="1" ht="11.25">
      <c r="B1107" s="32"/>
      <c r="D1107" s="149" t="s">
        <v>186</v>
      </c>
      <c r="F1107" s="150" t="s">
        <v>1564</v>
      </c>
      <c r="I1107" s="151"/>
      <c r="L1107" s="32"/>
      <c r="M1107" s="152"/>
      <c r="T1107" s="56"/>
      <c r="AT1107" s="17" t="s">
        <v>186</v>
      </c>
      <c r="AU1107" s="17" t="s">
        <v>86</v>
      </c>
    </row>
    <row r="1108" spans="2:65" s="12" customFormat="1" ht="11.25">
      <c r="B1108" s="156"/>
      <c r="D1108" s="149" t="s">
        <v>240</v>
      </c>
      <c r="E1108" s="157" t="s">
        <v>1</v>
      </c>
      <c r="F1108" s="158" t="s">
        <v>1119</v>
      </c>
      <c r="H1108" s="159">
        <v>11.26</v>
      </c>
      <c r="I1108" s="160"/>
      <c r="L1108" s="156"/>
      <c r="M1108" s="161"/>
      <c r="T1108" s="162"/>
      <c r="AT1108" s="157" t="s">
        <v>240</v>
      </c>
      <c r="AU1108" s="157" t="s">
        <v>86</v>
      </c>
      <c r="AV1108" s="12" t="s">
        <v>86</v>
      </c>
      <c r="AW1108" s="12" t="s">
        <v>32</v>
      </c>
      <c r="AX1108" s="12" t="s">
        <v>84</v>
      </c>
      <c r="AY1108" s="157" t="s">
        <v>177</v>
      </c>
    </row>
    <row r="1109" spans="2:65" s="12" customFormat="1" ht="11.25">
      <c r="B1109" s="156"/>
      <c r="D1109" s="149" t="s">
        <v>240</v>
      </c>
      <c r="F1109" s="158" t="s">
        <v>1566</v>
      </c>
      <c r="H1109" s="159">
        <v>11.823</v>
      </c>
      <c r="I1109" s="160"/>
      <c r="L1109" s="156"/>
      <c r="M1109" s="161"/>
      <c r="T1109" s="162"/>
      <c r="AT1109" s="157" t="s">
        <v>240</v>
      </c>
      <c r="AU1109" s="157" t="s">
        <v>86</v>
      </c>
      <c r="AV1109" s="12" t="s">
        <v>86</v>
      </c>
      <c r="AW1109" s="12" t="s">
        <v>4</v>
      </c>
      <c r="AX1109" s="12" t="s">
        <v>84</v>
      </c>
      <c r="AY1109" s="157" t="s">
        <v>177</v>
      </c>
    </row>
    <row r="1110" spans="2:65" s="1" customFormat="1" ht="16.5" customHeight="1">
      <c r="B1110" s="32"/>
      <c r="C1110" s="183" t="s">
        <v>1567</v>
      </c>
      <c r="D1110" s="183" t="s">
        <v>344</v>
      </c>
      <c r="E1110" s="184" t="s">
        <v>1568</v>
      </c>
      <c r="F1110" s="185" t="s">
        <v>1569</v>
      </c>
      <c r="G1110" s="186" t="s">
        <v>368</v>
      </c>
      <c r="H1110" s="187">
        <v>13.715999999999999</v>
      </c>
      <c r="I1110" s="188"/>
      <c r="J1110" s="189">
        <f>ROUND(I1110*H1110,2)</f>
        <v>0</v>
      </c>
      <c r="K1110" s="185" t="s">
        <v>237</v>
      </c>
      <c r="L1110" s="190"/>
      <c r="M1110" s="191" t="s">
        <v>1</v>
      </c>
      <c r="N1110" s="192" t="s">
        <v>42</v>
      </c>
      <c r="P1110" s="145">
        <f>O1110*H1110</f>
        <v>0</v>
      </c>
      <c r="Q1110" s="145">
        <v>6.4999999999999997E-4</v>
      </c>
      <c r="R1110" s="145">
        <f>Q1110*H1110</f>
        <v>8.9153999999999987E-3</v>
      </c>
      <c r="S1110" s="145">
        <v>0</v>
      </c>
      <c r="T1110" s="146">
        <f>S1110*H1110</f>
        <v>0</v>
      </c>
      <c r="AR1110" s="147" t="s">
        <v>447</v>
      </c>
      <c r="AT1110" s="147" t="s">
        <v>344</v>
      </c>
      <c r="AU1110" s="147" t="s">
        <v>86</v>
      </c>
      <c r="AY1110" s="17" t="s">
        <v>177</v>
      </c>
      <c r="BE1110" s="148">
        <f>IF(N1110="základní",J1110,0)</f>
        <v>0</v>
      </c>
      <c r="BF1110" s="148">
        <f>IF(N1110="snížená",J1110,0)</f>
        <v>0</v>
      </c>
      <c r="BG1110" s="148">
        <f>IF(N1110="zákl. přenesená",J1110,0)</f>
        <v>0</v>
      </c>
      <c r="BH1110" s="148">
        <f>IF(N1110="sníž. přenesená",J1110,0)</f>
        <v>0</v>
      </c>
      <c r="BI1110" s="148">
        <f>IF(N1110="nulová",J1110,0)</f>
        <v>0</v>
      </c>
      <c r="BJ1110" s="17" t="s">
        <v>84</v>
      </c>
      <c r="BK1110" s="148">
        <f>ROUND(I1110*H1110,2)</f>
        <v>0</v>
      </c>
      <c r="BL1110" s="17" t="s">
        <v>354</v>
      </c>
      <c r="BM1110" s="147" t="s">
        <v>1570</v>
      </c>
    </row>
    <row r="1111" spans="2:65" s="1" customFormat="1" ht="11.25">
      <c r="B1111" s="32"/>
      <c r="D1111" s="149" t="s">
        <v>186</v>
      </c>
      <c r="F1111" s="150" t="s">
        <v>1569</v>
      </c>
      <c r="I1111" s="151"/>
      <c r="L1111" s="32"/>
      <c r="M1111" s="152"/>
      <c r="T1111" s="56"/>
      <c r="AT1111" s="17" t="s">
        <v>186</v>
      </c>
      <c r="AU1111" s="17" t="s">
        <v>86</v>
      </c>
    </row>
    <row r="1112" spans="2:65" s="12" customFormat="1" ht="11.25">
      <c r="B1112" s="156"/>
      <c r="D1112" s="149" t="s">
        <v>240</v>
      </c>
      <c r="E1112" s="157" t="s">
        <v>1</v>
      </c>
      <c r="F1112" s="158" t="s">
        <v>1571</v>
      </c>
      <c r="H1112" s="159">
        <v>13.446999999999999</v>
      </c>
      <c r="I1112" s="160"/>
      <c r="L1112" s="156"/>
      <c r="M1112" s="161"/>
      <c r="T1112" s="162"/>
      <c r="AT1112" s="157" t="s">
        <v>240</v>
      </c>
      <c r="AU1112" s="157" t="s">
        <v>86</v>
      </c>
      <c r="AV1112" s="12" t="s">
        <v>86</v>
      </c>
      <c r="AW1112" s="12" t="s">
        <v>32</v>
      </c>
      <c r="AX1112" s="12" t="s">
        <v>84</v>
      </c>
      <c r="AY1112" s="157" t="s">
        <v>177</v>
      </c>
    </row>
    <row r="1113" spans="2:65" s="12" customFormat="1" ht="11.25">
      <c r="B1113" s="156"/>
      <c r="D1113" s="149" t="s">
        <v>240</v>
      </c>
      <c r="F1113" s="158" t="s">
        <v>1572</v>
      </c>
      <c r="H1113" s="159">
        <v>13.715999999999999</v>
      </c>
      <c r="I1113" s="160"/>
      <c r="L1113" s="156"/>
      <c r="M1113" s="161"/>
      <c r="T1113" s="162"/>
      <c r="AT1113" s="157" t="s">
        <v>240</v>
      </c>
      <c r="AU1113" s="157" t="s">
        <v>86</v>
      </c>
      <c r="AV1113" s="12" t="s">
        <v>86</v>
      </c>
      <c r="AW1113" s="12" t="s">
        <v>4</v>
      </c>
      <c r="AX1113" s="12" t="s">
        <v>84</v>
      </c>
      <c r="AY1113" s="157" t="s">
        <v>177</v>
      </c>
    </row>
    <row r="1114" spans="2:65" s="1" customFormat="1" ht="16.5" customHeight="1">
      <c r="B1114" s="32"/>
      <c r="C1114" s="136" t="s">
        <v>1573</v>
      </c>
      <c r="D1114" s="136" t="s">
        <v>180</v>
      </c>
      <c r="E1114" s="137" t="s">
        <v>1574</v>
      </c>
      <c r="F1114" s="138" t="s">
        <v>1575</v>
      </c>
      <c r="G1114" s="139" t="s">
        <v>368</v>
      </c>
      <c r="H1114" s="140">
        <v>259.68</v>
      </c>
      <c r="I1114" s="141"/>
      <c r="J1114" s="142">
        <f>ROUND(I1114*H1114,2)</f>
        <v>0</v>
      </c>
      <c r="K1114" s="138" t="s">
        <v>237</v>
      </c>
      <c r="L1114" s="32"/>
      <c r="M1114" s="143" t="s">
        <v>1</v>
      </c>
      <c r="N1114" s="144" t="s">
        <v>42</v>
      </c>
      <c r="P1114" s="145">
        <f>O1114*H1114</f>
        <v>0</v>
      </c>
      <c r="Q1114" s="145">
        <v>0</v>
      </c>
      <c r="R1114" s="145">
        <f>Q1114*H1114</f>
        <v>0</v>
      </c>
      <c r="S1114" s="145">
        <v>0</v>
      </c>
      <c r="T1114" s="146">
        <f>S1114*H1114</f>
        <v>0</v>
      </c>
      <c r="AR1114" s="147" t="s">
        <v>354</v>
      </c>
      <c r="AT1114" s="147" t="s">
        <v>180</v>
      </c>
      <c r="AU1114" s="147" t="s">
        <v>86</v>
      </c>
      <c r="AY1114" s="17" t="s">
        <v>177</v>
      </c>
      <c r="BE1114" s="148">
        <f>IF(N1114="základní",J1114,0)</f>
        <v>0</v>
      </c>
      <c r="BF1114" s="148">
        <f>IF(N1114="snížená",J1114,0)</f>
        <v>0</v>
      </c>
      <c r="BG1114" s="148">
        <f>IF(N1114="zákl. přenesená",J1114,0)</f>
        <v>0</v>
      </c>
      <c r="BH1114" s="148">
        <f>IF(N1114="sníž. přenesená",J1114,0)</f>
        <v>0</v>
      </c>
      <c r="BI1114" s="148">
        <f>IF(N1114="nulová",J1114,0)</f>
        <v>0</v>
      </c>
      <c r="BJ1114" s="17" t="s">
        <v>84</v>
      </c>
      <c r="BK1114" s="148">
        <f>ROUND(I1114*H1114,2)</f>
        <v>0</v>
      </c>
      <c r="BL1114" s="17" t="s">
        <v>354</v>
      </c>
      <c r="BM1114" s="147" t="s">
        <v>1576</v>
      </c>
    </row>
    <row r="1115" spans="2:65" s="1" customFormat="1" ht="11.25">
      <c r="B1115" s="32"/>
      <c r="D1115" s="149" t="s">
        <v>186</v>
      </c>
      <c r="F1115" s="150" t="s">
        <v>1577</v>
      </c>
      <c r="I1115" s="151"/>
      <c r="L1115" s="32"/>
      <c r="M1115" s="152"/>
      <c r="T1115" s="56"/>
      <c r="AT1115" s="17" t="s">
        <v>186</v>
      </c>
      <c r="AU1115" s="17" t="s">
        <v>86</v>
      </c>
    </row>
    <row r="1116" spans="2:65" s="12" customFormat="1" ht="11.25">
      <c r="B1116" s="156"/>
      <c r="D1116" s="149" t="s">
        <v>240</v>
      </c>
      <c r="E1116" s="157" t="s">
        <v>1</v>
      </c>
      <c r="F1116" s="158" t="s">
        <v>1578</v>
      </c>
      <c r="H1116" s="159">
        <v>259.68</v>
      </c>
      <c r="I1116" s="160"/>
      <c r="L1116" s="156"/>
      <c r="M1116" s="161"/>
      <c r="T1116" s="162"/>
      <c r="AT1116" s="157" t="s">
        <v>240</v>
      </c>
      <c r="AU1116" s="157" t="s">
        <v>86</v>
      </c>
      <c r="AV1116" s="12" t="s">
        <v>86</v>
      </c>
      <c r="AW1116" s="12" t="s">
        <v>32</v>
      </c>
      <c r="AX1116" s="12" t="s">
        <v>84</v>
      </c>
      <c r="AY1116" s="157" t="s">
        <v>177</v>
      </c>
    </row>
    <row r="1117" spans="2:65" s="1" customFormat="1" ht="16.5" customHeight="1">
      <c r="B1117" s="32"/>
      <c r="C1117" s="183" t="s">
        <v>1579</v>
      </c>
      <c r="D1117" s="183" t="s">
        <v>344</v>
      </c>
      <c r="E1117" s="184" t="s">
        <v>1580</v>
      </c>
      <c r="F1117" s="185" t="s">
        <v>1581</v>
      </c>
      <c r="G1117" s="186" t="s">
        <v>368</v>
      </c>
      <c r="H1117" s="187">
        <v>272.66399999999999</v>
      </c>
      <c r="I1117" s="188"/>
      <c r="J1117" s="189">
        <f>ROUND(I1117*H1117,2)</f>
        <v>0</v>
      </c>
      <c r="K1117" s="185" t="s">
        <v>237</v>
      </c>
      <c r="L1117" s="190"/>
      <c r="M1117" s="191" t="s">
        <v>1</v>
      </c>
      <c r="N1117" s="192" t="s">
        <v>42</v>
      </c>
      <c r="P1117" s="145">
        <f>O1117*H1117</f>
        <v>0</v>
      </c>
      <c r="Q1117" s="145">
        <v>2.5000000000000001E-3</v>
      </c>
      <c r="R1117" s="145">
        <f>Q1117*H1117</f>
        <v>0.68165999999999993</v>
      </c>
      <c r="S1117" s="145">
        <v>0</v>
      </c>
      <c r="T1117" s="146">
        <f>S1117*H1117</f>
        <v>0</v>
      </c>
      <c r="AR1117" s="147" t="s">
        <v>447</v>
      </c>
      <c r="AT1117" s="147" t="s">
        <v>344</v>
      </c>
      <c r="AU1117" s="147" t="s">
        <v>86</v>
      </c>
      <c r="AY1117" s="17" t="s">
        <v>177</v>
      </c>
      <c r="BE1117" s="148">
        <f>IF(N1117="základní",J1117,0)</f>
        <v>0</v>
      </c>
      <c r="BF1117" s="148">
        <f>IF(N1117="snížená",J1117,0)</f>
        <v>0</v>
      </c>
      <c r="BG1117" s="148">
        <f>IF(N1117="zákl. přenesená",J1117,0)</f>
        <v>0</v>
      </c>
      <c r="BH1117" s="148">
        <f>IF(N1117="sníž. přenesená",J1117,0)</f>
        <v>0</v>
      </c>
      <c r="BI1117" s="148">
        <f>IF(N1117="nulová",J1117,0)</f>
        <v>0</v>
      </c>
      <c r="BJ1117" s="17" t="s">
        <v>84</v>
      </c>
      <c r="BK1117" s="148">
        <f>ROUND(I1117*H1117,2)</f>
        <v>0</v>
      </c>
      <c r="BL1117" s="17" t="s">
        <v>354</v>
      </c>
      <c r="BM1117" s="147" t="s">
        <v>1582</v>
      </c>
    </row>
    <row r="1118" spans="2:65" s="1" customFormat="1" ht="11.25">
      <c r="B1118" s="32"/>
      <c r="D1118" s="149" t="s">
        <v>186</v>
      </c>
      <c r="F1118" s="150" t="s">
        <v>1581</v>
      </c>
      <c r="I1118" s="151"/>
      <c r="L1118" s="32"/>
      <c r="M1118" s="152"/>
      <c r="T1118" s="56"/>
      <c r="AT1118" s="17" t="s">
        <v>186</v>
      </c>
      <c r="AU1118" s="17" t="s">
        <v>86</v>
      </c>
    </row>
    <row r="1119" spans="2:65" s="12" customFormat="1" ht="11.25">
      <c r="B1119" s="156"/>
      <c r="D1119" s="149" t="s">
        <v>240</v>
      </c>
      <c r="E1119" s="157" t="s">
        <v>1</v>
      </c>
      <c r="F1119" s="158" t="s">
        <v>1107</v>
      </c>
      <c r="H1119" s="159">
        <v>29.44</v>
      </c>
      <c r="I1119" s="160"/>
      <c r="L1119" s="156"/>
      <c r="M1119" s="161"/>
      <c r="T1119" s="162"/>
      <c r="AT1119" s="157" t="s">
        <v>240</v>
      </c>
      <c r="AU1119" s="157" t="s">
        <v>86</v>
      </c>
      <c r="AV1119" s="12" t="s">
        <v>86</v>
      </c>
      <c r="AW1119" s="12" t="s">
        <v>32</v>
      </c>
      <c r="AX1119" s="12" t="s">
        <v>77</v>
      </c>
      <c r="AY1119" s="157" t="s">
        <v>177</v>
      </c>
    </row>
    <row r="1120" spans="2:65" s="12" customFormat="1" ht="11.25">
      <c r="B1120" s="156"/>
      <c r="D1120" s="149" t="s">
        <v>240</v>
      </c>
      <c r="E1120" s="157" t="s">
        <v>1</v>
      </c>
      <c r="F1120" s="158" t="s">
        <v>1112</v>
      </c>
      <c r="H1120" s="159">
        <v>183.16</v>
      </c>
      <c r="I1120" s="160"/>
      <c r="L1120" s="156"/>
      <c r="M1120" s="161"/>
      <c r="T1120" s="162"/>
      <c r="AT1120" s="157" t="s">
        <v>240</v>
      </c>
      <c r="AU1120" s="157" t="s">
        <v>86</v>
      </c>
      <c r="AV1120" s="12" t="s">
        <v>86</v>
      </c>
      <c r="AW1120" s="12" t="s">
        <v>32</v>
      </c>
      <c r="AX1120" s="12" t="s">
        <v>77</v>
      </c>
      <c r="AY1120" s="157" t="s">
        <v>177</v>
      </c>
    </row>
    <row r="1121" spans="2:65" s="12" customFormat="1" ht="11.25">
      <c r="B1121" s="156"/>
      <c r="D1121" s="149" t="s">
        <v>240</v>
      </c>
      <c r="E1121" s="157" t="s">
        <v>1</v>
      </c>
      <c r="F1121" s="158" t="s">
        <v>1113</v>
      </c>
      <c r="H1121" s="159">
        <v>47.08</v>
      </c>
      <c r="I1121" s="160"/>
      <c r="L1121" s="156"/>
      <c r="M1121" s="161"/>
      <c r="T1121" s="162"/>
      <c r="AT1121" s="157" t="s">
        <v>240</v>
      </c>
      <c r="AU1121" s="157" t="s">
        <v>86</v>
      </c>
      <c r="AV1121" s="12" t="s">
        <v>86</v>
      </c>
      <c r="AW1121" s="12" t="s">
        <v>32</v>
      </c>
      <c r="AX1121" s="12" t="s">
        <v>77</v>
      </c>
      <c r="AY1121" s="157" t="s">
        <v>177</v>
      </c>
    </row>
    <row r="1122" spans="2:65" s="14" customFormat="1" ht="11.25">
      <c r="B1122" s="169"/>
      <c r="D1122" s="149" t="s">
        <v>240</v>
      </c>
      <c r="E1122" s="170" t="s">
        <v>1</v>
      </c>
      <c r="F1122" s="171" t="s">
        <v>263</v>
      </c>
      <c r="H1122" s="172">
        <v>259.68</v>
      </c>
      <c r="I1122" s="173"/>
      <c r="L1122" s="169"/>
      <c r="M1122" s="174"/>
      <c r="T1122" s="175"/>
      <c r="AT1122" s="170" t="s">
        <v>240</v>
      </c>
      <c r="AU1122" s="170" t="s">
        <v>86</v>
      </c>
      <c r="AV1122" s="14" t="s">
        <v>115</v>
      </c>
      <c r="AW1122" s="14" t="s">
        <v>32</v>
      </c>
      <c r="AX1122" s="14" t="s">
        <v>84</v>
      </c>
      <c r="AY1122" s="170" t="s">
        <v>177</v>
      </c>
    </row>
    <row r="1123" spans="2:65" s="12" customFormat="1" ht="11.25">
      <c r="B1123" s="156"/>
      <c r="D1123" s="149" t="s">
        <v>240</v>
      </c>
      <c r="F1123" s="158" t="s">
        <v>1583</v>
      </c>
      <c r="H1123" s="159">
        <v>272.66399999999999</v>
      </c>
      <c r="I1123" s="160"/>
      <c r="L1123" s="156"/>
      <c r="M1123" s="161"/>
      <c r="T1123" s="162"/>
      <c r="AT1123" s="157" t="s">
        <v>240</v>
      </c>
      <c r="AU1123" s="157" t="s">
        <v>86</v>
      </c>
      <c r="AV1123" s="12" t="s">
        <v>86</v>
      </c>
      <c r="AW1123" s="12" t="s">
        <v>4</v>
      </c>
      <c r="AX1123" s="12" t="s">
        <v>84</v>
      </c>
      <c r="AY1123" s="157" t="s">
        <v>177</v>
      </c>
    </row>
    <row r="1124" spans="2:65" s="1" customFormat="1" ht="16.5" customHeight="1">
      <c r="B1124" s="32"/>
      <c r="C1124" s="183" t="s">
        <v>1584</v>
      </c>
      <c r="D1124" s="183" t="s">
        <v>344</v>
      </c>
      <c r="E1124" s="184" t="s">
        <v>1585</v>
      </c>
      <c r="F1124" s="185" t="s">
        <v>1586</v>
      </c>
      <c r="G1124" s="186" t="s">
        <v>368</v>
      </c>
      <c r="H1124" s="187">
        <v>272.66399999999999</v>
      </c>
      <c r="I1124" s="188"/>
      <c r="J1124" s="189">
        <f>ROUND(I1124*H1124,2)</f>
        <v>0</v>
      </c>
      <c r="K1124" s="185" t="s">
        <v>237</v>
      </c>
      <c r="L1124" s="190"/>
      <c r="M1124" s="191" t="s">
        <v>1</v>
      </c>
      <c r="N1124" s="192" t="s">
        <v>42</v>
      </c>
      <c r="P1124" s="145">
        <f>O1124*H1124</f>
        <v>0</v>
      </c>
      <c r="Q1124" s="145">
        <v>2.2499999999999998E-3</v>
      </c>
      <c r="R1124" s="145">
        <f>Q1124*H1124</f>
        <v>0.61349399999999987</v>
      </c>
      <c r="S1124" s="145">
        <v>0</v>
      </c>
      <c r="T1124" s="146">
        <f>S1124*H1124</f>
        <v>0</v>
      </c>
      <c r="AR1124" s="147" t="s">
        <v>447</v>
      </c>
      <c r="AT1124" s="147" t="s">
        <v>344</v>
      </c>
      <c r="AU1124" s="147" t="s">
        <v>86</v>
      </c>
      <c r="AY1124" s="17" t="s">
        <v>177</v>
      </c>
      <c r="BE1124" s="148">
        <f>IF(N1124="základní",J1124,0)</f>
        <v>0</v>
      </c>
      <c r="BF1124" s="148">
        <f>IF(N1124="snížená",J1124,0)</f>
        <v>0</v>
      </c>
      <c r="BG1124" s="148">
        <f>IF(N1124="zákl. přenesená",J1124,0)</f>
        <v>0</v>
      </c>
      <c r="BH1124" s="148">
        <f>IF(N1124="sníž. přenesená",J1124,0)</f>
        <v>0</v>
      </c>
      <c r="BI1124" s="148">
        <f>IF(N1124="nulová",J1124,0)</f>
        <v>0</v>
      </c>
      <c r="BJ1124" s="17" t="s">
        <v>84</v>
      </c>
      <c r="BK1124" s="148">
        <f>ROUND(I1124*H1124,2)</f>
        <v>0</v>
      </c>
      <c r="BL1124" s="17" t="s">
        <v>354</v>
      </c>
      <c r="BM1124" s="147" t="s">
        <v>1587</v>
      </c>
    </row>
    <row r="1125" spans="2:65" s="1" customFormat="1" ht="11.25">
      <c r="B1125" s="32"/>
      <c r="D1125" s="149" t="s">
        <v>186</v>
      </c>
      <c r="F1125" s="150" t="s">
        <v>1586</v>
      </c>
      <c r="I1125" s="151"/>
      <c r="L1125" s="32"/>
      <c r="M1125" s="152"/>
      <c r="T1125" s="56"/>
      <c r="AT1125" s="17" t="s">
        <v>186</v>
      </c>
      <c r="AU1125" s="17" t="s">
        <v>86</v>
      </c>
    </row>
    <row r="1126" spans="2:65" s="12" customFormat="1" ht="11.25">
      <c r="B1126" s="156"/>
      <c r="D1126" s="149" t="s">
        <v>240</v>
      </c>
      <c r="E1126" s="157" t="s">
        <v>1</v>
      </c>
      <c r="F1126" s="158" t="s">
        <v>1107</v>
      </c>
      <c r="H1126" s="159">
        <v>29.44</v>
      </c>
      <c r="I1126" s="160"/>
      <c r="L1126" s="156"/>
      <c r="M1126" s="161"/>
      <c r="T1126" s="162"/>
      <c r="AT1126" s="157" t="s">
        <v>240</v>
      </c>
      <c r="AU1126" s="157" t="s">
        <v>86</v>
      </c>
      <c r="AV1126" s="12" t="s">
        <v>86</v>
      </c>
      <c r="AW1126" s="12" t="s">
        <v>32</v>
      </c>
      <c r="AX1126" s="12" t="s">
        <v>77</v>
      </c>
      <c r="AY1126" s="157" t="s">
        <v>177</v>
      </c>
    </row>
    <row r="1127" spans="2:65" s="12" customFormat="1" ht="11.25">
      <c r="B1127" s="156"/>
      <c r="D1127" s="149" t="s">
        <v>240</v>
      </c>
      <c r="E1127" s="157" t="s">
        <v>1</v>
      </c>
      <c r="F1127" s="158" t="s">
        <v>1112</v>
      </c>
      <c r="H1127" s="159">
        <v>183.16</v>
      </c>
      <c r="I1127" s="160"/>
      <c r="L1127" s="156"/>
      <c r="M1127" s="161"/>
      <c r="T1127" s="162"/>
      <c r="AT1127" s="157" t="s">
        <v>240</v>
      </c>
      <c r="AU1127" s="157" t="s">
        <v>86</v>
      </c>
      <c r="AV1127" s="12" t="s">
        <v>86</v>
      </c>
      <c r="AW1127" s="12" t="s">
        <v>32</v>
      </c>
      <c r="AX1127" s="12" t="s">
        <v>77</v>
      </c>
      <c r="AY1127" s="157" t="s">
        <v>177</v>
      </c>
    </row>
    <row r="1128" spans="2:65" s="12" customFormat="1" ht="11.25">
      <c r="B1128" s="156"/>
      <c r="D1128" s="149" t="s">
        <v>240</v>
      </c>
      <c r="E1128" s="157" t="s">
        <v>1</v>
      </c>
      <c r="F1128" s="158" t="s">
        <v>1113</v>
      </c>
      <c r="H1128" s="159">
        <v>47.08</v>
      </c>
      <c r="I1128" s="160"/>
      <c r="L1128" s="156"/>
      <c r="M1128" s="161"/>
      <c r="T1128" s="162"/>
      <c r="AT1128" s="157" t="s">
        <v>240</v>
      </c>
      <c r="AU1128" s="157" t="s">
        <v>86</v>
      </c>
      <c r="AV1128" s="12" t="s">
        <v>86</v>
      </c>
      <c r="AW1128" s="12" t="s">
        <v>32</v>
      </c>
      <c r="AX1128" s="12" t="s">
        <v>77</v>
      </c>
      <c r="AY1128" s="157" t="s">
        <v>177</v>
      </c>
    </row>
    <row r="1129" spans="2:65" s="14" customFormat="1" ht="11.25">
      <c r="B1129" s="169"/>
      <c r="D1129" s="149" t="s">
        <v>240</v>
      </c>
      <c r="E1129" s="170" t="s">
        <v>1</v>
      </c>
      <c r="F1129" s="171" t="s">
        <v>263</v>
      </c>
      <c r="H1129" s="172">
        <v>259.68</v>
      </c>
      <c r="I1129" s="173"/>
      <c r="L1129" s="169"/>
      <c r="M1129" s="174"/>
      <c r="T1129" s="175"/>
      <c r="AT1129" s="170" t="s">
        <v>240</v>
      </c>
      <c r="AU1129" s="170" t="s">
        <v>86</v>
      </c>
      <c r="AV1129" s="14" t="s">
        <v>115</v>
      </c>
      <c r="AW1129" s="14" t="s">
        <v>32</v>
      </c>
      <c r="AX1129" s="14" t="s">
        <v>84</v>
      </c>
      <c r="AY1129" s="170" t="s">
        <v>177</v>
      </c>
    </row>
    <row r="1130" spans="2:65" s="12" customFormat="1" ht="11.25">
      <c r="B1130" s="156"/>
      <c r="D1130" s="149" t="s">
        <v>240</v>
      </c>
      <c r="F1130" s="158" t="s">
        <v>1583</v>
      </c>
      <c r="H1130" s="159">
        <v>272.66399999999999</v>
      </c>
      <c r="I1130" s="160"/>
      <c r="L1130" s="156"/>
      <c r="M1130" s="161"/>
      <c r="T1130" s="162"/>
      <c r="AT1130" s="157" t="s">
        <v>240</v>
      </c>
      <c r="AU1130" s="157" t="s">
        <v>86</v>
      </c>
      <c r="AV1130" s="12" t="s">
        <v>86</v>
      </c>
      <c r="AW1130" s="12" t="s">
        <v>4</v>
      </c>
      <c r="AX1130" s="12" t="s">
        <v>84</v>
      </c>
      <c r="AY1130" s="157" t="s">
        <v>177</v>
      </c>
    </row>
    <row r="1131" spans="2:65" s="1" customFormat="1" ht="16.5" customHeight="1">
      <c r="B1131" s="32"/>
      <c r="C1131" s="136" t="s">
        <v>1588</v>
      </c>
      <c r="D1131" s="136" t="s">
        <v>180</v>
      </c>
      <c r="E1131" s="137" t="s">
        <v>1589</v>
      </c>
      <c r="F1131" s="138" t="s">
        <v>1590</v>
      </c>
      <c r="G1131" s="139" t="s">
        <v>368</v>
      </c>
      <c r="H1131" s="140">
        <v>65.076999999999998</v>
      </c>
      <c r="I1131" s="141"/>
      <c r="J1131" s="142">
        <f>ROUND(I1131*H1131,2)</f>
        <v>0</v>
      </c>
      <c r="K1131" s="138" t="s">
        <v>1</v>
      </c>
      <c r="L1131" s="32"/>
      <c r="M1131" s="143" t="s">
        <v>1</v>
      </c>
      <c r="N1131" s="144" t="s">
        <v>42</v>
      </c>
      <c r="P1131" s="145">
        <f>O1131*H1131</f>
        <v>0</v>
      </c>
      <c r="Q1131" s="145">
        <v>6.1199999999999996E-3</v>
      </c>
      <c r="R1131" s="145">
        <f>Q1131*H1131</f>
        <v>0.39827123999999997</v>
      </c>
      <c r="S1131" s="145">
        <v>0</v>
      </c>
      <c r="T1131" s="146">
        <f>S1131*H1131</f>
        <v>0</v>
      </c>
      <c r="AR1131" s="147" t="s">
        <v>354</v>
      </c>
      <c r="AT1131" s="147" t="s">
        <v>180</v>
      </c>
      <c r="AU1131" s="147" t="s">
        <v>86</v>
      </c>
      <c r="AY1131" s="17" t="s">
        <v>177</v>
      </c>
      <c r="BE1131" s="148">
        <f>IF(N1131="základní",J1131,0)</f>
        <v>0</v>
      </c>
      <c r="BF1131" s="148">
        <f>IF(N1131="snížená",J1131,0)</f>
        <v>0</v>
      </c>
      <c r="BG1131" s="148">
        <f>IF(N1131="zákl. přenesená",J1131,0)</f>
        <v>0</v>
      </c>
      <c r="BH1131" s="148">
        <f>IF(N1131="sníž. přenesená",J1131,0)</f>
        <v>0</v>
      </c>
      <c r="BI1131" s="148">
        <f>IF(N1131="nulová",J1131,0)</f>
        <v>0</v>
      </c>
      <c r="BJ1131" s="17" t="s">
        <v>84</v>
      </c>
      <c r="BK1131" s="148">
        <f>ROUND(I1131*H1131,2)</f>
        <v>0</v>
      </c>
      <c r="BL1131" s="17" t="s">
        <v>354</v>
      </c>
      <c r="BM1131" s="147" t="s">
        <v>1591</v>
      </c>
    </row>
    <row r="1132" spans="2:65" s="1" customFormat="1" ht="11.25">
      <c r="B1132" s="32"/>
      <c r="D1132" s="149" t="s">
        <v>186</v>
      </c>
      <c r="F1132" s="150" t="s">
        <v>1590</v>
      </c>
      <c r="I1132" s="151"/>
      <c r="L1132" s="32"/>
      <c r="M1132" s="152"/>
      <c r="T1132" s="56"/>
      <c r="AT1132" s="17" t="s">
        <v>186</v>
      </c>
      <c r="AU1132" s="17" t="s">
        <v>86</v>
      </c>
    </row>
    <row r="1133" spans="2:65" s="12" customFormat="1" ht="11.25">
      <c r="B1133" s="156"/>
      <c r="D1133" s="149" t="s">
        <v>240</v>
      </c>
      <c r="E1133" s="157" t="s">
        <v>1</v>
      </c>
      <c r="F1133" s="158" t="s">
        <v>1592</v>
      </c>
      <c r="H1133" s="159">
        <v>65.076999999999998</v>
      </c>
      <c r="I1133" s="160"/>
      <c r="L1133" s="156"/>
      <c r="M1133" s="161"/>
      <c r="T1133" s="162"/>
      <c r="AT1133" s="157" t="s">
        <v>240</v>
      </c>
      <c r="AU1133" s="157" t="s">
        <v>86</v>
      </c>
      <c r="AV1133" s="12" t="s">
        <v>86</v>
      </c>
      <c r="AW1133" s="12" t="s">
        <v>32</v>
      </c>
      <c r="AX1133" s="12" t="s">
        <v>84</v>
      </c>
      <c r="AY1133" s="157" t="s">
        <v>177</v>
      </c>
    </row>
    <row r="1134" spans="2:65" s="1" customFormat="1" ht="16.5" customHeight="1">
      <c r="B1134" s="32"/>
      <c r="C1134" s="183" t="s">
        <v>1593</v>
      </c>
      <c r="D1134" s="183" t="s">
        <v>344</v>
      </c>
      <c r="E1134" s="184" t="s">
        <v>1594</v>
      </c>
      <c r="F1134" s="185" t="s">
        <v>1595</v>
      </c>
      <c r="G1134" s="186" t="s">
        <v>368</v>
      </c>
      <c r="H1134" s="187">
        <v>68.331000000000003</v>
      </c>
      <c r="I1134" s="188"/>
      <c r="J1134" s="189">
        <f>ROUND(I1134*H1134,2)</f>
        <v>0</v>
      </c>
      <c r="K1134" s="185" t="s">
        <v>237</v>
      </c>
      <c r="L1134" s="190"/>
      <c r="M1134" s="191" t="s">
        <v>1</v>
      </c>
      <c r="N1134" s="192" t="s">
        <v>42</v>
      </c>
      <c r="P1134" s="145">
        <f>O1134*H1134</f>
        <v>0</v>
      </c>
      <c r="Q1134" s="145">
        <v>6.9999999999999999E-4</v>
      </c>
      <c r="R1134" s="145">
        <f>Q1134*H1134</f>
        <v>4.7831700000000005E-2</v>
      </c>
      <c r="S1134" s="145">
        <v>0</v>
      </c>
      <c r="T1134" s="146">
        <f>S1134*H1134</f>
        <v>0</v>
      </c>
      <c r="AR1134" s="147" t="s">
        <v>447</v>
      </c>
      <c r="AT1134" s="147" t="s">
        <v>344</v>
      </c>
      <c r="AU1134" s="147" t="s">
        <v>86</v>
      </c>
      <c r="AY1134" s="17" t="s">
        <v>177</v>
      </c>
      <c r="BE1134" s="148">
        <f>IF(N1134="základní",J1134,0)</f>
        <v>0</v>
      </c>
      <c r="BF1134" s="148">
        <f>IF(N1134="snížená",J1134,0)</f>
        <v>0</v>
      </c>
      <c r="BG1134" s="148">
        <f>IF(N1134="zákl. přenesená",J1134,0)</f>
        <v>0</v>
      </c>
      <c r="BH1134" s="148">
        <f>IF(N1134="sníž. přenesená",J1134,0)</f>
        <v>0</v>
      </c>
      <c r="BI1134" s="148">
        <f>IF(N1134="nulová",J1134,0)</f>
        <v>0</v>
      </c>
      <c r="BJ1134" s="17" t="s">
        <v>84</v>
      </c>
      <c r="BK1134" s="148">
        <f>ROUND(I1134*H1134,2)</f>
        <v>0</v>
      </c>
      <c r="BL1134" s="17" t="s">
        <v>354</v>
      </c>
      <c r="BM1134" s="147" t="s">
        <v>1596</v>
      </c>
    </row>
    <row r="1135" spans="2:65" s="1" customFormat="1" ht="11.25">
      <c r="B1135" s="32"/>
      <c r="D1135" s="149" t="s">
        <v>186</v>
      </c>
      <c r="F1135" s="150" t="s">
        <v>1595</v>
      </c>
      <c r="I1135" s="151"/>
      <c r="L1135" s="32"/>
      <c r="M1135" s="152"/>
      <c r="T1135" s="56"/>
      <c r="AT1135" s="17" t="s">
        <v>186</v>
      </c>
      <c r="AU1135" s="17" t="s">
        <v>86</v>
      </c>
    </row>
    <row r="1136" spans="2:65" s="12" customFormat="1" ht="11.25">
      <c r="B1136" s="156"/>
      <c r="D1136" s="149" t="s">
        <v>240</v>
      </c>
      <c r="F1136" s="158" t="s">
        <v>1597</v>
      </c>
      <c r="H1136" s="159">
        <v>68.331000000000003</v>
      </c>
      <c r="I1136" s="160"/>
      <c r="L1136" s="156"/>
      <c r="M1136" s="161"/>
      <c r="T1136" s="162"/>
      <c r="AT1136" s="157" t="s">
        <v>240</v>
      </c>
      <c r="AU1136" s="157" t="s">
        <v>86</v>
      </c>
      <c r="AV1136" s="12" t="s">
        <v>86</v>
      </c>
      <c r="AW1136" s="12" t="s">
        <v>4</v>
      </c>
      <c r="AX1136" s="12" t="s">
        <v>84</v>
      </c>
      <c r="AY1136" s="157" t="s">
        <v>177</v>
      </c>
    </row>
    <row r="1137" spans="2:65" s="1" customFormat="1" ht="24.2" customHeight="1">
      <c r="B1137" s="32"/>
      <c r="C1137" s="136" t="s">
        <v>1598</v>
      </c>
      <c r="D1137" s="136" t="s">
        <v>180</v>
      </c>
      <c r="E1137" s="137" t="s">
        <v>1599</v>
      </c>
      <c r="F1137" s="138" t="s">
        <v>1600</v>
      </c>
      <c r="G1137" s="139" t="s">
        <v>368</v>
      </c>
      <c r="H1137" s="140">
        <v>111.15</v>
      </c>
      <c r="I1137" s="141"/>
      <c r="J1137" s="142">
        <f>ROUND(I1137*H1137,2)</f>
        <v>0</v>
      </c>
      <c r="K1137" s="138" t="s">
        <v>237</v>
      </c>
      <c r="L1137" s="32"/>
      <c r="M1137" s="143" t="s">
        <v>1</v>
      </c>
      <c r="N1137" s="144" t="s">
        <v>42</v>
      </c>
      <c r="P1137" s="145">
        <f>O1137*H1137</f>
        <v>0</v>
      </c>
      <c r="Q1137" s="145">
        <v>6.3E-3</v>
      </c>
      <c r="R1137" s="145">
        <f>Q1137*H1137</f>
        <v>0.70024500000000001</v>
      </c>
      <c r="S1137" s="145">
        <v>0</v>
      </c>
      <c r="T1137" s="146">
        <f>S1137*H1137</f>
        <v>0</v>
      </c>
      <c r="AR1137" s="147" t="s">
        <v>354</v>
      </c>
      <c r="AT1137" s="147" t="s">
        <v>180</v>
      </c>
      <c r="AU1137" s="147" t="s">
        <v>86</v>
      </c>
      <c r="AY1137" s="17" t="s">
        <v>177</v>
      </c>
      <c r="BE1137" s="148">
        <f>IF(N1137="základní",J1137,0)</f>
        <v>0</v>
      </c>
      <c r="BF1137" s="148">
        <f>IF(N1137="snížená",J1137,0)</f>
        <v>0</v>
      </c>
      <c r="BG1137" s="148">
        <f>IF(N1137="zákl. přenesená",J1137,0)</f>
        <v>0</v>
      </c>
      <c r="BH1137" s="148">
        <f>IF(N1137="sníž. přenesená",J1137,0)</f>
        <v>0</v>
      </c>
      <c r="BI1137" s="148">
        <f>IF(N1137="nulová",J1137,0)</f>
        <v>0</v>
      </c>
      <c r="BJ1137" s="17" t="s">
        <v>84</v>
      </c>
      <c r="BK1137" s="148">
        <f>ROUND(I1137*H1137,2)</f>
        <v>0</v>
      </c>
      <c r="BL1137" s="17" t="s">
        <v>354</v>
      </c>
      <c r="BM1137" s="147" t="s">
        <v>1601</v>
      </c>
    </row>
    <row r="1138" spans="2:65" s="1" customFormat="1" ht="19.5">
      <c r="B1138" s="32"/>
      <c r="D1138" s="149" t="s">
        <v>186</v>
      </c>
      <c r="F1138" s="150" t="s">
        <v>1602</v>
      </c>
      <c r="I1138" s="151"/>
      <c r="L1138" s="32"/>
      <c r="M1138" s="152"/>
      <c r="T1138" s="56"/>
      <c r="AT1138" s="17" t="s">
        <v>186</v>
      </c>
      <c r="AU1138" s="17" t="s">
        <v>86</v>
      </c>
    </row>
    <row r="1139" spans="2:65" s="12" customFormat="1" ht="11.25">
      <c r="B1139" s="156"/>
      <c r="D1139" s="149" t="s">
        <v>240</v>
      </c>
      <c r="E1139" s="157" t="s">
        <v>1</v>
      </c>
      <c r="F1139" s="158" t="s">
        <v>1603</v>
      </c>
      <c r="H1139" s="159">
        <v>111.15</v>
      </c>
      <c r="I1139" s="160"/>
      <c r="L1139" s="156"/>
      <c r="M1139" s="161"/>
      <c r="T1139" s="162"/>
      <c r="AT1139" s="157" t="s">
        <v>240</v>
      </c>
      <c r="AU1139" s="157" t="s">
        <v>86</v>
      </c>
      <c r="AV1139" s="12" t="s">
        <v>86</v>
      </c>
      <c r="AW1139" s="12" t="s">
        <v>32</v>
      </c>
      <c r="AX1139" s="12" t="s">
        <v>84</v>
      </c>
      <c r="AY1139" s="157" t="s">
        <v>177</v>
      </c>
    </row>
    <row r="1140" spans="2:65" s="1" customFormat="1" ht="16.5" customHeight="1">
      <c r="B1140" s="32"/>
      <c r="C1140" s="183" t="s">
        <v>1604</v>
      </c>
      <c r="D1140" s="183" t="s">
        <v>344</v>
      </c>
      <c r="E1140" s="184" t="s">
        <v>1605</v>
      </c>
      <c r="F1140" s="185" t="s">
        <v>1606</v>
      </c>
      <c r="G1140" s="186" t="s">
        <v>368</v>
      </c>
      <c r="H1140" s="187">
        <v>116.708</v>
      </c>
      <c r="I1140" s="188"/>
      <c r="J1140" s="189">
        <f>ROUND(I1140*H1140,2)</f>
        <v>0</v>
      </c>
      <c r="K1140" s="185" t="s">
        <v>237</v>
      </c>
      <c r="L1140" s="190"/>
      <c r="M1140" s="191" t="s">
        <v>1</v>
      </c>
      <c r="N1140" s="192" t="s">
        <v>42</v>
      </c>
      <c r="P1140" s="145">
        <f>O1140*H1140</f>
        <v>0</v>
      </c>
      <c r="Q1140" s="145">
        <v>4.7999999999999996E-3</v>
      </c>
      <c r="R1140" s="145">
        <f>Q1140*H1140</f>
        <v>0.56019839999999999</v>
      </c>
      <c r="S1140" s="145">
        <v>0</v>
      </c>
      <c r="T1140" s="146">
        <f>S1140*H1140</f>
        <v>0</v>
      </c>
      <c r="AR1140" s="147" t="s">
        <v>447</v>
      </c>
      <c r="AT1140" s="147" t="s">
        <v>344</v>
      </c>
      <c r="AU1140" s="147" t="s">
        <v>86</v>
      </c>
      <c r="AY1140" s="17" t="s">
        <v>177</v>
      </c>
      <c r="BE1140" s="148">
        <f>IF(N1140="základní",J1140,0)</f>
        <v>0</v>
      </c>
      <c r="BF1140" s="148">
        <f>IF(N1140="snížená",J1140,0)</f>
        <v>0</v>
      </c>
      <c r="BG1140" s="148">
        <f>IF(N1140="zákl. přenesená",J1140,0)</f>
        <v>0</v>
      </c>
      <c r="BH1140" s="148">
        <f>IF(N1140="sníž. přenesená",J1140,0)</f>
        <v>0</v>
      </c>
      <c r="BI1140" s="148">
        <f>IF(N1140="nulová",J1140,0)</f>
        <v>0</v>
      </c>
      <c r="BJ1140" s="17" t="s">
        <v>84</v>
      </c>
      <c r="BK1140" s="148">
        <f>ROUND(I1140*H1140,2)</f>
        <v>0</v>
      </c>
      <c r="BL1140" s="17" t="s">
        <v>354</v>
      </c>
      <c r="BM1140" s="147" t="s">
        <v>1607</v>
      </c>
    </row>
    <row r="1141" spans="2:65" s="1" customFormat="1" ht="11.25">
      <c r="B1141" s="32"/>
      <c r="D1141" s="149" t="s">
        <v>186</v>
      </c>
      <c r="F1141" s="150" t="s">
        <v>1606</v>
      </c>
      <c r="I1141" s="151"/>
      <c r="L1141" s="32"/>
      <c r="M1141" s="152"/>
      <c r="T1141" s="56"/>
      <c r="AT1141" s="17" t="s">
        <v>186</v>
      </c>
      <c r="AU1141" s="17" t="s">
        <v>86</v>
      </c>
    </row>
    <row r="1142" spans="2:65" s="12" customFormat="1" ht="11.25">
      <c r="B1142" s="156"/>
      <c r="D1142" s="149" t="s">
        <v>240</v>
      </c>
      <c r="F1142" s="158" t="s">
        <v>1608</v>
      </c>
      <c r="H1142" s="159">
        <v>116.708</v>
      </c>
      <c r="I1142" s="160"/>
      <c r="L1142" s="156"/>
      <c r="M1142" s="161"/>
      <c r="T1142" s="162"/>
      <c r="AT1142" s="157" t="s">
        <v>240</v>
      </c>
      <c r="AU1142" s="157" t="s">
        <v>86</v>
      </c>
      <c r="AV1142" s="12" t="s">
        <v>86</v>
      </c>
      <c r="AW1142" s="12" t="s">
        <v>4</v>
      </c>
      <c r="AX1142" s="12" t="s">
        <v>84</v>
      </c>
      <c r="AY1142" s="157" t="s">
        <v>177</v>
      </c>
    </row>
    <row r="1143" spans="2:65" s="1" customFormat="1" ht="21.75" customHeight="1">
      <c r="B1143" s="32"/>
      <c r="C1143" s="136" t="s">
        <v>1609</v>
      </c>
      <c r="D1143" s="136" t="s">
        <v>180</v>
      </c>
      <c r="E1143" s="137" t="s">
        <v>1610</v>
      </c>
      <c r="F1143" s="138" t="s">
        <v>1611</v>
      </c>
      <c r="G1143" s="139" t="s">
        <v>368</v>
      </c>
      <c r="H1143" s="140">
        <v>230.47</v>
      </c>
      <c r="I1143" s="141"/>
      <c r="J1143" s="142">
        <f>ROUND(I1143*H1143,2)</f>
        <v>0</v>
      </c>
      <c r="K1143" s="138" t="s">
        <v>237</v>
      </c>
      <c r="L1143" s="32"/>
      <c r="M1143" s="143" t="s">
        <v>1</v>
      </c>
      <c r="N1143" s="144" t="s">
        <v>42</v>
      </c>
      <c r="P1143" s="145">
        <f>O1143*H1143</f>
        <v>0</v>
      </c>
      <c r="Q1143" s="145">
        <v>5.8E-4</v>
      </c>
      <c r="R1143" s="145">
        <f>Q1143*H1143</f>
        <v>0.1336726</v>
      </c>
      <c r="S1143" s="145">
        <v>0</v>
      </c>
      <c r="T1143" s="146">
        <f>S1143*H1143</f>
        <v>0</v>
      </c>
      <c r="AR1143" s="147" t="s">
        <v>354</v>
      </c>
      <c r="AT1143" s="147" t="s">
        <v>180</v>
      </c>
      <c r="AU1143" s="147" t="s">
        <v>86</v>
      </c>
      <c r="AY1143" s="17" t="s">
        <v>177</v>
      </c>
      <c r="BE1143" s="148">
        <f>IF(N1143="základní",J1143,0)</f>
        <v>0</v>
      </c>
      <c r="BF1143" s="148">
        <f>IF(N1143="snížená",J1143,0)</f>
        <v>0</v>
      </c>
      <c r="BG1143" s="148">
        <f>IF(N1143="zákl. přenesená",J1143,0)</f>
        <v>0</v>
      </c>
      <c r="BH1143" s="148">
        <f>IF(N1143="sníž. přenesená",J1143,0)</f>
        <v>0</v>
      </c>
      <c r="BI1143" s="148">
        <f>IF(N1143="nulová",J1143,0)</f>
        <v>0</v>
      </c>
      <c r="BJ1143" s="17" t="s">
        <v>84</v>
      </c>
      <c r="BK1143" s="148">
        <f>ROUND(I1143*H1143,2)</f>
        <v>0</v>
      </c>
      <c r="BL1143" s="17" t="s">
        <v>354</v>
      </c>
      <c r="BM1143" s="147" t="s">
        <v>1612</v>
      </c>
    </row>
    <row r="1144" spans="2:65" s="1" customFormat="1" ht="19.5">
      <c r="B1144" s="32"/>
      <c r="D1144" s="149" t="s">
        <v>186</v>
      </c>
      <c r="F1144" s="150" t="s">
        <v>1613</v>
      </c>
      <c r="I1144" s="151"/>
      <c r="L1144" s="32"/>
      <c r="M1144" s="152"/>
      <c r="T1144" s="56"/>
      <c r="AT1144" s="17" t="s">
        <v>186</v>
      </c>
      <c r="AU1144" s="17" t="s">
        <v>86</v>
      </c>
    </row>
    <row r="1145" spans="2:65" s="12" customFormat="1" ht="11.25">
      <c r="B1145" s="156"/>
      <c r="D1145" s="149" t="s">
        <v>240</v>
      </c>
      <c r="E1145" s="157" t="s">
        <v>1</v>
      </c>
      <c r="F1145" s="158" t="s">
        <v>1614</v>
      </c>
      <c r="H1145" s="159">
        <v>230.47</v>
      </c>
      <c r="I1145" s="160"/>
      <c r="L1145" s="156"/>
      <c r="M1145" s="161"/>
      <c r="T1145" s="162"/>
      <c r="AT1145" s="157" t="s">
        <v>240</v>
      </c>
      <c r="AU1145" s="157" t="s">
        <v>86</v>
      </c>
      <c r="AV1145" s="12" t="s">
        <v>86</v>
      </c>
      <c r="AW1145" s="12" t="s">
        <v>32</v>
      </c>
      <c r="AX1145" s="12" t="s">
        <v>84</v>
      </c>
      <c r="AY1145" s="157" t="s">
        <v>177</v>
      </c>
    </row>
    <row r="1146" spans="2:65" s="1" customFormat="1" ht="16.5" customHeight="1">
      <c r="B1146" s="32"/>
      <c r="C1146" s="183" t="s">
        <v>1615</v>
      </c>
      <c r="D1146" s="183" t="s">
        <v>344</v>
      </c>
      <c r="E1146" s="184" t="s">
        <v>1616</v>
      </c>
      <c r="F1146" s="185" t="s">
        <v>1617</v>
      </c>
      <c r="G1146" s="186" t="s">
        <v>368</v>
      </c>
      <c r="H1146" s="187">
        <v>67.935000000000002</v>
      </c>
      <c r="I1146" s="188"/>
      <c r="J1146" s="189">
        <f>ROUND(I1146*H1146,2)</f>
        <v>0</v>
      </c>
      <c r="K1146" s="185" t="s">
        <v>237</v>
      </c>
      <c r="L1146" s="190"/>
      <c r="M1146" s="191" t="s">
        <v>1</v>
      </c>
      <c r="N1146" s="192" t="s">
        <v>42</v>
      </c>
      <c r="P1146" s="145">
        <f>O1146*H1146</f>
        <v>0</v>
      </c>
      <c r="Q1146" s="145">
        <v>5.0000000000000001E-3</v>
      </c>
      <c r="R1146" s="145">
        <f>Q1146*H1146</f>
        <v>0.339675</v>
      </c>
      <c r="S1146" s="145">
        <v>0</v>
      </c>
      <c r="T1146" s="146">
        <f>S1146*H1146</f>
        <v>0</v>
      </c>
      <c r="AR1146" s="147" t="s">
        <v>447</v>
      </c>
      <c r="AT1146" s="147" t="s">
        <v>344</v>
      </c>
      <c r="AU1146" s="147" t="s">
        <v>86</v>
      </c>
      <c r="AY1146" s="17" t="s">
        <v>177</v>
      </c>
      <c r="BE1146" s="148">
        <f>IF(N1146="základní",J1146,0)</f>
        <v>0</v>
      </c>
      <c r="BF1146" s="148">
        <f>IF(N1146="snížená",J1146,0)</f>
        <v>0</v>
      </c>
      <c r="BG1146" s="148">
        <f>IF(N1146="zákl. přenesená",J1146,0)</f>
        <v>0</v>
      </c>
      <c r="BH1146" s="148">
        <f>IF(N1146="sníž. přenesená",J1146,0)</f>
        <v>0</v>
      </c>
      <c r="BI1146" s="148">
        <f>IF(N1146="nulová",J1146,0)</f>
        <v>0</v>
      </c>
      <c r="BJ1146" s="17" t="s">
        <v>84</v>
      </c>
      <c r="BK1146" s="148">
        <f>ROUND(I1146*H1146,2)</f>
        <v>0</v>
      </c>
      <c r="BL1146" s="17" t="s">
        <v>354</v>
      </c>
      <c r="BM1146" s="147" t="s">
        <v>1618</v>
      </c>
    </row>
    <row r="1147" spans="2:65" s="1" customFormat="1" ht="11.25">
      <c r="B1147" s="32"/>
      <c r="D1147" s="149" t="s">
        <v>186</v>
      </c>
      <c r="F1147" s="150" t="s">
        <v>1617</v>
      </c>
      <c r="I1147" s="151"/>
      <c r="L1147" s="32"/>
      <c r="M1147" s="152"/>
      <c r="T1147" s="56"/>
      <c r="AT1147" s="17" t="s">
        <v>186</v>
      </c>
      <c r="AU1147" s="17" t="s">
        <v>86</v>
      </c>
    </row>
    <row r="1148" spans="2:65" s="12" customFormat="1" ht="11.25">
      <c r="B1148" s="156"/>
      <c r="D1148" s="149" t="s">
        <v>240</v>
      </c>
      <c r="E1148" s="157" t="s">
        <v>1</v>
      </c>
      <c r="F1148" s="158" t="s">
        <v>1480</v>
      </c>
      <c r="H1148" s="159">
        <v>25.1</v>
      </c>
      <c r="I1148" s="160"/>
      <c r="L1148" s="156"/>
      <c r="M1148" s="161"/>
      <c r="T1148" s="162"/>
      <c r="AT1148" s="157" t="s">
        <v>240</v>
      </c>
      <c r="AU1148" s="157" t="s">
        <v>86</v>
      </c>
      <c r="AV1148" s="12" t="s">
        <v>86</v>
      </c>
      <c r="AW1148" s="12" t="s">
        <v>32</v>
      </c>
      <c r="AX1148" s="12" t="s">
        <v>77</v>
      </c>
      <c r="AY1148" s="157" t="s">
        <v>177</v>
      </c>
    </row>
    <row r="1149" spans="2:65" s="12" customFormat="1" ht="11.25">
      <c r="B1149" s="156"/>
      <c r="D1149" s="149" t="s">
        <v>240</v>
      </c>
      <c r="E1149" s="157" t="s">
        <v>1</v>
      </c>
      <c r="F1149" s="158" t="s">
        <v>1482</v>
      </c>
      <c r="H1149" s="159">
        <v>39.6</v>
      </c>
      <c r="I1149" s="160"/>
      <c r="L1149" s="156"/>
      <c r="M1149" s="161"/>
      <c r="T1149" s="162"/>
      <c r="AT1149" s="157" t="s">
        <v>240</v>
      </c>
      <c r="AU1149" s="157" t="s">
        <v>86</v>
      </c>
      <c r="AV1149" s="12" t="s">
        <v>86</v>
      </c>
      <c r="AW1149" s="12" t="s">
        <v>32</v>
      </c>
      <c r="AX1149" s="12" t="s">
        <v>77</v>
      </c>
      <c r="AY1149" s="157" t="s">
        <v>177</v>
      </c>
    </row>
    <row r="1150" spans="2:65" s="14" customFormat="1" ht="11.25">
      <c r="B1150" s="169"/>
      <c r="D1150" s="149" t="s">
        <v>240</v>
      </c>
      <c r="E1150" s="170" t="s">
        <v>1</v>
      </c>
      <c r="F1150" s="171" t="s">
        <v>263</v>
      </c>
      <c r="H1150" s="172">
        <v>64.7</v>
      </c>
      <c r="I1150" s="173"/>
      <c r="L1150" s="169"/>
      <c r="M1150" s="174"/>
      <c r="T1150" s="175"/>
      <c r="AT1150" s="170" t="s">
        <v>240</v>
      </c>
      <c r="AU1150" s="170" t="s">
        <v>86</v>
      </c>
      <c r="AV1150" s="14" t="s">
        <v>115</v>
      </c>
      <c r="AW1150" s="14" t="s">
        <v>32</v>
      </c>
      <c r="AX1150" s="14" t="s">
        <v>84</v>
      </c>
      <c r="AY1150" s="170" t="s">
        <v>177</v>
      </c>
    </row>
    <row r="1151" spans="2:65" s="12" customFormat="1" ht="11.25">
      <c r="B1151" s="156"/>
      <c r="D1151" s="149" t="s">
        <v>240</v>
      </c>
      <c r="F1151" s="158" t="s">
        <v>1619</v>
      </c>
      <c r="H1151" s="159">
        <v>67.935000000000002</v>
      </c>
      <c r="I1151" s="160"/>
      <c r="L1151" s="156"/>
      <c r="M1151" s="161"/>
      <c r="T1151" s="162"/>
      <c r="AT1151" s="157" t="s">
        <v>240</v>
      </c>
      <c r="AU1151" s="157" t="s">
        <v>86</v>
      </c>
      <c r="AV1151" s="12" t="s">
        <v>86</v>
      </c>
      <c r="AW1151" s="12" t="s">
        <v>4</v>
      </c>
      <c r="AX1151" s="12" t="s">
        <v>84</v>
      </c>
      <c r="AY1151" s="157" t="s">
        <v>177</v>
      </c>
    </row>
    <row r="1152" spans="2:65" s="1" customFormat="1" ht="16.5" customHeight="1">
      <c r="B1152" s="32"/>
      <c r="C1152" s="183" t="s">
        <v>1620</v>
      </c>
      <c r="D1152" s="183" t="s">
        <v>344</v>
      </c>
      <c r="E1152" s="184" t="s">
        <v>1621</v>
      </c>
      <c r="F1152" s="185" t="s">
        <v>1622</v>
      </c>
      <c r="G1152" s="186" t="s">
        <v>368</v>
      </c>
      <c r="H1152" s="187">
        <v>174.059</v>
      </c>
      <c r="I1152" s="188"/>
      <c r="J1152" s="189">
        <f>ROUND(I1152*H1152,2)</f>
        <v>0</v>
      </c>
      <c r="K1152" s="185" t="s">
        <v>237</v>
      </c>
      <c r="L1152" s="190"/>
      <c r="M1152" s="191" t="s">
        <v>1</v>
      </c>
      <c r="N1152" s="192" t="s">
        <v>42</v>
      </c>
      <c r="P1152" s="145">
        <f>O1152*H1152</f>
        <v>0</v>
      </c>
      <c r="Q1152" s="145">
        <v>5.4999999999999997E-3</v>
      </c>
      <c r="R1152" s="145">
        <f>Q1152*H1152</f>
        <v>0.95732449999999991</v>
      </c>
      <c r="S1152" s="145">
        <v>0</v>
      </c>
      <c r="T1152" s="146">
        <f>S1152*H1152</f>
        <v>0</v>
      </c>
      <c r="AR1152" s="147" t="s">
        <v>447</v>
      </c>
      <c r="AT1152" s="147" t="s">
        <v>344</v>
      </c>
      <c r="AU1152" s="147" t="s">
        <v>86</v>
      </c>
      <c r="AY1152" s="17" t="s">
        <v>177</v>
      </c>
      <c r="BE1152" s="148">
        <f>IF(N1152="základní",J1152,0)</f>
        <v>0</v>
      </c>
      <c r="BF1152" s="148">
        <f>IF(N1152="snížená",J1152,0)</f>
        <v>0</v>
      </c>
      <c r="BG1152" s="148">
        <f>IF(N1152="zákl. přenesená",J1152,0)</f>
        <v>0</v>
      </c>
      <c r="BH1152" s="148">
        <f>IF(N1152="sníž. přenesená",J1152,0)</f>
        <v>0</v>
      </c>
      <c r="BI1152" s="148">
        <f>IF(N1152="nulová",J1152,0)</f>
        <v>0</v>
      </c>
      <c r="BJ1152" s="17" t="s">
        <v>84</v>
      </c>
      <c r="BK1152" s="148">
        <f>ROUND(I1152*H1152,2)</f>
        <v>0</v>
      </c>
      <c r="BL1152" s="17" t="s">
        <v>354</v>
      </c>
      <c r="BM1152" s="147" t="s">
        <v>1623</v>
      </c>
    </row>
    <row r="1153" spans="2:65" s="1" customFormat="1" ht="11.25">
      <c r="B1153" s="32"/>
      <c r="D1153" s="149" t="s">
        <v>186</v>
      </c>
      <c r="F1153" s="150" t="s">
        <v>1622</v>
      </c>
      <c r="I1153" s="151"/>
      <c r="L1153" s="32"/>
      <c r="M1153" s="152"/>
      <c r="T1153" s="56"/>
      <c r="AT1153" s="17" t="s">
        <v>186</v>
      </c>
      <c r="AU1153" s="17" t="s">
        <v>86</v>
      </c>
    </row>
    <row r="1154" spans="2:65" s="12" customFormat="1" ht="11.25">
      <c r="B1154" s="156"/>
      <c r="D1154" s="149" t="s">
        <v>240</v>
      </c>
      <c r="E1154" s="157" t="s">
        <v>1</v>
      </c>
      <c r="F1154" s="158" t="s">
        <v>1484</v>
      </c>
      <c r="H1154" s="159">
        <v>165.77</v>
      </c>
      <c r="I1154" s="160"/>
      <c r="L1154" s="156"/>
      <c r="M1154" s="161"/>
      <c r="T1154" s="162"/>
      <c r="AT1154" s="157" t="s">
        <v>240</v>
      </c>
      <c r="AU1154" s="157" t="s">
        <v>86</v>
      </c>
      <c r="AV1154" s="12" t="s">
        <v>86</v>
      </c>
      <c r="AW1154" s="12" t="s">
        <v>32</v>
      </c>
      <c r="AX1154" s="12" t="s">
        <v>84</v>
      </c>
      <c r="AY1154" s="157" t="s">
        <v>177</v>
      </c>
    </row>
    <row r="1155" spans="2:65" s="12" customFormat="1" ht="11.25">
      <c r="B1155" s="156"/>
      <c r="D1155" s="149" t="s">
        <v>240</v>
      </c>
      <c r="F1155" s="158" t="s">
        <v>1624</v>
      </c>
      <c r="H1155" s="159">
        <v>174.059</v>
      </c>
      <c r="I1155" s="160"/>
      <c r="L1155" s="156"/>
      <c r="M1155" s="161"/>
      <c r="T1155" s="162"/>
      <c r="AT1155" s="157" t="s">
        <v>240</v>
      </c>
      <c r="AU1155" s="157" t="s">
        <v>86</v>
      </c>
      <c r="AV1155" s="12" t="s">
        <v>86</v>
      </c>
      <c r="AW1155" s="12" t="s">
        <v>4</v>
      </c>
      <c r="AX1155" s="12" t="s">
        <v>84</v>
      </c>
      <c r="AY1155" s="157" t="s">
        <v>177</v>
      </c>
    </row>
    <row r="1156" spans="2:65" s="1" customFormat="1" ht="16.5" customHeight="1">
      <c r="B1156" s="32"/>
      <c r="C1156" s="136" t="s">
        <v>1625</v>
      </c>
      <c r="D1156" s="136" t="s">
        <v>180</v>
      </c>
      <c r="E1156" s="137" t="s">
        <v>1626</v>
      </c>
      <c r="F1156" s="138" t="s">
        <v>1627</v>
      </c>
      <c r="G1156" s="139" t="s">
        <v>368</v>
      </c>
      <c r="H1156" s="140">
        <v>190.87</v>
      </c>
      <c r="I1156" s="141"/>
      <c r="J1156" s="142">
        <f>ROUND(I1156*H1156,2)</f>
        <v>0</v>
      </c>
      <c r="K1156" s="138" t="s">
        <v>237</v>
      </c>
      <c r="L1156" s="32"/>
      <c r="M1156" s="143" t="s">
        <v>1</v>
      </c>
      <c r="N1156" s="144" t="s">
        <v>42</v>
      </c>
      <c r="P1156" s="145">
        <f>O1156*H1156</f>
        <v>0</v>
      </c>
      <c r="Q1156" s="145">
        <v>9.0000000000000006E-5</v>
      </c>
      <c r="R1156" s="145">
        <f>Q1156*H1156</f>
        <v>1.7178300000000001E-2</v>
      </c>
      <c r="S1156" s="145">
        <v>0</v>
      </c>
      <c r="T1156" s="146">
        <f>S1156*H1156</f>
        <v>0</v>
      </c>
      <c r="AR1156" s="147" t="s">
        <v>354</v>
      </c>
      <c r="AT1156" s="147" t="s">
        <v>180</v>
      </c>
      <c r="AU1156" s="147" t="s">
        <v>86</v>
      </c>
      <c r="AY1156" s="17" t="s">
        <v>177</v>
      </c>
      <c r="BE1156" s="148">
        <f>IF(N1156="základní",J1156,0)</f>
        <v>0</v>
      </c>
      <c r="BF1156" s="148">
        <f>IF(N1156="snížená",J1156,0)</f>
        <v>0</v>
      </c>
      <c r="BG1156" s="148">
        <f>IF(N1156="zákl. přenesená",J1156,0)</f>
        <v>0</v>
      </c>
      <c r="BH1156" s="148">
        <f>IF(N1156="sníž. přenesená",J1156,0)</f>
        <v>0</v>
      </c>
      <c r="BI1156" s="148">
        <f>IF(N1156="nulová",J1156,0)</f>
        <v>0</v>
      </c>
      <c r="BJ1156" s="17" t="s">
        <v>84</v>
      </c>
      <c r="BK1156" s="148">
        <f>ROUND(I1156*H1156,2)</f>
        <v>0</v>
      </c>
      <c r="BL1156" s="17" t="s">
        <v>354</v>
      </c>
      <c r="BM1156" s="147" t="s">
        <v>1628</v>
      </c>
    </row>
    <row r="1157" spans="2:65" s="1" customFormat="1" ht="19.5">
      <c r="B1157" s="32"/>
      <c r="D1157" s="149" t="s">
        <v>186</v>
      </c>
      <c r="F1157" s="150" t="s">
        <v>1629</v>
      </c>
      <c r="I1157" s="151"/>
      <c r="L1157" s="32"/>
      <c r="M1157" s="152"/>
      <c r="T1157" s="56"/>
      <c r="AT1157" s="17" t="s">
        <v>186</v>
      </c>
      <c r="AU1157" s="17" t="s">
        <v>86</v>
      </c>
    </row>
    <row r="1158" spans="2:65" s="12" customFormat="1" ht="11.25">
      <c r="B1158" s="156"/>
      <c r="D1158" s="149" t="s">
        <v>240</v>
      </c>
      <c r="E1158" s="157" t="s">
        <v>1</v>
      </c>
      <c r="F1158" s="158" t="s">
        <v>1614</v>
      </c>
      <c r="H1158" s="159">
        <v>230.47</v>
      </c>
      <c r="I1158" s="160"/>
      <c r="L1158" s="156"/>
      <c r="M1158" s="161"/>
      <c r="T1158" s="162"/>
      <c r="AT1158" s="157" t="s">
        <v>240</v>
      </c>
      <c r="AU1158" s="157" t="s">
        <v>86</v>
      </c>
      <c r="AV1158" s="12" t="s">
        <v>86</v>
      </c>
      <c r="AW1158" s="12" t="s">
        <v>32</v>
      </c>
      <c r="AX1158" s="12" t="s">
        <v>77</v>
      </c>
      <c r="AY1158" s="157" t="s">
        <v>177</v>
      </c>
    </row>
    <row r="1159" spans="2:65" s="12" customFormat="1" ht="11.25">
      <c r="B1159" s="156"/>
      <c r="D1159" s="149" t="s">
        <v>240</v>
      </c>
      <c r="E1159" s="157" t="s">
        <v>1</v>
      </c>
      <c r="F1159" s="158" t="s">
        <v>1630</v>
      </c>
      <c r="H1159" s="159">
        <v>-39.6</v>
      </c>
      <c r="I1159" s="160"/>
      <c r="L1159" s="156"/>
      <c r="M1159" s="161"/>
      <c r="T1159" s="162"/>
      <c r="AT1159" s="157" t="s">
        <v>240</v>
      </c>
      <c r="AU1159" s="157" t="s">
        <v>86</v>
      </c>
      <c r="AV1159" s="12" t="s">
        <v>86</v>
      </c>
      <c r="AW1159" s="12" t="s">
        <v>32</v>
      </c>
      <c r="AX1159" s="12" t="s">
        <v>77</v>
      </c>
      <c r="AY1159" s="157" t="s">
        <v>177</v>
      </c>
    </row>
    <row r="1160" spans="2:65" s="14" customFormat="1" ht="11.25">
      <c r="B1160" s="169"/>
      <c r="D1160" s="149" t="s">
        <v>240</v>
      </c>
      <c r="E1160" s="170" t="s">
        <v>1</v>
      </c>
      <c r="F1160" s="171" t="s">
        <v>263</v>
      </c>
      <c r="H1160" s="172">
        <v>190.87</v>
      </c>
      <c r="I1160" s="173"/>
      <c r="L1160" s="169"/>
      <c r="M1160" s="174"/>
      <c r="T1160" s="175"/>
      <c r="AT1160" s="170" t="s">
        <v>240</v>
      </c>
      <c r="AU1160" s="170" t="s">
        <v>86</v>
      </c>
      <c r="AV1160" s="14" t="s">
        <v>115</v>
      </c>
      <c r="AW1160" s="14" t="s">
        <v>32</v>
      </c>
      <c r="AX1160" s="14" t="s">
        <v>84</v>
      </c>
      <c r="AY1160" s="170" t="s">
        <v>177</v>
      </c>
    </row>
    <row r="1161" spans="2:65" s="1" customFormat="1" ht="16.5" customHeight="1">
      <c r="B1161" s="32"/>
      <c r="C1161" s="136" t="s">
        <v>1631</v>
      </c>
      <c r="D1161" s="136" t="s">
        <v>180</v>
      </c>
      <c r="E1161" s="137" t="s">
        <v>1632</v>
      </c>
      <c r="F1161" s="138" t="s">
        <v>1633</v>
      </c>
      <c r="G1161" s="139" t="s">
        <v>368</v>
      </c>
      <c r="H1161" s="140">
        <v>39.6</v>
      </c>
      <c r="I1161" s="141"/>
      <c r="J1161" s="142">
        <f>ROUND(I1161*H1161,2)</f>
        <v>0</v>
      </c>
      <c r="K1161" s="138" t="s">
        <v>237</v>
      </c>
      <c r="L1161" s="32"/>
      <c r="M1161" s="143" t="s">
        <v>1</v>
      </c>
      <c r="N1161" s="144" t="s">
        <v>42</v>
      </c>
      <c r="P1161" s="145">
        <f>O1161*H1161</f>
        <v>0</v>
      </c>
      <c r="Q1161" s="145">
        <v>1E-4</v>
      </c>
      <c r="R1161" s="145">
        <f>Q1161*H1161</f>
        <v>3.96E-3</v>
      </c>
      <c r="S1161" s="145">
        <v>0</v>
      </c>
      <c r="T1161" s="146">
        <f>S1161*H1161</f>
        <v>0</v>
      </c>
      <c r="AR1161" s="147" t="s">
        <v>354</v>
      </c>
      <c r="AT1161" s="147" t="s">
        <v>180</v>
      </c>
      <c r="AU1161" s="147" t="s">
        <v>86</v>
      </c>
      <c r="AY1161" s="17" t="s">
        <v>177</v>
      </c>
      <c r="BE1161" s="148">
        <f>IF(N1161="základní",J1161,0)</f>
        <v>0</v>
      </c>
      <c r="BF1161" s="148">
        <f>IF(N1161="snížená",J1161,0)</f>
        <v>0</v>
      </c>
      <c r="BG1161" s="148">
        <f>IF(N1161="zákl. přenesená",J1161,0)</f>
        <v>0</v>
      </c>
      <c r="BH1161" s="148">
        <f>IF(N1161="sníž. přenesená",J1161,0)</f>
        <v>0</v>
      </c>
      <c r="BI1161" s="148">
        <f>IF(N1161="nulová",J1161,0)</f>
        <v>0</v>
      </c>
      <c r="BJ1161" s="17" t="s">
        <v>84</v>
      </c>
      <c r="BK1161" s="148">
        <f>ROUND(I1161*H1161,2)</f>
        <v>0</v>
      </c>
      <c r="BL1161" s="17" t="s">
        <v>354</v>
      </c>
      <c r="BM1161" s="147" t="s">
        <v>1634</v>
      </c>
    </row>
    <row r="1162" spans="2:65" s="1" customFormat="1" ht="19.5">
      <c r="B1162" s="32"/>
      <c r="D1162" s="149" t="s">
        <v>186</v>
      </c>
      <c r="F1162" s="150" t="s">
        <v>1635</v>
      </c>
      <c r="I1162" s="151"/>
      <c r="L1162" s="32"/>
      <c r="M1162" s="152"/>
      <c r="T1162" s="56"/>
      <c r="AT1162" s="17" t="s">
        <v>186</v>
      </c>
      <c r="AU1162" s="17" t="s">
        <v>86</v>
      </c>
    </row>
    <row r="1163" spans="2:65" s="12" customFormat="1" ht="11.25">
      <c r="B1163" s="156"/>
      <c r="D1163" s="149" t="s">
        <v>240</v>
      </c>
      <c r="E1163" s="157" t="s">
        <v>1</v>
      </c>
      <c r="F1163" s="158" t="s">
        <v>1482</v>
      </c>
      <c r="H1163" s="159">
        <v>39.6</v>
      </c>
      <c r="I1163" s="160"/>
      <c r="L1163" s="156"/>
      <c r="M1163" s="161"/>
      <c r="T1163" s="162"/>
      <c r="AT1163" s="157" t="s">
        <v>240</v>
      </c>
      <c r="AU1163" s="157" t="s">
        <v>86</v>
      </c>
      <c r="AV1163" s="12" t="s">
        <v>86</v>
      </c>
      <c r="AW1163" s="12" t="s">
        <v>32</v>
      </c>
      <c r="AX1163" s="12" t="s">
        <v>84</v>
      </c>
      <c r="AY1163" s="157" t="s">
        <v>177</v>
      </c>
    </row>
    <row r="1164" spans="2:65" s="1" customFormat="1" ht="16.5" customHeight="1">
      <c r="B1164" s="32"/>
      <c r="C1164" s="136" t="s">
        <v>1636</v>
      </c>
      <c r="D1164" s="136" t="s">
        <v>180</v>
      </c>
      <c r="E1164" s="137" t="s">
        <v>1637</v>
      </c>
      <c r="F1164" s="138" t="s">
        <v>1638</v>
      </c>
      <c r="G1164" s="139" t="s">
        <v>368</v>
      </c>
      <c r="H1164" s="140">
        <v>64.7</v>
      </c>
      <c r="I1164" s="141"/>
      <c r="J1164" s="142">
        <f>ROUND(I1164*H1164,2)</f>
        <v>0</v>
      </c>
      <c r="K1164" s="138" t="s">
        <v>237</v>
      </c>
      <c r="L1164" s="32"/>
      <c r="M1164" s="143" t="s">
        <v>1</v>
      </c>
      <c r="N1164" s="144" t="s">
        <v>42</v>
      </c>
      <c r="P1164" s="145">
        <f>O1164*H1164</f>
        <v>0</v>
      </c>
      <c r="Q1164" s="145">
        <v>5.8E-4</v>
      </c>
      <c r="R1164" s="145">
        <f>Q1164*H1164</f>
        <v>3.7526000000000004E-2</v>
      </c>
      <c r="S1164" s="145">
        <v>0</v>
      </c>
      <c r="T1164" s="146">
        <f>S1164*H1164</f>
        <v>0</v>
      </c>
      <c r="AR1164" s="147" t="s">
        <v>354</v>
      </c>
      <c r="AT1164" s="147" t="s">
        <v>180</v>
      </c>
      <c r="AU1164" s="147" t="s">
        <v>86</v>
      </c>
      <c r="AY1164" s="17" t="s">
        <v>177</v>
      </c>
      <c r="BE1164" s="148">
        <f>IF(N1164="základní",J1164,0)</f>
        <v>0</v>
      </c>
      <c r="BF1164" s="148">
        <f>IF(N1164="snížená",J1164,0)</f>
        <v>0</v>
      </c>
      <c r="BG1164" s="148">
        <f>IF(N1164="zákl. přenesená",J1164,0)</f>
        <v>0</v>
      </c>
      <c r="BH1164" s="148">
        <f>IF(N1164="sníž. přenesená",J1164,0)</f>
        <v>0</v>
      </c>
      <c r="BI1164" s="148">
        <f>IF(N1164="nulová",J1164,0)</f>
        <v>0</v>
      </c>
      <c r="BJ1164" s="17" t="s">
        <v>84</v>
      </c>
      <c r="BK1164" s="148">
        <f>ROUND(I1164*H1164,2)</f>
        <v>0</v>
      </c>
      <c r="BL1164" s="17" t="s">
        <v>354</v>
      </c>
      <c r="BM1164" s="147" t="s">
        <v>1639</v>
      </c>
    </row>
    <row r="1165" spans="2:65" s="1" customFormat="1" ht="11.25">
      <c r="B1165" s="32"/>
      <c r="D1165" s="149" t="s">
        <v>186</v>
      </c>
      <c r="F1165" s="150" t="s">
        <v>1640</v>
      </c>
      <c r="I1165" s="151"/>
      <c r="L1165" s="32"/>
      <c r="M1165" s="152"/>
      <c r="T1165" s="56"/>
      <c r="AT1165" s="17" t="s">
        <v>186</v>
      </c>
      <c r="AU1165" s="17" t="s">
        <v>86</v>
      </c>
    </row>
    <row r="1166" spans="2:65" s="12" customFormat="1" ht="11.25">
      <c r="B1166" s="156"/>
      <c r="D1166" s="149" t="s">
        <v>240</v>
      </c>
      <c r="E1166" s="157" t="s">
        <v>1</v>
      </c>
      <c r="F1166" s="158" t="s">
        <v>1480</v>
      </c>
      <c r="H1166" s="159">
        <v>25.1</v>
      </c>
      <c r="I1166" s="160"/>
      <c r="L1166" s="156"/>
      <c r="M1166" s="161"/>
      <c r="T1166" s="162"/>
      <c r="AT1166" s="157" t="s">
        <v>240</v>
      </c>
      <c r="AU1166" s="157" t="s">
        <v>86</v>
      </c>
      <c r="AV1166" s="12" t="s">
        <v>86</v>
      </c>
      <c r="AW1166" s="12" t="s">
        <v>32</v>
      </c>
      <c r="AX1166" s="12" t="s">
        <v>77</v>
      </c>
      <c r="AY1166" s="157" t="s">
        <v>177</v>
      </c>
    </row>
    <row r="1167" spans="2:65" s="12" customFormat="1" ht="11.25">
      <c r="B1167" s="156"/>
      <c r="D1167" s="149" t="s">
        <v>240</v>
      </c>
      <c r="E1167" s="157" t="s">
        <v>1</v>
      </c>
      <c r="F1167" s="158" t="s">
        <v>1641</v>
      </c>
      <c r="H1167" s="159">
        <v>39.6</v>
      </c>
      <c r="I1167" s="160"/>
      <c r="L1167" s="156"/>
      <c r="M1167" s="161"/>
      <c r="T1167" s="162"/>
      <c r="AT1167" s="157" t="s">
        <v>240</v>
      </c>
      <c r="AU1167" s="157" t="s">
        <v>86</v>
      </c>
      <c r="AV1167" s="12" t="s">
        <v>86</v>
      </c>
      <c r="AW1167" s="12" t="s">
        <v>32</v>
      </c>
      <c r="AX1167" s="12" t="s">
        <v>77</v>
      </c>
      <c r="AY1167" s="157" t="s">
        <v>177</v>
      </c>
    </row>
    <row r="1168" spans="2:65" s="14" customFormat="1" ht="11.25">
      <c r="B1168" s="169"/>
      <c r="D1168" s="149" t="s">
        <v>240</v>
      </c>
      <c r="E1168" s="170" t="s">
        <v>1</v>
      </c>
      <c r="F1168" s="171" t="s">
        <v>263</v>
      </c>
      <c r="H1168" s="172">
        <v>64.7</v>
      </c>
      <c r="I1168" s="173"/>
      <c r="L1168" s="169"/>
      <c r="M1168" s="174"/>
      <c r="T1168" s="175"/>
      <c r="AT1168" s="170" t="s">
        <v>240</v>
      </c>
      <c r="AU1168" s="170" t="s">
        <v>86</v>
      </c>
      <c r="AV1168" s="14" t="s">
        <v>115</v>
      </c>
      <c r="AW1168" s="14" t="s">
        <v>32</v>
      </c>
      <c r="AX1168" s="14" t="s">
        <v>84</v>
      </c>
      <c r="AY1168" s="170" t="s">
        <v>177</v>
      </c>
    </row>
    <row r="1169" spans="2:65" s="1" customFormat="1" ht="16.5" customHeight="1">
      <c r="B1169" s="32"/>
      <c r="C1169" s="183" t="s">
        <v>1642</v>
      </c>
      <c r="D1169" s="183" t="s">
        <v>344</v>
      </c>
      <c r="E1169" s="184" t="s">
        <v>1643</v>
      </c>
      <c r="F1169" s="185" t="s">
        <v>1644</v>
      </c>
      <c r="G1169" s="186" t="s">
        <v>256</v>
      </c>
      <c r="H1169" s="187">
        <v>4.1719999999999997</v>
      </c>
      <c r="I1169" s="188"/>
      <c r="J1169" s="189">
        <f>ROUND(I1169*H1169,2)</f>
        <v>0</v>
      </c>
      <c r="K1169" s="185" t="s">
        <v>237</v>
      </c>
      <c r="L1169" s="190"/>
      <c r="M1169" s="191" t="s">
        <v>1</v>
      </c>
      <c r="N1169" s="192" t="s">
        <v>42</v>
      </c>
      <c r="P1169" s="145">
        <f>O1169*H1169</f>
        <v>0</v>
      </c>
      <c r="Q1169" s="145">
        <v>0.02</v>
      </c>
      <c r="R1169" s="145">
        <f>Q1169*H1169</f>
        <v>8.344E-2</v>
      </c>
      <c r="S1169" s="145">
        <v>0</v>
      </c>
      <c r="T1169" s="146">
        <f>S1169*H1169</f>
        <v>0</v>
      </c>
      <c r="AR1169" s="147" t="s">
        <v>447</v>
      </c>
      <c r="AT1169" s="147" t="s">
        <v>344</v>
      </c>
      <c r="AU1169" s="147" t="s">
        <v>86</v>
      </c>
      <c r="AY1169" s="17" t="s">
        <v>177</v>
      </c>
      <c r="BE1169" s="148">
        <f>IF(N1169="základní",J1169,0)</f>
        <v>0</v>
      </c>
      <c r="BF1169" s="148">
        <f>IF(N1169="snížená",J1169,0)</f>
        <v>0</v>
      </c>
      <c r="BG1169" s="148">
        <f>IF(N1169="zákl. přenesená",J1169,0)</f>
        <v>0</v>
      </c>
      <c r="BH1169" s="148">
        <f>IF(N1169="sníž. přenesená",J1169,0)</f>
        <v>0</v>
      </c>
      <c r="BI1169" s="148">
        <f>IF(N1169="nulová",J1169,0)</f>
        <v>0</v>
      </c>
      <c r="BJ1169" s="17" t="s">
        <v>84</v>
      </c>
      <c r="BK1169" s="148">
        <f>ROUND(I1169*H1169,2)</f>
        <v>0</v>
      </c>
      <c r="BL1169" s="17" t="s">
        <v>354</v>
      </c>
      <c r="BM1169" s="147" t="s">
        <v>1645</v>
      </c>
    </row>
    <row r="1170" spans="2:65" s="1" customFormat="1" ht="11.25">
      <c r="B1170" s="32"/>
      <c r="D1170" s="149" t="s">
        <v>186</v>
      </c>
      <c r="F1170" s="150" t="s">
        <v>1644</v>
      </c>
      <c r="I1170" s="151"/>
      <c r="L1170" s="32"/>
      <c r="M1170" s="152"/>
      <c r="T1170" s="56"/>
      <c r="AT1170" s="17" t="s">
        <v>186</v>
      </c>
      <c r="AU1170" s="17" t="s">
        <v>86</v>
      </c>
    </row>
    <row r="1171" spans="2:65" s="12" customFormat="1" ht="11.25">
      <c r="B1171" s="156"/>
      <c r="D1171" s="149" t="s">
        <v>240</v>
      </c>
      <c r="E1171" s="157" t="s">
        <v>1</v>
      </c>
      <c r="F1171" s="158" t="s">
        <v>1646</v>
      </c>
      <c r="H1171" s="159">
        <v>1.004</v>
      </c>
      <c r="I1171" s="160"/>
      <c r="L1171" s="156"/>
      <c r="M1171" s="161"/>
      <c r="T1171" s="162"/>
      <c r="AT1171" s="157" t="s">
        <v>240</v>
      </c>
      <c r="AU1171" s="157" t="s">
        <v>86</v>
      </c>
      <c r="AV1171" s="12" t="s">
        <v>86</v>
      </c>
      <c r="AW1171" s="12" t="s">
        <v>32</v>
      </c>
      <c r="AX1171" s="12" t="s">
        <v>77</v>
      </c>
      <c r="AY1171" s="157" t="s">
        <v>177</v>
      </c>
    </row>
    <row r="1172" spans="2:65" s="12" customFormat="1" ht="11.25">
      <c r="B1172" s="156"/>
      <c r="D1172" s="149" t="s">
        <v>240</v>
      </c>
      <c r="E1172" s="157" t="s">
        <v>1</v>
      </c>
      <c r="F1172" s="158" t="s">
        <v>1647</v>
      </c>
      <c r="H1172" s="159">
        <v>3.1680000000000001</v>
      </c>
      <c r="I1172" s="160"/>
      <c r="L1172" s="156"/>
      <c r="M1172" s="161"/>
      <c r="T1172" s="162"/>
      <c r="AT1172" s="157" t="s">
        <v>240</v>
      </c>
      <c r="AU1172" s="157" t="s">
        <v>86</v>
      </c>
      <c r="AV1172" s="12" t="s">
        <v>86</v>
      </c>
      <c r="AW1172" s="12" t="s">
        <v>32</v>
      </c>
      <c r="AX1172" s="12" t="s">
        <v>77</v>
      </c>
      <c r="AY1172" s="157" t="s">
        <v>177</v>
      </c>
    </row>
    <row r="1173" spans="2:65" s="14" customFormat="1" ht="11.25">
      <c r="B1173" s="169"/>
      <c r="D1173" s="149" t="s">
        <v>240</v>
      </c>
      <c r="E1173" s="170" t="s">
        <v>1</v>
      </c>
      <c r="F1173" s="171" t="s">
        <v>263</v>
      </c>
      <c r="H1173" s="172">
        <v>4.1719999999999997</v>
      </c>
      <c r="I1173" s="173"/>
      <c r="L1173" s="169"/>
      <c r="M1173" s="174"/>
      <c r="T1173" s="175"/>
      <c r="AT1173" s="170" t="s">
        <v>240</v>
      </c>
      <c r="AU1173" s="170" t="s">
        <v>86</v>
      </c>
      <c r="AV1173" s="14" t="s">
        <v>115</v>
      </c>
      <c r="AW1173" s="14" t="s">
        <v>32</v>
      </c>
      <c r="AX1173" s="14" t="s">
        <v>84</v>
      </c>
      <c r="AY1173" s="170" t="s">
        <v>177</v>
      </c>
    </row>
    <row r="1174" spans="2:65" s="1" customFormat="1" ht="16.5" customHeight="1">
      <c r="B1174" s="32"/>
      <c r="C1174" s="136" t="s">
        <v>1648</v>
      </c>
      <c r="D1174" s="136" t="s">
        <v>180</v>
      </c>
      <c r="E1174" s="137" t="s">
        <v>1649</v>
      </c>
      <c r="F1174" s="138" t="s">
        <v>1650</v>
      </c>
      <c r="G1174" s="139" t="s">
        <v>368</v>
      </c>
      <c r="H1174" s="140">
        <v>16.399999999999999</v>
      </c>
      <c r="I1174" s="141"/>
      <c r="J1174" s="142">
        <f>ROUND(I1174*H1174,2)</f>
        <v>0</v>
      </c>
      <c r="K1174" s="138" t="s">
        <v>237</v>
      </c>
      <c r="L1174" s="32"/>
      <c r="M1174" s="143" t="s">
        <v>1</v>
      </c>
      <c r="N1174" s="144" t="s">
        <v>42</v>
      </c>
      <c r="P1174" s="145">
        <f>O1174*H1174</f>
        <v>0</v>
      </c>
      <c r="Q1174" s="145">
        <v>0</v>
      </c>
      <c r="R1174" s="145">
        <f>Q1174*H1174</f>
        <v>0</v>
      </c>
      <c r="S1174" s="145">
        <v>0</v>
      </c>
      <c r="T1174" s="146">
        <f>S1174*H1174</f>
        <v>0</v>
      </c>
      <c r="AR1174" s="147" t="s">
        <v>354</v>
      </c>
      <c r="AT1174" s="147" t="s">
        <v>180</v>
      </c>
      <c r="AU1174" s="147" t="s">
        <v>86</v>
      </c>
      <c r="AY1174" s="17" t="s">
        <v>177</v>
      </c>
      <c r="BE1174" s="148">
        <f>IF(N1174="základní",J1174,0)</f>
        <v>0</v>
      </c>
      <c r="BF1174" s="148">
        <f>IF(N1174="snížená",J1174,0)</f>
        <v>0</v>
      </c>
      <c r="BG1174" s="148">
        <f>IF(N1174="zákl. přenesená",J1174,0)</f>
        <v>0</v>
      </c>
      <c r="BH1174" s="148">
        <f>IF(N1174="sníž. přenesená",J1174,0)</f>
        <v>0</v>
      </c>
      <c r="BI1174" s="148">
        <f>IF(N1174="nulová",J1174,0)</f>
        <v>0</v>
      </c>
      <c r="BJ1174" s="17" t="s">
        <v>84</v>
      </c>
      <c r="BK1174" s="148">
        <f>ROUND(I1174*H1174,2)</f>
        <v>0</v>
      </c>
      <c r="BL1174" s="17" t="s">
        <v>354</v>
      </c>
      <c r="BM1174" s="147" t="s">
        <v>1651</v>
      </c>
    </row>
    <row r="1175" spans="2:65" s="1" customFormat="1" ht="11.25">
      <c r="B1175" s="32"/>
      <c r="D1175" s="149" t="s">
        <v>186</v>
      </c>
      <c r="F1175" s="150" t="s">
        <v>1652</v>
      </c>
      <c r="I1175" s="151"/>
      <c r="L1175" s="32"/>
      <c r="M1175" s="152"/>
      <c r="T1175" s="56"/>
      <c r="AT1175" s="17" t="s">
        <v>186</v>
      </c>
      <c r="AU1175" s="17" t="s">
        <v>86</v>
      </c>
    </row>
    <row r="1176" spans="2:65" s="12" customFormat="1" ht="11.25">
      <c r="B1176" s="156"/>
      <c r="D1176" s="149" t="s">
        <v>240</v>
      </c>
      <c r="E1176" s="157" t="s">
        <v>1</v>
      </c>
      <c r="F1176" s="158" t="s">
        <v>1653</v>
      </c>
      <c r="H1176" s="159">
        <v>16.399999999999999</v>
      </c>
      <c r="I1176" s="160"/>
      <c r="L1176" s="156"/>
      <c r="M1176" s="161"/>
      <c r="T1176" s="162"/>
      <c r="AT1176" s="157" t="s">
        <v>240</v>
      </c>
      <c r="AU1176" s="157" t="s">
        <v>86</v>
      </c>
      <c r="AV1176" s="12" t="s">
        <v>86</v>
      </c>
      <c r="AW1176" s="12" t="s">
        <v>32</v>
      </c>
      <c r="AX1176" s="12" t="s">
        <v>84</v>
      </c>
      <c r="AY1176" s="157" t="s">
        <v>177</v>
      </c>
    </row>
    <row r="1177" spans="2:65" s="1" customFormat="1" ht="16.5" customHeight="1">
      <c r="B1177" s="32"/>
      <c r="C1177" s="183" t="s">
        <v>1654</v>
      </c>
      <c r="D1177" s="183" t="s">
        <v>344</v>
      </c>
      <c r="E1177" s="184" t="s">
        <v>1655</v>
      </c>
      <c r="F1177" s="185" t="s">
        <v>1656</v>
      </c>
      <c r="G1177" s="186" t="s">
        <v>368</v>
      </c>
      <c r="H1177" s="187">
        <v>16.728000000000002</v>
      </c>
      <c r="I1177" s="188"/>
      <c r="J1177" s="189">
        <f>ROUND(I1177*H1177,2)</f>
        <v>0</v>
      </c>
      <c r="K1177" s="185" t="s">
        <v>237</v>
      </c>
      <c r="L1177" s="190"/>
      <c r="M1177" s="191" t="s">
        <v>1</v>
      </c>
      <c r="N1177" s="192" t="s">
        <v>42</v>
      </c>
      <c r="P1177" s="145">
        <f>O1177*H1177</f>
        <v>0</v>
      </c>
      <c r="Q1177" s="145">
        <v>8.0000000000000002E-3</v>
      </c>
      <c r="R1177" s="145">
        <f>Q1177*H1177</f>
        <v>0.13382400000000003</v>
      </c>
      <c r="S1177" s="145">
        <v>0</v>
      </c>
      <c r="T1177" s="146">
        <f>S1177*H1177</f>
        <v>0</v>
      </c>
      <c r="AR1177" s="147" t="s">
        <v>447</v>
      </c>
      <c r="AT1177" s="147" t="s">
        <v>344</v>
      </c>
      <c r="AU1177" s="147" t="s">
        <v>86</v>
      </c>
      <c r="AY1177" s="17" t="s">
        <v>177</v>
      </c>
      <c r="BE1177" s="148">
        <f>IF(N1177="základní",J1177,0)</f>
        <v>0</v>
      </c>
      <c r="BF1177" s="148">
        <f>IF(N1177="snížená",J1177,0)</f>
        <v>0</v>
      </c>
      <c r="BG1177" s="148">
        <f>IF(N1177="zákl. přenesená",J1177,0)</f>
        <v>0</v>
      </c>
      <c r="BH1177" s="148">
        <f>IF(N1177="sníž. přenesená",J1177,0)</f>
        <v>0</v>
      </c>
      <c r="BI1177" s="148">
        <f>IF(N1177="nulová",J1177,0)</f>
        <v>0</v>
      </c>
      <c r="BJ1177" s="17" t="s">
        <v>84</v>
      </c>
      <c r="BK1177" s="148">
        <f>ROUND(I1177*H1177,2)</f>
        <v>0</v>
      </c>
      <c r="BL1177" s="17" t="s">
        <v>354</v>
      </c>
      <c r="BM1177" s="147" t="s">
        <v>1657</v>
      </c>
    </row>
    <row r="1178" spans="2:65" s="1" customFormat="1" ht="11.25">
      <c r="B1178" s="32"/>
      <c r="D1178" s="149" t="s">
        <v>186</v>
      </c>
      <c r="F1178" s="150" t="s">
        <v>1656</v>
      </c>
      <c r="I1178" s="151"/>
      <c r="L1178" s="32"/>
      <c r="M1178" s="152"/>
      <c r="T1178" s="56"/>
      <c r="AT1178" s="17" t="s">
        <v>186</v>
      </c>
      <c r="AU1178" s="17" t="s">
        <v>86</v>
      </c>
    </row>
    <row r="1179" spans="2:65" s="12" customFormat="1" ht="11.25">
      <c r="B1179" s="156"/>
      <c r="D1179" s="149" t="s">
        <v>240</v>
      </c>
      <c r="F1179" s="158" t="s">
        <v>1658</v>
      </c>
      <c r="H1179" s="159">
        <v>16.728000000000002</v>
      </c>
      <c r="I1179" s="160"/>
      <c r="L1179" s="156"/>
      <c r="M1179" s="161"/>
      <c r="T1179" s="162"/>
      <c r="AT1179" s="157" t="s">
        <v>240</v>
      </c>
      <c r="AU1179" s="157" t="s">
        <v>86</v>
      </c>
      <c r="AV1179" s="12" t="s">
        <v>86</v>
      </c>
      <c r="AW1179" s="12" t="s">
        <v>4</v>
      </c>
      <c r="AX1179" s="12" t="s">
        <v>84</v>
      </c>
      <c r="AY1179" s="157" t="s">
        <v>177</v>
      </c>
    </row>
    <row r="1180" spans="2:65" s="1" customFormat="1" ht="16.5" customHeight="1">
      <c r="B1180" s="32"/>
      <c r="C1180" s="136" t="s">
        <v>1659</v>
      </c>
      <c r="D1180" s="136" t="s">
        <v>180</v>
      </c>
      <c r="E1180" s="137" t="s">
        <v>1660</v>
      </c>
      <c r="F1180" s="138" t="s">
        <v>1661</v>
      </c>
      <c r="G1180" s="139" t="s">
        <v>307</v>
      </c>
      <c r="H1180" s="140">
        <v>4.7530000000000001</v>
      </c>
      <c r="I1180" s="141"/>
      <c r="J1180" s="142">
        <f>ROUND(I1180*H1180,2)</f>
        <v>0</v>
      </c>
      <c r="K1180" s="138" t="s">
        <v>237</v>
      </c>
      <c r="L1180" s="32"/>
      <c r="M1180" s="143" t="s">
        <v>1</v>
      </c>
      <c r="N1180" s="144" t="s">
        <v>42</v>
      </c>
      <c r="P1180" s="145">
        <f>O1180*H1180</f>
        <v>0</v>
      </c>
      <c r="Q1180" s="145">
        <v>0</v>
      </c>
      <c r="R1180" s="145">
        <f>Q1180*H1180</f>
        <v>0</v>
      </c>
      <c r="S1180" s="145">
        <v>0</v>
      </c>
      <c r="T1180" s="146">
        <f>S1180*H1180</f>
        <v>0</v>
      </c>
      <c r="AR1180" s="147" t="s">
        <v>354</v>
      </c>
      <c r="AT1180" s="147" t="s">
        <v>180</v>
      </c>
      <c r="AU1180" s="147" t="s">
        <v>86</v>
      </c>
      <c r="AY1180" s="17" t="s">
        <v>177</v>
      </c>
      <c r="BE1180" s="148">
        <f>IF(N1180="základní",J1180,0)</f>
        <v>0</v>
      </c>
      <c r="BF1180" s="148">
        <f>IF(N1180="snížená",J1180,0)</f>
        <v>0</v>
      </c>
      <c r="BG1180" s="148">
        <f>IF(N1180="zákl. přenesená",J1180,0)</f>
        <v>0</v>
      </c>
      <c r="BH1180" s="148">
        <f>IF(N1180="sníž. přenesená",J1180,0)</f>
        <v>0</v>
      </c>
      <c r="BI1180" s="148">
        <f>IF(N1180="nulová",J1180,0)</f>
        <v>0</v>
      </c>
      <c r="BJ1180" s="17" t="s">
        <v>84</v>
      </c>
      <c r="BK1180" s="148">
        <f>ROUND(I1180*H1180,2)</f>
        <v>0</v>
      </c>
      <c r="BL1180" s="17" t="s">
        <v>354</v>
      </c>
      <c r="BM1180" s="147" t="s">
        <v>1662</v>
      </c>
    </row>
    <row r="1181" spans="2:65" s="1" customFormat="1" ht="19.5">
      <c r="B1181" s="32"/>
      <c r="D1181" s="149" t="s">
        <v>186</v>
      </c>
      <c r="F1181" s="150" t="s">
        <v>1663</v>
      </c>
      <c r="I1181" s="151"/>
      <c r="L1181" s="32"/>
      <c r="M1181" s="152"/>
      <c r="T1181" s="56"/>
      <c r="AT1181" s="17" t="s">
        <v>186</v>
      </c>
      <c r="AU1181" s="17" t="s">
        <v>86</v>
      </c>
    </row>
    <row r="1182" spans="2:65" s="11" customFormat="1" ht="22.9" customHeight="1">
      <c r="B1182" s="124"/>
      <c r="D1182" s="125" t="s">
        <v>76</v>
      </c>
      <c r="E1182" s="134" t="s">
        <v>1664</v>
      </c>
      <c r="F1182" s="134" t="s">
        <v>1665</v>
      </c>
      <c r="I1182" s="127"/>
      <c r="J1182" s="135">
        <f>BK1182</f>
        <v>0</v>
      </c>
      <c r="L1182" s="124"/>
      <c r="M1182" s="129"/>
      <c r="P1182" s="130">
        <f>SUM(P1183:P1294)</f>
        <v>0</v>
      </c>
      <c r="R1182" s="130">
        <f>SUM(R1183:R1294)</f>
        <v>5.4311937700000001</v>
      </c>
      <c r="T1182" s="131">
        <f>SUM(T1183:T1294)</f>
        <v>0</v>
      </c>
      <c r="AR1182" s="125" t="s">
        <v>86</v>
      </c>
      <c r="AT1182" s="132" t="s">
        <v>76</v>
      </c>
      <c r="AU1182" s="132" t="s">
        <v>84</v>
      </c>
      <c r="AY1182" s="125" t="s">
        <v>177</v>
      </c>
      <c r="BK1182" s="133">
        <f>SUM(BK1183:BK1294)</f>
        <v>0</v>
      </c>
    </row>
    <row r="1183" spans="2:65" s="1" customFormat="1" ht="16.5" customHeight="1">
      <c r="B1183" s="32"/>
      <c r="C1183" s="136" t="s">
        <v>1666</v>
      </c>
      <c r="D1183" s="136" t="s">
        <v>180</v>
      </c>
      <c r="E1183" s="137" t="s">
        <v>1667</v>
      </c>
      <c r="F1183" s="138" t="s">
        <v>1668</v>
      </c>
      <c r="G1183" s="139" t="s">
        <v>256</v>
      </c>
      <c r="H1183" s="140">
        <v>1.0249999999999999</v>
      </c>
      <c r="I1183" s="141"/>
      <c r="J1183" s="142">
        <f>ROUND(I1183*H1183,2)</f>
        <v>0</v>
      </c>
      <c r="K1183" s="138" t="s">
        <v>1</v>
      </c>
      <c r="L1183" s="32"/>
      <c r="M1183" s="143" t="s">
        <v>1</v>
      </c>
      <c r="N1183" s="144" t="s">
        <v>42</v>
      </c>
      <c r="P1183" s="145">
        <f>O1183*H1183</f>
        <v>0</v>
      </c>
      <c r="Q1183" s="145">
        <v>0.6</v>
      </c>
      <c r="R1183" s="145">
        <f>Q1183*H1183</f>
        <v>0.61499999999999988</v>
      </c>
      <c r="S1183" s="145">
        <v>0</v>
      </c>
      <c r="T1183" s="146">
        <f>S1183*H1183</f>
        <v>0</v>
      </c>
      <c r="AR1183" s="147" t="s">
        <v>354</v>
      </c>
      <c r="AT1183" s="147" t="s">
        <v>180</v>
      </c>
      <c r="AU1183" s="147" t="s">
        <v>86</v>
      </c>
      <c r="AY1183" s="17" t="s">
        <v>177</v>
      </c>
      <c r="BE1183" s="148">
        <f>IF(N1183="základní",J1183,0)</f>
        <v>0</v>
      </c>
      <c r="BF1183" s="148">
        <f>IF(N1183="snížená",J1183,0)</f>
        <v>0</v>
      </c>
      <c r="BG1183" s="148">
        <f>IF(N1183="zákl. přenesená",J1183,0)</f>
        <v>0</v>
      </c>
      <c r="BH1183" s="148">
        <f>IF(N1183="sníž. přenesená",J1183,0)</f>
        <v>0</v>
      </c>
      <c r="BI1183" s="148">
        <f>IF(N1183="nulová",J1183,0)</f>
        <v>0</v>
      </c>
      <c r="BJ1183" s="17" t="s">
        <v>84</v>
      </c>
      <c r="BK1183" s="148">
        <f>ROUND(I1183*H1183,2)</f>
        <v>0</v>
      </c>
      <c r="BL1183" s="17" t="s">
        <v>354</v>
      </c>
      <c r="BM1183" s="147" t="s">
        <v>1669</v>
      </c>
    </row>
    <row r="1184" spans="2:65" s="1" customFormat="1" ht="11.25">
      <c r="B1184" s="32"/>
      <c r="D1184" s="149" t="s">
        <v>186</v>
      </c>
      <c r="F1184" s="150" t="s">
        <v>1668</v>
      </c>
      <c r="I1184" s="151"/>
      <c r="L1184" s="32"/>
      <c r="M1184" s="152"/>
      <c r="T1184" s="56"/>
      <c r="AT1184" s="17" t="s">
        <v>186</v>
      </c>
      <c r="AU1184" s="17" t="s">
        <v>86</v>
      </c>
    </row>
    <row r="1185" spans="2:65" s="1" customFormat="1" ht="19.5">
      <c r="B1185" s="32"/>
      <c r="D1185" s="149" t="s">
        <v>784</v>
      </c>
      <c r="F1185" s="193" t="s">
        <v>1670</v>
      </c>
      <c r="I1185" s="151"/>
      <c r="L1185" s="32"/>
      <c r="M1185" s="152"/>
      <c r="T1185" s="56"/>
      <c r="AT1185" s="17" t="s">
        <v>784</v>
      </c>
      <c r="AU1185" s="17" t="s">
        <v>86</v>
      </c>
    </row>
    <row r="1186" spans="2:65" s="12" customFormat="1" ht="11.25">
      <c r="B1186" s="156"/>
      <c r="D1186" s="149" t="s">
        <v>240</v>
      </c>
      <c r="E1186" s="157" t="s">
        <v>1</v>
      </c>
      <c r="F1186" s="158" t="s">
        <v>1671</v>
      </c>
      <c r="H1186" s="159">
        <v>1.0249999999999999</v>
      </c>
      <c r="I1186" s="160"/>
      <c r="L1186" s="156"/>
      <c r="M1186" s="161"/>
      <c r="T1186" s="162"/>
      <c r="AT1186" s="157" t="s">
        <v>240</v>
      </c>
      <c r="AU1186" s="157" t="s">
        <v>86</v>
      </c>
      <c r="AV1186" s="12" t="s">
        <v>86</v>
      </c>
      <c r="AW1186" s="12" t="s">
        <v>32</v>
      </c>
      <c r="AX1186" s="12" t="s">
        <v>84</v>
      </c>
      <c r="AY1186" s="157" t="s">
        <v>177</v>
      </c>
    </row>
    <row r="1187" spans="2:65" s="1" customFormat="1" ht="21.75" customHeight="1">
      <c r="B1187" s="32"/>
      <c r="C1187" s="136" t="s">
        <v>1672</v>
      </c>
      <c r="D1187" s="136" t="s">
        <v>180</v>
      </c>
      <c r="E1187" s="137" t="s">
        <v>1673</v>
      </c>
      <c r="F1187" s="138" t="s">
        <v>1674</v>
      </c>
      <c r="G1187" s="139" t="s">
        <v>183</v>
      </c>
      <c r="H1187" s="140">
        <v>1</v>
      </c>
      <c r="I1187" s="141"/>
      <c r="J1187" s="142">
        <f>ROUND(I1187*H1187,2)</f>
        <v>0</v>
      </c>
      <c r="K1187" s="138" t="s">
        <v>1</v>
      </c>
      <c r="L1187" s="32"/>
      <c r="M1187" s="143" t="s">
        <v>1</v>
      </c>
      <c r="N1187" s="144" t="s">
        <v>42</v>
      </c>
      <c r="P1187" s="145">
        <f>O1187*H1187</f>
        <v>0</v>
      </c>
      <c r="Q1187" s="145">
        <v>0.6</v>
      </c>
      <c r="R1187" s="145">
        <f>Q1187*H1187</f>
        <v>0.6</v>
      </c>
      <c r="S1187" s="145">
        <v>0</v>
      </c>
      <c r="T1187" s="146">
        <f>S1187*H1187</f>
        <v>0</v>
      </c>
      <c r="AR1187" s="147" t="s">
        <v>354</v>
      </c>
      <c r="AT1187" s="147" t="s">
        <v>180</v>
      </c>
      <c r="AU1187" s="147" t="s">
        <v>86</v>
      </c>
      <c r="AY1187" s="17" t="s">
        <v>177</v>
      </c>
      <c r="BE1187" s="148">
        <f>IF(N1187="základní",J1187,0)</f>
        <v>0</v>
      </c>
      <c r="BF1187" s="148">
        <f>IF(N1187="snížená",J1187,0)</f>
        <v>0</v>
      </c>
      <c r="BG1187" s="148">
        <f>IF(N1187="zákl. přenesená",J1187,0)</f>
        <v>0</v>
      </c>
      <c r="BH1187" s="148">
        <f>IF(N1187="sníž. přenesená",J1187,0)</f>
        <v>0</v>
      </c>
      <c r="BI1187" s="148">
        <f>IF(N1187="nulová",J1187,0)</f>
        <v>0</v>
      </c>
      <c r="BJ1187" s="17" t="s">
        <v>84</v>
      </c>
      <c r="BK1187" s="148">
        <f>ROUND(I1187*H1187,2)</f>
        <v>0</v>
      </c>
      <c r="BL1187" s="17" t="s">
        <v>354</v>
      </c>
      <c r="BM1187" s="147" t="s">
        <v>1675</v>
      </c>
    </row>
    <row r="1188" spans="2:65" s="1" customFormat="1" ht="11.25">
      <c r="B1188" s="32"/>
      <c r="D1188" s="149" t="s">
        <v>186</v>
      </c>
      <c r="F1188" s="150" t="s">
        <v>1674</v>
      </c>
      <c r="I1188" s="151"/>
      <c r="L1188" s="32"/>
      <c r="M1188" s="152"/>
      <c r="T1188" s="56"/>
      <c r="AT1188" s="17" t="s">
        <v>186</v>
      </c>
      <c r="AU1188" s="17" t="s">
        <v>86</v>
      </c>
    </row>
    <row r="1189" spans="2:65" s="12" customFormat="1" ht="11.25">
      <c r="B1189" s="156"/>
      <c r="D1189" s="149" t="s">
        <v>240</v>
      </c>
      <c r="E1189" s="157" t="s">
        <v>1</v>
      </c>
      <c r="F1189" s="158" t="s">
        <v>1301</v>
      </c>
      <c r="H1189" s="159">
        <v>1</v>
      </c>
      <c r="I1189" s="160"/>
      <c r="L1189" s="156"/>
      <c r="M1189" s="161"/>
      <c r="T1189" s="162"/>
      <c r="AT1189" s="157" t="s">
        <v>240</v>
      </c>
      <c r="AU1189" s="157" t="s">
        <v>86</v>
      </c>
      <c r="AV1189" s="12" t="s">
        <v>86</v>
      </c>
      <c r="AW1189" s="12" t="s">
        <v>32</v>
      </c>
      <c r="AX1189" s="12" t="s">
        <v>84</v>
      </c>
      <c r="AY1189" s="157" t="s">
        <v>177</v>
      </c>
    </row>
    <row r="1190" spans="2:65" s="1" customFormat="1" ht="16.5" customHeight="1">
      <c r="B1190" s="32"/>
      <c r="C1190" s="136" t="s">
        <v>1676</v>
      </c>
      <c r="D1190" s="136" t="s">
        <v>180</v>
      </c>
      <c r="E1190" s="137" t="s">
        <v>1677</v>
      </c>
      <c r="F1190" s="138" t="s">
        <v>1678</v>
      </c>
      <c r="G1190" s="139" t="s">
        <v>368</v>
      </c>
      <c r="H1190" s="140">
        <v>13.446999999999999</v>
      </c>
      <c r="I1190" s="141"/>
      <c r="J1190" s="142">
        <f>ROUND(I1190*H1190,2)</f>
        <v>0</v>
      </c>
      <c r="K1190" s="138" t="s">
        <v>1</v>
      </c>
      <c r="L1190" s="32"/>
      <c r="M1190" s="143" t="s">
        <v>1</v>
      </c>
      <c r="N1190" s="144" t="s">
        <v>42</v>
      </c>
      <c r="P1190" s="145">
        <f>O1190*H1190</f>
        <v>0</v>
      </c>
      <c r="Q1190" s="145">
        <v>0</v>
      </c>
      <c r="R1190" s="145">
        <f>Q1190*H1190</f>
        <v>0</v>
      </c>
      <c r="S1190" s="145">
        <v>0</v>
      </c>
      <c r="T1190" s="146">
        <f>S1190*H1190</f>
        <v>0</v>
      </c>
      <c r="AR1190" s="147" t="s">
        <v>354</v>
      </c>
      <c r="AT1190" s="147" t="s">
        <v>180</v>
      </c>
      <c r="AU1190" s="147" t="s">
        <v>86</v>
      </c>
      <c r="AY1190" s="17" t="s">
        <v>177</v>
      </c>
      <c r="BE1190" s="148">
        <f>IF(N1190="základní",J1190,0)</f>
        <v>0</v>
      </c>
      <c r="BF1190" s="148">
        <f>IF(N1190="snížená",J1190,0)</f>
        <v>0</v>
      </c>
      <c r="BG1190" s="148">
        <f>IF(N1190="zákl. přenesená",J1190,0)</f>
        <v>0</v>
      </c>
      <c r="BH1190" s="148">
        <f>IF(N1190="sníž. přenesená",J1190,0)</f>
        <v>0</v>
      </c>
      <c r="BI1190" s="148">
        <f>IF(N1190="nulová",J1190,0)</f>
        <v>0</v>
      </c>
      <c r="BJ1190" s="17" t="s">
        <v>84</v>
      </c>
      <c r="BK1190" s="148">
        <f>ROUND(I1190*H1190,2)</f>
        <v>0</v>
      </c>
      <c r="BL1190" s="17" t="s">
        <v>354</v>
      </c>
      <c r="BM1190" s="147" t="s">
        <v>1679</v>
      </c>
    </row>
    <row r="1191" spans="2:65" s="1" customFormat="1" ht="11.25">
      <c r="B1191" s="32"/>
      <c r="D1191" s="149" t="s">
        <v>186</v>
      </c>
      <c r="F1191" s="150" t="s">
        <v>1678</v>
      </c>
      <c r="I1191" s="151"/>
      <c r="L1191" s="32"/>
      <c r="M1191" s="152"/>
      <c r="T1191" s="56"/>
      <c r="AT1191" s="17" t="s">
        <v>186</v>
      </c>
      <c r="AU1191" s="17" t="s">
        <v>86</v>
      </c>
    </row>
    <row r="1192" spans="2:65" s="12" customFormat="1" ht="11.25">
      <c r="B1192" s="156"/>
      <c r="D1192" s="149" t="s">
        <v>240</v>
      </c>
      <c r="E1192" s="157" t="s">
        <v>1</v>
      </c>
      <c r="F1192" s="158" t="s">
        <v>1571</v>
      </c>
      <c r="H1192" s="159">
        <v>13.446999999999999</v>
      </c>
      <c r="I1192" s="160"/>
      <c r="L1192" s="156"/>
      <c r="M1192" s="161"/>
      <c r="T1192" s="162"/>
      <c r="AT1192" s="157" t="s">
        <v>240</v>
      </c>
      <c r="AU1192" s="157" t="s">
        <v>86</v>
      </c>
      <c r="AV1192" s="12" t="s">
        <v>86</v>
      </c>
      <c r="AW1192" s="12" t="s">
        <v>32</v>
      </c>
      <c r="AX1192" s="12" t="s">
        <v>84</v>
      </c>
      <c r="AY1192" s="157" t="s">
        <v>177</v>
      </c>
    </row>
    <row r="1193" spans="2:65" s="1" customFormat="1" ht="21.75" customHeight="1">
      <c r="B1193" s="32"/>
      <c r="C1193" s="136" t="s">
        <v>1680</v>
      </c>
      <c r="D1193" s="136" t="s">
        <v>180</v>
      </c>
      <c r="E1193" s="137" t="s">
        <v>1681</v>
      </c>
      <c r="F1193" s="138" t="s">
        <v>1682</v>
      </c>
      <c r="G1193" s="139" t="s">
        <v>368</v>
      </c>
      <c r="H1193" s="140">
        <v>39.619999999999997</v>
      </c>
      <c r="I1193" s="141"/>
      <c r="J1193" s="142">
        <f>ROUND(I1193*H1193,2)</f>
        <v>0</v>
      </c>
      <c r="K1193" s="138" t="s">
        <v>1</v>
      </c>
      <c r="L1193" s="32"/>
      <c r="M1193" s="143" t="s">
        <v>1</v>
      </c>
      <c r="N1193" s="144" t="s">
        <v>42</v>
      </c>
      <c r="P1193" s="145">
        <f>O1193*H1193</f>
        <v>0</v>
      </c>
      <c r="Q1193" s="145">
        <v>0</v>
      </c>
      <c r="R1193" s="145">
        <f>Q1193*H1193</f>
        <v>0</v>
      </c>
      <c r="S1193" s="145">
        <v>0</v>
      </c>
      <c r="T1193" s="146">
        <f>S1193*H1193</f>
        <v>0</v>
      </c>
      <c r="AR1193" s="147" t="s">
        <v>354</v>
      </c>
      <c r="AT1193" s="147" t="s">
        <v>180</v>
      </c>
      <c r="AU1193" s="147" t="s">
        <v>86</v>
      </c>
      <c r="AY1193" s="17" t="s">
        <v>177</v>
      </c>
      <c r="BE1193" s="148">
        <f>IF(N1193="základní",J1193,0)</f>
        <v>0</v>
      </c>
      <c r="BF1193" s="148">
        <f>IF(N1193="snížená",J1193,0)</f>
        <v>0</v>
      </c>
      <c r="BG1193" s="148">
        <f>IF(N1193="zákl. přenesená",J1193,0)</f>
        <v>0</v>
      </c>
      <c r="BH1193" s="148">
        <f>IF(N1193="sníž. přenesená",J1193,0)</f>
        <v>0</v>
      </c>
      <c r="BI1193" s="148">
        <f>IF(N1193="nulová",J1193,0)</f>
        <v>0</v>
      </c>
      <c r="BJ1193" s="17" t="s">
        <v>84</v>
      </c>
      <c r="BK1193" s="148">
        <f>ROUND(I1193*H1193,2)</f>
        <v>0</v>
      </c>
      <c r="BL1193" s="17" t="s">
        <v>354</v>
      </c>
      <c r="BM1193" s="147" t="s">
        <v>1683</v>
      </c>
    </row>
    <row r="1194" spans="2:65" s="1" customFormat="1" ht="11.25">
      <c r="B1194" s="32"/>
      <c r="D1194" s="149" t="s">
        <v>186</v>
      </c>
      <c r="F1194" s="150" t="s">
        <v>1682</v>
      </c>
      <c r="I1194" s="151"/>
      <c r="L1194" s="32"/>
      <c r="M1194" s="152"/>
      <c r="T1194" s="56"/>
      <c r="AT1194" s="17" t="s">
        <v>186</v>
      </c>
      <c r="AU1194" s="17" t="s">
        <v>86</v>
      </c>
    </row>
    <row r="1195" spans="2:65" s="12" customFormat="1" ht="11.25">
      <c r="B1195" s="156"/>
      <c r="D1195" s="149" t="s">
        <v>240</v>
      </c>
      <c r="E1195" s="157" t="s">
        <v>1</v>
      </c>
      <c r="F1195" s="158" t="s">
        <v>1510</v>
      </c>
      <c r="H1195" s="159">
        <v>33.299999999999997</v>
      </c>
      <c r="I1195" s="160"/>
      <c r="L1195" s="156"/>
      <c r="M1195" s="161"/>
      <c r="T1195" s="162"/>
      <c r="AT1195" s="157" t="s">
        <v>240</v>
      </c>
      <c r="AU1195" s="157" t="s">
        <v>86</v>
      </c>
      <c r="AV1195" s="12" t="s">
        <v>86</v>
      </c>
      <c r="AW1195" s="12" t="s">
        <v>32</v>
      </c>
      <c r="AX1195" s="12" t="s">
        <v>77</v>
      </c>
      <c r="AY1195" s="157" t="s">
        <v>177</v>
      </c>
    </row>
    <row r="1196" spans="2:65" s="12" customFormat="1" ht="11.25">
      <c r="B1196" s="156"/>
      <c r="D1196" s="149" t="s">
        <v>240</v>
      </c>
      <c r="E1196" s="157" t="s">
        <v>1</v>
      </c>
      <c r="F1196" s="158" t="s">
        <v>1684</v>
      </c>
      <c r="H1196" s="159">
        <v>6.32</v>
      </c>
      <c r="I1196" s="160"/>
      <c r="L1196" s="156"/>
      <c r="M1196" s="161"/>
      <c r="T1196" s="162"/>
      <c r="AT1196" s="157" t="s">
        <v>240</v>
      </c>
      <c r="AU1196" s="157" t="s">
        <v>86</v>
      </c>
      <c r="AV1196" s="12" t="s">
        <v>86</v>
      </c>
      <c r="AW1196" s="12" t="s">
        <v>32</v>
      </c>
      <c r="AX1196" s="12" t="s">
        <v>77</v>
      </c>
      <c r="AY1196" s="157" t="s">
        <v>177</v>
      </c>
    </row>
    <row r="1197" spans="2:65" s="14" customFormat="1" ht="11.25">
      <c r="B1197" s="169"/>
      <c r="D1197" s="149" t="s">
        <v>240</v>
      </c>
      <c r="E1197" s="170" t="s">
        <v>1</v>
      </c>
      <c r="F1197" s="171" t="s">
        <v>263</v>
      </c>
      <c r="H1197" s="172">
        <v>39.619999999999997</v>
      </c>
      <c r="I1197" s="173"/>
      <c r="L1197" s="169"/>
      <c r="M1197" s="174"/>
      <c r="T1197" s="175"/>
      <c r="AT1197" s="170" t="s">
        <v>240</v>
      </c>
      <c r="AU1197" s="170" t="s">
        <v>86</v>
      </c>
      <c r="AV1197" s="14" t="s">
        <v>115</v>
      </c>
      <c r="AW1197" s="14" t="s">
        <v>32</v>
      </c>
      <c r="AX1197" s="14" t="s">
        <v>84</v>
      </c>
      <c r="AY1197" s="170" t="s">
        <v>177</v>
      </c>
    </row>
    <row r="1198" spans="2:65" s="1" customFormat="1" ht="16.5" customHeight="1">
      <c r="B1198" s="32"/>
      <c r="C1198" s="136" t="s">
        <v>1685</v>
      </c>
      <c r="D1198" s="136" t="s">
        <v>180</v>
      </c>
      <c r="E1198" s="137" t="s">
        <v>1686</v>
      </c>
      <c r="F1198" s="138" t="s">
        <v>1687</v>
      </c>
      <c r="G1198" s="139" t="s">
        <v>183</v>
      </c>
      <c r="H1198" s="140">
        <v>6</v>
      </c>
      <c r="I1198" s="141"/>
      <c r="J1198" s="142">
        <f>ROUND(I1198*H1198,2)</f>
        <v>0</v>
      </c>
      <c r="K1198" s="138" t="s">
        <v>1</v>
      </c>
      <c r="L1198" s="32"/>
      <c r="M1198" s="143" t="s">
        <v>1</v>
      </c>
      <c r="N1198" s="144" t="s">
        <v>42</v>
      </c>
      <c r="P1198" s="145">
        <f>O1198*H1198</f>
        <v>0</v>
      </c>
      <c r="Q1198" s="145">
        <v>0</v>
      </c>
      <c r="R1198" s="145">
        <f>Q1198*H1198</f>
        <v>0</v>
      </c>
      <c r="S1198" s="145">
        <v>0</v>
      </c>
      <c r="T1198" s="146">
        <f>S1198*H1198</f>
        <v>0</v>
      </c>
      <c r="AR1198" s="147" t="s">
        <v>354</v>
      </c>
      <c r="AT1198" s="147" t="s">
        <v>180</v>
      </c>
      <c r="AU1198" s="147" t="s">
        <v>86</v>
      </c>
      <c r="AY1198" s="17" t="s">
        <v>177</v>
      </c>
      <c r="BE1198" s="148">
        <f>IF(N1198="základní",J1198,0)</f>
        <v>0</v>
      </c>
      <c r="BF1198" s="148">
        <f>IF(N1198="snížená",J1198,0)</f>
        <v>0</v>
      </c>
      <c r="BG1198" s="148">
        <f>IF(N1198="zákl. přenesená",J1198,0)</f>
        <v>0</v>
      </c>
      <c r="BH1198" s="148">
        <f>IF(N1198="sníž. přenesená",J1198,0)</f>
        <v>0</v>
      </c>
      <c r="BI1198" s="148">
        <f>IF(N1198="nulová",J1198,0)</f>
        <v>0</v>
      </c>
      <c r="BJ1198" s="17" t="s">
        <v>84</v>
      </c>
      <c r="BK1198" s="148">
        <f>ROUND(I1198*H1198,2)</f>
        <v>0</v>
      </c>
      <c r="BL1198" s="17" t="s">
        <v>354</v>
      </c>
      <c r="BM1198" s="147" t="s">
        <v>1688</v>
      </c>
    </row>
    <row r="1199" spans="2:65" s="1" customFormat="1" ht="11.25">
      <c r="B1199" s="32"/>
      <c r="D1199" s="149" t="s">
        <v>186</v>
      </c>
      <c r="F1199" s="150" t="s">
        <v>1687</v>
      </c>
      <c r="I1199" s="151"/>
      <c r="L1199" s="32"/>
      <c r="M1199" s="152"/>
      <c r="T1199" s="56"/>
      <c r="AT1199" s="17" t="s">
        <v>186</v>
      </c>
      <c r="AU1199" s="17" t="s">
        <v>86</v>
      </c>
    </row>
    <row r="1200" spans="2:65" s="12" customFormat="1" ht="11.25">
      <c r="B1200" s="156"/>
      <c r="D1200" s="149" t="s">
        <v>240</v>
      </c>
      <c r="E1200" s="157" t="s">
        <v>1</v>
      </c>
      <c r="F1200" s="158" t="s">
        <v>1689</v>
      </c>
      <c r="H1200" s="159">
        <v>6</v>
      </c>
      <c r="I1200" s="160"/>
      <c r="L1200" s="156"/>
      <c r="M1200" s="161"/>
      <c r="T1200" s="162"/>
      <c r="AT1200" s="157" t="s">
        <v>240</v>
      </c>
      <c r="AU1200" s="157" t="s">
        <v>86</v>
      </c>
      <c r="AV1200" s="12" t="s">
        <v>86</v>
      </c>
      <c r="AW1200" s="12" t="s">
        <v>32</v>
      </c>
      <c r="AX1200" s="12" t="s">
        <v>84</v>
      </c>
      <c r="AY1200" s="157" t="s">
        <v>177</v>
      </c>
    </row>
    <row r="1201" spans="2:65" s="1" customFormat="1" ht="16.5" customHeight="1">
      <c r="B1201" s="32"/>
      <c r="C1201" s="136" t="s">
        <v>1690</v>
      </c>
      <c r="D1201" s="136" t="s">
        <v>180</v>
      </c>
      <c r="E1201" s="137" t="s">
        <v>1691</v>
      </c>
      <c r="F1201" s="138" t="s">
        <v>1692</v>
      </c>
      <c r="G1201" s="139" t="s">
        <v>375</v>
      </c>
      <c r="H1201" s="140">
        <v>103.968</v>
      </c>
      <c r="I1201" s="141"/>
      <c r="J1201" s="142">
        <f>ROUND(I1201*H1201,2)</f>
        <v>0</v>
      </c>
      <c r="K1201" s="138" t="s">
        <v>1</v>
      </c>
      <c r="L1201" s="32"/>
      <c r="M1201" s="143" t="s">
        <v>1</v>
      </c>
      <c r="N1201" s="144" t="s">
        <v>42</v>
      </c>
      <c r="P1201" s="145">
        <f>O1201*H1201</f>
        <v>0</v>
      </c>
      <c r="Q1201" s="145">
        <v>1E-3</v>
      </c>
      <c r="R1201" s="145">
        <f>Q1201*H1201</f>
        <v>0.103968</v>
      </c>
      <c r="S1201" s="145">
        <v>0</v>
      </c>
      <c r="T1201" s="146">
        <f>S1201*H1201</f>
        <v>0</v>
      </c>
      <c r="AR1201" s="147" t="s">
        <v>354</v>
      </c>
      <c r="AT1201" s="147" t="s">
        <v>180</v>
      </c>
      <c r="AU1201" s="147" t="s">
        <v>86</v>
      </c>
      <c r="AY1201" s="17" t="s">
        <v>177</v>
      </c>
      <c r="BE1201" s="148">
        <f>IF(N1201="základní",J1201,0)</f>
        <v>0</v>
      </c>
      <c r="BF1201" s="148">
        <f>IF(N1201="snížená",J1201,0)</f>
        <v>0</v>
      </c>
      <c r="BG1201" s="148">
        <f>IF(N1201="zákl. přenesená",J1201,0)</f>
        <v>0</v>
      </c>
      <c r="BH1201" s="148">
        <f>IF(N1201="sníž. přenesená",J1201,0)</f>
        <v>0</v>
      </c>
      <c r="BI1201" s="148">
        <f>IF(N1201="nulová",J1201,0)</f>
        <v>0</v>
      </c>
      <c r="BJ1201" s="17" t="s">
        <v>84</v>
      </c>
      <c r="BK1201" s="148">
        <f>ROUND(I1201*H1201,2)</f>
        <v>0</v>
      </c>
      <c r="BL1201" s="17" t="s">
        <v>354</v>
      </c>
      <c r="BM1201" s="147" t="s">
        <v>1693</v>
      </c>
    </row>
    <row r="1202" spans="2:65" s="1" customFormat="1" ht="11.25">
      <c r="B1202" s="32"/>
      <c r="D1202" s="149" t="s">
        <v>186</v>
      </c>
      <c r="F1202" s="150" t="s">
        <v>1692</v>
      </c>
      <c r="I1202" s="151"/>
      <c r="L1202" s="32"/>
      <c r="M1202" s="152"/>
      <c r="T1202" s="56"/>
      <c r="AT1202" s="17" t="s">
        <v>186</v>
      </c>
      <c r="AU1202" s="17" t="s">
        <v>86</v>
      </c>
    </row>
    <row r="1203" spans="2:65" s="12" customFormat="1" ht="11.25">
      <c r="B1203" s="156"/>
      <c r="D1203" s="149" t="s">
        <v>240</v>
      </c>
      <c r="E1203" s="157" t="s">
        <v>1</v>
      </c>
      <c r="F1203" s="158" t="s">
        <v>1694</v>
      </c>
      <c r="H1203" s="159">
        <v>103.968</v>
      </c>
      <c r="I1203" s="160"/>
      <c r="L1203" s="156"/>
      <c r="M1203" s="161"/>
      <c r="T1203" s="162"/>
      <c r="AT1203" s="157" t="s">
        <v>240</v>
      </c>
      <c r="AU1203" s="157" t="s">
        <v>86</v>
      </c>
      <c r="AV1203" s="12" t="s">
        <v>86</v>
      </c>
      <c r="AW1203" s="12" t="s">
        <v>32</v>
      </c>
      <c r="AX1203" s="12" t="s">
        <v>84</v>
      </c>
      <c r="AY1203" s="157" t="s">
        <v>177</v>
      </c>
    </row>
    <row r="1204" spans="2:65" s="1" customFormat="1" ht="21.75" customHeight="1">
      <c r="B1204" s="32"/>
      <c r="C1204" s="136" t="s">
        <v>1695</v>
      </c>
      <c r="D1204" s="136" t="s">
        <v>180</v>
      </c>
      <c r="E1204" s="137" t="s">
        <v>1696</v>
      </c>
      <c r="F1204" s="138" t="s">
        <v>1697</v>
      </c>
      <c r="G1204" s="139" t="s">
        <v>236</v>
      </c>
      <c r="H1204" s="140">
        <v>27.35</v>
      </c>
      <c r="I1204" s="141"/>
      <c r="J1204" s="142">
        <f>ROUND(I1204*H1204,2)</f>
        <v>0</v>
      </c>
      <c r="K1204" s="138" t="s">
        <v>237</v>
      </c>
      <c r="L1204" s="32"/>
      <c r="M1204" s="143" t="s">
        <v>1</v>
      </c>
      <c r="N1204" s="144" t="s">
        <v>42</v>
      </c>
      <c r="P1204" s="145">
        <f>O1204*H1204</f>
        <v>0</v>
      </c>
      <c r="Q1204" s="145">
        <v>0</v>
      </c>
      <c r="R1204" s="145">
        <f>Q1204*H1204</f>
        <v>0</v>
      </c>
      <c r="S1204" s="145">
        <v>0</v>
      </c>
      <c r="T1204" s="146">
        <f>S1204*H1204</f>
        <v>0</v>
      </c>
      <c r="AR1204" s="147" t="s">
        <v>354</v>
      </c>
      <c r="AT1204" s="147" t="s">
        <v>180</v>
      </c>
      <c r="AU1204" s="147" t="s">
        <v>86</v>
      </c>
      <c r="AY1204" s="17" t="s">
        <v>177</v>
      </c>
      <c r="BE1204" s="148">
        <f>IF(N1204="základní",J1204,0)</f>
        <v>0</v>
      </c>
      <c r="BF1204" s="148">
        <f>IF(N1204="snížená",J1204,0)</f>
        <v>0</v>
      </c>
      <c r="BG1204" s="148">
        <f>IF(N1204="zákl. přenesená",J1204,0)</f>
        <v>0</v>
      </c>
      <c r="BH1204" s="148">
        <f>IF(N1204="sníž. přenesená",J1204,0)</f>
        <v>0</v>
      </c>
      <c r="BI1204" s="148">
        <f>IF(N1204="nulová",J1204,0)</f>
        <v>0</v>
      </c>
      <c r="BJ1204" s="17" t="s">
        <v>84</v>
      </c>
      <c r="BK1204" s="148">
        <f>ROUND(I1204*H1204,2)</f>
        <v>0</v>
      </c>
      <c r="BL1204" s="17" t="s">
        <v>354</v>
      </c>
      <c r="BM1204" s="147" t="s">
        <v>1698</v>
      </c>
    </row>
    <row r="1205" spans="2:65" s="1" customFormat="1" ht="19.5">
      <c r="B1205" s="32"/>
      <c r="D1205" s="149" t="s">
        <v>186</v>
      </c>
      <c r="F1205" s="150" t="s">
        <v>1699</v>
      </c>
      <c r="I1205" s="151"/>
      <c r="L1205" s="32"/>
      <c r="M1205" s="152"/>
      <c r="T1205" s="56"/>
      <c r="AT1205" s="17" t="s">
        <v>186</v>
      </c>
      <c r="AU1205" s="17" t="s">
        <v>86</v>
      </c>
    </row>
    <row r="1206" spans="2:65" s="12" customFormat="1" ht="11.25">
      <c r="B1206" s="156"/>
      <c r="D1206" s="149" t="s">
        <v>240</v>
      </c>
      <c r="E1206" s="157" t="s">
        <v>1</v>
      </c>
      <c r="F1206" s="158" t="s">
        <v>1700</v>
      </c>
      <c r="H1206" s="159">
        <v>24</v>
      </c>
      <c r="I1206" s="160"/>
      <c r="L1206" s="156"/>
      <c r="M1206" s="161"/>
      <c r="T1206" s="162"/>
      <c r="AT1206" s="157" t="s">
        <v>240</v>
      </c>
      <c r="AU1206" s="157" t="s">
        <v>86</v>
      </c>
      <c r="AV1206" s="12" t="s">
        <v>86</v>
      </c>
      <c r="AW1206" s="12" t="s">
        <v>32</v>
      </c>
      <c r="AX1206" s="12" t="s">
        <v>77</v>
      </c>
      <c r="AY1206" s="157" t="s">
        <v>177</v>
      </c>
    </row>
    <row r="1207" spans="2:65" s="12" customFormat="1" ht="11.25">
      <c r="B1207" s="156"/>
      <c r="D1207" s="149" t="s">
        <v>240</v>
      </c>
      <c r="E1207" s="157" t="s">
        <v>1</v>
      </c>
      <c r="F1207" s="158" t="s">
        <v>1701</v>
      </c>
      <c r="H1207" s="159">
        <v>3.35</v>
      </c>
      <c r="I1207" s="160"/>
      <c r="L1207" s="156"/>
      <c r="M1207" s="161"/>
      <c r="T1207" s="162"/>
      <c r="AT1207" s="157" t="s">
        <v>240</v>
      </c>
      <c r="AU1207" s="157" t="s">
        <v>86</v>
      </c>
      <c r="AV1207" s="12" t="s">
        <v>86</v>
      </c>
      <c r="AW1207" s="12" t="s">
        <v>32</v>
      </c>
      <c r="AX1207" s="12" t="s">
        <v>77</v>
      </c>
      <c r="AY1207" s="157" t="s">
        <v>177</v>
      </c>
    </row>
    <row r="1208" spans="2:65" s="14" customFormat="1" ht="11.25">
      <c r="B1208" s="169"/>
      <c r="D1208" s="149" t="s">
        <v>240</v>
      </c>
      <c r="E1208" s="170" t="s">
        <v>1</v>
      </c>
      <c r="F1208" s="171" t="s">
        <v>263</v>
      </c>
      <c r="H1208" s="172">
        <v>27.35</v>
      </c>
      <c r="I1208" s="173"/>
      <c r="L1208" s="169"/>
      <c r="M1208" s="174"/>
      <c r="T1208" s="175"/>
      <c r="AT1208" s="170" t="s">
        <v>240</v>
      </c>
      <c r="AU1208" s="170" t="s">
        <v>86</v>
      </c>
      <c r="AV1208" s="14" t="s">
        <v>115</v>
      </c>
      <c r="AW1208" s="14" t="s">
        <v>32</v>
      </c>
      <c r="AX1208" s="14" t="s">
        <v>84</v>
      </c>
      <c r="AY1208" s="170" t="s">
        <v>177</v>
      </c>
    </row>
    <row r="1209" spans="2:65" s="1" customFormat="1" ht="16.5" customHeight="1">
      <c r="B1209" s="32"/>
      <c r="C1209" s="183" t="s">
        <v>1702</v>
      </c>
      <c r="D1209" s="183" t="s">
        <v>344</v>
      </c>
      <c r="E1209" s="184" t="s">
        <v>1703</v>
      </c>
      <c r="F1209" s="185" t="s">
        <v>1704</v>
      </c>
      <c r="G1209" s="186" t="s">
        <v>256</v>
      </c>
      <c r="H1209" s="187">
        <v>0.56200000000000006</v>
      </c>
      <c r="I1209" s="188"/>
      <c r="J1209" s="189">
        <f>ROUND(I1209*H1209,2)</f>
        <v>0</v>
      </c>
      <c r="K1209" s="185" t="s">
        <v>1</v>
      </c>
      <c r="L1209" s="190"/>
      <c r="M1209" s="191" t="s">
        <v>1</v>
      </c>
      <c r="N1209" s="192" t="s">
        <v>42</v>
      </c>
      <c r="P1209" s="145">
        <f>O1209*H1209</f>
        <v>0</v>
      </c>
      <c r="Q1209" s="145">
        <v>0.55000000000000004</v>
      </c>
      <c r="R1209" s="145">
        <f>Q1209*H1209</f>
        <v>0.30910000000000004</v>
      </c>
      <c r="S1209" s="145">
        <v>0</v>
      </c>
      <c r="T1209" s="146">
        <f>S1209*H1209</f>
        <v>0</v>
      </c>
      <c r="AR1209" s="147" t="s">
        <v>447</v>
      </c>
      <c r="AT1209" s="147" t="s">
        <v>344</v>
      </c>
      <c r="AU1209" s="147" t="s">
        <v>86</v>
      </c>
      <c r="AY1209" s="17" t="s">
        <v>177</v>
      </c>
      <c r="BE1209" s="148">
        <f>IF(N1209="základní",J1209,0)</f>
        <v>0</v>
      </c>
      <c r="BF1209" s="148">
        <f>IF(N1209="snížená",J1209,0)</f>
        <v>0</v>
      </c>
      <c r="BG1209" s="148">
        <f>IF(N1209="zákl. přenesená",J1209,0)</f>
        <v>0</v>
      </c>
      <c r="BH1209" s="148">
        <f>IF(N1209="sníž. přenesená",J1209,0)</f>
        <v>0</v>
      </c>
      <c r="BI1209" s="148">
        <f>IF(N1209="nulová",J1209,0)</f>
        <v>0</v>
      </c>
      <c r="BJ1209" s="17" t="s">
        <v>84</v>
      </c>
      <c r="BK1209" s="148">
        <f>ROUND(I1209*H1209,2)</f>
        <v>0</v>
      </c>
      <c r="BL1209" s="17" t="s">
        <v>354</v>
      </c>
      <c r="BM1209" s="147" t="s">
        <v>1705</v>
      </c>
    </row>
    <row r="1210" spans="2:65" s="1" customFormat="1" ht="11.25">
      <c r="B1210" s="32"/>
      <c r="D1210" s="149" t="s">
        <v>186</v>
      </c>
      <c r="F1210" s="150" t="s">
        <v>1704</v>
      </c>
      <c r="I1210" s="151"/>
      <c r="L1210" s="32"/>
      <c r="M1210" s="152"/>
      <c r="T1210" s="56"/>
      <c r="AT1210" s="17" t="s">
        <v>186</v>
      </c>
      <c r="AU1210" s="17" t="s">
        <v>86</v>
      </c>
    </row>
    <row r="1211" spans="2:65" s="12" customFormat="1" ht="11.25">
      <c r="B1211" s="156"/>
      <c r="D1211" s="149" t="s">
        <v>240</v>
      </c>
      <c r="E1211" s="157" t="s">
        <v>1</v>
      </c>
      <c r="F1211" s="158" t="s">
        <v>1706</v>
      </c>
      <c r="H1211" s="159">
        <v>0.46100000000000002</v>
      </c>
      <c r="I1211" s="160"/>
      <c r="L1211" s="156"/>
      <c r="M1211" s="161"/>
      <c r="T1211" s="162"/>
      <c r="AT1211" s="157" t="s">
        <v>240</v>
      </c>
      <c r="AU1211" s="157" t="s">
        <v>86</v>
      </c>
      <c r="AV1211" s="12" t="s">
        <v>86</v>
      </c>
      <c r="AW1211" s="12" t="s">
        <v>32</v>
      </c>
      <c r="AX1211" s="12" t="s">
        <v>77</v>
      </c>
      <c r="AY1211" s="157" t="s">
        <v>177</v>
      </c>
    </row>
    <row r="1212" spans="2:65" s="12" customFormat="1" ht="11.25">
      <c r="B1212" s="156"/>
      <c r="D1212" s="149" t="s">
        <v>240</v>
      </c>
      <c r="E1212" s="157" t="s">
        <v>1</v>
      </c>
      <c r="F1212" s="158" t="s">
        <v>1707</v>
      </c>
      <c r="H1212" s="159">
        <v>0.05</v>
      </c>
      <c r="I1212" s="160"/>
      <c r="L1212" s="156"/>
      <c r="M1212" s="161"/>
      <c r="T1212" s="162"/>
      <c r="AT1212" s="157" t="s">
        <v>240</v>
      </c>
      <c r="AU1212" s="157" t="s">
        <v>86</v>
      </c>
      <c r="AV1212" s="12" t="s">
        <v>86</v>
      </c>
      <c r="AW1212" s="12" t="s">
        <v>32</v>
      </c>
      <c r="AX1212" s="12" t="s">
        <v>77</v>
      </c>
      <c r="AY1212" s="157" t="s">
        <v>177</v>
      </c>
    </row>
    <row r="1213" spans="2:65" s="14" customFormat="1" ht="11.25">
      <c r="B1213" s="169"/>
      <c r="D1213" s="149" t="s">
        <v>240</v>
      </c>
      <c r="E1213" s="170" t="s">
        <v>1</v>
      </c>
      <c r="F1213" s="171" t="s">
        <v>263</v>
      </c>
      <c r="H1213" s="172">
        <v>0.51100000000000001</v>
      </c>
      <c r="I1213" s="173"/>
      <c r="L1213" s="169"/>
      <c r="M1213" s="174"/>
      <c r="T1213" s="175"/>
      <c r="AT1213" s="170" t="s">
        <v>240</v>
      </c>
      <c r="AU1213" s="170" t="s">
        <v>86</v>
      </c>
      <c r="AV1213" s="14" t="s">
        <v>115</v>
      </c>
      <c r="AW1213" s="14" t="s">
        <v>32</v>
      </c>
      <c r="AX1213" s="14" t="s">
        <v>84</v>
      </c>
      <c r="AY1213" s="170" t="s">
        <v>177</v>
      </c>
    </row>
    <row r="1214" spans="2:65" s="12" customFormat="1" ht="11.25">
      <c r="B1214" s="156"/>
      <c r="D1214" s="149" t="s">
        <v>240</v>
      </c>
      <c r="F1214" s="158" t="s">
        <v>1708</v>
      </c>
      <c r="H1214" s="159">
        <v>0.56200000000000006</v>
      </c>
      <c r="I1214" s="160"/>
      <c r="L1214" s="156"/>
      <c r="M1214" s="161"/>
      <c r="T1214" s="162"/>
      <c r="AT1214" s="157" t="s">
        <v>240</v>
      </c>
      <c r="AU1214" s="157" t="s">
        <v>86</v>
      </c>
      <c r="AV1214" s="12" t="s">
        <v>86</v>
      </c>
      <c r="AW1214" s="12" t="s">
        <v>4</v>
      </c>
      <c r="AX1214" s="12" t="s">
        <v>84</v>
      </c>
      <c r="AY1214" s="157" t="s">
        <v>177</v>
      </c>
    </row>
    <row r="1215" spans="2:65" s="1" customFormat="1" ht="16.5" customHeight="1">
      <c r="B1215" s="32"/>
      <c r="C1215" s="136" t="s">
        <v>1709</v>
      </c>
      <c r="D1215" s="136" t="s">
        <v>180</v>
      </c>
      <c r="E1215" s="137" t="s">
        <v>1710</v>
      </c>
      <c r="F1215" s="138" t="s">
        <v>1711</v>
      </c>
      <c r="G1215" s="139" t="s">
        <v>368</v>
      </c>
      <c r="H1215" s="140">
        <v>65.076999999999998</v>
      </c>
      <c r="I1215" s="141"/>
      <c r="J1215" s="142">
        <f>ROUND(I1215*H1215,2)</f>
        <v>0</v>
      </c>
      <c r="K1215" s="138" t="s">
        <v>1</v>
      </c>
      <c r="L1215" s="32"/>
      <c r="M1215" s="143" t="s">
        <v>1</v>
      </c>
      <c r="N1215" s="144" t="s">
        <v>42</v>
      </c>
      <c r="P1215" s="145">
        <f>O1215*H1215</f>
        <v>0</v>
      </c>
      <c r="Q1215" s="145">
        <v>1.001E-2</v>
      </c>
      <c r="R1215" s="145">
        <f>Q1215*H1215</f>
        <v>0.65142076999999998</v>
      </c>
      <c r="S1215" s="145">
        <v>0</v>
      </c>
      <c r="T1215" s="146">
        <f>S1215*H1215</f>
        <v>0</v>
      </c>
      <c r="AR1215" s="147" t="s">
        <v>354</v>
      </c>
      <c r="AT1215" s="147" t="s">
        <v>180</v>
      </c>
      <c r="AU1215" s="147" t="s">
        <v>86</v>
      </c>
      <c r="AY1215" s="17" t="s">
        <v>177</v>
      </c>
      <c r="BE1215" s="148">
        <f>IF(N1215="základní",J1215,0)</f>
        <v>0</v>
      </c>
      <c r="BF1215" s="148">
        <f>IF(N1215="snížená",J1215,0)</f>
        <v>0</v>
      </c>
      <c r="BG1215" s="148">
        <f>IF(N1215="zákl. přenesená",J1215,0)</f>
        <v>0</v>
      </c>
      <c r="BH1215" s="148">
        <f>IF(N1215="sníž. přenesená",J1215,0)</f>
        <v>0</v>
      </c>
      <c r="BI1215" s="148">
        <f>IF(N1215="nulová",J1215,0)</f>
        <v>0</v>
      </c>
      <c r="BJ1215" s="17" t="s">
        <v>84</v>
      </c>
      <c r="BK1215" s="148">
        <f>ROUND(I1215*H1215,2)</f>
        <v>0</v>
      </c>
      <c r="BL1215" s="17" t="s">
        <v>354</v>
      </c>
      <c r="BM1215" s="147" t="s">
        <v>1712</v>
      </c>
    </row>
    <row r="1216" spans="2:65" s="1" customFormat="1" ht="11.25">
      <c r="B1216" s="32"/>
      <c r="D1216" s="149" t="s">
        <v>186</v>
      </c>
      <c r="F1216" s="150" t="s">
        <v>1711</v>
      </c>
      <c r="I1216" s="151"/>
      <c r="L1216" s="32"/>
      <c r="M1216" s="152"/>
      <c r="T1216" s="56"/>
      <c r="AT1216" s="17" t="s">
        <v>186</v>
      </c>
      <c r="AU1216" s="17" t="s">
        <v>86</v>
      </c>
    </row>
    <row r="1217" spans="2:65" s="12" customFormat="1" ht="11.25">
      <c r="B1217" s="156"/>
      <c r="D1217" s="149" t="s">
        <v>240</v>
      </c>
      <c r="E1217" s="157" t="s">
        <v>1</v>
      </c>
      <c r="F1217" s="158" t="s">
        <v>1592</v>
      </c>
      <c r="H1217" s="159">
        <v>65.076999999999998</v>
      </c>
      <c r="I1217" s="160"/>
      <c r="L1217" s="156"/>
      <c r="M1217" s="161"/>
      <c r="T1217" s="162"/>
      <c r="AT1217" s="157" t="s">
        <v>240</v>
      </c>
      <c r="AU1217" s="157" t="s">
        <v>86</v>
      </c>
      <c r="AV1217" s="12" t="s">
        <v>86</v>
      </c>
      <c r="AW1217" s="12" t="s">
        <v>32</v>
      </c>
      <c r="AX1217" s="12" t="s">
        <v>84</v>
      </c>
      <c r="AY1217" s="157" t="s">
        <v>177</v>
      </c>
    </row>
    <row r="1218" spans="2:65" s="1" customFormat="1" ht="16.5" customHeight="1">
      <c r="B1218" s="32"/>
      <c r="C1218" s="136" t="s">
        <v>1713</v>
      </c>
      <c r="D1218" s="136" t="s">
        <v>180</v>
      </c>
      <c r="E1218" s="137" t="s">
        <v>1714</v>
      </c>
      <c r="F1218" s="138" t="s">
        <v>1715</v>
      </c>
      <c r="G1218" s="139" t="s">
        <v>368</v>
      </c>
      <c r="H1218" s="140">
        <v>16</v>
      </c>
      <c r="I1218" s="141"/>
      <c r="J1218" s="142">
        <f>ROUND(I1218*H1218,2)</f>
        <v>0</v>
      </c>
      <c r="K1218" s="138" t="s">
        <v>237</v>
      </c>
      <c r="L1218" s="32"/>
      <c r="M1218" s="143" t="s">
        <v>1</v>
      </c>
      <c r="N1218" s="144" t="s">
        <v>42</v>
      </c>
      <c r="P1218" s="145">
        <f>O1218*H1218</f>
        <v>0</v>
      </c>
      <c r="Q1218" s="145">
        <v>1.434E-2</v>
      </c>
      <c r="R1218" s="145">
        <f>Q1218*H1218</f>
        <v>0.22944000000000001</v>
      </c>
      <c r="S1218" s="145">
        <v>0</v>
      </c>
      <c r="T1218" s="146">
        <f>S1218*H1218</f>
        <v>0</v>
      </c>
      <c r="AR1218" s="147" t="s">
        <v>354</v>
      </c>
      <c r="AT1218" s="147" t="s">
        <v>180</v>
      </c>
      <c r="AU1218" s="147" t="s">
        <v>86</v>
      </c>
      <c r="AY1218" s="17" t="s">
        <v>177</v>
      </c>
      <c r="BE1218" s="148">
        <f>IF(N1218="základní",J1218,0)</f>
        <v>0</v>
      </c>
      <c r="BF1218" s="148">
        <f>IF(N1218="snížená",J1218,0)</f>
        <v>0</v>
      </c>
      <c r="BG1218" s="148">
        <f>IF(N1218="zákl. přenesená",J1218,0)</f>
        <v>0</v>
      </c>
      <c r="BH1218" s="148">
        <f>IF(N1218="sníž. přenesená",J1218,0)</f>
        <v>0</v>
      </c>
      <c r="BI1218" s="148">
        <f>IF(N1218="nulová",J1218,0)</f>
        <v>0</v>
      </c>
      <c r="BJ1218" s="17" t="s">
        <v>84</v>
      </c>
      <c r="BK1218" s="148">
        <f>ROUND(I1218*H1218,2)</f>
        <v>0</v>
      </c>
      <c r="BL1218" s="17" t="s">
        <v>354</v>
      </c>
      <c r="BM1218" s="147" t="s">
        <v>1716</v>
      </c>
    </row>
    <row r="1219" spans="2:65" s="1" customFormat="1" ht="19.5">
      <c r="B1219" s="32"/>
      <c r="D1219" s="149" t="s">
        <v>186</v>
      </c>
      <c r="F1219" s="150" t="s">
        <v>1717</v>
      </c>
      <c r="I1219" s="151"/>
      <c r="L1219" s="32"/>
      <c r="M1219" s="152"/>
      <c r="T1219" s="56"/>
      <c r="AT1219" s="17" t="s">
        <v>186</v>
      </c>
      <c r="AU1219" s="17" t="s">
        <v>86</v>
      </c>
    </row>
    <row r="1220" spans="2:65" s="12" customFormat="1" ht="11.25">
      <c r="B1220" s="156"/>
      <c r="D1220" s="149" t="s">
        <v>240</v>
      </c>
      <c r="E1220" s="157" t="s">
        <v>1</v>
      </c>
      <c r="F1220" s="158" t="s">
        <v>1718</v>
      </c>
      <c r="H1220" s="159">
        <v>16</v>
      </c>
      <c r="I1220" s="160"/>
      <c r="L1220" s="156"/>
      <c r="M1220" s="161"/>
      <c r="T1220" s="162"/>
      <c r="AT1220" s="157" t="s">
        <v>240</v>
      </c>
      <c r="AU1220" s="157" t="s">
        <v>86</v>
      </c>
      <c r="AV1220" s="12" t="s">
        <v>86</v>
      </c>
      <c r="AW1220" s="12" t="s">
        <v>32</v>
      </c>
      <c r="AX1220" s="12" t="s">
        <v>84</v>
      </c>
      <c r="AY1220" s="157" t="s">
        <v>177</v>
      </c>
    </row>
    <row r="1221" spans="2:65" s="1" customFormat="1" ht="21.75" customHeight="1">
      <c r="B1221" s="32"/>
      <c r="C1221" s="136" t="s">
        <v>1719</v>
      </c>
      <c r="D1221" s="136" t="s">
        <v>180</v>
      </c>
      <c r="E1221" s="137" t="s">
        <v>1720</v>
      </c>
      <c r="F1221" s="138" t="s">
        <v>1721</v>
      </c>
      <c r="G1221" s="139" t="s">
        <v>368</v>
      </c>
      <c r="H1221" s="140">
        <v>16</v>
      </c>
      <c r="I1221" s="141"/>
      <c r="J1221" s="142">
        <f>ROUND(I1221*H1221,2)</f>
        <v>0</v>
      </c>
      <c r="K1221" s="138" t="s">
        <v>237</v>
      </c>
      <c r="L1221" s="32"/>
      <c r="M1221" s="143" t="s">
        <v>1</v>
      </c>
      <c r="N1221" s="144" t="s">
        <v>42</v>
      </c>
      <c r="P1221" s="145">
        <f>O1221*H1221</f>
        <v>0</v>
      </c>
      <c r="Q1221" s="145">
        <v>0</v>
      </c>
      <c r="R1221" s="145">
        <f>Q1221*H1221</f>
        <v>0</v>
      </c>
      <c r="S1221" s="145">
        <v>0</v>
      </c>
      <c r="T1221" s="146">
        <f>S1221*H1221</f>
        <v>0</v>
      </c>
      <c r="AR1221" s="147" t="s">
        <v>354</v>
      </c>
      <c r="AT1221" s="147" t="s">
        <v>180</v>
      </c>
      <c r="AU1221" s="147" t="s">
        <v>86</v>
      </c>
      <c r="AY1221" s="17" t="s">
        <v>177</v>
      </c>
      <c r="BE1221" s="148">
        <f>IF(N1221="základní",J1221,0)</f>
        <v>0</v>
      </c>
      <c r="BF1221" s="148">
        <f>IF(N1221="snížená",J1221,0)</f>
        <v>0</v>
      </c>
      <c r="BG1221" s="148">
        <f>IF(N1221="zákl. přenesená",J1221,0)</f>
        <v>0</v>
      </c>
      <c r="BH1221" s="148">
        <f>IF(N1221="sníž. přenesená",J1221,0)</f>
        <v>0</v>
      </c>
      <c r="BI1221" s="148">
        <f>IF(N1221="nulová",J1221,0)</f>
        <v>0</v>
      </c>
      <c r="BJ1221" s="17" t="s">
        <v>84</v>
      </c>
      <c r="BK1221" s="148">
        <f>ROUND(I1221*H1221,2)</f>
        <v>0</v>
      </c>
      <c r="BL1221" s="17" t="s">
        <v>354</v>
      </c>
      <c r="BM1221" s="147" t="s">
        <v>1722</v>
      </c>
    </row>
    <row r="1222" spans="2:65" s="1" customFormat="1" ht="11.25">
      <c r="B1222" s="32"/>
      <c r="D1222" s="149" t="s">
        <v>186</v>
      </c>
      <c r="F1222" s="150" t="s">
        <v>1723</v>
      </c>
      <c r="I1222" s="151"/>
      <c r="L1222" s="32"/>
      <c r="M1222" s="152"/>
      <c r="T1222" s="56"/>
      <c r="AT1222" s="17" t="s">
        <v>186</v>
      </c>
      <c r="AU1222" s="17" t="s">
        <v>86</v>
      </c>
    </row>
    <row r="1223" spans="2:65" s="12" customFormat="1" ht="11.25">
      <c r="B1223" s="156"/>
      <c r="D1223" s="149" t="s">
        <v>240</v>
      </c>
      <c r="E1223" s="157" t="s">
        <v>1</v>
      </c>
      <c r="F1223" s="158" t="s">
        <v>1724</v>
      </c>
      <c r="H1223" s="159">
        <v>16</v>
      </c>
      <c r="I1223" s="160"/>
      <c r="L1223" s="156"/>
      <c r="M1223" s="161"/>
      <c r="T1223" s="162"/>
      <c r="AT1223" s="157" t="s">
        <v>240</v>
      </c>
      <c r="AU1223" s="157" t="s">
        <v>86</v>
      </c>
      <c r="AV1223" s="12" t="s">
        <v>86</v>
      </c>
      <c r="AW1223" s="12" t="s">
        <v>32</v>
      </c>
      <c r="AX1223" s="12" t="s">
        <v>84</v>
      </c>
      <c r="AY1223" s="157" t="s">
        <v>177</v>
      </c>
    </row>
    <row r="1224" spans="2:65" s="1" customFormat="1" ht="16.5" customHeight="1">
      <c r="B1224" s="32"/>
      <c r="C1224" s="136" t="s">
        <v>1725</v>
      </c>
      <c r="D1224" s="136" t="s">
        <v>180</v>
      </c>
      <c r="E1224" s="137" t="s">
        <v>1726</v>
      </c>
      <c r="F1224" s="138" t="s">
        <v>1727</v>
      </c>
      <c r="G1224" s="139" t="s">
        <v>236</v>
      </c>
      <c r="H1224" s="140">
        <v>24</v>
      </c>
      <c r="I1224" s="141"/>
      <c r="J1224" s="142">
        <f>ROUND(I1224*H1224,2)</f>
        <v>0</v>
      </c>
      <c r="K1224" s="138" t="s">
        <v>237</v>
      </c>
      <c r="L1224" s="32"/>
      <c r="M1224" s="143" t="s">
        <v>1</v>
      </c>
      <c r="N1224" s="144" t="s">
        <v>42</v>
      </c>
      <c r="P1224" s="145">
        <f>O1224*H1224</f>
        <v>0</v>
      </c>
      <c r="Q1224" s="145">
        <v>2.0000000000000002E-5</v>
      </c>
      <c r="R1224" s="145">
        <f>Q1224*H1224</f>
        <v>4.8000000000000007E-4</v>
      </c>
      <c r="S1224" s="145">
        <v>0</v>
      </c>
      <c r="T1224" s="146">
        <f>S1224*H1224</f>
        <v>0</v>
      </c>
      <c r="AR1224" s="147" t="s">
        <v>354</v>
      </c>
      <c r="AT1224" s="147" t="s">
        <v>180</v>
      </c>
      <c r="AU1224" s="147" t="s">
        <v>86</v>
      </c>
      <c r="AY1224" s="17" t="s">
        <v>177</v>
      </c>
      <c r="BE1224" s="148">
        <f>IF(N1224="základní",J1224,0)</f>
        <v>0</v>
      </c>
      <c r="BF1224" s="148">
        <f>IF(N1224="snížená",J1224,0)</f>
        <v>0</v>
      </c>
      <c r="BG1224" s="148">
        <f>IF(N1224="zákl. přenesená",J1224,0)</f>
        <v>0</v>
      </c>
      <c r="BH1224" s="148">
        <f>IF(N1224="sníž. přenesená",J1224,0)</f>
        <v>0</v>
      </c>
      <c r="BI1224" s="148">
        <f>IF(N1224="nulová",J1224,0)</f>
        <v>0</v>
      </c>
      <c r="BJ1224" s="17" t="s">
        <v>84</v>
      </c>
      <c r="BK1224" s="148">
        <f>ROUND(I1224*H1224,2)</f>
        <v>0</v>
      </c>
      <c r="BL1224" s="17" t="s">
        <v>354</v>
      </c>
      <c r="BM1224" s="147" t="s">
        <v>1728</v>
      </c>
    </row>
    <row r="1225" spans="2:65" s="1" customFormat="1" ht="11.25">
      <c r="B1225" s="32"/>
      <c r="D1225" s="149" t="s">
        <v>186</v>
      </c>
      <c r="F1225" s="150" t="s">
        <v>1729</v>
      </c>
      <c r="I1225" s="151"/>
      <c r="L1225" s="32"/>
      <c r="M1225" s="152"/>
      <c r="T1225" s="56"/>
      <c r="AT1225" s="17" t="s">
        <v>186</v>
      </c>
      <c r="AU1225" s="17" t="s">
        <v>86</v>
      </c>
    </row>
    <row r="1226" spans="2:65" s="12" customFormat="1" ht="11.25">
      <c r="B1226" s="156"/>
      <c r="D1226" s="149" t="s">
        <v>240</v>
      </c>
      <c r="E1226" s="157" t="s">
        <v>1</v>
      </c>
      <c r="F1226" s="158" t="s">
        <v>1730</v>
      </c>
      <c r="H1226" s="159">
        <v>24</v>
      </c>
      <c r="I1226" s="160"/>
      <c r="L1226" s="156"/>
      <c r="M1226" s="161"/>
      <c r="T1226" s="162"/>
      <c r="AT1226" s="157" t="s">
        <v>240</v>
      </c>
      <c r="AU1226" s="157" t="s">
        <v>86</v>
      </c>
      <c r="AV1226" s="12" t="s">
        <v>86</v>
      </c>
      <c r="AW1226" s="12" t="s">
        <v>32</v>
      </c>
      <c r="AX1226" s="12" t="s">
        <v>84</v>
      </c>
      <c r="AY1226" s="157" t="s">
        <v>177</v>
      </c>
    </row>
    <row r="1227" spans="2:65" s="1" customFormat="1" ht="16.5" customHeight="1">
      <c r="B1227" s="32"/>
      <c r="C1227" s="183" t="s">
        <v>1731</v>
      </c>
      <c r="D1227" s="183" t="s">
        <v>344</v>
      </c>
      <c r="E1227" s="184" t="s">
        <v>1732</v>
      </c>
      <c r="F1227" s="185" t="s">
        <v>1733</v>
      </c>
      <c r="G1227" s="186" t="s">
        <v>256</v>
      </c>
      <c r="H1227" s="187">
        <v>0.13800000000000001</v>
      </c>
      <c r="I1227" s="188"/>
      <c r="J1227" s="189">
        <f>ROUND(I1227*H1227,2)</f>
        <v>0</v>
      </c>
      <c r="K1227" s="185" t="s">
        <v>1</v>
      </c>
      <c r="L1227" s="190"/>
      <c r="M1227" s="191" t="s">
        <v>1</v>
      </c>
      <c r="N1227" s="192" t="s">
        <v>42</v>
      </c>
      <c r="P1227" s="145">
        <f>O1227*H1227</f>
        <v>0</v>
      </c>
      <c r="Q1227" s="145">
        <v>0.55000000000000004</v>
      </c>
      <c r="R1227" s="145">
        <f>Q1227*H1227</f>
        <v>7.5900000000000009E-2</v>
      </c>
      <c r="S1227" s="145">
        <v>0</v>
      </c>
      <c r="T1227" s="146">
        <f>S1227*H1227</f>
        <v>0</v>
      </c>
      <c r="AR1227" s="147" t="s">
        <v>447</v>
      </c>
      <c r="AT1227" s="147" t="s">
        <v>344</v>
      </c>
      <c r="AU1227" s="147" t="s">
        <v>86</v>
      </c>
      <c r="AY1227" s="17" t="s">
        <v>177</v>
      </c>
      <c r="BE1227" s="148">
        <f>IF(N1227="základní",J1227,0)</f>
        <v>0</v>
      </c>
      <c r="BF1227" s="148">
        <f>IF(N1227="snížená",J1227,0)</f>
        <v>0</v>
      </c>
      <c r="BG1227" s="148">
        <f>IF(N1227="zákl. přenesená",J1227,0)</f>
        <v>0</v>
      </c>
      <c r="BH1227" s="148">
        <f>IF(N1227="sníž. přenesená",J1227,0)</f>
        <v>0</v>
      </c>
      <c r="BI1227" s="148">
        <f>IF(N1227="nulová",J1227,0)</f>
        <v>0</v>
      </c>
      <c r="BJ1227" s="17" t="s">
        <v>84</v>
      </c>
      <c r="BK1227" s="148">
        <f>ROUND(I1227*H1227,2)</f>
        <v>0</v>
      </c>
      <c r="BL1227" s="17" t="s">
        <v>354</v>
      </c>
      <c r="BM1227" s="147" t="s">
        <v>1734</v>
      </c>
    </row>
    <row r="1228" spans="2:65" s="1" customFormat="1" ht="11.25">
      <c r="B1228" s="32"/>
      <c r="D1228" s="149" t="s">
        <v>186</v>
      </c>
      <c r="F1228" s="150" t="s">
        <v>1733</v>
      </c>
      <c r="I1228" s="151"/>
      <c r="L1228" s="32"/>
      <c r="M1228" s="152"/>
      <c r="T1228" s="56"/>
      <c r="AT1228" s="17" t="s">
        <v>186</v>
      </c>
      <c r="AU1228" s="17" t="s">
        <v>86</v>
      </c>
    </row>
    <row r="1229" spans="2:65" s="12" customFormat="1" ht="11.25">
      <c r="B1229" s="156"/>
      <c r="D1229" s="149" t="s">
        <v>240</v>
      </c>
      <c r="E1229" s="157" t="s">
        <v>1</v>
      </c>
      <c r="F1229" s="158" t="s">
        <v>1735</v>
      </c>
      <c r="H1229" s="159">
        <v>5.8000000000000003E-2</v>
      </c>
      <c r="I1229" s="160"/>
      <c r="L1229" s="156"/>
      <c r="M1229" s="161"/>
      <c r="T1229" s="162"/>
      <c r="AT1229" s="157" t="s">
        <v>240</v>
      </c>
      <c r="AU1229" s="157" t="s">
        <v>86</v>
      </c>
      <c r="AV1229" s="12" t="s">
        <v>86</v>
      </c>
      <c r="AW1229" s="12" t="s">
        <v>32</v>
      </c>
      <c r="AX1229" s="12" t="s">
        <v>77</v>
      </c>
      <c r="AY1229" s="157" t="s">
        <v>177</v>
      </c>
    </row>
    <row r="1230" spans="2:65" s="12" customFormat="1" ht="11.25">
      <c r="B1230" s="156"/>
      <c r="D1230" s="149" t="s">
        <v>240</v>
      </c>
      <c r="E1230" s="157" t="s">
        <v>1</v>
      </c>
      <c r="F1230" s="158" t="s">
        <v>1736</v>
      </c>
      <c r="H1230" s="159">
        <v>6.7000000000000004E-2</v>
      </c>
      <c r="I1230" s="160"/>
      <c r="L1230" s="156"/>
      <c r="M1230" s="161"/>
      <c r="T1230" s="162"/>
      <c r="AT1230" s="157" t="s">
        <v>240</v>
      </c>
      <c r="AU1230" s="157" t="s">
        <v>86</v>
      </c>
      <c r="AV1230" s="12" t="s">
        <v>86</v>
      </c>
      <c r="AW1230" s="12" t="s">
        <v>32</v>
      </c>
      <c r="AX1230" s="12" t="s">
        <v>77</v>
      </c>
      <c r="AY1230" s="157" t="s">
        <v>177</v>
      </c>
    </row>
    <row r="1231" spans="2:65" s="14" customFormat="1" ht="11.25">
      <c r="B1231" s="169"/>
      <c r="D1231" s="149" t="s">
        <v>240</v>
      </c>
      <c r="E1231" s="170" t="s">
        <v>1</v>
      </c>
      <c r="F1231" s="171" t="s">
        <v>263</v>
      </c>
      <c r="H1231" s="172">
        <v>0.125</v>
      </c>
      <c r="I1231" s="173"/>
      <c r="L1231" s="169"/>
      <c r="M1231" s="174"/>
      <c r="T1231" s="175"/>
      <c r="AT1231" s="170" t="s">
        <v>240</v>
      </c>
      <c r="AU1231" s="170" t="s">
        <v>86</v>
      </c>
      <c r="AV1231" s="14" t="s">
        <v>115</v>
      </c>
      <c r="AW1231" s="14" t="s">
        <v>32</v>
      </c>
      <c r="AX1231" s="14" t="s">
        <v>84</v>
      </c>
      <c r="AY1231" s="170" t="s">
        <v>177</v>
      </c>
    </row>
    <row r="1232" spans="2:65" s="12" customFormat="1" ht="11.25">
      <c r="B1232" s="156"/>
      <c r="D1232" s="149" t="s">
        <v>240</v>
      </c>
      <c r="F1232" s="158" t="s">
        <v>1737</v>
      </c>
      <c r="H1232" s="159">
        <v>0.13800000000000001</v>
      </c>
      <c r="I1232" s="160"/>
      <c r="L1232" s="156"/>
      <c r="M1232" s="161"/>
      <c r="T1232" s="162"/>
      <c r="AT1232" s="157" t="s">
        <v>240</v>
      </c>
      <c r="AU1232" s="157" t="s">
        <v>86</v>
      </c>
      <c r="AV1232" s="12" t="s">
        <v>86</v>
      </c>
      <c r="AW1232" s="12" t="s">
        <v>4</v>
      </c>
      <c r="AX1232" s="12" t="s">
        <v>84</v>
      </c>
      <c r="AY1232" s="157" t="s">
        <v>177</v>
      </c>
    </row>
    <row r="1233" spans="2:65" s="1" customFormat="1" ht="16.5" customHeight="1">
      <c r="B1233" s="32"/>
      <c r="C1233" s="136" t="s">
        <v>1738</v>
      </c>
      <c r="D1233" s="136" t="s">
        <v>180</v>
      </c>
      <c r="E1233" s="137" t="s">
        <v>1739</v>
      </c>
      <c r="F1233" s="138" t="s">
        <v>1740</v>
      </c>
      <c r="G1233" s="139" t="s">
        <v>256</v>
      </c>
      <c r="H1233" s="140">
        <v>0.7</v>
      </c>
      <c r="I1233" s="141"/>
      <c r="J1233" s="142">
        <f>ROUND(I1233*H1233,2)</f>
        <v>0</v>
      </c>
      <c r="K1233" s="138" t="s">
        <v>237</v>
      </c>
      <c r="L1233" s="32"/>
      <c r="M1233" s="143" t="s">
        <v>1</v>
      </c>
      <c r="N1233" s="144" t="s">
        <v>42</v>
      </c>
      <c r="P1233" s="145">
        <f>O1233*H1233</f>
        <v>0</v>
      </c>
      <c r="Q1233" s="145">
        <v>2.2839999999999999E-2</v>
      </c>
      <c r="R1233" s="145">
        <f>Q1233*H1233</f>
        <v>1.5987999999999999E-2</v>
      </c>
      <c r="S1233" s="145">
        <v>0</v>
      </c>
      <c r="T1233" s="146">
        <f>S1233*H1233</f>
        <v>0</v>
      </c>
      <c r="AR1233" s="147" t="s">
        <v>354</v>
      </c>
      <c r="AT1233" s="147" t="s">
        <v>180</v>
      </c>
      <c r="AU1233" s="147" t="s">
        <v>86</v>
      </c>
      <c r="AY1233" s="17" t="s">
        <v>177</v>
      </c>
      <c r="BE1233" s="148">
        <f>IF(N1233="základní",J1233,0)</f>
        <v>0</v>
      </c>
      <c r="BF1233" s="148">
        <f>IF(N1233="snížená",J1233,0)</f>
        <v>0</v>
      </c>
      <c r="BG1233" s="148">
        <f>IF(N1233="zákl. přenesená",J1233,0)</f>
        <v>0</v>
      </c>
      <c r="BH1233" s="148">
        <f>IF(N1233="sníž. přenesená",J1233,0)</f>
        <v>0</v>
      </c>
      <c r="BI1233" s="148">
        <f>IF(N1233="nulová",J1233,0)</f>
        <v>0</v>
      </c>
      <c r="BJ1233" s="17" t="s">
        <v>84</v>
      </c>
      <c r="BK1233" s="148">
        <f>ROUND(I1233*H1233,2)</f>
        <v>0</v>
      </c>
      <c r="BL1233" s="17" t="s">
        <v>354</v>
      </c>
      <c r="BM1233" s="147" t="s">
        <v>1741</v>
      </c>
    </row>
    <row r="1234" spans="2:65" s="1" customFormat="1" ht="11.25">
      <c r="B1234" s="32"/>
      <c r="D1234" s="149" t="s">
        <v>186</v>
      </c>
      <c r="F1234" s="150" t="s">
        <v>1742</v>
      </c>
      <c r="I1234" s="151"/>
      <c r="L1234" s="32"/>
      <c r="M1234" s="152"/>
      <c r="T1234" s="56"/>
      <c r="AT1234" s="17" t="s">
        <v>186</v>
      </c>
      <c r="AU1234" s="17" t="s">
        <v>86</v>
      </c>
    </row>
    <row r="1235" spans="2:65" s="12" customFormat="1" ht="11.25">
      <c r="B1235" s="156"/>
      <c r="D1235" s="149" t="s">
        <v>240</v>
      </c>
      <c r="E1235" s="157" t="s">
        <v>1</v>
      </c>
      <c r="F1235" s="158" t="s">
        <v>1743</v>
      </c>
      <c r="H1235" s="159">
        <v>0.56200000000000006</v>
      </c>
      <c r="I1235" s="160"/>
      <c r="L1235" s="156"/>
      <c r="M1235" s="161"/>
      <c r="T1235" s="162"/>
      <c r="AT1235" s="157" t="s">
        <v>240</v>
      </c>
      <c r="AU1235" s="157" t="s">
        <v>86</v>
      </c>
      <c r="AV1235" s="12" t="s">
        <v>86</v>
      </c>
      <c r="AW1235" s="12" t="s">
        <v>32</v>
      </c>
      <c r="AX1235" s="12" t="s">
        <v>77</v>
      </c>
      <c r="AY1235" s="157" t="s">
        <v>177</v>
      </c>
    </row>
    <row r="1236" spans="2:65" s="12" customFormat="1" ht="11.25">
      <c r="B1236" s="156"/>
      <c r="D1236" s="149" t="s">
        <v>240</v>
      </c>
      <c r="E1236" s="157" t="s">
        <v>1</v>
      </c>
      <c r="F1236" s="158" t="s">
        <v>1744</v>
      </c>
      <c r="H1236" s="159">
        <v>0.13800000000000001</v>
      </c>
      <c r="I1236" s="160"/>
      <c r="L1236" s="156"/>
      <c r="M1236" s="161"/>
      <c r="T1236" s="162"/>
      <c r="AT1236" s="157" t="s">
        <v>240</v>
      </c>
      <c r="AU1236" s="157" t="s">
        <v>86</v>
      </c>
      <c r="AV1236" s="12" t="s">
        <v>86</v>
      </c>
      <c r="AW1236" s="12" t="s">
        <v>32</v>
      </c>
      <c r="AX1236" s="12" t="s">
        <v>77</v>
      </c>
      <c r="AY1236" s="157" t="s">
        <v>177</v>
      </c>
    </row>
    <row r="1237" spans="2:65" s="14" customFormat="1" ht="11.25">
      <c r="B1237" s="169"/>
      <c r="D1237" s="149" t="s">
        <v>240</v>
      </c>
      <c r="E1237" s="170" t="s">
        <v>1</v>
      </c>
      <c r="F1237" s="171" t="s">
        <v>263</v>
      </c>
      <c r="H1237" s="172">
        <v>0.7</v>
      </c>
      <c r="I1237" s="173"/>
      <c r="L1237" s="169"/>
      <c r="M1237" s="174"/>
      <c r="T1237" s="175"/>
      <c r="AT1237" s="170" t="s">
        <v>240</v>
      </c>
      <c r="AU1237" s="170" t="s">
        <v>86</v>
      </c>
      <c r="AV1237" s="14" t="s">
        <v>115</v>
      </c>
      <c r="AW1237" s="14" t="s">
        <v>32</v>
      </c>
      <c r="AX1237" s="14" t="s">
        <v>84</v>
      </c>
      <c r="AY1237" s="170" t="s">
        <v>177</v>
      </c>
    </row>
    <row r="1238" spans="2:65" s="1" customFormat="1" ht="16.5" customHeight="1">
      <c r="B1238" s="32"/>
      <c r="C1238" s="136" t="s">
        <v>1745</v>
      </c>
      <c r="D1238" s="136" t="s">
        <v>180</v>
      </c>
      <c r="E1238" s="137" t="s">
        <v>1746</v>
      </c>
      <c r="F1238" s="138" t="s">
        <v>1747</v>
      </c>
      <c r="G1238" s="139" t="s">
        <v>183</v>
      </c>
      <c r="H1238" s="140">
        <v>1</v>
      </c>
      <c r="I1238" s="141"/>
      <c r="J1238" s="142">
        <f>ROUND(I1238*H1238,2)</f>
        <v>0</v>
      </c>
      <c r="K1238" s="138" t="s">
        <v>1</v>
      </c>
      <c r="L1238" s="32"/>
      <c r="M1238" s="143" t="s">
        <v>1</v>
      </c>
      <c r="N1238" s="144" t="s">
        <v>42</v>
      </c>
      <c r="P1238" s="145">
        <f>O1238*H1238</f>
        <v>0</v>
      </c>
      <c r="Q1238" s="145">
        <v>0</v>
      </c>
      <c r="R1238" s="145">
        <f>Q1238*H1238</f>
        <v>0</v>
      </c>
      <c r="S1238" s="145">
        <v>0</v>
      </c>
      <c r="T1238" s="146">
        <f>S1238*H1238</f>
        <v>0</v>
      </c>
      <c r="AR1238" s="147" t="s">
        <v>354</v>
      </c>
      <c r="AT1238" s="147" t="s">
        <v>180</v>
      </c>
      <c r="AU1238" s="147" t="s">
        <v>86</v>
      </c>
      <c r="AY1238" s="17" t="s">
        <v>177</v>
      </c>
      <c r="BE1238" s="148">
        <f>IF(N1238="základní",J1238,0)</f>
        <v>0</v>
      </c>
      <c r="BF1238" s="148">
        <f>IF(N1238="snížená",J1238,0)</f>
        <v>0</v>
      </c>
      <c r="BG1238" s="148">
        <f>IF(N1238="zákl. přenesená",J1238,0)</f>
        <v>0</v>
      </c>
      <c r="BH1238" s="148">
        <f>IF(N1238="sníž. přenesená",J1238,0)</f>
        <v>0</v>
      </c>
      <c r="BI1238" s="148">
        <f>IF(N1238="nulová",J1238,0)</f>
        <v>0</v>
      </c>
      <c r="BJ1238" s="17" t="s">
        <v>84</v>
      </c>
      <c r="BK1238" s="148">
        <f>ROUND(I1238*H1238,2)</f>
        <v>0</v>
      </c>
      <c r="BL1238" s="17" t="s">
        <v>354</v>
      </c>
      <c r="BM1238" s="147" t="s">
        <v>1748</v>
      </c>
    </row>
    <row r="1239" spans="2:65" s="1" customFormat="1" ht="11.25">
      <c r="B1239" s="32"/>
      <c r="D1239" s="149" t="s">
        <v>186</v>
      </c>
      <c r="F1239" s="150" t="s">
        <v>1747</v>
      </c>
      <c r="I1239" s="151"/>
      <c r="L1239" s="32"/>
      <c r="M1239" s="152"/>
      <c r="T1239" s="56"/>
      <c r="AT1239" s="17" t="s">
        <v>186</v>
      </c>
      <c r="AU1239" s="17" t="s">
        <v>86</v>
      </c>
    </row>
    <row r="1240" spans="2:65" s="12" customFormat="1" ht="11.25">
      <c r="B1240" s="156"/>
      <c r="D1240" s="149" t="s">
        <v>240</v>
      </c>
      <c r="E1240" s="157" t="s">
        <v>1</v>
      </c>
      <c r="F1240" s="158" t="s">
        <v>1301</v>
      </c>
      <c r="H1240" s="159">
        <v>1</v>
      </c>
      <c r="I1240" s="160"/>
      <c r="L1240" s="156"/>
      <c r="M1240" s="161"/>
      <c r="T1240" s="162"/>
      <c r="AT1240" s="157" t="s">
        <v>240</v>
      </c>
      <c r="AU1240" s="157" t="s">
        <v>86</v>
      </c>
      <c r="AV1240" s="12" t="s">
        <v>86</v>
      </c>
      <c r="AW1240" s="12" t="s">
        <v>32</v>
      </c>
      <c r="AX1240" s="12" t="s">
        <v>84</v>
      </c>
      <c r="AY1240" s="157" t="s">
        <v>177</v>
      </c>
    </row>
    <row r="1241" spans="2:65" s="1" customFormat="1" ht="16.5" customHeight="1">
      <c r="B1241" s="32"/>
      <c r="C1241" s="136" t="s">
        <v>1749</v>
      </c>
      <c r="D1241" s="136" t="s">
        <v>180</v>
      </c>
      <c r="E1241" s="137" t="s">
        <v>1750</v>
      </c>
      <c r="F1241" s="138" t="s">
        <v>1751</v>
      </c>
      <c r="G1241" s="139" t="s">
        <v>368</v>
      </c>
      <c r="H1241" s="140">
        <v>39.619999999999997</v>
      </c>
      <c r="I1241" s="141"/>
      <c r="J1241" s="142">
        <f>ROUND(I1241*H1241,2)</f>
        <v>0</v>
      </c>
      <c r="K1241" s="138" t="s">
        <v>237</v>
      </c>
      <c r="L1241" s="32"/>
      <c r="M1241" s="143" t="s">
        <v>1</v>
      </c>
      <c r="N1241" s="144" t="s">
        <v>42</v>
      </c>
      <c r="P1241" s="145">
        <f>O1241*H1241</f>
        <v>0</v>
      </c>
      <c r="Q1241" s="145">
        <v>2.503E-2</v>
      </c>
      <c r="R1241" s="145">
        <f>Q1241*H1241</f>
        <v>0.99168859999999992</v>
      </c>
      <c r="S1241" s="145">
        <v>0</v>
      </c>
      <c r="T1241" s="146">
        <f>S1241*H1241</f>
        <v>0</v>
      </c>
      <c r="AR1241" s="147" t="s">
        <v>354</v>
      </c>
      <c r="AT1241" s="147" t="s">
        <v>180</v>
      </c>
      <c r="AU1241" s="147" t="s">
        <v>86</v>
      </c>
      <c r="AY1241" s="17" t="s">
        <v>177</v>
      </c>
      <c r="BE1241" s="148">
        <f>IF(N1241="základní",J1241,0)</f>
        <v>0</v>
      </c>
      <c r="BF1241" s="148">
        <f>IF(N1241="snížená",J1241,0)</f>
        <v>0</v>
      </c>
      <c r="BG1241" s="148">
        <f>IF(N1241="zákl. přenesená",J1241,0)</f>
        <v>0</v>
      </c>
      <c r="BH1241" s="148">
        <f>IF(N1241="sníž. přenesená",J1241,0)</f>
        <v>0</v>
      </c>
      <c r="BI1241" s="148">
        <f>IF(N1241="nulová",J1241,0)</f>
        <v>0</v>
      </c>
      <c r="BJ1241" s="17" t="s">
        <v>84</v>
      </c>
      <c r="BK1241" s="148">
        <f>ROUND(I1241*H1241,2)</f>
        <v>0</v>
      </c>
      <c r="BL1241" s="17" t="s">
        <v>354</v>
      </c>
      <c r="BM1241" s="147" t="s">
        <v>1752</v>
      </c>
    </row>
    <row r="1242" spans="2:65" s="1" customFormat="1" ht="11.25">
      <c r="B1242" s="32"/>
      <c r="D1242" s="149" t="s">
        <v>186</v>
      </c>
      <c r="F1242" s="150" t="s">
        <v>1753</v>
      </c>
      <c r="I1242" s="151"/>
      <c r="L1242" s="32"/>
      <c r="M1242" s="152"/>
      <c r="T1242" s="56"/>
      <c r="AT1242" s="17" t="s">
        <v>186</v>
      </c>
      <c r="AU1242" s="17" t="s">
        <v>86</v>
      </c>
    </row>
    <row r="1243" spans="2:65" s="12" customFormat="1" ht="11.25">
      <c r="B1243" s="156"/>
      <c r="D1243" s="149" t="s">
        <v>240</v>
      </c>
      <c r="E1243" s="157" t="s">
        <v>1</v>
      </c>
      <c r="F1243" s="158" t="s">
        <v>1510</v>
      </c>
      <c r="H1243" s="159">
        <v>33.299999999999997</v>
      </c>
      <c r="I1243" s="160"/>
      <c r="L1243" s="156"/>
      <c r="M1243" s="161"/>
      <c r="T1243" s="162"/>
      <c r="AT1243" s="157" t="s">
        <v>240</v>
      </c>
      <c r="AU1243" s="157" t="s">
        <v>86</v>
      </c>
      <c r="AV1243" s="12" t="s">
        <v>86</v>
      </c>
      <c r="AW1243" s="12" t="s">
        <v>32</v>
      </c>
      <c r="AX1243" s="12" t="s">
        <v>77</v>
      </c>
      <c r="AY1243" s="157" t="s">
        <v>177</v>
      </c>
    </row>
    <row r="1244" spans="2:65" s="12" customFormat="1" ht="11.25">
      <c r="B1244" s="156"/>
      <c r="D1244" s="149" t="s">
        <v>240</v>
      </c>
      <c r="E1244" s="157" t="s">
        <v>1</v>
      </c>
      <c r="F1244" s="158" t="s">
        <v>1684</v>
      </c>
      <c r="H1244" s="159">
        <v>6.32</v>
      </c>
      <c r="I1244" s="160"/>
      <c r="L1244" s="156"/>
      <c r="M1244" s="161"/>
      <c r="T1244" s="162"/>
      <c r="AT1244" s="157" t="s">
        <v>240</v>
      </c>
      <c r="AU1244" s="157" t="s">
        <v>86</v>
      </c>
      <c r="AV1244" s="12" t="s">
        <v>86</v>
      </c>
      <c r="AW1244" s="12" t="s">
        <v>32</v>
      </c>
      <c r="AX1244" s="12" t="s">
        <v>77</v>
      </c>
      <c r="AY1244" s="157" t="s">
        <v>177</v>
      </c>
    </row>
    <row r="1245" spans="2:65" s="14" customFormat="1" ht="11.25">
      <c r="B1245" s="169"/>
      <c r="D1245" s="149" t="s">
        <v>240</v>
      </c>
      <c r="E1245" s="170" t="s">
        <v>1</v>
      </c>
      <c r="F1245" s="171" t="s">
        <v>263</v>
      </c>
      <c r="H1245" s="172">
        <v>39.619999999999997</v>
      </c>
      <c r="I1245" s="173"/>
      <c r="L1245" s="169"/>
      <c r="M1245" s="174"/>
      <c r="T1245" s="175"/>
      <c r="AT1245" s="170" t="s">
        <v>240</v>
      </c>
      <c r="AU1245" s="170" t="s">
        <v>86</v>
      </c>
      <c r="AV1245" s="14" t="s">
        <v>115</v>
      </c>
      <c r="AW1245" s="14" t="s">
        <v>32</v>
      </c>
      <c r="AX1245" s="14" t="s">
        <v>84</v>
      </c>
      <c r="AY1245" s="170" t="s">
        <v>177</v>
      </c>
    </row>
    <row r="1246" spans="2:65" s="1" customFormat="1" ht="16.5" customHeight="1">
      <c r="B1246" s="32"/>
      <c r="C1246" s="136" t="s">
        <v>1754</v>
      </c>
      <c r="D1246" s="136" t="s">
        <v>180</v>
      </c>
      <c r="E1246" s="137" t="s">
        <v>1755</v>
      </c>
      <c r="F1246" s="138" t="s">
        <v>1756</v>
      </c>
      <c r="G1246" s="139" t="s">
        <v>368</v>
      </c>
      <c r="H1246" s="140">
        <v>2.496</v>
      </c>
      <c r="I1246" s="141"/>
      <c r="J1246" s="142">
        <f>ROUND(I1246*H1246,2)</f>
        <v>0</v>
      </c>
      <c r="K1246" s="138" t="s">
        <v>237</v>
      </c>
      <c r="L1246" s="32"/>
      <c r="M1246" s="143" t="s">
        <v>1</v>
      </c>
      <c r="N1246" s="144" t="s">
        <v>42</v>
      </c>
      <c r="P1246" s="145">
        <f>O1246*H1246</f>
        <v>0</v>
      </c>
      <c r="Q1246" s="145">
        <v>0</v>
      </c>
      <c r="R1246" s="145">
        <f>Q1246*H1246</f>
        <v>0</v>
      </c>
      <c r="S1246" s="145">
        <v>0</v>
      </c>
      <c r="T1246" s="146">
        <f>S1246*H1246</f>
        <v>0</v>
      </c>
      <c r="AR1246" s="147" t="s">
        <v>354</v>
      </c>
      <c r="AT1246" s="147" t="s">
        <v>180</v>
      </c>
      <c r="AU1246" s="147" t="s">
        <v>86</v>
      </c>
      <c r="AY1246" s="17" t="s">
        <v>177</v>
      </c>
      <c r="BE1246" s="148">
        <f>IF(N1246="základní",J1246,0)</f>
        <v>0</v>
      </c>
      <c r="BF1246" s="148">
        <f>IF(N1246="snížená",J1246,0)</f>
        <v>0</v>
      </c>
      <c r="BG1246" s="148">
        <f>IF(N1246="zákl. přenesená",J1246,0)</f>
        <v>0</v>
      </c>
      <c r="BH1246" s="148">
        <f>IF(N1246="sníž. přenesená",J1246,0)</f>
        <v>0</v>
      </c>
      <c r="BI1246" s="148">
        <f>IF(N1246="nulová",J1246,0)</f>
        <v>0</v>
      </c>
      <c r="BJ1246" s="17" t="s">
        <v>84</v>
      </c>
      <c r="BK1246" s="148">
        <f>ROUND(I1246*H1246,2)</f>
        <v>0</v>
      </c>
      <c r="BL1246" s="17" t="s">
        <v>354</v>
      </c>
      <c r="BM1246" s="147" t="s">
        <v>1757</v>
      </c>
    </row>
    <row r="1247" spans="2:65" s="1" customFormat="1" ht="19.5">
      <c r="B1247" s="32"/>
      <c r="D1247" s="149" t="s">
        <v>186</v>
      </c>
      <c r="F1247" s="150" t="s">
        <v>1758</v>
      </c>
      <c r="I1247" s="151"/>
      <c r="L1247" s="32"/>
      <c r="M1247" s="152"/>
      <c r="T1247" s="56"/>
      <c r="AT1247" s="17" t="s">
        <v>186</v>
      </c>
      <c r="AU1247" s="17" t="s">
        <v>86</v>
      </c>
    </row>
    <row r="1248" spans="2:65" s="12" customFormat="1" ht="11.25">
      <c r="B1248" s="156"/>
      <c r="D1248" s="149" t="s">
        <v>240</v>
      </c>
      <c r="E1248" s="157" t="s">
        <v>1</v>
      </c>
      <c r="F1248" s="158" t="s">
        <v>1759</v>
      </c>
      <c r="H1248" s="159">
        <v>2.496</v>
      </c>
      <c r="I1248" s="160"/>
      <c r="L1248" s="156"/>
      <c r="M1248" s="161"/>
      <c r="T1248" s="162"/>
      <c r="AT1248" s="157" t="s">
        <v>240</v>
      </c>
      <c r="AU1248" s="157" t="s">
        <v>86</v>
      </c>
      <c r="AV1248" s="12" t="s">
        <v>86</v>
      </c>
      <c r="AW1248" s="12" t="s">
        <v>32</v>
      </c>
      <c r="AX1248" s="12" t="s">
        <v>84</v>
      </c>
      <c r="AY1248" s="157" t="s">
        <v>177</v>
      </c>
    </row>
    <row r="1249" spans="2:65" s="1" customFormat="1" ht="16.5" customHeight="1">
      <c r="B1249" s="32"/>
      <c r="C1249" s="183" t="s">
        <v>1760</v>
      </c>
      <c r="D1249" s="183" t="s">
        <v>344</v>
      </c>
      <c r="E1249" s="184" t="s">
        <v>1761</v>
      </c>
      <c r="F1249" s="185" t="s">
        <v>1762</v>
      </c>
      <c r="G1249" s="186" t="s">
        <v>368</v>
      </c>
      <c r="H1249" s="187">
        <v>2.746</v>
      </c>
      <c r="I1249" s="188"/>
      <c r="J1249" s="189">
        <f>ROUND(I1249*H1249,2)</f>
        <v>0</v>
      </c>
      <c r="K1249" s="185" t="s">
        <v>237</v>
      </c>
      <c r="L1249" s="190"/>
      <c r="M1249" s="191" t="s">
        <v>1</v>
      </c>
      <c r="N1249" s="192" t="s">
        <v>42</v>
      </c>
      <c r="P1249" s="145">
        <f>O1249*H1249</f>
        <v>0</v>
      </c>
      <c r="Q1249" s="145">
        <v>2.2700000000000001E-2</v>
      </c>
      <c r="R1249" s="145">
        <f>Q1249*H1249</f>
        <v>6.2334200000000006E-2</v>
      </c>
      <c r="S1249" s="145">
        <v>0</v>
      </c>
      <c r="T1249" s="146">
        <f>S1249*H1249</f>
        <v>0</v>
      </c>
      <c r="AR1249" s="147" t="s">
        <v>447</v>
      </c>
      <c r="AT1249" s="147" t="s">
        <v>344</v>
      </c>
      <c r="AU1249" s="147" t="s">
        <v>86</v>
      </c>
      <c r="AY1249" s="17" t="s">
        <v>177</v>
      </c>
      <c r="BE1249" s="148">
        <f>IF(N1249="základní",J1249,0)</f>
        <v>0</v>
      </c>
      <c r="BF1249" s="148">
        <f>IF(N1249="snížená",J1249,0)</f>
        <v>0</v>
      </c>
      <c r="BG1249" s="148">
        <f>IF(N1249="zákl. přenesená",J1249,0)</f>
        <v>0</v>
      </c>
      <c r="BH1249" s="148">
        <f>IF(N1249="sníž. přenesená",J1249,0)</f>
        <v>0</v>
      </c>
      <c r="BI1249" s="148">
        <f>IF(N1249="nulová",J1249,0)</f>
        <v>0</v>
      </c>
      <c r="BJ1249" s="17" t="s">
        <v>84</v>
      </c>
      <c r="BK1249" s="148">
        <f>ROUND(I1249*H1249,2)</f>
        <v>0</v>
      </c>
      <c r="BL1249" s="17" t="s">
        <v>354</v>
      </c>
      <c r="BM1249" s="147" t="s">
        <v>1763</v>
      </c>
    </row>
    <row r="1250" spans="2:65" s="1" customFormat="1" ht="11.25">
      <c r="B1250" s="32"/>
      <c r="D1250" s="149" t="s">
        <v>186</v>
      </c>
      <c r="F1250" s="150" t="s">
        <v>1762</v>
      </c>
      <c r="I1250" s="151"/>
      <c r="L1250" s="32"/>
      <c r="M1250" s="152"/>
      <c r="T1250" s="56"/>
      <c r="AT1250" s="17" t="s">
        <v>186</v>
      </c>
      <c r="AU1250" s="17" t="s">
        <v>86</v>
      </c>
    </row>
    <row r="1251" spans="2:65" s="12" customFormat="1" ht="11.25">
      <c r="B1251" s="156"/>
      <c r="D1251" s="149" t="s">
        <v>240</v>
      </c>
      <c r="F1251" s="158" t="s">
        <v>1764</v>
      </c>
      <c r="H1251" s="159">
        <v>2.746</v>
      </c>
      <c r="I1251" s="160"/>
      <c r="L1251" s="156"/>
      <c r="M1251" s="161"/>
      <c r="T1251" s="162"/>
      <c r="AT1251" s="157" t="s">
        <v>240</v>
      </c>
      <c r="AU1251" s="157" t="s">
        <v>86</v>
      </c>
      <c r="AV1251" s="12" t="s">
        <v>86</v>
      </c>
      <c r="AW1251" s="12" t="s">
        <v>4</v>
      </c>
      <c r="AX1251" s="12" t="s">
        <v>84</v>
      </c>
      <c r="AY1251" s="157" t="s">
        <v>177</v>
      </c>
    </row>
    <row r="1252" spans="2:65" s="1" customFormat="1" ht="16.5" customHeight="1">
      <c r="B1252" s="32"/>
      <c r="C1252" s="136" t="s">
        <v>1765</v>
      </c>
      <c r="D1252" s="136" t="s">
        <v>180</v>
      </c>
      <c r="E1252" s="137" t="s">
        <v>1766</v>
      </c>
      <c r="F1252" s="138" t="s">
        <v>1767</v>
      </c>
      <c r="G1252" s="139" t="s">
        <v>368</v>
      </c>
      <c r="H1252" s="140">
        <v>26.893999999999998</v>
      </c>
      <c r="I1252" s="141"/>
      <c r="J1252" s="142">
        <f>ROUND(I1252*H1252,2)</f>
        <v>0</v>
      </c>
      <c r="K1252" s="138" t="s">
        <v>237</v>
      </c>
      <c r="L1252" s="32"/>
      <c r="M1252" s="143" t="s">
        <v>1</v>
      </c>
      <c r="N1252" s="144" t="s">
        <v>42</v>
      </c>
      <c r="P1252" s="145">
        <f>O1252*H1252</f>
        <v>0</v>
      </c>
      <c r="Q1252" s="145">
        <v>9.8200000000000006E-3</v>
      </c>
      <c r="R1252" s="145">
        <f>Q1252*H1252</f>
        <v>0.26409907999999999</v>
      </c>
      <c r="S1252" s="145">
        <v>0</v>
      </c>
      <c r="T1252" s="146">
        <f>S1252*H1252</f>
        <v>0</v>
      </c>
      <c r="AR1252" s="147" t="s">
        <v>354</v>
      </c>
      <c r="AT1252" s="147" t="s">
        <v>180</v>
      </c>
      <c r="AU1252" s="147" t="s">
        <v>86</v>
      </c>
      <c r="AY1252" s="17" t="s">
        <v>177</v>
      </c>
      <c r="BE1252" s="148">
        <f>IF(N1252="základní",J1252,0)</f>
        <v>0</v>
      </c>
      <c r="BF1252" s="148">
        <f>IF(N1252="snížená",J1252,0)</f>
        <v>0</v>
      </c>
      <c r="BG1252" s="148">
        <f>IF(N1252="zákl. přenesená",J1252,0)</f>
        <v>0</v>
      </c>
      <c r="BH1252" s="148">
        <f>IF(N1252="sníž. přenesená",J1252,0)</f>
        <v>0</v>
      </c>
      <c r="BI1252" s="148">
        <f>IF(N1252="nulová",J1252,0)</f>
        <v>0</v>
      </c>
      <c r="BJ1252" s="17" t="s">
        <v>84</v>
      </c>
      <c r="BK1252" s="148">
        <f>ROUND(I1252*H1252,2)</f>
        <v>0</v>
      </c>
      <c r="BL1252" s="17" t="s">
        <v>354</v>
      </c>
      <c r="BM1252" s="147" t="s">
        <v>1768</v>
      </c>
    </row>
    <row r="1253" spans="2:65" s="1" customFormat="1" ht="11.25">
      <c r="B1253" s="32"/>
      <c r="D1253" s="149" t="s">
        <v>186</v>
      </c>
      <c r="F1253" s="150" t="s">
        <v>1769</v>
      </c>
      <c r="I1253" s="151"/>
      <c r="L1253" s="32"/>
      <c r="M1253" s="152"/>
      <c r="T1253" s="56"/>
      <c r="AT1253" s="17" t="s">
        <v>186</v>
      </c>
      <c r="AU1253" s="17" t="s">
        <v>86</v>
      </c>
    </row>
    <row r="1254" spans="2:65" s="12" customFormat="1" ht="11.25">
      <c r="B1254" s="156"/>
      <c r="D1254" s="149" t="s">
        <v>240</v>
      </c>
      <c r="E1254" s="157" t="s">
        <v>1</v>
      </c>
      <c r="F1254" s="158" t="s">
        <v>1770</v>
      </c>
      <c r="H1254" s="159">
        <v>26.893999999999998</v>
      </c>
      <c r="I1254" s="160"/>
      <c r="L1254" s="156"/>
      <c r="M1254" s="161"/>
      <c r="T1254" s="162"/>
      <c r="AT1254" s="157" t="s">
        <v>240</v>
      </c>
      <c r="AU1254" s="157" t="s">
        <v>86</v>
      </c>
      <c r="AV1254" s="12" t="s">
        <v>86</v>
      </c>
      <c r="AW1254" s="12" t="s">
        <v>32</v>
      </c>
      <c r="AX1254" s="12" t="s">
        <v>84</v>
      </c>
      <c r="AY1254" s="157" t="s">
        <v>177</v>
      </c>
    </row>
    <row r="1255" spans="2:65" s="1" customFormat="1" ht="16.5" customHeight="1">
      <c r="B1255" s="32"/>
      <c r="C1255" s="136" t="s">
        <v>1771</v>
      </c>
      <c r="D1255" s="136" t="s">
        <v>180</v>
      </c>
      <c r="E1255" s="137" t="s">
        <v>1772</v>
      </c>
      <c r="F1255" s="138" t="s">
        <v>1773</v>
      </c>
      <c r="G1255" s="139" t="s">
        <v>368</v>
      </c>
      <c r="H1255" s="140">
        <v>13.446999999999999</v>
      </c>
      <c r="I1255" s="141"/>
      <c r="J1255" s="142">
        <f>ROUND(I1255*H1255,2)</f>
        <v>0</v>
      </c>
      <c r="K1255" s="138" t="s">
        <v>237</v>
      </c>
      <c r="L1255" s="32"/>
      <c r="M1255" s="143" t="s">
        <v>1</v>
      </c>
      <c r="N1255" s="144" t="s">
        <v>42</v>
      </c>
      <c r="P1255" s="145">
        <f>O1255*H1255</f>
        <v>0</v>
      </c>
      <c r="Q1255" s="145">
        <v>0</v>
      </c>
      <c r="R1255" s="145">
        <f>Q1255*H1255</f>
        <v>0</v>
      </c>
      <c r="S1255" s="145">
        <v>0</v>
      </c>
      <c r="T1255" s="146">
        <f>S1255*H1255</f>
        <v>0</v>
      </c>
      <c r="AR1255" s="147" t="s">
        <v>354</v>
      </c>
      <c r="AT1255" s="147" t="s">
        <v>180</v>
      </c>
      <c r="AU1255" s="147" t="s">
        <v>86</v>
      </c>
      <c r="AY1255" s="17" t="s">
        <v>177</v>
      </c>
      <c r="BE1255" s="148">
        <f>IF(N1255="základní",J1255,0)</f>
        <v>0</v>
      </c>
      <c r="BF1255" s="148">
        <f>IF(N1255="snížená",J1255,0)</f>
        <v>0</v>
      </c>
      <c r="BG1255" s="148">
        <f>IF(N1255="zákl. přenesená",J1255,0)</f>
        <v>0</v>
      </c>
      <c r="BH1255" s="148">
        <f>IF(N1255="sníž. přenesená",J1255,0)</f>
        <v>0</v>
      </c>
      <c r="BI1255" s="148">
        <f>IF(N1255="nulová",J1255,0)</f>
        <v>0</v>
      </c>
      <c r="BJ1255" s="17" t="s">
        <v>84</v>
      </c>
      <c r="BK1255" s="148">
        <f>ROUND(I1255*H1255,2)</f>
        <v>0</v>
      </c>
      <c r="BL1255" s="17" t="s">
        <v>354</v>
      </c>
      <c r="BM1255" s="147" t="s">
        <v>1774</v>
      </c>
    </row>
    <row r="1256" spans="2:65" s="1" customFormat="1" ht="11.25">
      <c r="B1256" s="32"/>
      <c r="D1256" s="149" t="s">
        <v>186</v>
      </c>
      <c r="F1256" s="150" t="s">
        <v>1775</v>
      </c>
      <c r="I1256" s="151"/>
      <c r="L1256" s="32"/>
      <c r="M1256" s="152"/>
      <c r="T1256" s="56"/>
      <c r="AT1256" s="17" t="s">
        <v>186</v>
      </c>
      <c r="AU1256" s="17" t="s">
        <v>86</v>
      </c>
    </row>
    <row r="1257" spans="2:65" s="12" customFormat="1" ht="11.25">
      <c r="B1257" s="156"/>
      <c r="D1257" s="149" t="s">
        <v>240</v>
      </c>
      <c r="E1257" s="157" t="s">
        <v>1</v>
      </c>
      <c r="F1257" s="158" t="s">
        <v>1571</v>
      </c>
      <c r="H1257" s="159">
        <v>13.446999999999999</v>
      </c>
      <c r="I1257" s="160"/>
      <c r="L1257" s="156"/>
      <c r="M1257" s="161"/>
      <c r="T1257" s="162"/>
      <c r="AT1257" s="157" t="s">
        <v>240</v>
      </c>
      <c r="AU1257" s="157" t="s">
        <v>86</v>
      </c>
      <c r="AV1257" s="12" t="s">
        <v>86</v>
      </c>
      <c r="AW1257" s="12" t="s">
        <v>32</v>
      </c>
      <c r="AX1257" s="12" t="s">
        <v>84</v>
      </c>
      <c r="AY1257" s="157" t="s">
        <v>177</v>
      </c>
    </row>
    <row r="1258" spans="2:65" s="1" customFormat="1" ht="16.5" customHeight="1">
      <c r="B1258" s="32"/>
      <c r="C1258" s="183" t="s">
        <v>1776</v>
      </c>
      <c r="D1258" s="183" t="s">
        <v>344</v>
      </c>
      <c r="E1258" s="184" t="s">
        <v>1777</v>
      </c>
      <c r="F1258" s="185" t="s">
        <v>1778</v>
      </c>
      <c r="G1258" s="186" t="s">
        <v>256</v>
      </c>
      <c r="H1258" s="187">
        <v>0.29599999999999999</v>
      </c>
      <c r="I1258" s="188"/>
      <c r="J1258" s="189">
        <f>ROUND(I1258*H1258,2)</f>
        <v>0</v>
      </c>
      <c r="K1258" s="185" t="s">
        <v>1</v>
      </c>
      <c r="L1258" s="190"/>
      <c r="M1258" s="191" t="s">
        <v>1</v>
      </c>
      <c r="N1258" s="192" t="s">
        <v>42</v>
      </c>
      <c r="P1258" s="145">
        <f>O1258*H1258</f>
        <v>0</v>
      </c>
      <c r="Q1258" s="145">
        <v>0.55000000000000004</v>
      </c>
      <c r="R1258" s="145">
        <f>Q1258*H1258</f>
        <v>0.1628</v>
      </c>
      <c r="S1258" s="145">
        <v>0</v>
      </c>
      <c r="T1258" s="146">
        <f>S1258*H1258</f>
        <v>0</v>
      </c>
      <c r="AR1258" s="147" t="s">
        <v>447</v>
      </c>
      <c r="AT1258" s="147" t="s">
        <v>344</v>
      </c>
      <c r="AU1258" s="147" t="s">
        <v>86</v>
      </c>
      <c r="AY1258" s="17" t="s">
        <v>177</v>
      </c>
      <c r="BE1258" s="148">
        <f>IF(N1258="základní",J1258,0)</f>
        <v>0</v>
      </c>
      <c r="BF1258" s="148">
        <f>IF(N1258="snížená",J1258,0)</f>
        <v>0</v>
      </c>
      <c r="BG1258" s="148">
        <f>IF(N1258="zákl. přenesená",J1258,0)</f>
        <v>0</v>
      </c>
      <c r="BH1258" s="148">
        <f>IF(N1258="sníž. přenesená",J1258,0)</f>
        <v>0</v>
      </c>
      <c r="BI1258" s="148">
        <f>IF(N1258="nulová",J1258,0)</f>
        <v>0</v>
      </c>
      <c r="BJ1258" s="17" t="s">
        <v>84</v>
      </c>
      <c r="BK1258" s="148">
        <f>ROUND(I1258*H1258,2)</f>
        <v>0</v>
      </c>
      <c r="BL1258" s="17" t="s">
        <v>354</v>
      </c>
      <c r="BM1258" s="147" t="s">
        <v>1779</v>
      </c>
    </row>
    <row r="1259" spans="2:65" s="1" customFormat="1" ht="11.25">
      <c r="B1259" s="32"/>
      <c r="D1259" s="149" t="s">
        <v>186</v>
      </c>
      <c r="F1259" s="150" t="s">
        <v>1778</v>
      </c>
      <c r="I1259" s="151"/>
      <c r="L1259" s="32"/>
      <c r="M1259" s="152"/>
      <c r="T1259" s="56"/>
      <c r="AT1259" s="17" t="s">
        <v>186</v>
      </c>
      <c r="AU1259" s="17" t="s">
        <v>86</v>
      </c>
    </row>
    <row r="1260" spans="2:65" s="12" customFormat="1" ht="11.25">
      <c r="B1260" s="156"/>
      <c r="D1260" s="149" t="s">
        <v>240</v>
      </c>
      <c r="E1260" s="157" t="s">
        <v>1</v>
      </c>
      <c r="F1260" s="158" t="s">
        <v>1780</v>
      </c>
      <c r="H1260" s="159">
        <v>0.26900000000000002</v>
      </c>
      <c r="I1260" s="160"/>
      <c r="L1260" s="156"/>
      <c r="M1260" s="161"/>
      <c r="T1260" s="162"/>
      <c r="AT1260" s="157" t="s">
        <v>240</v>
      </c>
      <c r="AU1260" s="157" t="s">
        <v>86</v>
      </c>
      <c r="AV1260" s="12" t="s">
        <v>86</v>
      </c>
      <c r="AW1260" s="12" t="s">
        <v>32</v>
      </c>
      <c r="AX1260" s="12" t="s">
        <v>84</v>
      </c>
      <c r="AY1260" s="157" t="s">
        <v>177</v>
      </c>
    </row>
    <row r="1261" spans="2:65" s="12" customFormat="1" ht="11.25">
      <c r="B1261" s="156"/>
      <c r="D1261" s="149" t="s">
        <v>240</v>
      </c>
      <c r="F1261" s="158" t="s">
        <v>1781</v>
      </c>
      <c r="H1261" s="159">
        <v>0.29599999999999999</v>
      </c>
      <c r="I1261" s="160"/>
      <c r="L1261" s="156"/>
      <c r="M1261" s="161"/>
      <c r="T1261" s="162"/>
      <c r="AT1261" s="157" t="s">
        <v>240</v>
      </c>
      <c r="AU1261" s="157" t="s">
        <v>86</v>
      </c>
      <c r="AV1261" s="12" t="s">
        <v>86</v>
      </c>
      <c r="AW1261" s="12" t="s">
        <v>4</v>
      </c>
      <c r="AX1261" s="12" t="s">
        <v>84</v>
      </c>
      <c r="AY1261" s="157" t="s">
        <v>177</v>
      </c>
    </row>
    <row r="1262" spans="2:65" s="1" customFormat="1" ht="16.5" customHeight="1">
      <c r="B1262" s="32"/>
      <c r="C1262" s="136" t="s">
        <v>1782</v>
      </c>
      <c r="D1262" s="136" t="s">
        <v>180</v>
      </c>
      <c r="E1262" s="137" t="s">
        <v>1783</v>
      </c>
      <c r="F1262" s="138" t="s">
        <v>1784</v>
      </c>
      <c r="G1262" s="139" t="s">
        <v>256</v>
      </c>
      <c r="H1262" s="140">
        <v>0.29599999999999999</v>
      </c>
      <c r="I1262" s="141"/>
      <c r="J1262" s="142">
        <f>ROUND(I1262*H1262,2)</f>
        <v>0</v>
      </c>
      <c r="K1262" s="138" t="s">
        <v>237</v>
      </c>
      <c r="L1262" s="32"/>
      <c r="M1262" s="143" t="s">
        <v>1</v>
      </c>
      <c r="N1262" s="144" t="s">
        <v>42</v>
      </c>
      <c r="P1262" s="145">
        <f>O1262*H1262</f>
        <v>0</v>
      </c>
      <c r="Q1262" s="145">
        <v>2.7200000000000002E-3</v>
      </c>
      <c r="R1262" s="145">
        <f>Q1262*H1262</f>
        <v>8.0511999999999999E-4</v>
      </c>
      <c r="S1262" s="145">
        <v>0</v>
      </c>
      <c r="T1262" s="146">
        <f>S1262*H1262</f>
        <v>0</v>
      </c>
      <c r="AR1262" s="147" t="s">
        <v>354</v>
      </c>
      <c r="AT1262" s="147" t="s">
        <v>180</v>
      </c>
      <c r="AU1262" s="147" t="s">
        <v>86</v>
      </c>
      <c r="AY1262" s="17" t="s">
        <v>177</v>
      </c>
      <c r="BE1262" s="148">
        <f>IF(N1262="základní",J1262,0)</f>
        <v>0</v>
      </c>
      <c r="BF1262" s="148">
        <f>IF(N1262="snížená",J1262,0)</f>
        <v>0</v>
      </c>
      <c r="BG1262" s="148">
        <f>IF(N1262="zákl. přenesená",J1262,0)</f>
        <v>0</v>
      </c>
      <c r="BH1262" s="148">
        <f>IF(N1262="sníž. přenesená",J1262,0)</f>
        <v>0</v>
      </c>
      <c r="BI1262" s="148">
        <f>IF(N1262="nulová",J1262,0)</f>
        <v>0</v>
      </c>
      <c r="BJ1262" s="17" t="s">
        <v>84</v>
      </c>
      <c r="BK1262" s="148">
        <f>ROUND(I1262*H1262,2)</f>
        <v>0</v>
      </c>
      <c r="BL1262" s="17" t="s">
        <v>354</v>
      </c>
      <c r="BM1262" s="147" t="s">
        <v>1785</v>
      </c>
    </row>
    <row r="1263" spans="2:65" s="1" customFormat="1" ht="11.25">
      <c r="B1263" s="32"/>
      <c r="D1263" s="149" t="s">
        <v>186</v>
      </c>
      <c r="F1263" s="150" t="s">
        <v>1786</v>
      </c>
      <c r="I1263" s="151"/>
      <c r="L1263" s="32"/>
      <c r="M1263" s="152"/>
      <c r="T1263" s="56"/>
      <c r="AT1263" s="17" t="s">
        <v>186</v>
      </c>
      <c r="AU1263" s="17" t="s">
        <v>86</v>
      </c>
    </row>
    <row r="1264" spans="2:65" s="12" customFormat="1" ht="11.25">
      <c r="B1264" s="156"/>
      <c r="D1264" s="149" t="s">
        <v>240</v>
      </c>
      <c r="E1264" s="157" t="s">
        <v>1</v>
      </c>
      <c r="F1264" s="158" t="s">
        <v>1787</v>
      </c>
      <c r="H1264" s="159">
        <v>0.29599999999999999</v>
      </c>
      <c r="I1264" s="160"/>
      <c r="L1264" s="156"/>
      <c r="M1264" s="161"/>
      <c r="T1264" s="162"/>
      <c r="AT1264" s="157" t="s">
        <v>240</v>
      </c>
      <c r="AU1264" s="157" t="s">
        <v>86</v>
      </c>
      <c r="AV1264" s="12" t="s">
        <v>86</v>
      </c>
      <c r="AW1264" s="12" t="s">
        <v>32</v>
      </c>
      <c r="AX1264" s="12" t="s">
        <v>84</v>
      </c>
      <c r="AY1264" s="157" t="s">
        <v>177</v>
      </c>
    </row>
    <row r="1265" spans="2:65" s="1" customFormat="1" ht="24.2" customHeight="1">
      <c r="B1265" s="32"/>
      <c r="C1265" s="136" t="s">
        <v>1788</v>
      </c>
      <c r="D1265" s="136" t="s">
        <v>180</v>
      </c>
      <c r="E1265" s="137" t="s">
        <v>1789</v>
      </c>
      <c r="F1265" s="138" t="s">
        <v>1790</v>
      </c>
      <c r="G1265" s="139" t="s">
        <v>368</v>
      </c>
      <c r="H1265" s="140">
        <v>33.75</v>
      </c>
      <c r="I1265" s="141"/>
      <c r="J1265" s="142">
        <f>ROUND(I1265*H1265,2)</f>
        <v>0</v>
      </c>
      <c r="K1265" s="138" t="s">
        <v>1</v>
      </c>
      <c r="L1265" s="32"/>
      <c r="M1265" s="143" t="s">
        <v>1</v>
      </c>
      <c r="N1265" s="144" t="s">
        <v>42</v>
      </c>
      <c r="P1265" s="145">
        <f>O1265*H1265</f>
        <v>0</v>
      </c>
      <c r="Q1265" s="145">
        <v>0.02</v>
      </c>
      <c r="R1265" s="145">
        <f>Q1265*H1265</f>
        <v>0.67500000000000004</v>
      </c>
      <c r="S1265" s="145">
        <v>0</v>
      </c>
      <c r="T1265" s="146">
        <f>S1265*H1265</f>
        <v>0</v>
      </c>
      <c r="AR1265" s="147" t="s">
        <v>354</v>
      </c>
      <c r="AT1265" s="147" t="s">
        <v>180</v>
      </c>
      <c r="AU1265" s="147" t="s">
        <v>86</v>
      </c>
      <c r="AY1265" s="17" t="s">
        <v>177</v>
      </c>
      <c r="BE1265" s="148">
        <f>IF(N1265="základní",J1265,0)</f>
        <v>0</v>
      </c>
      <c r="BF1265" s="148">
        <f>IF(N1265="snížená",J1265,0)</f>
        <v>0</v>
      </c>
      <c r="BG1265" s="148">
        <f>IF(N1265="zákl. přenesená",J1265,0)</f>
        <v>0</v>
      </c>
      <c r="BH1265" s="148">
        <f>IF(N1265="sníž. přenesená",J1265,0)</f>
        <v>0</v>
      </c>
      <c r="BI1265" s="148">
        <f>IF(N1265="nulová",J1265,0)</f>
        <v>0</v>
      </c>
      <c r="BJ1265" s="17" t="s">
        <v>84</v>
      </c>
      <c r="BK1265" s="148">
        <f>ROUND(I1265*H1265,2)</f>
        <v>0</v>
      </c>
      <c r="BL1265" s="17" t="s">
        <v>354</v>
      </c>
      <c r="BM1265" s="147" t="s">
        <v>1791</v>
      </c>
    </row>
    <row r="1266" spans="2:65" s="1" customFormat="1" ht="19.5">
      <c r="B1266" s="32"/>
      <c r="D1266" s="149" t="s">
        <v>186</v>
      </c>
      <c r="F1266" s="150" t="s">
        <v>1790</v>
      </c>
      <c r="I1266" s="151"/>
      <c r="L1266" s="32"/>
      <c r="M1266" s="152"/>
      <c r="T1266" s="56"/>
      <c r="AT1266" s="17" t="s">
        <v>186</v>
      </c>
      <c r="AU1266" s="17" t="s">
        <v>86</v>
      </c>
    </row>
    <row r="1267" spans="2:65" s="12" customFormat="1" ht="11.25">
      <c r="B1267" s="156"/>
      <c r="D1267" s="149" t="s">
        <v>240</v>
      </c>
      <c r="E1267" s="157" t="s">
        <v>1</v>
      </c>
      <c r="F1267" s="158" t="s">
        <v>1792</v>
      </c>
      <c r="H1267" s="159">
        <v>19.75</v>
      </c>
      <c r="I1267" s="160"/>
      <c r="L1267" s="156"/>
      <c r="M1267" s="161"/>
      <c r="T1267" s="162"/>
      <c r="AT1267" s="157" t="s">
        <v>240</v>
      </c>
      <c r="AU1267" s="157" t="s">
        <v>86</v>
      </c>
      <c r="AV1267" s="12" t="s">
        <v>86</v>
      </c>
      <c r="AW1267" s="12" t="s">
        <v>32</v>
      </c>
      <c r="AX1267" s="12" t="s">
        <v>77</v>
      </c>
      <c r="AY1267" s="157" t="s">
        <v>177</v>
      </c>
    </row>
    <row r="1268" spans="2:65" s="12" customFormat="1" ht="11.25">
      <c r="B1268" s="156"/>
      <c r="D1268" s="149" t="s">
        <v>240</v>
      </c>
      <c r="E1268" s="157" t="s">
        <v>1</v>
      </c>
      <c r="F1268" s="158" t="s">
        <v>1793</v>
      </c>
      <c r="H1268" s="159">
        <v>14</v>
      </c>
      <c r="I1268" s="160"/>
      <c r="L1268" s="156"/>
      <c r="M1268" s="161"/>
      <c r="T1268" s="162"/>
      <c r="AT1268" s="157" t="s">
        <v>240</v>
      </c>
      <c r="AU1268" s="157" t="s">
        <v>86</v>
      </c>
      <c r="AV1268" s="12" t="s">
        <v>86</v>
      </c>
      <c r="AW1268" s="12" t="s">
        <v>32</v>
      </c>
      <c r="AX1268" s="12" t="s">
        <v>77</v>
      </c>
      <c r="AY1268" s="157" t="s">
        <v>177</v>
      </c>
    </row>
    <row r="1269" spans="2:65" s="14" customFormat="1" ht="11.25">
      <c r="B1269" s="169"/>
      <c r="D1269" s="149" t="s">
        <v>240</v>
      </c>
      <c r="E1269" s="170" t="s">
        <v>1</v>
      </c>
      <c r="F1269" s="171" t="s">
        <v>263</v>
      </c>
      <c r="H1269" s="172">
        <v>33.75</v>
      </c>
      <c r="I1269" s="173"/>
      <c r="L1269" s="169"/>
      <c r="M1269" s="174"/>
      <c r="T1269" s="175"/>
      <c r="AT1269" s="170" t="s">
        <v>240</v>
      </c>
      <c r="AU1269" s="170" t="s">
        <v>86</v>
      </c>
      <c r="AV1269" s="14" t="s">
        <v>115</v>
      </c>
      <c r="AW1269" s="14" t="s">
        <v>32</v>
      </c>
      <c r="AX1269" s="14" t="s">
        <v>84</v>
      </c>
      <c r="AY1269" s="170" t="s">
        <v>177</v>
      </c>
    </row>
    <row r="1270" spans="2:65" s="1" customFormat="1" ht="21.75" customHeight="1">
      <c r="B1270" s="32"/>
      <c r="C1270" s="136" t="s">
        <v>1794</v>
      </c>
      <c r="D1270" s="136" t="s">
        <v>180</v>
      </c>
      <c r="E1270" s="137" t="s">
        <v>1795</v>
      </c>
      <c r="F1270" s="138" t="s">
        <v>1796</v>
      </c>
      <c r="G1270" s="139" t="s">
        <v>368</v>
      </c>
      <c r="H1270" s="140">
        <v>33.75</v>
      </c>
      <c r="I1270" s="141"/>
      <c r="J1270" s="142">
        <f>ROUND(I1270*H1270,2)</f>
        <v>0</v>
      </c>
      <c r="K1270" s="138" t="s">
        <v>237</v>
      </c>
      <c r="L1270" s="32"/>
      <c r="M1270" s="143" t="s">
        <v>1</v>
      </c>
      <c r="N1270" s="144" t="s">
        <v>42</v>
      </c>
      <c r="P1270" s="145">
        <f>O1270*H1270</f>
        <v>0</v>
      </c>
      <c r="Q1270" s="145">
        <v>2.1000000000000001E-4</v>
      </c>
      <c r="R1270" s="145">
        <f>Q1270*H1270</f>
        <v>7.0875E-3</v>
      </c>
      <c r="S1270" s="145">
        <v>0</v>
      </c>
      <c r="T1270" s="146">
        <f>S1270*H1270</f>
        <v>0</v>
      </c>
      <c r="AR1270" s="147" t="s">
        <v>354</v>
      </c>
      <c r="AT1270" s="147" t="s">
        <v>180</v>
      </c>
      <c r="AU1270" s="147" t="s">
        <v>86</v>
      </c>
      <c r="AY1270" s="17" t="s">
        <v>177</v>
      </c>
      <c r="BE1270" s="148">
        <f>IF(N1270="základní",J1270,0)</f>
        <v>0</v>
      </c>
      <c r="BF1270" s="148">
        <f>IF(N1270="snížená",J1270,0)</f>
        <v>0</v>
      </c>
      <c r="BG1270" s="148">
        <f>IF(N1270="zákl. přenesená",J1270,0)</f>
        <v>0</v>
      </c>
      <c r="BH1270" s="148">
        <f>IF(N1270="sníž. přenesená",J1270,0)</f>
        <v>0</v>
      </c>
      <c r="BI1270" s="148">
        <f>IF(N1270="nulová",J1270,0)</f>
        <v>0</v>
      </c>
      <c r="BJ1270" s="17" t="s">
        <v>84</v>
      </c>
      <c r="BK1270" s="148">
        <f>ROUND(I1270*H1270,2)</f>
        <v>0</v>
      </c>
      <c r="BL1270" s="17" t="s">
        <v>354</v>
      </c>
      <c r="BM1270" s="147" t="s">
        <v>1797</v>
      </c>
    </row>
    <row r="1271" spans="2:65" s="1" customFormat="1" ht="19.5">
      <c r="B1271" s="32"/>
      <c r="D1271" s="149" t="s">
        <v>186</v>
      </c>
      <c r="F1271" s="150" t="s">
        <v>1798</v>
      </c>
      <c r="I1271" s="151"/>
      <c r="L1271" s="32"/>
      <c r="M1271" s="152"/>
      <c r="T1271" s="56"/>
      <c r="AT1271" s="17" t="s">
        <v>186</v>
      </c>
      <c r="AU1271" s="17" t="s">
        <v>86</v>
      </c>
    </row>
    <row r="1272" spans="2:65" s="12" customFormat="1" ht="11.25">
      <c r="B1272" s="156"/>
      <c r="D1272" s="149" t="s">
        <v>240</v>
      </c>
      <c r="E1272" s="157" t="s">
        <v>1</v>
      </c>
      <c r="F1272" s="158" t="s">
        <v>1792</v>
      </c>
      <c r="H1272" s="159">
        <v>19.75</v>
      </c>
      <c r="I1272" s="160"/>
      <c r="L1272" s="156"/>
      <c r="M1272" s="161"/>
      <c r="T1272" s="162"/>
      <c r="AT1272" s="157" t="s">
        <v>240</v>
      </c>
      <c r="AU1272" s="157" t="s">
        <v>86</v>
      </c>
      <c r="AV1272" s="12" t="s">
        <v>86</v>
      </c>
      <c r="AW1272" s="12" t="s">
        <v>32</v>
      </c>
      <c r="AX1272" s="12" t="s">
        <v>77</v>
      </c>
      <c r="AY1272" s="157" t="s">
        <v>177</v>
      </c>
    </row>
    <row r="1273" spans="2:65" s="12" customFormat="1" ht="11.25">
      <c r="B1273" s="156"/>
      <c r="D1273" s="149" t="s">
        <v>240</v>
      </c>
      <c r="E1273" s="157" t="s">
        <v>1</v>
      </c>
      <c r="F1273" s="158" t="s">
        <v>1793</v>
      </c>
      <c r="H1273" s="159">
        <v>14</v>
      </c>
      <c r="I1273" s="160"/>
      <c r="L1273" s="156"/>
      <c r="M1273" s="161"/>
      <c r="T1273" s="162"/>
      <c r="AT1273" s="157" t="s">
        <v>240</v>
      </c>
      <c r="AU1273" s="157" t="s">
        <v>86</v>
      </c>
      <c r="AV1273" s="12" t="s">
        <v>86</v>
      </c>
      <c r="AW1273" s="12" t="s">
        <v>32</v>
      </c>
      <c r="AX1273" s="12" t="s">
        <v>77</v>
      </c>
      <c r="AY1273" s="157" t="s">
        <v>177</v>
      </c>
    </row>
    <row r="1274" spans="2:65" s="14" customFormat="1" ht="11.25">
      <c r="B1274" s="169"/>
      <c r="D1274" s="149" t="s">
        <v>240</v>
      </c>
      <c r="E1274" s="170" t="s">
        <v>1</v>
      </c>
      <c r="F1274" s="171" t="s">
        <v>263</v>
      </c>
      <c r="H1274" s="172">
        <v>33.75</v>
      </c>
      <c r="I1274" s="173"/>
      <c r="L1274" s="169"/>
      <c r="M1274" s="174"/>
      <c r="T1274" s="175"/>
      <c r="AT1274" s="170" t="s">
        <v>240</v>
      </c>
      <c r="AU1274" s="170" t="s">
        <v>86</v>
      </c>
      <c r="AV1274" s="14" t="s">
        <v>115</v>
      </c>
      <c r="AW1274" s="14" t="s">
        <v>32</v>
      </c>
      <c r="AX1274" s="14" t="s">
        <v>84</v>
      </c>
      <c r="AY1274" s="170" t="s">
        <v>177</v>
      </c>
    </row>
    <row r="1275" spans="2:65" s="1" customFormat="1" ht="16.5" customHeight="1">
      <c r="B1275" s="32"/>
      <c r="C1275" s="183" t="s">
        <v>1799</v>
      </c>
      <c r="D1275" s="183" t="s">
        <v>344</v>
      </c>
      <c r="E1275" s="184" t="s">
        <v>1800</v>
      </c>
      <c r="F1275" s="185" t="s">
        <v>1801</v>
      </c>
      <c r="G1275" s="186" t="s">
        <v>368</v>
      </c>
      <c r="H1275" s="187">
        <v>36.450000000000003</v>
      </c>
      <c r="I1275" s="188"/>
      <c r="J1275" s="189">
        <f>ROUND(I1275*H1275,2)</f>
        <v>0</v>
      </c>
      <c r="K1275" s="185" t="s">
        <v>1</v>
      </c>
      <c r="L1275" s="190"/>
      <c r="M1275" s="191" t="s">
        <v>1</v>
      </c>
      <c r="N1275" s="192" t="s">
        <v>42</v>
      </c>
      <c r="P1275" s="145">
        <f>O1275*H1275</f>
        <v>0</v>
      </c>
      <c r="Q1275" s="145">
        <v>1.7999999999999999E-2</v>
      </c>
      <c r="R1275" s="145">
        <f>Q1275*H1275</f>
        <v>0.65610000000000002</v>
      </c>
      <c r="S1275" s="145">
        <v>0</v>
      </c>
      <c r="T1275" s="146">
        <f>S1275*H1275</f>
        <v>0</v>
      </c>
      <c r="AR1275" s="147" t="s">
        <v>447</v>
      </c>
      <c r="AT1275" s="147" t="s">
        <v>344</v>
      </c>
      <c r="AU1275" s="147" t="s">
        <v>86</v>
      </c>
      <c r="AY1275" s="17" t="s">
        <v>177</v>
      </c>
      <c r="BE1275" s="148">
        <f>IF(N1275="základní",J1275,0)</f>
        <v>0</v>
      </c>
      <c r="BF1275" s="148">
        <f>IF(N1275="snížená",J1275,0)</f>
        <v>0</v>
      </c>
      <c r="BG1275" s="148">
        <f>IF(N1275="zákl. přenesená",J1275,0)</f>
        <v>0</v>
      </c>
      <c r="BH1275" s="148">
        <f>IF(N1275="sníž. přenesená",J1275,0)</f>
        <v>0</v>
      </c>
      <c r="BI1275" s="148">
        <f>IF(N1275="nulová",J1275,0)</f>
        <v>0</v>
      </c>
      <c r="BJ1275" s="17" t="s">
        <v>84</v>
      </c>
      <c r="BK1275" s="148">
        <f>ROUND(I1275*H1275,2)</f>
        <v>0</v>
      </c>
      <c r="BL1275" s="17" t="s">
        <v>354</v>
      </c>
      <c r="BM1275" s="147" t="s">
        <v>1802</v>
      </c>
    </row>
    <row r="1276" spans="2:65" s="1" customFormat="1" ht="11.25">
      <c r="B1276" s="32"/>
      <c r="D1276" s="149" t="s">
        <v>186</v>
      </c>
      <c r="F1276" s="150" t="s">
        <v>1801</v>
      </c>
      <c r="I1276" s="151"/>
      <c r="L1276" s="32"/>
      <c r="M1276" s="152"/>
      <c r="T1276" s="56"/>
      <c r="AT1276" s="17" t="s">
        <v>186</v>
      </c>
      <c r="AU1276" s="17" t="s">
        <v>86</v>
      </c>
    </row>
    <row r="1277" spans="2:65" s="12" customFormat="1" ht="11.25">
      <c r="B1277" s="156"/>
      <c r="D1277" s="149" t="s">
        <v>240</v>
      </c>
      <c r="F1277" s="158" t="s">
        <v>1803</v>
      </c>
      <c r="H1277" s="159">
        <v>36.450000000000003</v>
      </c>
      <c r="I1277" s="160"/>
      <c r="L1277" s="156"/>
      <c r="M1277" s="161"/>
      <c r="T1277" s="162"/>
      <c r="AT1277" s="157" t="s">
        <v>240</v>
      </c>
      <c r="AU1277" s="157" t="s">
        <v>86</v>
      </c>
      <c r="AV1277" s="12" t="s">
        <v>86</v>
      </c>
      <c r="AW1277" s="12" t="s">
        <v>4</v>
      </c>
      <c r="AX1277" s="12" t="s">
        <v>84</v>
      </c>
      <c r="AY1277" s="157" t="s">
        <v>177</v>
      </c>
    </row>
    <row r="1278" spans="2:65" s="1" customFormat="1" ht="16.5" customHeight="1">
      <c r="B1278" s="32"/>
      <c r="C1278" s="136" t="s">
        <v>1804</v>
      </c>
      <c r="D1278" s="136" t="s">
        <v>180</v>
      </c>
      <c r="E1278" s="137" t="s">
        <v>1805</v>
      </c>
      <c r="F1278" s="138" t="s">
        <v>1806</v>
      </c>
      <c r="G1278" s="139" t="s">
        <v>368</v>
      </c>
      <c r="H1278" s="140">
        <v>6.7</v>
      </c>
      <c r="I1278" s="141"/>
      <c r="J1278" s="142">
        <f>ROUND(I1278*H1278,2)</f>
        <v>0</v>
      </c>
      <c r="K1278" s="138" t="s">
        <v>1</v>
      </c>
      <c r="L1278" s="32"/>
      <c r="M1278" s="143" t="s">
        <v>1</v>
      </c>
      <c r="N1278" s="144" t="s">
        <v>42</v>
      </c>
      <c r="P1278" s="145">
        <f>O1278*H1278</f>
        <v>0</v>
      </c>
      <c r="Q1278" s="145">
        <v>2.1000000000000001E-4</v>
      </c>
      <c r="R1278" s="145">
        <f>Q1278*H1278</f>
        <v>1.407E-3</v>
      </c>
      <c r="S1278" s="145">
        <v>0</v>
      </c>
      <c r="T1278" s="146">
        <f>S1278*H1278</f>
        <v>0</v>
      </c>
      <c r="AR1278" s="147" t="s">
        <v>354</v>
      </c>
      <c r="AT1278" s="147" t="s">
        <v>180</v>
      </c>
      <c r="AU1278" s="147" t="s">
        <v>86</v>
      </c>
      <c r="AY1278" s="17" t="s">
        <v>177</v>
      </c>
      <c r="BE1278" s="148">
        <f>IF(N1278="základní",J1278,0)</f>
        <v>0</v>
      </c>
      <c r="BF1278" s="148">
        <f>IF(N1278="snížená",J1278,0)</f>
        <v>0</v>
      </c>
      <c r="BG1278" s="148">
        <f>IF(N1278="zákl. přenesená",J1278,0)</f>
        <v>0</v>
      </c>
      <c r="BH1278" s="148">
        <f>IF(N1278="sníž. přenesená",J1278,0)</f>
        <v>0</v>
      </c>
      <c r="BI1278" s="148">
        <f>IF(N1278="nulová",J1278,0)</f>
        <v>0</v>
      </c>
      <c r="BJ1278" s="17" t="s">
        <v>84</v>
      </c>
      <c r="BK1278" s="148">
        <f>ROUND(I1278*H1278,2)</f>
        <v>0</v>
      </c>
      <c r="BL1278" s="17" t="s">
        <v>354</v>
      </c>
      <c r="BM1278" s="147" t="s">
        <v>1807</v>
      </c>
    </row>
    <row r="1279" spans="2:65" s="1" customFormat="1" ht="11.25">
      <c r="B1279" s="32"/>
      <c r="D1279" s="149" t="s">
        <v>186</v>
      </c>
      <c r="F1279" s="150" t="s">
        <v>1806</v>
      </c>
      <c r="I1279" s="151"/>
      <c r="L1279" s="32"/>
      <c r="M1279" s="152"/>
      <c r="T1279" s="56"/>
      <c r="AT1279" s="17" t="s">
        <v>186</v>
      </c>
      <c r="AU1279" s="17" t="s">
        <v>86</v>
      </c>
    </row>
    <row r="1280" spans="2:65" s="12" customFormat="1" ht="11.25">
      <c r="B1280" s="156"/>
      <c r="D1280" s="149" t="s">
        <v>240</v>
      </c>
      <c r="E1280" s="157" t="s">
        <v>1</v>
      </c>
      <c r="F1280" s="158" t="s">
        <v>1808</v>
      </c>
      <c r="H1280" s="159">
        <v>3.8</v>
      </c>
      <c r="I1280" s="160"/>
      <c r="L1280" s="156"/>
      <c r="M1280" s="161"/>
      <c r="T1280" s="162"/>
      <c r="AT1280" s="157" t="s">
        <v>240</v>
      </c>
      <c r="AU1280" s="157" t="s">
        <v>86</v>
      </c>
      <c r="AV1280" s="12" t="s">
        <v>86</v>
      </c>
      <c r="AW1280" s="12" t="s">
        <v>32</v>
      </c>
      <c r="AX1280" s="12" t="s">
        <v>77</v>
      </c>
      <c r="AY1280" s="157" t="s">
        <v>177</v>
      </c>
    </row>
    <row r="1281" spans="2:65" s="12" customFormat="1" ht="11.25">
      <c r="B1281" s="156"/>
      <c r="D1281" s="149" t="s">
        <v>240</v>
      </c>
      <c r="E1281" s="157" t="s">
        <v>1</v>
      </c>
      <c r="F1281" s="158" t="s">
        <v>1809</v>
      </c>
      <c r="H1281" s="159">
        <v>2.9</v>
      </c>
      <c r="I1281" s="160"/>
      <c r="L1281" s="156"/>
      <c r="M1281" s="161"/>
      <c r="T1281" s="162"/>
      <c r="AT1281" s="157" t="s">
        <v>240</v>
      </c>
      <c r="AU1281" s="157" t="s">
        <v>86</v>
      </c>
      <c r="AV1281" s="12" t="s">
        <v>86</v>
      </c>
      <c r="AW1281" s="12" t="s">
        <v>32</v>
      </c>
      <c r="AX1281" s="12" t="s">
        <v>77</v>
      </c>
      <c r="AY1281" s="157" t="s">
        <v>177</v>
      </c>
    </row>
    <row r="1282" spans="2:65" s="14" customFormat="1" ht="11.25">
      <c r="B1282" s="169"/>
      <c r="D1282" s="149" t="s">
        <v>240</v>
      </c>
      <c r="E1282" s="170" t="s">
        <v>1</v>
      </c>
      <c r="F1282" s="171" t="s">
        <v>263</v>
      </c>
      <c r="H1282" s="172">
        <v>6.7</v>
      </c>
      <c r="I1282" s="173"/>
      <c r="L1282" s="169"/>
      <c r="M1282" s="174"/>
      <c r="T1282" s="175"/>
      <c r="AT1282" s="170" t="s">
        <v>240</v>
      </c>
      <c r="AU1282" s="170" t="s">
        <v>86</v>
      </c>
      <c r="AV1282" s="14" t="s">
        <v>115</v>
      </c>
      <c r="AW1282" s="14" t="s">
        <v>32</v>
      </c>
      <c r="AX1282" s="14" t="s">
        <v>84</v>
      </c>
      <c r="AY1282" s="170" t="s">
        <v>177</v>
      </c>
    </row>
    <row r="1283" spans="2:65" s="1" customFormat="1" ht="16.5" customHeight="1">
      <c r="B1283" s="32"/>
      <c r="C1283" s="136" t="s">
        <v>1810</v>
      </c>
      <c r="D1283" s="136" t="s">
        <v>180</v>
      </c>
      <c r="E1283" s="137" t="s">
        <v>1811</v>
      </c>
      <c r="F1283" s="138" t="s">
        <v>1812</v>
      </c>
      <c r="G1283" s="139" t="s">
        <v>368</v>
      </c>
      <c r="H1283" s="140">
        <v>10.3</v>
      </c>
      <c r="I1283" s="141"/>
      <c r="J1283" s="142">
        <f>ROUND(I1283*H1283,2)</f>
        <v>0</v>
      </c>
      <c r="K1283" s="138" t="s">
        <v>1</v>
      </c>
      <c r="L1283" s="32"/>
      <c r="M1283" s="143" t="s">
        <v>1</v>
      </c>
      <c r="N1283" s="144" t="s">
        <v>42</v>
      </c>
      <c r="P1283" s="145">
        <f>O1283*H1283</f>
        <v>0</v>
      </c>
      <c r="Q1283" s="145">
        <v>2.1000000000000001E-4</v>
      </c>
      <c r="R1283" s="145">
        <f>Q1283*H1283</f>
        <v>2.1630000000000004E-3</v>
      </c>
      <c r="S1283" s="145">
        <v>0</v>
      </c>
      <c r="T1283" s="146">
        <f>S1283*H1283</f>
        <v>0</v>
      </c>
      <c r="AR1283" s="147" t="s">
        <v>354</v>
      </c>
      <c r="AT1283" s="147" t="s">
        <v>180</v>
      </c>
      <c r="AU1283" s="147" t="s">
        <v>86</v>
      </c>
      <c r="AY1283" s="17" t="s">
        <v>177</v>
      </c>
      <c r="BE1283" s="148">
        <f>IF(N1283="základní",J1283,0)</f>
        <v>0</v>
      </c>
      <c r="BF1283" s="148">
        <f>IF(N1283="snížená",J1283,0)</f>
        <v>0</v>
      </c>
      <c r="BG1283" s="148">
        <f>IF(N1283="zákl. přenesená",J1283,0)</f>
        <v>0</v>
      </c>
      <c r="BH1283" s="148">
        <f>IF(N1283="sníž. přenesená",J1283,0)</f>
        <v>0</v>
      </c>
      <c r="BI1283" s="148">
        <f>IF(N1283="nulová",J1283,0)</f>
        <v>0</v>
      </c>
      <c r="BJ1283" s="17" t="s">
        <v>84</v>
      </c>
      <c r="BK1283" s="148">
        <f>ROUND(I1283*H1283,2)</f>
        <v>0</v>
      </c>
      <c r="BL1283" s="17" t="s">
        <v>354</v>
      </c>
      <c r="BM1283" s="147" t="s">
        <v>1813</v>
      </c>
    </row>
    <row r="1284" spans="2:65" s="1" customFormat="1" ht="11.25">
      <c r="B1284" s="32"/>
      <c r="D1284" s="149" t="s">
        <v>186</v>
      </c>
      <c r="F1284" s="150" t="s">
        <v>1812</v>
      </c>
      <c r="I1284" s="151"/>
      <c r="L1284" s="32"/>
      <c r="M1284" s="152"/>
      <c r="T1284" s="56"/>
      <c r="AT1284" s="17" t="s">
        <v>186</v>
      </c>
      <c r="AU1284" s="17" t="s">
        <v>86</v>
      </c>
    </row>
    <row r="1285" spans="2:65" s="12" customFormat="1" ht="11.25">
      <c r="B1285" s="156"/>
      <c r="D1285" s="149" t="s">
        <v>240</v>
      </c>
      <c r="E1285" s="157" t="s">
        <v>1</v>
      </c>
      <c r="F1285" s="158" t="s">
        <v>1814</v>
      </c>
      <c r="H1285" s="159">
        <v>5.0999999999999996</v>
      </c>
      <c r="I1285" s="160"/>
      <c r="L1285" s="156"/>
      <c r="M1285" s="161"/>
      <c r="T1285" s="162"/>
      <c r="AT1285" s="157" t="s">
        <v>240</v>
      </c>
      <c r="AU1285" s="157" t="s">
        <v>86</v>
      </c>
      <c r="AV1285" s="12" t="s">
        <v>86</v>
      </c>
      <c r="AW1285" s="12" t="s">
        <v>32</v>
      </c>
      <c r="AX1285" s="12" t="s">
        <v>77</v>
      </c>
      <c r="AY1285" s="157" t="s">
        <v>177</v>
      </c>
    </row>
    <row r="1286" spans="2:65" s="12" customFormat="1" ht="11.25">
      <c r="B1286" s="156"/>
      <c r="D1286" s="149" t="s">
        <v>240</v>
      </c>
      <c r="E1286" s="157" t="s">
        <v>1</v>
      </c>
      <c r="F1286" s="158" t="s">
        <v>1815</v>
      </c>
      <c r="H1286" s="159">
        <v>5.2</v>
      </c>
      <c r="I1286" s="160"/>
      <c r="L1286" s="156"/>
      <c r="M1286" s="161"/>
      <c r="T1286" s="162"/>
      <c r="AT1286" s="157" t="s">
        <v>240</v>
      </c>
      <c r="AU1286" s="157" t="s">
        <v>86</v>
      </c>
      <c r="AV1286" s="12" t="s">
        <v>86</v>
      </c>
      <c r="AW1286" s="12" t="s">
        <v>32</v>
      </c>
      <c r="AX1286" s="12" t="s">
        <v>77</v>
      </c>
      <c r="AY1286" s="157" t="s">
        <v>177</v>
      </c>
    </row>
    <row r="1287" spans="2:65" s="14" customFormat="1" ht="11.25">
      <c r="B1287" s="169"/>
      <c r="D1287" s="149" t="s">
        <v>240</v>
      </c>
      <c r="E1287" s="170" t="s">
        <v>1</v>
      </c>
      <c r="F1287" s="171" t="s">
        <v>263</v>
      </c>
      <c r="H1287" s="172">
        <v>10.3</v>
      </c>
      <c r="I1287" s="173"/>
      <c r="L1287" s="169"/>
      <c r="M1287" s="174"/>
      <c r="T1287" s="175"/>
      <c r="AT1287" s="170" t="s">
        <v>240</v>
      </c>
      <c r="AU1287" s="170" t="s">
        <v>86</v>
      </c>
      <c r="AV1287" s="14" t="s">
        <v>115</v>
      </c>
      <c r="AW1287" s="14" t="s">
        <v>32</v>
      </c>
      <c r="AX1287" s="14" t="s">
        <v>84</v>
      </c>
      <c r="AY1287" s="170" t="s">
        <v>177</v>
      </c>
    </row>
    <row r="1288" spans="2:65" s="1" customFormat="1" ht="16.5" customHeight="1">
      <c r="B1288" s="32"/>
      <c r="C1288" s="136" t="s">
        <v>1816</v>
      </c>
      <c r="D1288" s="136" t="s">
        <v>180</v>
      </c>
      <c r="E1288" s="137" t="s">
        <v>1817</v>
      </c>
      <c r="F1288" s="138" t="s">
        <v>1818</v>
      </c>
      <c r="G1288" s="139" t="s">
        <v>368</v>
      </c>
      <c r="H1288" s="140">
        <v>33.75</v>
      </c>
      <c r="I1288" s="141"/>
      <c r="J1288" s="142">
        <f>ROUND(I1288*H1288,2)</f>
        <v>0</v>
      </c>
      <c r="K1288" s="138" t="s">
        <v>237</v>
      </c>
      <c r="L1288" s="32"/>
      <c r="M1288" s="143" t="s">
        <v>1</v>
      </c>
      <c r="N1288" s="144" t="s">
        <v>42</v>
      </c>
      <c r="P1288" s="145">
        <f>O1288*H1288</f>
        <v>0</v>
      </c>
      <c r="Q1288" s="145">
        <v>1.9000000000000001E-4</v>
      </c>
      <c r="R1288" s="145">
        <f>Q1288*H1288</f>
        <v>6.4125000000000007E-3</v>
      </c>
      <c r="S1288" s="145">
        <v>0</v>
      </c>
      <c r="T1288" s="146">
        <f>S1288*H1288</f>
        <v>0</v>
      </c>
      <c r="AR1288" s="147" t="s">
        <v>354</v>
      </c>
      <c r="AT1288" s="147" t="s">
        <v>180</v>
      </c>
      <c r="AU1288" s="147" t="s">
        <v>86</v>
      </c>
      <c r="AY1288" s="17" t="s">
        <v>177</v>
      </c>
      <c r="BE1288" s="148">
        <f>IF(N1288="základní",J1288,0)</f>
        <v>0</v>
      </c>
      <c r="BF1288" s="148">
        <f>IF(N1288="snížená",J1288,0)</f>
        <v>0</v>
      </c>
      <c r="BG1288" s="148">
        <f>IF(N1288="zákl. přenesená",J1288,0)</f>
        <v>0</v>
      </c>
      <c r="BH1288" s="148">
        <f>IF(N1288="sníž. přenesená",J1288,0)</f>
        <v>0</v>
      </c>
      <c r="BI1288" s="148">
        <f>IF(N1288="nulová",J1288,0)</f>
        <v>0</v>
      </c>
      <c r="BJ1288" s="17" t="s">
        <v>84</v>
      </c>
      <c r="BK1288" s="148">
        <f>ROUND(I1288*H1288,2)</f>
        <v>0</v>
      </c>
      <c r="BL1288" s="17" t="s">
        <v>354</v>
      </c>
      <c r="BM1288" s="147" t="s">
        <v>1819</v>
      </c>
    </row>
    <row r="1289" spans="2:65" s="1" customFormat="1" ht="11.25">
      <c r="B1289" s="32"/>
      <c r="D1289" s="149" t="s">
        <v>186</v>
      </c>
      <c r="F1289" s="150" t="s">
        <v>1820</v>
      </c>
      <c r="I1289" s="151"/>
      <c r="L1289" s="32"/>
      <c r="M1289" s="152"/>
      <c r="T1289" s="56"/>
      <c r="AT1289" s="17" t="s">
        <v>186</v>
      </c>
      <c r="AU1289" s="17" t="s">
        <v>86</v>
      </c>
    </row>
    <row r="1290" spans="2:65" s="12" customFormat="1" ht="11.25">
      <c r="B1290" s="156"/>
      <c r="D1290" s="149" t="s">
        <v>240</v>
      </c>
      <c r="E1290" s="157" t="s">
        <v>1</v>
      </c>
      <c r="F1290" s="158" t="s">
        <v>1792</v>
      </c>
      <c r="H1290" s="159">
        <v>19.75</v>
      </c>
      <c r="I1290" s="160"/>
      <c r="L1290" s="156"/>
      <c r="M1290" s="161"/>
      <c r="T1290" s="162"/>
      <c r="AT1290" s="157" t="s">
        <v>240</v>
      </c>
      <c r="AU1290" s="157" t="s">
        <v>86</v>
      </c>
      <c r="AV1290" s="12" t="s">
        <v>86</v>
      </c>
      <c r="AW1290" s="12" t="s">
        <v>32</v>
      </c>
      <c r="AX1290" s="12" t="s">
        <v>77</v>
      </c>
      <c r="AY1290" s="157" t="s">
        <v>177</v>
      </c>
    </row>
    <row r="1291" spans="2:65" s="12" customFormat="1" ht="11.25">
      <c r="B1291" s="156"/>
      <c r="D1291" s="149" t="s">
        <v>240</v>
      </c>
      <c r="E1291" s="157" t="s">
        <v>1</v>
      </c>
      <c r="F1291" s="158" t="s">
        <v>1793</v>
      </c>
      <c r="H1291" s="159">
        <v>14</v>
      </c>
      <c r="I1291" s="160"/>
      <c r="L1291" s="156"/>
      <c r="M1291" s="161"/>
      <c r="T1291" s="162"/>
      <c r="AT1291" s="157" t="s">
        <v>240</v>
      </c>
      <c r="AU1291" s="157" t="s">
        <v>86</v>
      </c>
      <c r="AV1291" s="12" t="s">
        <v>86</v>
      </c>
      <c r="AW1291" s="12" t="s">
        <v>32</v>
      </c>
      <c r="AX1291" s="12" t="s">
        <v>77</v>
      </c>
      <c r="AY1291" s="157" t="s">
        <v>177</v>
      </c>
    </row>
    <row r="1292" spans="2:65" s="14" customFormat="1" ht="11.25">
      <c r="B1292" s="169"/>
      <c r="D1292" s="149" t="s">
        <v>240</v>
      </c>
      <c r="E1292" s="170" t="s">
        <v>1</v>
      </c>
      <c r="F1292" s="171" t="s">
        <v>263</v>
      </c>
      <c r="H1292" s="172">
        <v>33.75</v>
      </c>
      <c r="I1292" s="173"/>
      <c r="L1292" s="169"/>
      <c r="M1292" s="174"/>
      <c r="T1292" s="175"/>
      <c r="AT1292" s="170" t="s">
        <v>240</v>
      </c>
      <c r="AU1292" s="170" t="s">
        <v>86</v>
      </c>
      <c r="AV1292" s="14" t="s">
        <v>115</v>
      </c>
      <c r="AW1292" s="14" t="s">
        <v>32</v>
      </c>
      <c r="AX1292" s="14" t="s">
        <v>84</v>
      </c>
      <c r="AY1292" s="170" t="s">
        <v>177</v>
      </c>
    </row>
    <row r="1293" spans="2:65" s="1" customFormat="1" ht="16.5" customHeight="1">
      <c r="B1293" s="32"/>
      <c r="C1293" s="136" t="s">
        <v>1821</v>
      </c>
      <c r="D1293" s="136" t="s">
        <v>180</v>
      </c>
      <c r="E1293" s="137" t="s">
        <v>1822</v>
      </c>
      <c r="F1293" s="138" t="s">
        <v>1823</v>
      </c>
      <c r="G1293" s="139" t="s">
        <v>307</v>
      </c>
      <c r="H1293" s="140">
        <v>5.431</v>
      </c>
      <c r="I1293" s="141"/>
      <c r="J1293" s="142">
        <f>ROUND(I1293*H1293,2)</f>
        <v>0</v>
      </c>
      <c r="K1293" s="138" t="s">
        <v>237</v>
      </c>
      <c r="L1293" s="32"/>
      <c r="M1293" s="143" t="s">
        <v>1</v>
      </c>
      <c r="N1293" s="144" t="s">
        <v>42</v>
      </c>
      <c r="P1293" s="145">
        <f>O1293*H1293</f>
        <v>0</v>
      </c>
      <c r="Q1293" s="145">
        <v>0</v>
      </c>
      <c r="R1293" s="145">
        <f>Q1293*H1293</f>
        <v>0</v>
      </c>
      <c r="S1293" s="145">
        <v>0</v>
      </c>
      <c r="T1293" s="146">
        <f>S1293*H1293</f>
        <v>0</v>
      </c>
      <c r="AR1293" s="147" t="s">
        <v>354</v>
      </c>
      <c r="AT1293" s="147" t="s">
        <v>180</v>
      </c>
      <c r="AU1293" s="147" t="s">
        <v>86</v>
      </c>
      <c r="AY1293" s="17" t="s">
        <v>177</v>
      </c>
      <c r="BE1293" s="148">
        <f>IF(N1293="základní",J1293,0)</f>
        <v>0</v>
      </c>
      <c r="BF1293" s="148">
        <f>IF(N1293="snížená",J1293,0)</f>
        <v>0</v>
      </c>
      <c r="BG1293" s="148">
        <f>IF(N1293="zákl. přenesená",J1293,0)</f>
        <v>0</v>
      </c>
      <c r="BH1293" s="148">
        <f>IF(N1293="sníž. přenesená",J1293,0)</f>
        <v>0</v>
      </c>
      <c r="BI1293" s="148">
        <f>IF(N1293="nulová",J1293,0)</f>
        <v>0</v>
      </c>
      <c r="BJ1293" s="17" t="s">
        <v>84</v>
      </c>
      <c r="BK1293" s="148">
        <f>ROUND(I1293*H1293,2)</f>
        <v>0</v>
      </c>
      <c r="BL1293" s="17" t="s">
        <v>354</v>
      </c>
      <c r="BM1293" s="147" t="s">
        <v>1824</v>
      </c>
    </row>
    <row r="1294" spans="2:65" s="1" customFormat="1" ht="19.5">
      <c r="B1294" s="32"/>
      <c r="D1294" s="149" t="s">
        <v>186</v>
      </c>
      <c r="F1294" s="150" t="s">
        <v>1825</v>
      </c>
      <c r="I1294" s="151"/>
      <c r="L1294" s="32"/>
      <c r="M1294" s="152"/>
      <c r="T1294" s="56"/>
      <c r="AT1294" s="17" t="s">
        <v>186</v>
      </c>
      <c r="AU1294" s="17" t="s">
        <v>86</v>
      </c>
    </row>
    <row r="1295" spans="2:65" s="11" customFormat="1" ht="22.9" customHeight="1">
      <c r="B1295" s="124"/>
      <c r="D1295" s="125" t="s">
        <v>76</v>
      </c>
      <c r="E1295" s="134" t="s">
        <v>1826</v>
      </c>
      <c r="F1295" s="134" t="s">
        <v>1827</v>
      </c>
      <c r="I1295" s="127"/>
      <c r="J1295" s="135">
        <f>BK1295</f>
        <v>0</v>
      </c>
      <c r="L1295" s="124"/>
      <c r="M1295" s="129"/>
      <c r="P1295" s="130">
        <f>SUM(P1296:P1373)</f>
        <v>0</v>
      </c>
      <c r="R1295" s="130">
        <f>SUM(R1296:R1373)</f>
        <v>5.0065653699999988</v>
      </c>
      <c r="T1295" s="131">
        <f>SUM(T1296:T1373)</f>
        <v>0</v>
      </c>
      <c r="AR1295" s="125" t="s">
        <v>86</v>
      </c>
      <c r="AT1295" s="132" t="s">
        <v>76</v>
      </c>
      <c r="AU1295" s="132" t="s">
        <v>84</v>
      </c>
      <c r="AY1295" s="125" t="s">
        <v>177</v>
      </c>
      <c r="BK1295" s="133">
        <f>SUM(BK1296:BK1373)</f>
        <v>0</v>
      </c>
    </row>
    <row r="1296" spans="2:65" s="1" customFormat="1" ht="16.5" customHeight="1">
      <c r="B1296" s="32"/>
      <c r="C1296" s="136" t="s">
        <v>1828</v>
      </c>
      <c r="D1296" s="136" t="s">
        <v>180</v>
      </c>
      <c r="E1296" s="137" t="s">
        <v>1829</v>
      </c>
      <c r="F1296" s="138" t="s">
        <v>1830</v>
      </c>
      <c r="G1296" s="139" t="s">
        <v>368</v>
      </c>
      <c r="H1296" s="140">
        <v>74.88</v>
      </c>
      <c r="I1296" s="141"/>
      <c r="J1296" s="142">
        <f>ROUND(I1296*H1296,2)</f>
        <v>0</v>
      </c>
      <c r="K1296" s="138" t="s">
        <v>237</v>
      </c>
      <c r="L1296" s="32"/>
      <c r="M1296" s="143" t="s">
        <v>1</v>
      </c>
      <c r="N1296" s="144" t="s">
        <v>42</v>
      </c>
      <c r="P1296" s="145">
        <f>O1296*H1296</f>
        <v>0</v>
      </c>
      <c r="Q1296" s="145">
        <v>1.1820000000000001E-2</v>
      </c>
      <c r="R1296" s="145">
        <f>Q1296*H1296</f>
        <v>0.88508160000000002</v>
      </c>
      <c r="S1296" s="145">
        <v>0</v>
      </c>
      <c r="T1296" s="146">
        <f>S1296*H1296</f>
        <v>0</v>
      </c>
      <c r="AR1296" s="147" t="s">
        <v>354</v>
      </c>
      <c r="AT1296" s="147" t="s">
        <v>180</v>
      </c>
      <c r="AU1296" s="147" t="s">
        <v>86</v>
      </c>
      <c r="AY1296" s="17" t="s">
        <v>177</v>
      </c>
      <c r="BE1296" s="148">
        <f>IF(N1296="základní",J1296,0)</f>
        <v>0</v>
      </c>
      <c r="BF1296" s="148">
        <f>IF(N1296="snížená",J1296,0)</f>
        <v>0</v>
      </c>
      <c r="BG1296" s="148">
        <f>IF(N1296="zákl. přenesená",J1296,0)</f>
        <v>0</v>
      </c>
      <c r="BH1296" s="148">
        <f>IF(N1296="sníž. přenesená",J1296,0)</f>
        <v>0</v>
      </c>
      <c r="BI1296" s="148">
        <f>IF(N1296="nulová",J1296,0)</f>
        <v>0</v>
      </c>
      <c r="BJ1296" s="17" t="s">
        <v>84</v>
      </c>
      <c r="BK1296" s="148">
        <f>ROUND(I1296*H1296,2)</f>
        <v>0</v>
      </c>
      <c r="BL1296" s="17" t="s">
        <v>354</v>
      </c>
      <c r="BM1296" s="147" t="s">
        <v>1831</v>
      </c>
    </row>
    <row r="1297" spans="2:65" s="1" customFormat="1" ht="19.5">
      <c r="B1297" s="32"/>
      <c r="D1297" s="149" t="s">
        <v>186</v>
      </c>
      <c r="F1297" s="150" t="s">
        <v>1832</v>
      </c>
      <c r="I1297" s="151"/>
      <c r="L1297" s="32"/>
      <c r="M1297" s="152"/>
      <c r="T1297" s="56"/>
      <c r="AT1297" s="17" t="s">
        <v>186</v>
      </c>
      <c r="AU1297" s="17" t="s">
        <v>86</v>
      </c>
    </row>
    <row r="1298" spans="2:65" s="13" customFormat="1" ht="11.25">
      <c r="B1298" s="163"/>
      <c r="D1298" s="149" t="s">
        <v>240</v>
      </c>
      <c r="E1298" s="164" t="s">
        <v>1</v>
      </c>
      <c r="F1298" s="165" t="s">
        <v>753</v>
      </c>
      <c r="H1298" s="164" t="s">
        <v>1</v>
      </c>
      <c r="I1298" s="166"/>
      <c r="L1298" s="163"/>
      <c r="M1298" s="167"/>
      <c r="T1298" s="168"/>
      <c r="AT1298" s="164" t="s">
        <v>240</v>
      </c>
      <c r="AU1298" s="164" t="s">
        <v>86</v>
      </c>
      <c r="AV1298" s="13" t="s">
        <v>84</v>
      </c>
      <c r="AW1298" s="13" t="s">
        <v>32</v>
      </c>
      <c r="AX1298" s="13" t="s">
        <v>77</v>
      </c>
      <c r="AY1298" s="164" t="s">
        <v>177</v>
      </c>
    </row>
    <row r="1299" spans="2:65" s="12" customFormat="1" ht="11.25">
      <c r="B1299" s="156"/>
      <c r="D1299" s="149" t="s">
        <v>240</v>
      </c>
      <c r="E1299" s="157" t="s">
        <v>1</v>
      </c>
      <c r="F1299" s="158" t="s">
        <v>1833</v>
      </c>
      <c r="H1299" s="159">
        <v>74.88</v>
      </c>
      <c r="I1299" s="160"/>
      <c r="L1299" s="156"/>
      <c r="M1299" s="161"/>
      <c r="T1299" s="162"/>
      <c r="AT1299" s="157" t="s">
        <v>240</v>
      </c>
      <c r="AU1299" s="157" t="s">
        <v>86</v>
      </c>
      <c r="AV1299" s="12" t="s">
        <v>86</v>
      </c>
      <c r="AW1299" s="12" t="s">
        <v>32</v>
      </c>
      <c r="AX1299" s="12" t="s">
        <v>84</v>
      </c>
      <c r="AY1299" s="157" t="s">
        <v>177</v>
      </c>
    </row>
    <row r="1300" spans="2:65" s="1" customFormat="1" ht="21.75" customHeight="1">
      <c r="B1300" s="32"/>
      <c r="C1300" s="136" t="s">
        <v>1834</v>
      </c>
      <c r="D1300" s="136" t="s">
        <v>180</v>
      </c>
      <c r="E1300" s="137" t="s">
        <v>1835</v>
      </c>
      <c r="F1300" s="138" t="s">
        <v>1836</v>
      </c>
      <c r="G1300" s="139" t="s">
        <v>368</v>
      </c>
      <c r="H1300" s="140">
        <v>6.96</v>
      </c>
      <c r="I1300" s="141"/>
      <c r="J1300" s="142">
        <f>ROUND(I1300*H1300,2)</f>
        <v>0</v>
      </c>
      <c r="K1300" s="138" t="s">
        <v>237</v>
      </c>
      <c r="L1300" s="32"/>
      <c r="M1300" s="143" t="s">
        <v>1</v>
      </c>
      <c r="N1300" s="144" t="s">
        <v>42</v>
      </c>
      <c r="P1300" s="145">
        <f>O1300*H1300</f>
        <v>0</v>
      </c>
      <c r="Q1300" s="145">
        <v>2.964E-2</v>
      </c>
      <c r="R1300" s="145">
        <f>Q1300*H1300</f>
        <v>0.20629439999999999</v>
      </c>
      <c r="S1300" s="145">
        <v>0</v>
      </c>
      <c r="T1300" s="146">
        <f>S1300*H1300</f>
        <v>0</v>
      </c>
      <c r="AR1300" s="147" t="s">
        <v>354</v>
      </c>
      <c r="AT1300" s="147" t="s">
        <v>180</v>
      </c>
      <c r="AU1300" s="147" t="s">
        <v>86</v>
      </c>
      <c r="AY1300" s="17" t="s">
        <v>177</v>
      </c>
      <c r="BE1300" s="148">
        <f>IF(N1300="základní",J1300,0)</f>
        <v>0</v>
      </c>
      <c r="BF1300" s="148">
        <f>IF(N1300="snížená",J1300,0)</f>
        <v>0</v>
      </c>
      <c r="BG1300" s="148">
        <f>IF(N1300="zákl. přenesená",J1300,0)</f>
        <v>0</v>
      </c>
      <c r="BH1300" s="148">
        <f>IF(N1300="sníž. přenesená",J1300,0)</f>
        <v>0</v>
      </c>
      <c r="BI1300" s="148">
        <f>IF(N1300="nulová",J1300,0)</f>
        <v>0</v>
      </c>
      <c r="BJ1300" s="17" t="s">
        <v>84</v>
      </c>
      <c r="BK1300" s="148">
        <f>ROUND(I1300*H1300,2)</f>
        <v>0</v>
      </c>
      <c r="BL1300" s="17" t="s">
        <v>354</v>
      </c>
      <c r="BM1300" s="147" t="s">
        <v>1837</v>
      </c>
    </row>
    <row r="1301" spans="2:65" s="1" customFormat="1" ht="19.5">
      <c r="B1301" s="32"/>
      <c r="D1301" s="149" t="s">
        <v>186</v>
      </c>
      <c r="F1301" s="150" t="s">
        <v>1838</v>
      </c>
      <c r="I1301" s="151"/>
      <c r="L1301" s="32"/>
      <c r="M1301" s="152"/>
      <c r="T1301" s="56"/>
      <c r="AT1301" s="17" t="s">
        <v>186</v>
      </c>
      <c r="AU1301" s="17" t="s">
        <v>86</v>
      </c>
    </row>
    <row r="1302" spans="2:65" s="12" customFormat="1" ht="11.25">
      <c r="B1302" s="156"/>
      <c r="D1302" s="149" t="s">
        <v>240</v>
      </c>
      <c r="E1302" s="157" t="s">
        <v>1</v>
      </c>
      <c r="F1302" s="158" t="s">
        <v>1839</v>
      </c>
      <c r="H1302" s="159">
        <v>4.5599999999999996</v>
      </c>
      <c r="I1302" s="160"/>
      <c r="L1302" s="156"/>
      <c r="M1302" s="161"/>
      <c r="T1302" s="162"/>
      <c r="AT1302" s="157" t="s">
        <v>240</v>
      </c>
      <c r="AU1302" s="157" t="s">
        <v>86</v>
      </c>
      <c r="AV1302" s="12" t="s">
        <v>86</v>
      </c>
      <c r="AW1302" s="12" t="s">
        <v>32</v>
      </c>
      <c r="AX1302" s="12" t="s">
        <v>77</v>
      </c>
      <c r="AY1302" s="157" t="s">
        <v>177</v>
      </c>
    </row>
    <row r="1303" spans="2:65" s="12" customFormat="1" ht="11.25">
      <c r="B1303" s="156"/>
      <c r="D1303" s="149" t="s">
        <v>240</v>
      </c>
      <c r="E1303" s="157" t="s">
        <v>1</v>
      </c>
      <c r="F1303" s="158" t="s">
        <v>1840</v>
      </c>
      <c r="H1303" s="159">
        <v>1.2</v>
      </c>
      <c r="I1303" s="160"/>
      <c r="L1303" s="156"/>
      <c r="M1303" s="161"/>
      <c r="T1303" s="162"/>
      <c r="AT1303" s="157" t="s">
        <v>240</v>
      </c>
      <c r="AU1303" s="157" t="s">
        <v>86</v>
      </c>
      <c r="AV1303" s="12" t="s">
        <v>86</v>
      </c>
      <c r="AW1303" s="12" t="s">
        <v>32</v>
      </c>
      <c r="AX1303" s="12" t="s">
        <v>77</v>
      </c>
      <c r="AY1303" s="157" t="s">
        <v>177</v>
      </c>
    </row>
    <row r="1304" spans="2:65" s="12" customFormat="1" ht="11.25">
      <c r="B1304" s="156"/>
      <c r="D1304" s="149" t="s">
        <v>240</v>
      </c>
      <c r="E1304" s="157" t="s">
        <v>1</v>
      </c>
      <c r="F1304" s="158" t="s">
        <v>1841</v>
      </c>
      <c r="H1304" s="159">
        <v>1.2</v>
      </c>
      <c r="I1304" s="160"/>
      <c r="L1304" s="156"/>
      <c r="M1304" s="161"/>
      <c r="T1304" s="162"/>
      <c r="AT1304" s="157" t="s">
        <v>240</v>
      </c>
      <c r="AU1304" s="157" t="s">
        <v>86</v>
      </c>
      <c r="AV1304" s="12" t="s">
        <v>86</v>
      </c>
      <c r="AW1304" s="12" t="s">
        <v>32</v>
      </c>
      <c r="AX1304" s="12" t="s">
        <v>77</v>
      </c>
      <c r="AY1304" s="157" t="s">
        <v>177</v>
      </c>
    </row>
    <row r="1305" spans="2:65" s="14" customFormat="1" ht="11.25">
      <c r="B1305" s="169"/>
      <c r="D1305" s="149" t="s">
        <v>240</v>
      </c>
      <c r="E1305" s="170" t="s">
        <v>1</v>
      </c>
      <c r="F1305" s="171" t="s">
        <v>263</v>
      </c>
      <c r="H1305" s="172">
        <v>6.96</v>
      </c>
      <c r="I1305" s="173"/>
      <c r="L1305" s="169"/>
      <c r="M1305" s="174"/>
      <c r="T1305" s="175"/>
      <c r="AT1305" s="170" t="s">
        <v>240</v>
      </c>
      <c r="AU1305" s="170" t="s">
        <v>86</v>
      </c>
      <c r="AV1305" s="14" t="s">
        <v>115</v>
      </c>
      <c r="AW1305" s="14" t="s">
        <v>32</v>
      </c>
      <c r="AX1305" s="14" t="s">
        <v>84</v>
      </c>
      <c r="AY1305" s="170" t="s">
        <v>177</v>
      </c>
    </row>
    <row r="1306" spans="2:65" s="1" customFormat="1" ht="16.5" customHeight="1">
      <c r="B1306" s="32"/>
      <c r="C1306" s="136" t="s">
        <v>1842</v>
      </c>
      <c r="D1306" s="136" t="s">
        <v>180</v>
      </c>
      <c r="E1306" s="137" t="s">
        <v>1843</v>
      </c>
      <c r="F1306" s="138" t="s">
        <v>1844</v>
      </c>
      <c r="G1306" s="139" t="s">
        <v>368</v>
      </c>
      <c r="H1306" s="140">
        <v>74.88</v>
      </c>
      <c r="I1306" s="141"/>
      <c r="J1306" s="142">
        <f>ROUND(I1306*H1306,2)</f>
        <v>0</v>
      </c>
      <c r="K1306" s="138" t="s">
        <v>237</v>
      </c>
      <c r="L1306" s="32"/>
      <c r="M1306" s="143" t="s">
        <v>1</v>
      </c>
      <c r="N1306" s="144" t="s">
        <v>42</v>
      </c>
      <c r="P1306" s="145">
        <f>O1306*H1306</f>
        <v>0</v>
      </c>
      <c r="Q1306" s="145">
        <v>1E-4</v>
      </c>
      <c r="R1306" s="145">
        <f>Q1306*H1306</f>
        <v>7.4879999999999999E-3</v>
      </c>
      <c r="S1306" s="145">
        <v>0</v>
      </c>
      <c r="T1306" s="146">
        <f>S1306*H1306</f>
        <v>0</v>
      </c>
      <c r="AR1306" s="147" t="s">
        <v>354</v>
      </c>
      <c r="AT1306" s="147" t="s">
        <v>180</v>
      </c>
      <c r="AU1306" s="147" t="s">
        <v>86</v>
      </c>
      <c r="AY1306" s="17" t="s">
        <v>177</v>
      </c>
      <c r="BE1306" s="148">
        <f>IF(N1306="základní",J1306,0)</f>
        <v>0</v>
      </c>
      <c r="BF1306" s="148">
        <f>IF(N1306="snížená",J1306,0)</f>
        <v>0</v>
      </c>
      <c r="BG1306" s="148">
        <f>IF(N1306="zákl. přenesená",J1306,0)</f>
        <v>0</v>
      </c>
      <c r="BH1306" s="148">
        <f>IF(N1306="sníž. přenesená",J1306,0)</f>
        <v>0</v>
      </c>
      <c r="BI1306" s="148">
        <f>IF(N1306="nulová",J1306,0)</f>
        <v>0</v>
      </c>
      <c r="BJ1306" s="17" t="s">
        <v>84</v>
      </c>
      <c r="BK1306" s="148">
        <f>ROUND(I1306*H1306,2)</f>
        <v>0</v>
      </c>
      <c r="BL1306" s="17" t="s">
        <v>354</v>
      </c>
      <c r="BM1306" s="147" t="s">
        <v>1845</v>
      </c>
    </row>
    <row r="1307" spans="2:65" s="1" customFormat="1" ht="19.5">
      <c r="B1307" s="32"/>
      <c r="D1307" s="149" t="s">
        <v>186</v>
      </c>
      <c r="F1307" s="150" t="s">
        <v>1846</v>
      </c>
      <c r="I1307" s="151"/>
      <c r="L1307" s="32"/>
      <c r="M1307" s="152"/>
      <c r="T1307" s="56"/>
      <c r="AT1307" s="17" t="s">
        <v>186</v>
      </c>
      <c r="AU1307" s="17" t="s">
        <v>86</v>
      </c>
    </row>
    <row r="1308" spans="2:65" s="12" customFormat="1" ht="11.25">
      <c r="B1308" s="156"/>
      <c r="D1308" s="149" t="s">
        <v>240</v>
      </c>
      <c r="E1308" s="157" t="s">
        <v>1</v>
      </c>
      <c r="F1308" s="158" t="s">
        <v>1847</v>
      </c>
      <c r="H1308" s="159">
        <v>74.88</v>
      </c>
      <c r="I1308" s="160"/>
      <c r="L1308" s="156"/>
      <c r="M1308" s="161"/>
      <c r="T1308" s="162"/>
      <c r="AT1308" s="157" t="s">
        <v>240</v>
      </c>
      <c r="AU1308" s="157" t="s">
        <v>86</v>
      </c>
      <c r="AV1308" s="12" t="s">
        <v>86</v>
      </c>
      <c r="AW1308" s="12" t="s">
        <v>32</v>
      </c>
      <c r="AX1308" s="12" t="s">
        <v>84</v>
      </c>
      <c r="AY1308" s="157" t="s">
        <v>177</v>
      </c>
    </row>
    <row r="1309" spans="2:65" s="1" customFormat="1" ht="16.5" customHeight="1">
      <c r="B1309" s="32"/>
      <c r="C1309" s="136" t="s">
        <v>1848</v>
      </c>
      <c r="D1309" s="136" t="s">
        <v>180</v>
      </c>
      <c r="E1309" s="137" t="s">
        <v>1849</v>
      </c>
      <c r="F1309" s="138" t="s">
        <v>1850</v>
      </c>
      <c r="G1309" s="139" t="s">
        <v>368</v>
      </c>
      <c r="H1309" s="140">
        <v>102.33</v>
      </c>
      <c r="I1309" s="141"/>
      <c r="J1309" s="142">
        <f>ROUND(I1309*H1309,2)</f>
        <v>0</v>
      </c>
      <c r="K1309" s="138" t="s">
        <v>237</v>
      </c>
      <c r="L1309" s="32"/>
      <c r="M1309" s="143" t="s">
        <v>1</v>
      </c>
      <c r="N1309" s="144" t="s">
        <v>42</v>
      </c>
      <c r="P1309" s="145">
        <f>O1309*H1309</f>
        <v>0</v>
      </c>
      <c r="Q1309" s="145">
        <v>1.2200000000000001E-2</v>
      </c>
      <c r="R1309" s="145">
        <f>Q1309*H1309</f>
        <v>1.248426</v>
      </c>
      <c r="S1309" s="145">
        <v>0</v>
      </c>
      <c r="T1309" s="146">
        <f>S1309*H1309</f>
        <v>0</v>
      </c>
      <c r="AR1309" s="147" t="s">
        <v>354</v>
      </c>
      <c r="AT1309" s="147" t="s">
        <v>180</v>
      </c>
      <c r="AU1309" s="147" t="s">
        <v>86</v>
      </c>
      <c r="AY1309" s="17" t="s">
        <v>177</v>
      </c>
      <c r="BE1309" s="148">
        <f>IF(N1309="základní",J1309,0)</f>
        <v>0</v>
      </c>
      <c r="BF1309" s="148">
        <f>IF(N1309="snížená",J1309,0)</f>
        <v>0</v>
      </c>
      <c r="BG1309" s="148">
        <f>IF(N1309="zákl. přenesená",J1309,0)</f>
        <v>0</v>
      </c>
      <c r="BH1309" s="148">
        <f>IF(N1309="sníž. přenesená",J1309,0)</f>
        <v>0</v>
      </c>
      <c r="BI1309" s="148">
        <f>IF(N1309="nulová",J1309,0)</f>
        <v>0</v>
      </c>
      <c r="BJ1309" s="17" t="s">
        <v>84</v>
      </c>
      <c r="BK1309" s="148">
        <f>ROUND(I1309*H1309,2)</f>
        <v>0</v>
      </c>
      <c r="BL1309" s="17" t="s">
        <v>354</v>
      </c>
      <c r="BM1309" s="147" t="s">
        <v>1851</v>
      </c>
    </row>
    <row r="1310" spans="2:65" s="1" customFormat="1" ht="19.5">
      <c r="B1310" s="32"/>
      <c r="D1310" s="149" t="s">
        <v>186</v>
      </c>
      <c r="F1310" s="150" t="s">
        <v>1852</v>
      </c>
      <c r="I1310" s="151"/>
      <c r="L1310" s="32"/>
      <c r="M1310" s="152"/>
      <c r="T1310" s="56"/>
      <c r="AT1310" s="17" t="s">
        <v>186</v>
      </c>
      <c r="AU1310" s="17" t="s">
        <v>86</v>
      </c>
    </row>
    <row r="1311" spans="2:65" s="13" customFormat="1" ht="11.25">
      <c r="B1311" s="163"/>
      <c r="D1311" s="149" t="s">
        <v>240</v>
      </c>
      <c r="E1311" s="164" t="s">
        <v>1</v>
      </c>
      <c r="F1311" s="165" t="s">
        <v>1853</v>
      </c>
      <c r="H1311" s="164" t="s">
        <v>1</v>
      </c>
      <c r="I1311" s="166"/>
      <c r="L1311" s="163"/>
      <c r="M1311" s="167"/>
      <c r="T1311" s="168"/>
      <c r="AT1311" s="164" t="s">
        <v>240</v>
      </c>
      <c r="AU1311" s="164" t="s">
        <v>86</v>
      </c>
      <c r="AV1311" s="13" t="s">
        <v>84</v>
      </c>
      <c r="AW1311" s="13" t="s">
        <v>32</v>
      </c>
      <c r="AX1311" s="13" t="s">
        <v>77</v>
      </c>
      <c r="AY1311" s="164" t="s">
        <v>177</v>
      </c>
    </row>
    <row r="1312" spans="2:65" s="12" customFormat="1" ht="11.25">
      <c r="B1312" s="156"/>
      <c r="D1312" s="149" t="s">
        <v>240</v>
      </c>
      <c r="E1312" s="157" t="s">
        <v>1</v>
      </c>
      <c r="F1312" s="158" t="s">
        <v>1854</v>
      </c>
      <c r="H1312" s="159">
        <v>91.79</v>
      </c>
      <c r="I1312" s="160"/>
      <c r="L1312" s="156"/>
      <c r="M1312" s="161"/>
      <c r="T1312" s="162"/>
      <c r="AT1312" s="157" t="s">
        <v>240</v>
      </c>
      <c r="AU1312" s="157" t="s">
        <v>86</v>
      </c>
      <c r="AV1312" s="12" t="s">
        <v>86</v>
      </c>
      <c r="AW1312" s="12" t="s">
        <v>32</v>
      </c>
      <c r="AX1312" s="12" t="s">
        <v>77</v>
      </c>
      <c r="AY1312" s="157" t="s">
        <v>177</v>
      </c>
    </row>
    <row r="1313" spans="2:65" s="12" customFormat="1" ht="11.25">
      <c r="B1313" s="156"/>
      <c r="D1313" s="149" t="s">
        <v>240</v>
      </c>
      <c r="E1313" s="157" t="s">
        <v>1</v>
      </c>
      <c r="F1313" s="158" t="s">
        <v>1855</v>
      </c>
      <c r="H1313" s="159">
        <v>-12</v>
      </c>
      <c r="I1313" s="160"/>
      <c r="L1313" s="156"/>
      <c r="M1313" s="161"/>
      <c r="T1313" s="162"/>
      <c r="AT1313" s="157" t="s">
        <v>240</v>
      </c>
      <c r="AU1313" s="157" t="s">
        <v>86</v>
      </c>
      <c r="AV1313" s="12" t="s">
        <v>86</v>
      </c>
      <c r="AW1313" s="12" t="s">
        <v>32</v>
      </c>
      <c r="AX1313" s="12" t="s">
        <v>77</v>
      </c>
      <c r="AY1313" s="157" t="s">
        <v>177</v>
      </c>
    </row>
    <row r="1314" spans="2:65" s="15" customFormat="1" ht="11.25">
      <c r="B1314" s="176"/>
      <c r="D1314" s="149" t="s">
        <v>240</v>
      </c>
      <c r="E1314" s="177" t="s">
        <v>1</v>
      </c>
      <c r="F1314" s="178" t="s">
        <v>274</v>
      </c>
      <c r="H1314" s="179">
        <v>79.790000000000006</v>
      </c>
      <c r="I1314" s="180"/>
      <c r="L1314" s="176"/>
      <c r="M1314" s="181"/>
      <c r="T1314" s="182"/>
      <c r="AT1314" s="177" t="s">
        <v>240</v>
      </c>
      <c r="AU1314" s="177" t="s">
        <v>86</v>
      </c>
      <c r="AV1314" s="15" t="s">
        <v>102</v>
      </c>
      <c r="AW1314" s="15" t="s">
        <v>32</v>
      </c>
      <c r="AX1314" s="15" t="s">
        <v>77</v>
      </c>
      <c r="AY1314" s="177" t="s">
        <v>177</v>
      </c>
    </row>
    <row r="1315" spans="2:65" s="13" customFormat="1" ht="11.25">
      <c r="B1315" s="163"/>
      <c r="D1315" s="149" t="s">
        <v>240</v>
      </c>
      <c r="E1315" s="164" t="s">
        <v>1</v>
      </c>
      <c r="F1315" s="165" t="s">
        <v>1856</v>
      </c>
      <c r="H1315" s="164" t="s">
        <v>1</v>
      </c>
      <c r="I1315" s="166"/>
      <c r="L1315" s="163"/>
      <c r="M1315" s="167"/>
      <c r="T1315" s="168"/>
      <c r="AT1315" s="164" t="s">
        <v>240</v>
      </c>
      <c r="AU1315" s="164" t="s">
        <v>86</v>
      </c>
      <c r="AV1315" s="13" t="s">
        <v>84</v>
      </c>
      <c r="AW1315" s="13" t="s">
        <v>32</v>
      </c>
      <c r="AX1315" s="13" t="s">
        <v>77</v>
      </c>
      <c r="AY1315" s="164" t="s">
        <v>177</v>
      </c>
    </row>
    <row r="1316" spans="2:65" s="12" customFormat="1" ht="11.25">
      <c r="B1316" s="156"/>
      <c r="D1316" s="149" t="s">
        <v>240</v>
      </c>
      <c r="E1316" s="157" t="s">
        <v>1</v>
      </c>
      <c r="F1316" s="158" t="s">
        <v>1857</v>
      </c>
      <c r="H1316" s="159">
        <v>25.42</v>
      </c>
      <c r="I1316" s="160"/>
      <c r="L1316" s="156"/>
      <c r="M1316" s="161"/>
      <c r="T1316" s="162"/>
      <c r="AT1316" s="157" t="s">
        <v>240</v>
      </c>
      <c r="AU1316" s="157" t="s">
        <v>86</v>
      </c>
      <c r="AV1316" s="12" t="s">
        <v>86</v>
      </c>
      <c r="AW1316" s="12" t="s">
        <v>32</v>
      </c>
      <c r="AX1316" s="12" t="s">
        <v>77</v>
      </c>
      <c r="AY1316" s="157" t="s">
        <v>177</v>
      </c>
    </row>
    <row r="1317" spans="2:65" s="12" customFormat="1" ht="11.25">
      <c r="B1317" s="156"/>
      <c r="D1317" s="149" t="s">
        <v>240</v>
      </c>
      <c r="E1317" s="157" t="s">
        <v>1</v>
      </c>
      <c r="F1317" s="158" t="s">
        <v>1858</v>
      </c>
      <c r="H1317" s="159">
        <v>-2.88</v>
      </c>
      <c r="I1317" s="160"/>
      <c r="L1317" s="156"/>
      <c r="M1317" s="161"/>
      <c r="T1317" s="162"/>
      <c r="AT1317" s="157" t="s">
        <v>240</v>
      </c>
      <c r="AU1317" s="157" t="s">
        <v>86</v>
      </c>
      <c r="AV1317" s="12" t="s">
        <v>86</v>
      </c>
      <c r="AW1317" s="12" t="s">
        <v>32</v>
      </c>
      <c r="AX1317" s="12" t="s">
        <v>77</v>
      </c>
      <c r="AY1317" s="157" t="s">
        <v>177</v>
      </c>
    </row>
    <row r="1318" spans="2:65" s="15" customFormat="1" ht="11.25">
      <c r="B1318" s="176"/>
      <c r="D1318" s="149" t="s">
        <v>240</v>
      </c>
      <c r="E1318" s="177" t="s">
        <v>1</v>
      </c>
      <c r="F1318" s="178" t="s">
        <v>274</v>
      </c>
      <c r="H1318" s="179">
        <v>22.54</v>
      </c>
      <c r="I1318" s="180"/>
      <c r="L1318" s="176"/>
      <c r="M1318" s="181"/>
      <c r="T1318" s="182"/>
      <c r="AT1318" s="177" t="s">
        <v>240</v>
      </c>
      <c r="AU1318" s="177" t="s">
        <v>86</v>
      </c>
      <c r="AV1318" s="15" t="s">
        <v>102</v>
      </c>
      <c r="AW1318" s="15" t="s">
        <v>32</v>
      </c>
      <c r="AX1318" s="15" t="s">
        <v>77</v>
      </c>
      <c r="AY1318" s="177" t="s">
        <v>177</v>
      </c>
    </row>
    <row r="1319" spans="2:65" s="14" customFormat="1" ht="11.25">
      <c r="B1319" s="169"/>
      <c r="D1319" s="149" t="s">
        <v>240</v>
      </c>
      <c r="E1319" s="170" t="s">
        <v>1</v>
      </c>
      <c r="F1319" s="171" t="s">
        <v>263</v>
      </c>
      <c r="H1319" s="172">
        <v>102.33</v>
      </c>
      <c r="I1319" s="173"/>
      <c r="L1319" s="169"/>
      <c r="M1319" s="174"/>
      <c r="T1319" s="175"/>
      <c r="AT1319" s="170" t="s">
        <v>240</v>
      </c>
      <c r="AU1319" s="170" t="s">
        <v>86</v>
      </c>
      <c r="AV1319" s="14" t="s">
        <v>115</v>
      </c>
      <c r="AW1319" s="14" t="s">
        <v>32</v>
      </c>
      <c r="AX1319" s="14" t="s">
        <v>84</v>
      </c>
      <c r="AY1319" s="170" t="s">
        <v>177</v>
      </c>
    </row>
    <row r="1320" spans="2:65" s="1" customFormat="1" ht="16.5" customHeight="1">
      <c r="B1320" s="32"/>
      <c r="C1320" s="136" t="s">
        <v>1859</v>
      </c>
      <c r="D1320" s="136" t="s">
        <v>180</v>
      </c>
      <c r="E1320" s="137" t="s">
        <v>1860</v>
      </c>
      <c r="F1320" s="138" t="s">
        <v>1861</v>
      </c>
      <c r="G1320" s="139" t="s">
        <v>368</v>
      </c>
      <c r="H1320" s="140">
        <v>22.695</v>
      </c>
      <c r="I1320" s="141"/>
      <c r="J1320" s="142">
        <f>ROUND(I1320*H1320,2)</f>
        <v>0</v>
      </c>
      <c r="K1320" s="138" t="s">
        <v>237</v>
      </c>
      <c r="L1320" s="32"/>
      <c r="M1320" s="143" t="s">
        <v>1</v>
      </c>
      <c r="N1320" s="144" t="s">
        <v>42</v>
      </c>
      <c r="P1320" s="145">
        <f>O1320*H1320</f>
        <v>0</v>
      </c>
      <c r="Q1320" s="145">
        <v>1.26E-2</v>
      </c>
      <c r="R1320" s="145">
        <f>Q1320*H1320</f>
        <v>0.28595700000000002</v>
      </c>
      <c r="S1320" s="145">
        <v>0</v>
      </c>
      <c r="T1320" s="146">
        <f>S1320*H1320</f>
        <v>0</v>
      </c>
      <c r="AR1320" s="147" t="s">
        <v>354</v>
      </c>
      <c r="AT1320" s="147" t="s">
        <v>180</v>
      </c>
      <c r="AU1320" s="147" t="s">
        <v>86</v>
      </c>
      <c r="AY1320" s="17" t="s">
        <v>177</v>
      </c>
      <c r="BE1320" s="148">
        <f>IF(N1320="základní",J1320,0)</f>
        <v>0</v>
      </c>
      <c r="BF1320" s="148">
        <f>IF(N1320="snížená",J1320,0)</f>
        <v>0</v>
      </c>
      <c r="BG1320" s="148">
        <f>IF(N1320="zákl. přenesená",J1320,0)</f>
        <v>0</v>
      </c>
      <c r="BH1320" s="148">
        <f>IF(N1320="sníž. přenesená",J1320,0)</f>
        <v>0</v>
      </c>
      <c r="BI1320" s="148">
        <f>IF(N1320="nulová",J1320,0)</f>
        <v>0</v>
      </c>
      <c r="BJ1320" s="17" t="s">
        <v>84</v>
      </c>
      <c r="BK1320" s="148">
        <f>ROUND(I1320*H1320,2)</f>
        <v>0</v>
      </c>
      <c r="BL1320" s="17" t="s">
        <v>354</v>
      </c>
      <c r="BM1320" s="147" t="s">
        <v>1862</v>
      </c>
    </row>
    <row r="1321" spans="2:65" s="1" customFormat="1" ht="19.5">
      <c r="B1321" s="32"/>
      <c r="D1321" s="149" t="s">
        <v>186</v>
      </c>
      <c r="F1321" s="150" t="s">
        <v>1863</v>
      </c>
      <c r="I1321" s="151"/>
      <c r="L1321" s="32"/>
      <c r="M1321" s="152"/>
      <c r="T1321" s="56"/>
      <c r="AT1321" s="17" t="s">
        <v>186</v>
      </c>
      <c r="AU1321" s="17" t="s">
        <v>86</v>
      </c>
    </row>
    <row r="1322" spans="2:65" s="13" customFormat="1" ht="11.25">
      <c r="B1322" s="163"/>
      <c r="D1322" s="149" t="s">
        <v>240</v>
      </c>
      <c r="E1322" s="164" t="s">
        <v>1</v>
      </c>
      <c r="F1322" s="165" t="s">
        <v>1856</v>
      </c>
      <c r="H1322" s="164" t="s">
        <v>1</v>
      </c>
      <c r="I1322" s="166"/>
      <c r="L1322" s="163"/>
      <c r="M1322" s="167"/>
      <c r="T1322" s="168"/>
      <c r="AT1322" s="164" t="s">
        <v>240</v>
      </c>
      <c r="AU1322" s="164" t="s">
        <v>86</v>
      </c>
      <c r="AV1322" s="13" t="s">
        <v>84</v>
      </c>
      <c r="AW1322" s="13" t="s">
        <v>32</v>
      </c>
      <c r="AX1322" s="13" t="s">
        <v>77</v>
      </c>
      <c r="AY1322" s="164" t="s">
        <v>177</v>
      </c>
    </row>
    <row r="1323" spans="2:65" s="12" customFormat="1" ht="11.25">
      <c r="B1323" s="156"/>
      <c r="D1323" s="149" t="s">
        <v>240</v>
      </c>
      <c r="E1323" s="157" t="s">
        <v>1</v>
      </c>
      <c r="F1323" s="158" t="s">
        <v>1864</v>
      </c>
      <c r="H1323" s="159">
        <v>25.574999999999999</v>
      </c>
      <c r="I1323" s="160"/>
      <c r="L1323" s="156"/>
      <c r="M1323" s="161"/>
      <c r="T1323" s="162"/>
      <c r="AT1323" s="157" t="s">
        <v>240</v>
      </c>
      <c r="AU1323" s="157" t="s">
        <v>86</v>
      </c>
      <c r="AV1323" s="12" t="s">
        <v>86</v>
      </c>
      <c r="AW1323" s="12" t="s">
        <v>32</v>
      </c>
      <c r="AX1323" s="12" t="s">
        <v>77</v>
      </c>
      <c r="AY1323" s="157" t="s">
        <v>177</v>
      </c>
    </row>
    <row r="1324" spans="2:65" s="12" customFormat="1" ht="11.25">
      <c r="B1324" s="156"/>
      <c r="D1324" s="149" t="s">
        <v>240</v>
      </c>
      <c r="E1324" s="157" t="s">
        <v>1</v>
      </c>
      <c r="F1324" s="158" t="s">
        <v>1858</v>
      </c>
      <c r="H1324" s="159">
        <v>-2.88</v>
      </c>
      <c r="I1324" s="160"/>
      <c r="L1324" s="156"/>
      <c r="M1324" s="161"/>
      <c r="T1324" s="162"/>
      <c r="AT1324" s="157" t="s">
        <v>240</v>
      </c>
      <c r="AU1324" s="157" t="s">
        <v>86</v>
      </c>
      <c r="AV1324" s="12" t="s">
        <v>86</v>
      </c>
      <c r="AW1324" s="12" t="s">
        <v>32</v>
      </c>
      <c r="AX1324" s="12" t="s">
        <v>77</v>
      </c>
      <c r="AY1324" s="157" t="s">
        <v>177</v>
      </c>
    </row>
    <row r="1325" spans="2:65" s="14" customFormat="1" ht="11.25">
      <c r="B1325" s="169"/>
      <c r="D1325" s="149" t="s">
        <v>240</v>
      </c>
      <c r="E1325" s="170" t="s">
        <v>1</v>
      </c>
      <c r="F1325" s="171" t="s">
        <v>263</v>
      </c>
      <c r="H1325" s="172">
        <v>22.695</v>
      </c>
      <c r="I1325" s="173"/>
      <c r="L1325" s="169"/>
      <c r="M1325" s="174"/>
      <c r="T1325" s="175"/>
      <c r="AT1325" s="170" t="s">
        <v>240</v>
      </c>
      <c r="AU1325" s="170" t="s">
        <v>86</v>
      </c>
      <c r="AV1325" s="14" t="s">
        <v>115</v>
      </c>
      <c r="AW1325" s="14" t="s">
        <v>32</v>
      </c>
      <c r="AX1325" s="14" t="s">
        <v>84</v>
      </c>
      <c r="AY1325" s="170" t="s">
        <v>177</v>
      </c>
    </row>
    <row r="1326" spans="2:65" s="1" customFormat="1" ht="16.5" customHeight="1">
      <c r="B1326" s="32"/>
      <c r="C1326" s="136" t="s">
        <v>1865</v>
      </c>
      <c r="D1326" s="136" t="s">
        <v>180</v>
      </c>
      <c r="E1326" s="137" t="s">
        <v>1866</v>
      </c>
      <c r="F1326" s="138" t="s">
        <v>1867</v>
      </c>
      <c r="G1326" s="139" t="s">
        <v>368</v>
      </c>
      <c r="H1326" s="140">
        <v>139.62700000000001</v>
      </c>
      <c r="I1326" s="141"/>
      <c r="J1326" s="142">
        <f>ROUND(I1326*H1326,2)</f>
        <v>0</v>
      </c>
      <c r="K1326" s="138" t="s">
        <v>237</v>
      </c>
      <c r="L1326" s="32"/>
      <c r="M1326" s="143" t="s">
        <v>1</v>
      </c>
      <c r="N1326" s="144" t="s">
        <v>42</v>
      </c>
      <c r="P1326" s="145">
        <f>O1326*H1326</f>
        <v>0</v>
      </c>
      <c r="Q1326" s="145">
        <v>1E-4</v>
      </c>
      <c r="R1326" s="145">
        <f>Q1326*H1326</f>
        <v>1.3962700000000001E-2</v>
      </c>
      <c r="S1326" s="145">
        <v>0</v>
      </c>
      <c r="T1326" s="146">
        <f>S1326*H1326</f>
        <v>0</v>
      </c>
      <c r="AR1326" s="147" t="s">
        <v>354</v>
      </c>
      <c r="AT1326" s="147" t="s">
        <v>180</v>
      </c>
      <c r="AU1326" s="147" t="s">
        <v>86</v>
      </c>
      <c r="AY1326" s="17" t="s">
        <v>177</v>
      </c>
      <c r="BE1326" s="148">
        <f>IF(N1326="základní",J1326,0)</f>
        <v>0</v>
      </c>
      <c r="BF1326" s="148">
        <f>IF(N1326="snížená",J1326,0)</f>
        <v>0</v>
      </c>
      <c r="BG1326" s="148">
        <f>IF(N1326="zákl. přenesená",J1326,0)</f>
        <v>0</v>
      </c>
      <c r="BH1326" s="148">
        <f>IF(N1326="sníž. přenesená",J1326,0)</f>
        <v>0</v>
      </c>
      <c r="BI1326" s="148">
        <f>IF(N1326="nulová",J1326,0)</f>
        <v>0</v>
      </c>
      <c r="BJ1326" s="17" t="s">
        <v>84</v>
      </c>
      <c r="BK1326" s="148">
        <f>ROUND(I1326*H1326,2)</f>
        <v>0</v>
      </c>
      <c r="BL1326" s="17" t="s">
        <v>354</v>
      </c>
      <c r="BM1326" s="147" t="s">
        <v>1868</v>
      </c>
    </row>
    <row r="1327" spans="2:65" s="1" customFormat="1" ht="11.25">
      <c r="B1327" s="32"/>
      <c r="D1327" s="149" t="s">
        <v>186</v>
      </c>
      <c r="F1327" s="150" t="s">
        <v>1869</v>
      </c>
      <c r="I1327" s="151"/>
      <c r="L1327" s="32"/>
      <c r="M1327" s="152"/>
      <c r="T1327" s="56"/>
      <c r="AT1327" s="17" t="s">
        <v>186</v>
      </c>
      <c r="AU1327" s="17" t="s">
        <v>86</v>
      </c>
    </row>
    <row r="1328" spans="2:65" s="12" customFormat="1" ht="11.25">
      <c r="B1328" s="156"/>
      <c r="D1328" s="149" t="s">
        <v>240</v>
      </c>
      <c r="E1328" s="157" t="s">
        <v>1</v>
      </c>
      <c r="F1328" s="158" t="s">
        <v>1870</v>
      </c>
      <c r="H1328" s="159">
        <v>139.62700000000001</v>
      </c>
      <c r="I1328" s="160"/>
      <c r="L1328" s="156"/>
      <c r="M1328" s="161"/>
      <c r="T1328" s="162"/>
      <c r="AT1328" s="157" t="s">
        <v>240</v>
      </c>
      <c r="AU1328" s="157" t="s">
        <v>86</v>
      </c>
      <c r="AV1328" s="12" t="s">
        <v>86</v>
      </c>
      <c r="AW1328" s="12" t="s">
        <v>32</v>
      </c>
      <c r="AX1328" s="12" t="s">
        <v>84</v>
      </c>
      <c r="AY1328" s="157" t="s">
        <v>177</v>
      </c>
    </row>
    <row r="1329" spans="2:65" s="1" customFormat="1" ht="16.5" customHeight="1">
      <c r="B1329" s="32"/>
      <c r="C1329" s="136" t="s">
        <v>1871</v>
      </c>
      <c r="D1329" s="136" t="s">
        <v>180</v>
      </c>
      <c r="E1329" s="137" t="s">
        <v>1872</v>
      </c>
      <c r="F1329" s="138" t="s">
        <v>1873</v>
      </c>
      <c r="G1329" s="139" t="s">
        <v>368</v>
      </c>
      <c r="H1329" s="140">
        <v>1.08</v>
      </c>
      <c r="I1329" s="141"/>
      <c r="J1329" s="142">
        <f>ROUND(I1329*H1329,2)</f>
        <v>0</v>
      </c>
      <c r="K1329" s="138" t="s">
        <v>1</v>
      </c>
      <c r="L1329" s="32"/>
      <c r="M1329" s="143" t="s">
        <v>1</v>
      </c>
      <c r="N1329" s="144" t="s">
        <v>42</v>
      </c>
      <c r="P1329" s="145">
        <f>O1329*H1329</f>
        <v>0</v>
      </c>
      <c r="Q1329" s="145">
        <v>6.6299999999999996E-3</v>
      </c>
      <c r="R1329" s="145">
        <f>Q1329*H1329</f>
        <v>7.1603999999999999E-3</v>
      </c>
      <c r="S1329" s="145">
        <v>0</v>
      </c>
      <c r="T1329" s="146">
        <f>S1329*H1329</f>
        <v>0</v>
      </c>
      <c r="AR1329" s="147" t="s">
        <v>354</v>
      </c>
      <c r="AT1329" s="147" t="s">
        <v>180</v>
      </c>
      <c r="AU1329" s="147" t="s">
        <v>86</v>
      </c>
      <c r="AY1329" s="17" t="s">
        <v>177</v>
      </c>
      <c r="BE1329" s="148">
        <f>IF(N1329="základní",J1329,0)</f>
        <v>0</v>
      </c>
      <c r="BF1329" s="148">
        <f>IF(N1329="snížená",J1329,0)</f>
        <v>0</v>
      </c>
      <c r="BG1329" s="148">
        <f>IF(N1329="zákl. přenesená",J1329,0)</f>
        <v>0</v>
      </c>
      <c r="BH1329" s="148">
        <f>IF(N1329="sníž. přenesená",J1329,0)</f>
        <v>0</v>
      </c>
      <c r="BI1329" s="148">
        <f>IF(N1329="nulová",J1329,0)</f>
        <v>0</v>
      </c>
      <c r="BJ1329" s="17" t="s">
        <v>84</v>
      </c>
      <c r="BK1329" s="148">
        <f>ROUND(I1329*H1329,2)</f>
        <v>0</v>
      </c>
      <c r="BL1329" s="17" t="s">
        <v>354</v>
      </c>
      <c r="BM1329" s="147" t="s">
        <v>1874</v>
      </c>
    </row>
    <row r="1330" spans="2:65" s="1" customFormat="1" ht="11.25">
      <c r="B1330" s="32"/>
      <c r="D1330" s="149" t="s">
        <v>186</v>
      </c>
      <c r="F1330" s="150" t="s">
        <v>1873</v>
      </c>
      <c r="I1330" s="151"/>
      <c r="L1330" s="32"/>
      <c r="M1330" s="152"/>
      <c r="T1330" s="56"/>
      <c r="AT1330" s="17" t="s">
        <v>186</v>
      </c>
      <c r="AU1330" s="17" t="s">
        <v>86</v>
      </c>
    </row>
    <row r="1331" spans="2:65" s="12" customFormat="1" ht="11.25">
      <c r="B1331" s="156"/>
      <c r="D1331" s="149" t="s">
        <v>240</v>
      </c>
      <c r="E1331" s="157" t="s">
        <v>1</v>
      </c>
      <c r="F1331" s="158" t="s">
        <v>1875</v>
      </c>
      <c r="H1331" s="159">
        <v>1.08</v>
      </c>
      <c r="I1331" s="160"/>
      <c r="L1331" s="156"/>
      <c r="M1331" s="161"/>
      <c r="T1331" s="162"/>
      <c r="AT1331" s="157" t="s">
        <v>240</v>
      </c>
      <c r="AU1331" s="157" t="s">
        <v>86</v>
      </c>
      <c r="AV1331" s="12" t="s">
        <v>86</v>
      </c>
      <c r="AW1331" s="12" t="s">
        <v>32</v>
      </c>
      <c r="AX1331" s="12" t="s">
        <v>84</v>
      </c>
      <c r="AY1331" s="157" t="s">
        <v>177</v>
      </c>
    </row>
    <row r="1332" spans="2:65" s="1" customFormat="1" ht="16.5" customHeight="1">
      <c r="B1332" s="32"/>
      <c r="C1332" s="136" t="s">
        <v>1876</v>
      </c>
      <c r="D1332" s="136" t="s">
        <v>180</v>
      </c>
      <c r="E1332" s="137" t="s">
        <v>1877</v>
      </c>
      <c r="F1332" s="138" t="s">
        <v>1878</v>
      </c>
      <c r="G1332" s="139" t="s">
        <v>368</v>
      </c>
      <c r="H1332" s="140">
        <v>145.66300000000001</v>
      </c>
      <c r="I1332" s="141"/>
      <c r="J1332" s="142">
        <f>ROUND(I1332*H1332,2)</f>
        <v>0</v>
      </c>
      <c r="K1332" s="138" t="s">
        <v>237</v>
      </c>
      <c r="L1332" s="32"/>
      <c r="M1332" s="143" t="s">
        <v>1</v>
      </c>
      <c r="N1332" s="144" t="s">
        <v>42</v>
      </c>
      <c r="P1332" s="145">
        <f>O1332*H1332</f>
        <v>0</v>
      </c>
      <c r="Q1332" s="145">
        <v>0</v>
      </c>
      <c r="R1332" s="145">
        <f>Q1332*H1332</f>
        <v>0</v>
      </c>
      <c r="S1332" s="145">
        <v>0</v>
      </c>
      <c r="T1332" s="146">
        <f>S1332*H1332</f>
        <v>0</v>
      </c>
      <c r="AR1332" s="147" t="s">
        <v>354</v>
      </c>
      <c r="AT1332" s="147" t="s">
        <v>180</v>
      </c>
      <c r="AU1332" s="147" t="s">
        <v>86</v>
      </c>
      <c r="AY1332" s="17" t="s">
        <v>177</v>
      </c>
      <c r="BE1332" s="148">
        <f>IF(N1332="základní",J1332,0)</f>
        <v>0</v>
      </c>
      <c r="BF1332" s="148">
        <f>IF(N1332="snížená",J1332,0)</f>
        <v>0</v>
      </c>
      <c r="BG1332" s="148">
        <f>IF(N1332="zákl. přenesená",J1332,0)</f>
        <v>0</v>
      </c>
      <c r="BH1332" s="148">
        <f>IF(N1332="sníž. přenesená",J1332,0)</f>
        <v>0</v>
      </c>
      <c r="BI1332" s="148">
        <f>IF(N1332="nulová",J1332,0)</f>
        <v>0</v>
      </c>
      <c r="BJ1332" s="17" t="s">
        <v>84</v>
      </c>
      <c r="BK1332" s="148">
        <f>ROUND(I1332*H1332,2)</f>
        <v>0</v>
      </c>
      <c r="BL1332" s="17" t="s">
        <v>354</v>
      </c>
      <c r="BM1332" s="147" t="s">
        <v>1879</v>
      </c>
    </row>
    <row r="1333" spans="2:65" s="1" customFormat="1" ht="11.25">
      <c r="B1333" s="32"/>
      <c r="D1333" s="149" t="s">
        <v>186</v>
      </c>
      <c r="F1333" s="150" t="s">
        <v>1880</v>
      </c>
      <c r="I1333" s="151"/>
      <c r="L1333" s="32"/>
      <c r="M1333" s="152"/>
      <c r="T1333" s="56"/>
      <c r="AT1333" s="17" t="s">
        <v>186</v>
      </c>
      <c r="AU1333" s="17" t="s">
        <v>86</v>
      </c>
    </row>
    <row r="1334" spans="2:65" s="12" customFormat="1" ht="11.25">
      <c r="B1334" s="156"/>
      <c r="D1334" s="149" t="s">
        <v>240</v>
      </c>
      <c r="E1334" s="157" t="s">
        <v>1</v>
      </c>
      <c r="F1334" s="158" t="s">
        <v>1881</v>
      </c>
      <c r="H1334" s="159">
        <v>145.66300000000001</v>
      </c>
      <c r="I1334" s="160"/>
      <c r="L1334" s="156"/>
      <c r="M1334" s="161"/>
      <c r="T1334" s="162"/>
      <c r="AT1334" s="157" t="s">
        <v>240</v>
      </c>
      <c r="AU1334" s="157" t="s">
        <v>86</v>
      </c>
      <c r="AV1334" s="12" t="s">
        <v>86</v>
      </c>
      <c r="AW1334" s="12" t="s">
        <v>32</v>
      </c>
      <c r="AX1334" s="12" t="s">
        <v>84</v>
      </c>
      <c r="AY1334" s="157" t="s">
        <v>177</v>
      </c>
    </row>
    <row r="1335" spans="2:65" s="1" customFormat="1" ht="16.5" customHeight="1">
      <c r="B1335" s="32"/>
      <c r="C1335" s="183" t="s">
        <v>1882</v>
      </c>
      <c r="D1335" s="183" t="s">
        <v>344</v>
      </c>
      <c r="E1335" s="184" t="s">
        <v>1883</v>
      </c>
      <c r="F1335" s="185" t="s">
        <v>1884</v>
      </c>
      <c r="G1335" s="186" t="s">
        <v>368</v>
      </c>
      <c r="H1335" s="187">
        <v>163.65199999999999</v>
      </c>
      <c r="I1335" s="188"/>
      <c r="J1335" s="189">
        <f>ROUND(I1335*H1335,2)</f>
        <v>0</v>
      </c>
      <c r="K1335" s="185" t="s">
        <v>1</v>
      </c>
      <c r="L1335" s="190"/>
      <c r="M1335" s="191" t="s">
        <v>1</v>
      </c>
      <c r="N1335" s="192" t="s">
        <v>42</v>
      </c>
      <c r="P1335" s="145">
        <f>O1335*H1335</f>
        <v>0</v>
      </c>
      <c r="Q1335" s="145">
        <v>1.3999999999999999E-4</v>
      </c>
      <c r="R1335" s="145">
        <f>Q1335*H1335</f>
        <v>2.2911279999999996E-2</v>
      </c>
      <c r="S1335" s="145">
        <v>0</v>
      </c>
      <c r="T1335" s="146">
        <f>S1335*H1335</f>
        <v>0</v>
      </c>
      <c r="AR1335" s="147" t="s">
        <v>447</v>
      </c>
      <c r="AT1335" s="147" t="s">
        <v>344</v>
      </c>
      <c r="AU1335" s="147" t="s">
        <v>86</v>
      </c>
      <c r="AY1335" s="17" t="s">
        <v>177</v>
      </c>
      <c r="BE1335" s="148">
        <f>IF(N1335="základní",J1335,0)</f>
        <v>0</v>
      </c>
      <c r="BF1335" s="148">
        <f>IF(N1335="snížená",J1335,0)</f>
        <v>0</v>
      </c>
      <c r="BG1335" s="148">
        <f>IF(N1335="zákl. přenesená",J1335,0)</f>
        <v>0</v>
      </c>
      <c r="BH1335" s="148">
        <f>IF(N1335="sníž. přenesená",J1335,0)</f>
        <v>0</v>
      </c>
      <c r="BI1335" s="148">
        <f>IF(N1335="nulová",J1335,0)</f>
        <v>0</v>
      </c>
      <c r="BJ1335" s="17" t="s">
        <v>84</v>
      </c>
      <c r="BK1335" s="148">
        <f>ROUND(I1335*H1335,2)</f>
        <v>0</v>
      </c>
      <c r="BL1335" s="17" t="s">
        <v>354</v>
      </c>
      <c r="BM1335" s="147" t="s">
        <v>1885</v>
      </c>
    </row>
    <row r="1336" spans="2:65" s="1" customFormat="1" ht="11.25">
      <c r="B1336" s="32"/>
      <c r="D1336" s="149" t="s">
        <v>186</v>
      </c>
      <c r="F1336" s="150" t="s">
        <v>1884</v>
      </c>
      <c r="I1336" s="151"/>
      <c r="L1336" s="32"/>
      <c r="M1336" s="152"/>
      <c r="T1336" s="56"/>
      <c r="AT1336" s="17" t="s">
        <v>186</v>
      </c>
      <c r="AU1336" s="17" t="s">
        <v>86</v>
      </c>
    </row>
    <row r="1337" spans="2:65" s="12" customFormat="1" ht="11.25">
      <c r="B1337" s="156"/>
      <c r="D1337" s="149" t="s">
        <v>240</v>
      </c>
      <c r="F1337" s="158" t="s">
        <v>1886</v>
      </c>
      <c r="H1337" s="159">
        <v>163.65199999999999</v>
      </c>
      <c r="I1337" s="160"/>
      <c r="L1337" s="156"/>
      <c r="M1337" s="161"/>
      <c r="T1337" s="162"/>
      <c r="AT1337" s="157" t="s">
        <v>240</v>
      </c>
      <c r="AU1337" s="157" t="s">
        <v>86</v>
      </c>
      <c r="AV1337" s="12" t="s">
        <v>86</v>
      </c>
      <c r="AW1337" s="12" t="s">
        <v>4</v>
      </c>
      <c r="AX1337" s="12" t="s">
        <v>84</v>
      </c>
      <c r="AY1337" s="157" t="s">
        <v>177</v>
      </c>
    </row>
    <row r="1338" spans="2:65" s="1" customFormat="1" ht="16.5" customHeight="1">
      <c r="B1338" s="32"/>
      <c r="C1338" s="136" t="s">
        <v>1887</v>
      </c>
      <c r="D1338" s="136" t="s">
        <v>180</v>
      </c>
      <c r="E1338" s="137" t="s">
        <v>1888</v>
      </c>
      <c r="F1338" s="138" t="s">
        <v>1889</v>
      </c>
      <c r="G1338" s="139" t="s">
        <v>368</v>
      </c>
      <c r="H1338" s="140">
        <v>121.80800000000001</v>
      </c>
      <c r="I1338" s="141"/>
      <c r="J1338" s="142">
        <f>ROUND(I1338*H1338,2)</f>
        <v>0</v>
      </c>
      <c r="K1338" s="138" t="s">
        <v>237</v>
      </c>
      <c r="L1338" s="32"/>
      <c r="M1338" s="143" t="s">
        <v>1</v>
      </c>
      <c r="N1338" s="144" t="s">
        <v>42</v>
      </c>
      <c r="P1338" s="145">
        <f>O1338*H1338</f>
        <v>0</v>
      </c>
      <c r="Q1338" s="145">
        <v>0</v>
      </c>
      <c r="R1338" s="145">
        <f>Q1338*H1338</f>
        <v>0</v>
      </c>
      <c r="S1338" s="145">
        <v>0</v>
      </c>
      <c r="T1338" s="146">
        <f>S1338*H1338</f>
        <v>0</v>
      </c>
      <c r="AR1338" s="147" t="s">
        <v>354</v>
      </c>
      <c r="AT1338" s="147" t="s">
        <v>180</v>
      </c>
      <c r="AU1338" s="147" t="s">
        <v>86</v>
      </c>
      <c r="AY1338" s="17" t="s">
        <v>177</v>
      </c>
      <c r="BE1338" s="148">
        <f>IF(N1338="základní",J1338,0)</f>
        <v>0</v>
      </c>
      <c r="BF1338" s="148">
        <f>IF(N1338="snížená",J1338,0)</f>
        <v>0</v>
      </c>
      <c r="BG1338" s="148">
        <f>IF(N1338="zákl. přenesená",J1338,0)</f>
        <v>0</v>
      </c>
      <c r="BH1338" s="148">
        <f>IF(N1338="sníž. přenesená",J1338,0)</f>
        <v>0</v>
      </c>
      <c r="BI1338" s="148">
        <f>IF(N1338="nulová",J1338,0)</f>
        <v>0</v>
      </c>
      <c r="BJ1338" s="17" t="s">
        <v>84</v>
      </c>
      <c r="BK1338" s="148">
        <f>ROUND(I1338*H1338,2)</f>
        <v>0</v>
      </c>
      <c r="BL1338" s="17" t="s">
        <v>354</v>
      </c>
      <c r="BM1338" s="147" t="s">
        <v>1890</v>
      </c>
    </row>
    <row r="1339" spans="2:65" s="1" customFormat="1" ht="19.5">
      <c r="B1339" s="32"/>
      <c r="D1339" s="149" t="s">
        <v>186</v>
      </c>
      <c r="F1339" s="150" t="s">
        <v>1891</v>
      </c>
      <c r="I1339" s="151"/>
      <c r="L1339" s="32"/>
      <c r="M1339" s="152"/>
      <c r="T1339" s="56"/>
      <c r="AT1339" s="17" t="s">
        <v>186</v>
      </c>
      <c r="AU1339" s="17" t="s">
        <v>86</v>
      </c>
    </row>
    <row r="1340" spans="2:65" s="12" customFormat="1" ht="11.25">
      <c r="B1340" s="156"/>
      <c r="D1340" s="149" t="s">
        <v>240</v>
      </c>
      <c r="E1340" s="157" t="s">
        <v>1</v>
      </c>
      <c r="F1340" s="158" t="s">
        <v>1892</v>
      </c>
      <c r="H1340" s="159">
        <v>121.80800000000001</v>
      </c>
      <c r="I1340" s="160"/>
      <c r="L1340" s="156"/>
      <c r="M1340" s="161"/>
      <c r="T1340" s="162"/>
      <c r="AT1340" s="157" t="s">
        <v>240</v>
      </c>
      <c r="AU1340" s="157" t="s">
        <v>86</v>
      </c>
      <c r="AV1340" s="12" t="s">
        <v>86</v>
      </c>
      <c r="AW1340" s="12" t="s">
        <v>32</v>
      </c>
      <c r="AX1340" s="12" t="s">
        <v>84</v>
      </c>
      <c r="AY1340" s="157" t="s">
        <v>177</v>
      </c>
    </row>
    <row r="1341" spans="2:65" s="1" customFormat="1" ht="16.5" customHeight="1">
      <c r="B1341" s="32"/>
      <c r="C1341" s="183" t="s">
        <v>1893</v>
      </c>
      <c r="D1341" s="183" t="s">
        <v>344</v>
      </c>
      <c r="E1341" s="184" t="s">
        <v>1894</v>
      </c>
      <c r="F1341" s="185" t="s">
        <v>1895</v>
      </c>
      <c r="G1341" s="186" t="s">
        <v>368</v>
      </c>
      <c r="H1341" s="187">
        <v>124.244</v>
      </c>
      <c r="I1341" s="188"/>
      <c r="J1341" s="189">
        <f>ROUND(I1341*H1341,2)</f>
        <v>0</v>
      </c>
      <c r="K1341" s="185" t="s">
        <v>237</v>
      </c>
      <c r="L1341" s="190"/>
      <c r="M1341" s="191" t="s">
        <v>1</v>
      </c>
      <c r="N1341" s="192" t="s">
        <v>42</v>
      </c>
      <c r="P1341" s="145">
        <f>O1341*H1341</f>
        <v>0</v>
      </c>
      <c r="Q1341" s="145">
        <v>1.4E-3</v>
      </c>
      <c r="R1341" s="145">
        <f>Q1341*H1341</f>
        <v>0.1739416</v>
      </c>
      <c r="S1341" s="145">
        <v>0</v>
      </c>
      <c r="T1341" s="146">
        <f>S1341*H1341</f>
        <v>0</v>
      </c>
      <c r="AR1341" s="147" t="s">
        <v>447</v>
      </c>
      <c r="AT1341" s="147" t="s">
        <v>344</v>
      </c>
      <c r="AU1341" s="147" t="s">
        <v>86</v>
      </c>
      <c r="AY1341" s="17" t="s">
        <v>177</v>
      </c>
      <c r="BE1341" s="148">
        <f>IF(N1341="základní",J1341,0)</f>
        <v>0</v>
      </c>
      <c r="BF1341" s="148">
        <f>IF(N1341="snížená",J1341,0)</f>
        <v>0</v>
      </c>
      <c r="BG1341" s="148">
        <f>IF(N1341="zákl. přenesená",J1341,0)</f>
        <v>0</v>
      </c>
      <c r="BH1341" s="148">
        <f>IF(N1341="sníž. přenesená",J1341,0)</f>
        <v>0</v>
      </c>
      <c r="BI1341" s="148">
        <f>IF(N1341="nulová",J1341,0)</f>
        <v>0</v>
      </c>
      <c r="BJ1341" s="17" t="s">
        <v>84</v>
      </c>
      <c r="BK1341" s="148">
        <f>ROUND(I1341*H1341,2)</f>
        <v>0</v>
      </c>
      <c r="BL1341" s="17" t="s">
        <v>354</v>
      </c>
      <c r="BM1341" s="147" t="s">
        <v>1896</v>
      </c>
    </row>
    <row r="1342" spans="2:65" s="1" customFormat="1" ht="11.25">
      <c r="B1342" s="32"/>
      <c r="D1342" s="149" t="s">
        <v>186</v>
      </c>
      <c r="F1342" s="150" t="s">
        <v>1895</v>
      </c>
      <c r="I1342" s="151"/>
      <c r="L1342" s="32"/>
      <c r="M1342" s="152"/>
      <c r="T1342" s="56"/>
      <c r="AT1342" s="17" t="s">
        <v>186</v>
      </c>
      <c r="AU1342" s="17" t="s">
        <v>86</v>
      </c>
    </row>
    <row r="1343" spans="2:65" s="12" customFormat="1" ht="11.25">
      <c r="B1343" s="156"/>
      <c r="D1343" s="149" t="s">
        <v>240</v>
      </c>
      <c r="F1343" s="158" t="s">
        <v>1897</v>
      </c>
      <c r="H1343" s="159">
        <v>124.244</v>
      </c>
      <c r="I1343" s="160"/>
      <c r="L1343" s="156"/>
      <c r="M1343" s="161"/>
      <c r="T1343" s="162"/>
      <c r="AT1343" s="157" t="s">
        <v>240</v>
      </c>
      <c r="AU1343" s="157" t="s">
        <v>86</v>
      </c>
      <c r="AV1343" s="12" t="s">
        <v>86</v>
      </c>
      <c r="AW1343" s="12" t="s">
        <v>4</v>
      </c>
      <c r="AX1343" s="12" t="s">
        <v>84</v>
      </c>
      <c r="AY1343" s="157" t="s">
        <v>177</v>
      </c>
    </row>
    <row r="1344" spans="2:65" s="1" customFormat="1" ht="16.5" customHeight="1">
      <c r="B1344" s="32"/>
      <c r="C1344" s="136" t="s">
        <v>1898</v>
      </c>
      <c r="D1344" s="136" t="s">
        <v>180</v>
      </c>
      <c r="E1344" s="137" t="s">
        <v>1899</v>
      </c>
      <c r="F1344" s="138" t="s">
        <v>1900</v>
      </c>
      <c r="G1344" s="139" t="s">
        <v>368</v>
      </c>
      <c r="H1344" s="140">
        <v>159.25700000000001</v>
      </c>
      <c r="I1344" s="141"/>
      <c r="J1344" s="142">
        <f>ROUND(I1344*H1344,2)</f>
        <v>0</v>
      </c>
      <c r="K1344" s="138" t="s">
        <v>237</v>
      </c>
      <c r="L1344" s="32"/>
      <c r="M1344" s="143" t="s">
        <v>1</v>
      </c>
      <c r="N1344" s="144" t="s">
        <v>42</v>
      </c>
      <c r="P1344" s="145">
        <f>O1344*H1344</f>
        <v>0</v>
      </c>
      <c r="Q1344" s="145">
        <v>1.6100000000000001E-3</v>
      </c>
      <c r="R1344" s="145">
        <f>Q1344*H1344</f>
        <v>0.25640377000000003</v>
      </c>
      <c r="S1344" s="145">
        <v>0</v>
      </c>
      <c r="T1344" s="146">
        <f>S1344*H1344</f>
        <v>0</v>
      </c>
      <c r="AR1344" s="147" t="s">
        <v>354</v>
      </c>
      <c r="AT1344" s="147" t="s">
        <v>180</v>
      </c>
      <c r="AU1344" s="147" t="s">
        <v>86</v>
      </c>
      <c r="AY1344" s="17" t="s">
        <v>177</v>
      </c>
      <c r="BE1344" s="148">
        <f>IF(N1344="základní",J1344,0)</f>
        <v>0</v>
      </c>
      <c r="BF1344" s="148">
        <f>IF(N1344="snížená",J1344,0)</f>
        <v>0</v>
      </c>
      <c r="BG1344" s="148">
        <f>IF(N1344="zákl. přenesená",J1344,0)</f>
        <v>0</v>
      </c>
      <c r="BH1344" s="148">
        <f>IF(N1344="sníž. přenesená",J1344,0)</f>
        <v>0</v>
      </c>
      <c r="BI1344" s="148">
        <f>IF(N1344="nulová",J1344,0)</f>
        <v>0</v>
      </c>
      <c r="BJ1344" s="17" t="s">
        <v>84</v>
      </c>
      <c r="BK1344" s="148">
        <f>ROUND(I1344*H1344,2)</f>
        <v>0</v>
      </c>
      <c r="BL1344" s="17" t="s">
        <v>354</v>
      </c>
      <c r="BM1344" s="147" t="s">
        <v>1901</v>
      </c>
    </row>
    <row r="1345" spans="2:65" s="1" customFormat="1" ht="11.25">
      <c r="B1345" s="32"/>
      <c r="D1345" s="149" t="s">
        <v>186</v>
      </c>
      <c r="F1345" s="150" t="s">
        <v>1902</v>
      </c>
      <c r="I1345" s="151"/>
      <c r="L1345" s="32"/>
      <c r="M1345" s="152"/>
      <c r="T1345" s="56"/>
      <c r="AT1345" s="17" t="s">
        <v>186</v>
      </c>
      <c r="AU1345" s="17" t="s">
        <v>86</v>
      </c>
    </row>
    <row r="1346" spans="2:65" s="12" customFormat="1" ht="11.25">
      <c r="B1346" s="156"/>
      <c r="D1346" s="149" t="s">
        <v>240</v>
      </c>
      <c r="E1346" s="157" t="s">
        <v>1</v>
      </c>
      <c r="F1346" s="158" t="s">
        <v>1903</v>
      </c>
      <c r="H1346" s="159">
        <v>261.58699999999999</v>
      </c>
      <c r="I1346" s="160"/>
      <c r="L1346" s="156"/>
      <c r="M1346" s="161"/>
      <c r="T1346" s="162"/>
      <c r="AT1346" s="157" t="s">
        <v>240</v>
      </c>
      <c r="AU1346" s="157" t="s">
        <v>86</v>
      </c>
      <c r="AV1346" s="12" t="s">
        <v>86</v>
      </c>
      <c r="AW1346" s="12" t="s">
        <v>32</v>
      </c>
      <c r="AX1346" s="12" t="s">
        <v>77</v>
      </c>
      <c r="AY1346" s="157" t="s">
        <v>177</v>
      </c>
    </row>
    <row r="1347" spans="2:65" s="12" customFormat="1" ht="11.25">
      <c r="B1347" s="156"/>
      <c r="D1347" s="149" t="s">
        <v>240</v>
      </c>
      <c r="E1347" s="157" t="s">
        <v>1</v>
      </c>
      <c r="F1347" s="158" t="s">
        <v>1904</v>
      </c>
      <c r="H1347" s="159">
        <v>-91.79</v>
      </c>
      <c r="I1347" s="160"/>
      <c r="L1347" s="156"/>
      <c r="M1347" s="161"/>
      <c r="T1347" s="162"/>
      <c r="AT1347" s="157" t="s">
        <v>240</v>
      </c>
      <c r="AU1347" s="157" t="s">
        <v>86</v>
      </c>
      <c r="AV1347" s="12" t="s">
        <v>86</v>
      </c>
      <c r="AW1347" s="12" t="s">
        <v>32</v>
      </c>
      <c r="AX1347" s="12" t="s">
        <v>77</v>
      </c>
      <c r="AY1347" s="157" t="s">
        <v>177</v>
      </c>
    </row>
    <row r="1348" spans="2:65" s="12" customFormat="1" ht="11.25">
      <c r="B1348" s="156"/>
      <c r="D1348" s="149" t="s">
        <v>240</v>
      </c>
      <c r="E1348" s="157" t="s">
        <v>1</v>
      </c>
      <c r="F1348" s="158" t="s">
        <v>1905</v>
      </c>
      <c r="H1348" s="159">
        <v>-10.54</v>
      </c>
      <c r="I1348" s="160"/>
      <c r="L1348" s="156"/>
      <c r="M1348" s="161"/>
      <c r="T1348" s="162"/>
      <c r="AT1348" s="157" t="s">
        <v>240</v>
      </c>
      <c r="AU1348" s="157" t="s">
        <v>86</v>
      </c>
      <c r="AV1348" s="12" t="s">
        <v>86</v>
      </c>
      <c r="AW1348" s="12" t="s">
        <v>32</v>
      </c>
      <c r="AX1348" s="12" t="s">
        <v>77</v>
      </c>
      <c r="AY1348" s="157" t="s">
        <v>177</v>
      </c>
    </row>
    <row r="1349" spans="2:65" s="14" customFormat="1" ht="11.25">
      <c r="B1349" s="169"/>
      <c r="D1349" s="149" t="s">
        <v>240</v>
      </c>
      <c r="E1349" s="170" t="s">
        <v>1</v>
      </c>
      <c r="F1349" s="171" t="s">
        <v>263</v>
      </c>
      <c r="H1349" s="172">
        <v>159.25700000000001</v>
      </c>
      <c r="I1349" s="173"/>
      <c r="L1349" s="169"/>
      <c r="M1349" s="174"/>
      <c r="T1349" s="175"/>
      <c r="AT1349" s="170" t="s">
        <v>240</v>
      </c>
      <c r="AU1349" s="170" t="s">
        <v>86</v>
      </c>
      <c r="AV1349" s="14" t="s">
        <v>115</v>
      </c>
      <c r="AW1349" s="14" t="s">
        <v>32</v>
      </c>
      <c r="AX1349" s="14" t="s">
        <v>84</v>
      </c>
      <c r="AY1349" s="170" t="s">
        <v>177</v>
      </c>
    </row>
    <row r="1350" spans="2:65" s="1" customFormat="1" ht="16.5" customHeight="1">
      <c r="B1350" s="32"/>
      <c r="C1350" s="136" t="s">
        <v>1906</v>
      </c>
      <c r="D1350" s="136" t="s">
        <v>180</v>
      </c>
      <c r="E1350" s="137" t="s">
        <v>1907</v>
      </c>
      <c r="F1350" s="138" t="s">
        <v>1908</v>
      </c>
      <c r="G1350" s="139" t="s">
        <v>368</v>
      </c>
      <c r="H1350" s="140">
        <v>10.54</v>
      </c>
      <c r="I1350" s="141"/>
      <c r="J1350" s="142">
        <f>ROUND(I1350*H1350,2)</f>
        <v>0</v>
      </c>
      <c r="K1350" s="138" t="s">
        <v>237</v>
      </c>
      <c r="L1350" s="32"/>
      <c r="M1350" s="143" t="s">
        <v>1</v>
      </c>
      <c r="N1350" s="144" t="s">
        <v>42</v>
      </c>
      <c r="P1350" s="145">
        <f>O1350*H1350</f>
        <v>0</v>
      </c>
      <c r="Q1350" s="145">
        <v>1.4999999999999999E-4</v>
      </c>
      <c r="R1350" s="145">
        <f>Q1350*H1350</f>
        <v>1.5809999999999997E-3</v>
      </c>
      <c r="S1350" s="145">
        <v>0</v>
      </c>
      <c r="T1350" s="146">
        <f>S1350*H1350</f>
        <v>0</v>
      </c>
      <c r="AR1350" s="147" t="s">
        <v>354</v>
      </c>
      <c r="AT1350" s="147" t="s">
        <v>180</v>
      </c>
      <c r="AU1350" s="147" t="s">
        <v>86</v>
      </c>
      <c r="AY1350" s="17" t="s">
        <v>177</v>
      </c>
      <c r="BE1350" s="148">
        <f>IF(N1350="základní",J1350,0)</f>
        <v>0</v>
      </c>
      <c r="BF1350" s="148">
        <f>IF(N1350="snížená",J1350,0)</f>
        <v>0</v>
      </c>
      <c r="BG1350" s="148">
        <f>IF(N1350="zákl. přenesená",J1350,0)</f>
        <v>0</v>
      </c>
      <c r="BH1350" s="148">
        <f>IF(N1350="sníž. přenesená",J1350,0)</f>
        <v>0</v>
      </c>
      <c r="BI1350" s="148">
        <f>IF(N1350="nulová",J1350,0)</f>
        <v>0</v>
      </c>
      <c r="BJ1350" s="17" t="s">
        <v>84</v>
      </c>
      <c r="BK1350" s="148">
        <f>ROUND(I1350*H1350,2)</f>
        <v>0</v>
      </c>
      <c r="BL1350" s="17" t="s">
        <v>354</v>
      </c>
      <c r="BM1350" s="147" t="s">
        <v>1909</v>
      </c>
    </row>
    <row r="1351" spans="2:65" s="1" customFormat="1" ht="11.25">
      <c r="B1351" s="32"/>
      <c r="D1351" s="149" t="s">
        <v>186</v>
      </c>
      <c r="F1351" s="150" t="s">
        <v>1910</v>
      </c>
      <c r="I1351" s="151"/>
      <c r="L1351" s="32"/>
      <c r="M1351" s="152"/>
      <c r="T1351" s="56"/>
      <c r="AT1351" s="17" t="s">
        <v>186</v>
      </c>
      <c r="AU1351" s="17" t="s">
        <v>86</v>
      </c>
    </row>
    <row r="1352" spans="2:65" s="12" customFormat="1" ht="11.25">
      <c r="B1352" s="156"/>
      <c r="D1352" s="149" t="s">
        <v>240</v>
      </c>
      <c r="E1352" s="157" t="s">
        <v>1</v>
      </c>
      <c r="F1352" s="158" t="s">
        <v>1911</v>
      </c>
      <c r="H1352" s="159">
        <v>7.24</v>
      </c>
      <c r="I1352" s="160"/>
      <c r="L1352" s="156"/>
      <c r="M1352" s="161"/>
      <c r="T1352" s="162"/>
      <c r="AT1352" s="157" t="s">
        <v>240</v>
      </c>
      <c r="AU1352" s="157" t="s">
        <v>86</v>
      </c>
      <c r="AV1352" s="12" t="s">
        <v>86</v>
      </c>
      <c r="AW1352" s="12" t="s">
        <v>32</v>
      </c>
      <c r="AX1352" s="12" t="s">
        <v>77</v>
      </c>
      <c r="AY1352" s="157" t="s">
        <v>177</v>
      </c>
    </row>
    <row r="1353" spans="2:65" s="12" customFormat="1" ht="11.25">
      <c r="B1353" s="156"/>
      <c r="D1353" s="149" t="s">
        <v>240</v>
      </c>
      <c r="E1353" s="157" t="s">
        <v>1</v>
      </c>
      <c r="F1353" s="158" t="s">
        <v>1912</v>
      </c>
      <c r="H1353" s="159">
        <v>3.3</v>
      </c>
      <c r="I1353" s="160"/>
      <c r="L1353" s="156"/>
      <c r="M1353" s="161"/>
      <c r="T1353" s="162"/>
      <c r="AT1353" s="157" t="s">
        <v>240</v>
      </c>
      <c r="AU1353" s="157" t="s">
        <v>86</v>
      </c>
      <c r="AV1353" s="12" t="s">
        <v>86</v>
      </c>
      <c r="AW1353" s="12" t="s">
        <v>32</v>
      </c>
      <c r="AX1353" s="12" t="s">
        <v>77</v>
      </c>
      <c r="AY1353" s="157" t="s">
        <v>177</v>
      </c>
    </row>
    <row r="1354" spans="2:65" s="14" customFormat="1" ht="11.25">
      <c r="B1354" s="169"/>
      <c r="D1354" s="149" t="s">
        <v>240</v>
      </c>
      <c r="E1354" s="170" t="s">
        <v>1</v>
      </c>
      <c r="F1354" s="171" t="s">
        <v>263</v>
      </c>
      <c r="H1354" s="172">
        <v>10.54</v>
      </c>
      <c r="I1354" s="173"/>
      <c r="L1354" s="169"/>
      <c r="M1354" s="174"/>
      <c r="T1354" s="175"/>
      <c r="AT1354" s="170" t="s">
        <v>240</v>
      </c>
      <c r="AU1354" s="170" t="s">
        <v>86</v>
      </c>
      <c r="AV1354" s="14" t="s">
        <v>115</v>
      </c>
      <c r="AW1354" s="14" t="s">
        <v>32</v>
      </c>
      <c r="AX1354" s="14" t="s">
        <v>84</v>
      </c>
      <c r="AY1354" s="170" t="s">
        <v>177</v>
      </c>
    </row>
    <row r="1355" spans="2:65" s="1" customFormat="1" ht="24.2" customHeight="1">
      <c r="B1355" s="32"/>
      <c r="C1355" s="136" t="s">
        <v>1913</v>
      </c>
      <c r="D1355" s="136" t="s">
        <v>180</v>
      </c>
      <c r="E1355" s="137" t="s">
        <v>1914</v>
      </c>
      <c r="F1355" s="138" t="s">
        <v>1915</v>
      </c>
      <c r="G1355" s="139" t="s">
        <v>368</v>
      </c>
      <c r="H1355" s="140">
        <v>121.80800000000001</v>
      </c>
      <c r="I1355" s="141"/>
      <c r="J1355" s="142">
        <f>ROUND(I1355*H1355,2)</f>
        <v>0</v>
      </c>
      <c r="K1355" s="138" t="s">
        <v>237</v>
      </c>
      <c r="L1355" s="32"/>
      <c r="M1355" s="143" t="s">
        <v>1</v>
      </c>
      <c r="N1355" s="144" t="s">
        <v>42</v>
      </c>
      <c r="P1355" s="145">
        <f>O1355*H1355</f>
        <v>0</v>
      </c>
      <c r="Q1355" s="145">
        <v>3.2499999999999999E-3</v>
      </c>
      <c r="R1355" s="145">
        <f>Q1355*H1355</f>
        <v>0.39587600000000001</v>
      </c>
      <c r="S1355" s="145">
        <v>0</v>
      </c>
      <c r="T1355" s="146">
        <f>S1355*H1355</f>
        <v>0</v>
      </c>
      <c r="AR1355" s="147" t="s">
        <v>354</v>
      </c>
      <c r="AT1355" s="147" t="s">
        <v>180</v>
      </c>
      <c r="AU1355" s="147" t="s">
        <v>86</v>
      </c>
      <c r="AY1355" s="17" t="s">
        <v>177</v>
      </c>
      <c r="BE1355" s="148">
        <f>IF(N1355="základní",J1355,0)</f>
        <v>0</v>
      </c>
      <c r="BF1355" s="148">
        <f>IF(N1355="snížená",J1355,0)</f>
        <v>0</v>
      </c>
      <c r="BG1355" s="148">
        <f>IF(N1355="zákl. přenesená",J1355,0)</f>
        <v>0</v>
      </c>
      <c r="BH1355" s="148">
        <f>IF(N1355="sníž. přenesená",J1355,0)</f>
        <v>0</v>
      </c>
      <c r="BI1355" s="148">
        <f>IF(N1355="nulová",J1355,0)</f>
        <v>0</v>
      </c>
      <c r="BJ1355" s="17" t="s">
        <v>84</v>
      </c>
      <c r="BK1355" s="148">
        <f>ROUND(I1355*H1355,2)</f>
        <v>0</v>
      </c>
      <c r="BL1355" s="17" t="s">
        <v>354</v>
      </c>
      <c r="BM1355" s="147" t="s">
        <v>1916</v>
      </c>
    </row>
    <row r="1356" spans="2:65" s="1" customFormat="1" ht="19.5">
      <c r="B1356" s="32"/>
      <c r="D1356" s="149" t="s">
        <v>186</v>
      </c>
      <c r="F1356" s="150" t="s">
        <v>1917</v>
      </c>
      <c r="I1356" s="151"/>
      <c r="L1356" s="32"/>
      <c r="M1356" s="152"/>
      <c r="T1356" s="56"/>
      <c r="AT1356" s="17" t="s">
        <v>186</v>
      </c>
      <c r="AU1356" s="17" t="s">
        <v>86</v>
      </c>
    </row>
    <row r="1357" spans="2:65" s="13" customFormat="1" ht="11.25">
      <c r="B1357" s="163"/>
      <c r="D1357" s="149" t="s">
        <v>240</v>
      </c>
      <c r="E1357" s="164" t="s">
        <v>1</v>
      </c>
      <c r="F1357" s="165" t="s">
        <v>1856</v>
      </c>
      <c r="H1357" s="164" t="s">
        <v>1</v>
      </c>
      <c r="I1357" s="166"/>
      <c r="L1357" s="163"/>
      <c r="M1357" s="167"/>
      <c r="T1357" s="168"/>
      <c r="AT1357" s="164" t="s">
        <v>240</v>
      </c>
      <c r="AU1357" s="164" t="s">
        <v>86</v>
      </c>
      <c r="AV1357" s="13" t="s">
        <v>84</v>
      </c>
      <c r="AW1357" s="13" t="s">
        <v>32</v>
      </c>
      <c r="AX1357" s="13" t="s">
        <v>77</v>
      </c>
      <c r="AY1357" s="164" t="s">
        <v>177</v>
      </c>
    </row>
    <row r="1358" spans="2:65" s="12" customFormat="1" ht="11.25">
      <c r="B1358" s="156"/>
      <c r="D1358" s="149" t="s">
        <v>240</v>
      </c>
      <c r="E1358" s="157" t="s">
        <v>1</v>
      </c>
      <c r="F1358" s="158" t="s">
        <v>1918</v>
      </c>
      <c r="H1358" s="159">
        <v>121.80800000000001</v>
      </c>
      <c r="I1358" s="160"/>
      <c r="L1358" s="156"/>
      <c r="M1358" s="161"/>
      <c r="T1358" s="162"/>
      <c r="AT1358" s="157" t="s">
        <v>240</v>
      </c>
      <c r="AU1358" s="157" t="s">
        <v>86</v>
      </c>
      <c r="AV1358" s="12" t="s">
        <v>86</v>
      </c>
      <c r="AW1358" s="12" t="s">
        <v>32</v>
      </c>
      <c r="AX1358" s="12" t="s">
        <v>84</v>
      </c>
      <c r="AY1358" s="157" t="s">
        <v>177</v>
      </c>
    </row>
    <row r="1359" spans="2:65" s="1" customFormat="1" ht="16.5" customHeight="1">
      <c r="B1359" s="32"/>
      <c r="C1359" s="183" t="s">
        <v>1919</v>
      </c>
      <c r="D1359" s="183" t="s">
        <v>344</v>
      </c>
      <c r="E1359" s="184" t="s">
        <v>1920</v>
      </c>
      <c r="F1359" s="185" t="s">
        <v>1921</v>
      </c>
      <c r="G1359" s="186" t="s">
        <v>368</v>
      </c>
      <c r="H1359" s="187">
        <v>127.898</v>
      </c>
      <c r="I1359" s="188"/>
      <c r="J1359" s="189">
        <f>ROUND(I1359*H1359,2)</f>
        <v>0</v>
      </c>
      <c r="K1359" s="185" t="s">
        <v>237</v>
      </c>
      <c r="L1359" s="190"/>
      <c r="M1359" s="191" t="s">
        <v>1</v>
      </c>
      <c r="N1359" s="192" t="s">
        <v>42</v>
      </c>
      <c r="P1359" s="145">
        <f>O1359*H1359</f>
        <v>0</v>
      </c>
      <c r="Q1359" s="145">
        <v>9.7999999999999997E-3</v>
      </c>
      <c r="R1359" s="145">
        <f>Q1359*H1359</f>
        <v>1.2534003999999999</v>
      </c>
      <c r="S1359" s="145">
        <v>0</v>
      </c>
      <c r="T1359" s="146">
        <f>S1359*H1359</f>
        <v>0</v>
      </c>
      <c r="AR1359" s="147" t="s">
        <v>447</v>
      </c>
      <c r="AT1359" s="147" t="s">
        <v>344</v>
      </c>
      <c r="AU1359" s="147" t="s">
        <v>86</v>
      </c>
      <c r="AY1359" s="17" t="s">
        <v>177</v>
      </c>
      <c r="BE1359" s="148">
        <f>IF(N1359="základní",J1359,0)</f>
        <v>0</v>
      </c>
      <c r="BF1359" s="148">
        <f>IF(N1359="snížená",J1359,0)</f>
        <v>0</v>
      </c>
      <c r="BG1359" s="148">
        <f>IF(N1359="zákl. přenesená",J1359,0)</f>
        <v>0</v>
      </c>
      <c r="BH1359" s="148">
        <f>IF(N1359="sníž. přenesená",J1359,0)</f>
        <v>0</v>
      </c>
      <c r="BI1359" s="148">
        <f>IF(N1359="nulová",J1359,0)</f>
        <v>0</v>
      </c>
      <c r="BJ1359" s="17" t="s">
        <v>84</v>
      </c>
      <c r="BK1359" s="148">
        <f>ROUND(I1359*H1359,2)</f>
        <v>0</v>
      </c>
      <c r="BL1359" s="17" t="s">
        <v>354</v>
      </c>
      <c r="BM1359" s="147" t="s">
        <v>1922</v>
      </c>
    </row>
    <row r="1360" spans="2:65" s="1" customFormat="1" ht="11.25">
      <c r="B1360" s="32"/>
      <c r="D1360" s="149" t="s">
        <v>186</v>
      </c>
      <c r="F1360" s="150" t="s">
        <v>1921</v>
      </c>
      <c r="I1360" s="151"/>
      <c r="L1360" s="32"/>
      <c r="M1360" s="152"/>
      <c r="T1360" s="56"/>
      <c r="AT1360" s="17" t="s">
        <v>186</v>
      </c>
      <c r="AU1360" s="17" t="s">
        <v>86</v>
      </c>
    </row>
    <row r="1361" spans="2:65" s="12" customFormat="1" ht="11.25">
      <c r="B1361" s="156"/>
      <c r="D1361" s="149" t="s">
        <v>240</v>
      </c>
      <c r="F1361" s="158" t="s">
        <v>1923</v>
      </c>
      <c r="H1361" s="159">
        <v>127.898</v>
      </c>
      <c r="I1361" s="160"/>
      <c r="L1361" s="156"/>
      <c r="M1361" s="161"/>
      <c r="T1361" s="162"/>
      <c r="AT1361" s="157" t="s">
        <v>240</v>
      </c>
      <c r="AU1361" s="157" t="s">
        <v>86</v>
      </c>
      <c r="AV1361" s="12" t="s">
        <v>86</v>
      </c>
      <c r="AW1361" s="12" t="s">
        <v>4</v>
      </c>
      <c r="AX1361" s="12" t="s">
        <v>84</v>
      </c>
      <c r="AY1361" s="157" t="s">
        <v>177</v>
      </c>
    </row>
    <row r="1362" spans="2:65" s="1" customFormat="1" ht="24.2" customHeight="1">
      <c r="B1362" s="32"/>
      <c r="C1362" s="136" t="s">
        <v>1924</v>
      </c>
      <c r="D1362" s="136" t="s">
        <v>180</v>
      </c>
      <c r="E1362" s="137" t="s">
        <v>1925</v>
      </c>
      <c r="F1362" s="138" t="s">
        <v>1926</v>
      </c>
      <c r="G1362" s="139" t="s">
        <v>368</v>
      </c>
      <c r="H1362" s="140">
        <v>8.0649999999999995</v>
      </c>
      <c r="I1362" s="141"/>
      <c r="J1362" s="142">
        <f>ROUND(I1362*H1362,2)</f>
        <v>0</v>
      </c>
      <c r="K1362" s="138" t="s">
        <v>1</v>
      </c>
      <c r="L1362" s="32"/>
      <c r="M1362" s="143" t="s">
        <v>1</v>
      </c>
      <c r="N1362" s="144" t="s">
        <v>42</v>
      </c>
      <c r="P1362" s="145">
        <f>O1362*H1362</f>
        <v>0</v>
      </c>
      <c r="Q1362" s="145">
        <v>2.1389999999999999E-2</v>
      </c>
      <c r="R1362" s="145">
        <f>Q1362*H1362</f>
        <v>0.17251034999999998</v>
      </c>
      <c r="S1362" s="145">
        <v>0</v>
      </c>
      <c r="T1362" s="146">
        <f>S1362*H1362</f>
        <v>0</v>
      </c>
      <c r="AR1362" s="147" t="s">
        <v>354</v>
      </c>
      <c r="AT1362" s="147" t="s">
        <v>180</v>
      </c>
      <c r="AU1362" s="147" t="s">
        <v>86</v>
      </c>
      <c r="AY1362" s="17" t="s">
        <v>177</v>
      </c>
      <c r="BE1362" s="148">
        <f>IF(N1362="základní",J1362,0)</f>
        <v>0</v>
      </c>
      <c r="BF1362" s="148">
        <f>IF(N1362="snížená",J1362,0)</f>
        <v>0</v>
      </c>
      <c r="BG1362" s="148">
        <f>IF(N1362="zákl. přenesená",J1362,0)</f>
        <v>0</v>
      </c>
      <c r="BH1362" s="148">
        <f>IF(N1362="sníž. přenesená",J1362,0)</f>
        <v>0</v>
      </c>
      <c r="BI1362" s="148">
        <f>IF(N1362="nulová",J1362,0)</f>
        <v>0</v>
      </c>
      <c r="BJ1362" s="17" t="s">
        <v>84</v>
      </c>
      <c r="BK1362" s="148">
        <f>ROUND(I1362*H1362,2)</f>
        <v>0</v>
      </c>
      <c r="BL1362" s="17" t="s">
        <v>354</v>
      </c>
      <c r="BM1362" s="147" t="s">
        <v>1927</v>
      </c>
    </row>
    <row r="1363" spans="2:65" s="1" customFormat="1" ht="19.5">
      <c r="B1363" s="32"/>
      <c r="D1363" s="149" t="s">
        <v>186</v>
      </c>
      <c r="F1363" s="150" t="s">
        <v>1928</v>
      </c>
      <c r="I1363" s="151"/>
      <c r="L1363" s="32"/>
      <c r="M1363" s="152"/>
      <c r="T1363" s="56"/>
      <c r="AT1363" s="17" t="s">
        <v>186</v>
      </c>
      <c r="AU1363" s="17" t="s">
        <v>86</v>
      </c>
    </row>
    <row r="1364" spans="2:65" s="1" customFormat="1" ht="19.5">
      <c r="B1364" s="32"/>
      <c r="D1364" s="149" t="s">
        <v>784</v>
      </c>
      <c r="F1364" s="193" t="s">
        <v>1929</v>
      </c>
      <c r="I1364" s="151"/>
      <c r="L1364" s="32"/>
      <c r="M1364" s="152"/>
      <c r="T1364" s="56"/>
      <c r="AT1364" s="17" t="s">
        <v>784</v>
      </c>
      <c r="AU1364" s="17" t="s">
        <v>86</v>
      </c>
    </row>
    <row r="1365" spans="2:65" s="13" customFormat="1" ht="11.25">
      <c r="B1365" s="163"/>
      <c r="D1365" s="149" t="s">
        <v>240</v>
      </c>
      <c r="E1365" s="164" t="s">
        <v>1</v>
      </c>
      <c r="F1365" s="165" t="s">
        <v>1856</v>
      </c>
      <c r="H1365" s="164" t="s">
        <v>1</v>
      </c>
      <c r="I1365" s="166"/>
      <c r="L1365" s="163"/>
      <c r="M1365" s="167"/>
      <c r="T1365" s="168"/>
      <c r="AT1365" s="164" t="s">
        <v>240</v>
      </c>
      <c r="AU1365" s="164" t="s">
        <v>86</v>
      </c>
      <c r="AV1365" s="13" t="s">
        <v>84</v>
      </c>
      <c r="AW1365" s="13" t="s">
        <v>32</v>
      </c>
      <c r="AX1365" s="13" t="s">
        <v>77</v>
      </c>
      <c r="AY1365" s="164" t="s">
        <v>177</v>
      </c>
    </row>
    <row r="1366" spans="2:65" s="12" customFormat="1" ht="11.25">
      <c r="B1366" s="156"/>
      <c r="D1366" s="149" t="s">
        <v>240</v>
      </c>
      <c r="E1366" s="157" t="s">
        <v>1</v>
      </c>
      <c r="F1366" s="158" t="s">
        <v>1930</v>
      </c>
      <c r="H1366" s="159">
        <v>8.0649999999999995</v>
      </c>
      <c r="I1366" s="160"/>
      <c r="L1366" s="156"/>
      <c r="M1366" s="161"/>
      <c r="T1366" s="162"/>
      <c r="AT1366" s="157" t="s">
        <v>240</v>
      </c>
      <c r="AU1366" s="157" t="s">
        <v>86</v>
      </c>
      <c r="AV1366" s="12" t="s">
        <v>86</v>
      </c>
      <c r="AW1366" s="12" t="s">
        <v>32</v>
      </c>
      <c r="AX1366" s="12" t="s">
        <v>84</v>
      </c>
      <c r="AY1366" s="157" t="s">
        <v>177</v>
      </c>
    </row>
    <row r="1367" spans="2:65" s="1" customFormat="1" ht="24.2" customHeight="1">
      <c r="B1367" s="32"/>
      <c r="C1367" s="136" t="s">
        <v>1931</v>
      </c>
      <c r="D1367" s="136" t="s">
        <v>180</v>
      </c>
      <c r="E1367" s="137" t="s">
        <v>1932</v>
      </c>
      <c r="F1367" s="138" t="s">
        <v>1926</v>
      </c>
      <c r="G1367" s="139" t="s">
        <v>368</v>
      </c>
      <c r="H1367" s="140">
        <v>3.5329999999999999</v>
      </c>
      <c r="I1367" s="141"/>
      <c r="J1367" s="142">
        <f>ROUND(I1367*H1367,2)</f>
        <v>0</v>
      </c>
      <c r="K1367" s="138" t="s">
        <v>1</v>
      </c>
      <c r="L1367" s="32"/>
      <c r="M1367" s="143" t="s">
        <v>1</v>
      </c>
      <c r="N1367" s="144" t="s">
        <v>42</v>
      </c>
      <c r="P1367" s="145">
        <f>O1367*H1367</f>
        <v>0</v>
      </c>
      <c r="Q1367" s="145">
        <v>2.1389999999999999E-2</v>
      </c>
      <c r="R1367" s="145">
        <f>Q1367*H1367</f>
        <v>7.5570869999999998E-2</v>
      </c>
      <c r="S1367" s="145">
        <v>0</v>
      </c>
      <c r="T1367" s="146">
        <f>S1367*H1367</f>
        <v>0</v>
      </c>
      <c r="AR1367" s="147" t="s">
        <v>354</v>
      </c>
      <c r="AT1367" s="147" t="s">
        <v>180</v>
      </c>
      <c r="AU1367" s="147" t="s">
        <v>86</v>
      </c>
      <c r="AY1367" s="17" t="s">
        <v>177</v>
      </c>
      <c r="BE1367" s="148">
        <f>IF(N1367="základní",J1367,0)</f>
        <v>0</v>
      </c>
      <c r="BF1367" s="148">
        <f>IF(N1367="snížená",J1367,0)</f>
        <v>0</v>
      </c>
      <c r="BG1367" s="148">
        <f>IF(N1367="zákl. přenesená",J1367,0)</f>
        <v>0</v>
      </c>
      <c r="BH1367" s="148">
        <f>IF(N1367="sníž. přenesená",J1367,0)</f>
        <v>0</v>
      </c>
      <c r="BI1367" s="148">
        <f>IF(N1367="nulová",J1367,0)</f>
        <v>0</v>
      </c>
      <c r="BJ1367" s="17" t="s">
        <v>84</v>
      </c>
      <c r="BK1367" s="148">
        <f>ROUND(I1367*H1367,2)</f>
        <v>0</v>
      </c>
      <c r="BL1367" s="17" t="s">
        <v>354</v>
      </c>
      <c r="BM1367" s="147" t="s">
        <v>1933</v>
      </c>
    </row>
    <row r="1368" spans="2:65" s="1" customFormat="1" ht="19.5">
      <c r="B1368" s="32"/>
      <c r="D1368" s="149" t="s">
        <v>186</v>
      </c>
      <c r="F1368" s="150" t="s">
        <v>1928</v>
      </c>
      <c r="I1368" s="151"/>
      <c r="L1368" s="32"/>
      <c r="M1368" s="152"/>
      <c r="T1368" s="56"/>
      <c r="AT1368" s="17" t="s">
        <v>186</v>
      </c>
      <c r="AU1368" s="17" t="s">
        <v>86</v>
      </c>
    </row>
    <row r="1369" spans="2:65" s="1" customFormat="1" ht="19.5">
      <c r="B1369" s="32"/>
      <c r="D1369" s="149" t="s">
        <v>784</v>
      </c>
      <c r="F1369" s="193" t="s">
        <v>1934</v>
      </c>
      <c r="I1369" s="151"/>
      <c r="L1369" s="32"/>
      <c r="M1369" s="152"/>
      <c r="T1369" s="56"/>
      <c r="AT1369" s="17" t="s">
        <v>784</v>
      </c>
      <c r="AU1369" s="17" t="s">
        <v>86</v>
      </c>
    </row>
    <row r="1370" spans="2:65" s="13" customFormat="1" ht="11.25">
      <c r="B1370" s="163"/>
      <c r="D1370" s="149" t="s">
        <v>240</v>
      </c>
      <c r="E1370" s="164" t="s">
        <v>1</v>
      </c>
      <c r="F1370" s="165" t="s">
        <v>1856</v>
      </c>
      <c r="H1370" s="164" t="s">
        <v>1</v>
      </c>
      <c r="I1370" s="166"/>
      <c r="L1370" s="163"/>
      <c r="M1370" s="167"/>
      <c r="T1370" s="168"/>
      <c r="AT1370" s="164" t="s">
        <v>240</v>
      </c>
      <c r="AU1370" s="164" t="s">
        <v>86</v>
      </c>
      <c r="AV1370" s="13" t="s">
        <v>84</v>
      </c>
      <c r="AW1370" s="13" t="s">
        <v>32</v>
      </c>
      <c r="AX1370" s="13" t="s">
        <v>77</v>
      </c>
      <c r="AY1370" s="164" t="s">
        <v>177</v>
      </c>
    </row>
    <row r="1371" spans="2:65" s="12" customFormat="1" ht="11.25">
      <c r="B1371" s="156"/>
      <c r="D1371" s="149" t="s">
        <v>240</v>
      </c>
      <c r="E1371" s="157" t="s">
        <v>1</v>
      </c>
      <c r="F1371" s="158" t="s">
        <v>1935</v>
      </c>
      <c r="H1371" s="159">
        <v>3.5329999999999999</v>
      </c>
      <c r="I1371" s="160"/>
      <c r="L1371" s="156"/>
      <c r="M1371" s="161"/>
      <c r="T1371" s="162"/>
      <c r="AT1371" s="157" t="s">
        <v>240</v>
      </c>
      <c r="AU1371" s="157" t="s">
        <v>86</v>
      </c>
      <c r="AV1371" s="12" t="s">
        <v>86</v>
      </c>
      <c r="AW1371" s="12" t="s">
        <v>32</v>
      </c>
      <c r="AX1371" s="12" t="s">
        <v>84</v>
      </c>
      <c r="AY1371" s="157" t="s">
        <v>177</v>
      </c>
    </row>
    <row r="1372" spans="2:65" s="1" customFormat="1" ht="16.5" customHeight="1">
      <c r="B1372" s="32"/>
      <c r="C1372" s="136" t="s">
        <v>1936</v>
      </c>
      <c r="D1372" s="136" t="s">
        <v>180</v>
      </c>
      <c r="E1372" s="137" t="s">
        <v>1937</v>
      </c>
      <c r="F1372" s="138" t="s">
        <v>1938</v>
      </c>
      <c r="G1372" s="139" t="s">
        <v>307</v>
      </c>
      <c r="H1372" s="140">
        <v>5.0069999999999997</v>
      </c>
      <c r="I1372" s="141"/>
      <c r="J1372" s="142">
        <f>ROUND(I1372*H1372,2)</f>
        <v>0</v>
      </c>
      <c r="K1372" s="138" t="s">
        <v>237</v>
      </c>
      <c r="L1372" s="32"/>
      <c r="M1372" s="143" t="s">
        <v>1</v>
      </c>
      <c r="N1372" s="144" t="s">
        <v>42</v>
      </c>
      <c r="P1372" s="145">
        <f>O1372*H1372</f>
        <v>0</v>
      </c>
      <c r="Q1372" s="145">
        <v>0</v>
      </c>
      <c r="R1372" s="145">
        <f>Q1372*H1372</f>
        <v>0</v>
      </c>
      <c r="S1372" s="145">
        <v>0</v>
      </c>
      <c r="T1372" s="146">
        <f>S1372*H1372</f>
        <v>0</v>
      </c>
      <c r="AR1372" s="147" t="s">
        <v>354</v>
      </c>
      <c r="AT1372" s="147" t="s">
        <v>180</v>
      </c>
      <c r="AU1372" s="147" t="s">
        <v>86</v>
      </c>
      <c r="AY1372" s="17" t="s">
        <v>177</v>
      </c>
      <c r="BE1372" s="148">
        <f>IF(N1372="základní",J1372,0)</f>
        <v>0</v>
      </c>
      <c r="BF1372" s="148">
        <f>IF(N1372="snížená",J1372,0)</f>
        <v>0</v>
      </c>
      <c r="BG1372" s="148">
        <f>IF(N1372="zákl. přenesená",J1372,0)</f>
        <v>0</v>
      </c>
      <c r="BH1372" s="148">
        <f>IF(N1372="sníž. přenesená",J1372,0)</f>
        <v>0</v>
      </c>
      <c r="BI1372" s="148">
        <f>IF(N1372="nulová",J1372,0)</f>
        <v>0</v>
      </c>
      <c r="BJ1372" s="17" t="s">
        <v>84</v>
      </c>
      <c r="BK1372" s="148">
        <f>ROUND(I1372*H1372,2)</f>
        <v>0</v>
      </c>
      <c r="BL1372" s="17" t="s">
        <v>354</v>
      </c>
      <c r="BM1372" s="147" t="s">
        <v>1939</v>
      </c>
    </row>
    <row r="1373" spans="2:65" s="1" customFormat="1" ht="19.5">
      <c r="B1373" s="32"/>
      <c r="D1373" s="149" t="s">
        <v>186</v>
      </c>
      <c r="F1373" s="150" t="s">
        <v>1940</v>
      </c>
      <c r="I1373" s="151"/>
      <c r="L1373" s="32"/>
      <c r="M1373" s="152"/>
      <c r="T1373" s="56"/>
      <c r="AT1373" s="17" t="s">
        <v>186</v>
      </c>
      <c r="AU1373" s="17" t="s">
        <v>86</v>
      </c>
    </row>
    <row r="1374" spans="2:65" s="11" customFormat="1" ht="22.9" customHeight="1">
      <c r="B1374" s="124"/>
      <c r="D1374" s="125" t="s">
        <v>76</v>
      </c>
      <c r="E1374" s="134" t="s">
        <v>1941</v>
      </c>
      <c r="F1374" s="134" t="s">
        <v>1942</v>
      </c>
      <c r="I1374" s="127"/>
      <c r="J1374" s="135">
        <f>BK1374</f>
        <v>0</v>
      </c>
      <c r="L1374" s="124"/>
      <c r="M1374" s="129"/>
      <c r="P1374" s="130">
        <f>SUM(P1375:P1452)</f>
        <v>0</v>
      </c>
      <c r="R1374" s="130">
        <f>SUM(R1375:R1452)</f>
        <v>1.2537338999999998</v>
      </c>
      <c r="T1374" s="131">
        <f>SUM(T1375:T1452)</f>
        <v>0</v>
      </c>
      <c r="AR1374" s="125" t="s">
        <v>86</v>
      </c>
      <c r="AT1374" s="132" t="s">
        <v>76</v>
      </c>
      <c r="AU1374" s="132" t="s">
        <v>84</v>
      </c>
      <c r="AY1374" s="125" t="s">
        <v>177</v>
      </c>
      <c r="BK1374" s="133">
        <f>SUM(BK1375:BK1452)</f>
        <v>0</v>
      </c>
    </row>
    <row r="1375" spans="2:65" s="1" customFormat="1" ht="16.5" customHeight="1">
      <c r="B1375" s="32"/>
      <c r="C1375" s="136" t="s">
        <v>1943</v>
      </c>
      <c r="D1375" s="136" t="s">
        <v>180</v>
      </c>
      <c r="E1375" s="137" t="s">
        <v>1944</v>
      </c>
      <c r="F1375" s="138" t="s">
        <v>1945</v>
      </c>
      <c r="G1375" s="139" t="s">
        <v>183</v>
      </c>
      <c r="H1375" s="140">
        <v>1</v>
      </c>
      <c r="I1375" s="141"/>
      <c r="J1375" s="142">
        <f>ROUND(I1375*H1375,2)</f>
        <v>0</v>
      </c>
      <c r="K1375" s="138" t="s">
        <v>1</v>
      </c>
      <c r="L1375" s="32"/>
      <c r="M1375" s="143" t="s">
        <v>1</v>
      </c>
      <c r="N1375" s="144" t="s">
        <v>42</v>
      </c>
      <c r="P1375" s="145">
        <f>O1375*H1375</f>
        <v>0</v>
      </c>
      <c r="Q1375" s="145">
        <v>0</v>
      </c>
      <c r="R1375" s="145">
        <f>Q1375*H1375</f>
        <v>0</v>
      </c>
      <c r="S1375" s="145">
        <v>0</v>
      </c>
      <c r="T1375" s="146">
        <f>S1375*H1375</f>
        <v>0</v>
      </c>
      <c r="AR1375" s="147" t="s">
        <v>354</v>
      </c>
      <c r="AT1375" s="147" t="s">
        <v>180</v>
      </c>
      <c r="AU1375" s="147" t="s">
        <v>86</v>
      </c>
      <c r="AY1375" s="17" t="s">
        <v>177</v>
      </c>
      <c r="BE1375" s="148">
        <f>IF(N1375="základní",J1375,0)</f>
        <v>0</v>
      </c>
      <c r="BF1375" s="148">
        <f>IF(N1375="snížená",J1375,0)</f>
        <v>0</v>
      </c>
      <c r="BG1375" s="148">
        <f>IF(N1375="zákl. přenesená",J1375,0)</f>
        <v>0</v>
      </c>
      <c r="BH1375" s="148">
        <f>IF(N1375="sníž. přenesená",J1375,0)</f>
        <v>0</v>
      </c>
      <c r="BI1375" s="148">
        <f>IF(N1375="nulová",J1375,0)</f>
        <v>0</v>
      </c>
      <c r="BJ1375" s="17" t="s">
        <v>84</v>
      </c>
      <c r="BK1375" s="148">
        <f>ROUND(I1375*H1375,2)</f>
        <v>0</v>
      </c>
      <c r="BL1375" s="17" t="s">
        <v>354</v>
      </c>
      <c r="BM1375" s="147" t="s">
        <v>1946</v>
      </c>
    </row>
    <row r="1376" spans="2:65" s="1" customFormat="1" ht="11.25">
      <c r="B1376" s="32"/>
      <c r="D1376" s="149" t="s">
        <v>186</v>
      </c>
      <c r="F1376" s="150" t="s">
        <v>1945</v>
      </c>
      <c r="I1376" s="151"/>
      <c r="L1376" s="32"/>
      <c r="M1376" s="152"/>
      <c r="T1376" s="56"/>
      <c r="AT1376" s="17" t="s">
        <v>186</v>
      </c>
      <c r="AU1376" s="17" t="s">
        <v>86</v>
      </c>
    </row>
    <row r="1377" spans="2:65" s="1" customFormat="1" ht="16.5" customHeight="1">
      <c r="B1377" s="32"/>
      <c r="C1377" s="136" t="s">
        <v>1947</v>
      </c>
      <c r="D1377" s="136" t="s">
        <v>180</v>
      </c>
      <c r="E1377" s="137" t="s">
        <v>1948</v>
      </c>
      <c r="F1377" s="138" t="s">
        <v>1949</v>
      </c>
      <c r="G1377" s="139" t="s">
        <v>236</v>
      </c>
      <c r="H1377" s="140">
        <v>0.4</v>
      </c>
      <c r="I1377" s="141"/>
      <c r="J1377" s="142">
        <f>ROUND(I1377*H1377,2)</f>
        <v>0</v>
      </c>
      <c r="K1377" s="138" t="s">
        <v>1</v>
      </c>
      <c r="L1377" s="32"/>
      <c r="M1377" s="143" t="s">
        <v>1</v>
      </c>
      <c r="N1377" s="144" t="s">
        <v>42</v>
      </c>
      <c r="P1377" s="145">
        <f>O1377*H1377</f>
        <v>0</v>
      </c>
      <c r="Q1377" s="145">
        <v>3.47E-3</v>
      </c>
      <c r="R1377" s="145">
        <f>Q1377*H1377</f>
        <v>1.3880000000000001E-3</v>
      </c>
      <c r="S1377" s="145">
        <v>0</v>
      </c>
      <c r="T1377" s="146">
        <f>S1377*H1377</f>
        <v>0</v>
      </c>
      <c r="AR1377" s="147" t="s">
        <v>354</v>
      </c>
      <c r="AT1377" s="147" t="s">
        <v>180</v>
      </c>
      <c r="AU1377" s="147" t="s">
        <v>86</v>
      </c>
      <c r="AY1377" s="17" t="s">
        <v>177</v>
      </c>
      <c r="BE1377" s="148">
        <f>IF(N1377="základní",J1377,0)</f>
        <v>0</v>
      </c>
      <c r="BF1377" s="148">
        <f>IF(N1377="snížená",J1377,0)</f>
        <v>0</v>
      </c>
      <c r="BG1377" s="148">
        <f>IF(N1377="zákl. přenesená",J1377,0)</f>
        <v>0</v>
      </c>
      <c r="BH1377" s="148">
        <f>IF(N1377="sníž. přenesená",J1377,0)</f>
        <v>0</v>
      </c>
      <c r="BI1377" s="148">
        <f>IF(N1377="nulová",J1377,0)</f>
        <v>0</v>
      </c>
      <c r="BJ1377" s="17" t="s">
        <v>84</v>
      </c>
      <c r="BK1377" s="148">
        <f>ROUND(I1377*H1377,2)</f>
        <v>0</v>
      </c>
      <c r="BL1377" s="17" t="s">
        <v>354</v>
      </c>
      <c r="BM1377" s="147" t="s">
        <v>1950</v>
      </c>
    </row>
    <row r="1378" spans="2:65" s="1" customFormat="1" ht="11.25">
      <c r="B1378" s="32"/>
      <c r="D1378" s="149" t="s">
        <v>186</v>
      </c>
      <c r="F1378" s="150" t="s">
        <v>1949</v>
      </c>
      <c r="I1378" s="151"/>
      <c r="L1378" s="32"/>
      <c r="M1378" s="152"/>
      <c r="T1378" s="56"/>
      <c r="AT1378" s="17" t="s">
        <v>186</v>
      </c>
      <c r="AU1378" s="17" t="s">
        <v>86</v>
      </c>
    </row>
    <row r="1379" spans="2:65" s="12" customFormat="1" ht="11.25">
      <c r="B1379" s="156"/>
      <c r="D1379" s="149" t="s">
        <v>240</v>
      </c>
      <c r="E1379" s="157" t="s">
        <v>1</v>
      </c>
      <c r="F1379" s="158" t="s">
        <v>1951</v>
      </c>
      <c r="H1379" s="159">
        <v>0.4</v>
      </c>
      <c r="I1379" s="160"/>
      <c r="L1379" s="156"/>
      <c r="M1379" s="161"/>
      <c r="T1379" s="162"/>
      <c r="AT1379" s="157" t="s">
        <v>240</v>
      </c>
      <c r="AU1379" s="157" t="s">
        <v>86</v>
      </c>
      <c r="AV1379" s="12" t="s">
        <v>86</v>
      </c>
      <c r="AW1379" s="12" t="s">
        <v>32</v>
      </c>
      <c r="AX1379" s="12" t="s">
        <v>84</v>
      </c>
      <c r="AY1379" s="157" t="s">
        <v>177</v>
      </c>
    </row>
    <row r="1380" spans="2:65" s="1" customFormat="1" ht="16.5" customHeight="1">
      <c r="B1380" s="32"/>
      <c r="C1380" s="136" t="s">
        <v>1952</v>
      </c>
      <c r="D1380" s="136" t="s">
        <v>180</v>
      </c>
      <c r="E1380" s="137" t="s">
        <v>1953</v>
      </c>
      <c r="F1380" s="138" t="s">
        <v>1954</v>
      </c>
      <c r="G1380" s="139" t="s">
        <v>236</v>
      </c>
      <c r="H1380" s="140">
        <v>6.78</v>
      </c>
      <c r="I1380" s="141"/>
      <c r="J1380" s="142">
        <f>ROUND(I1380*H1380,2)</f>
        <v>0</v>
      </c>
      <c r="K1380" s="138" t="s">
        <v>1</v>
      </c>
      <c r="L1380" s="32"/>
      <c r="M1380" s="143" t="s">
        <v>1</v>
      </c>
      <c r="N1380" s="144" t="s">
        <v>42</v>
      </c>
      <c r="P1380" s="145">
        <f>O1380*H1380</f>
        <v>0</v>
      </c>
      <c r="Q1380" s="145">
        <v>3.47E-3</v>
      </c>
      <c r="R1380" s="145">
        <f>Q1380*H1380</f>
        <v>2.3526600000000002E-2</v>
      </c>
      <c r="S1380" s="145">
        <v>0</v>
      </c>
      <c r="T1380" s="146">
        <f>S1380*H1380</f>
        <v>0</v>
      </c>
      <c r="AR1380" s="147" t="s">
        <v>354</v>
      </c>
      <c r="AT1380" s="147" t="s">
        <v>180</v>
      </c>
      <c r="AU1380" s="147" t="s">
        <v>86</v>
      </c>
      <c r="AY1380" s="17" t="s">
        <v>177</v>
      </c>
      <c r="BE1380" s="148">
        <f>IF(N1380="základní",J1380,0)</f>
        <v>0</v>
      </c>
      <c r="BF1380" s="148">
        <f>IF(N1380="snížená",J1380,0)</f>
        <v>0</v>
      </c>
      <c r="BG1380" s="148">
        <f>IF(N1380="zákl. přenesená",J1380,0)</f>
        <v>0</v>
      </c>
      <c r="BH1380" s="148">
        <f>IF(N1380="sníž. přenesená",J1380,0)</f>
        <v>0</v>
      </c>
      <c r="BI1380" s="148">
        <f>IF(N1380="nulová",J1380,0)</f>
        <v>0</v>
      </c>
      <c r="BJ1380" s="17" t="s">
        <v>84</v>
      </c>
      <c r="BK1380" s="148">
        <f>ROUND(I1380*H1380,2)</f>
        <v>0</v>
      </c>
      <c r="BL1380" s="17" t="s">
        <v>354</v>
      </c>
      <c r="BM1380" s="147" t="s">
        <v>1955</v>
      </c>
    </row>
    <row r="1381" spans="2:65" s="1" customFormat="1" ht="11.25">
      <c r="B1381" s="32"/>
      <c r="D1381" s="149" t="s">
        <v>186</v>
      </c>
      <c r="F1381" s="150" t="s">
        <v>1954</v>
      </c>
      <c r="I1381" s="151"/>
      <c r="L1381" s="32"/>
      <c r="M1381" s="152"/>
      <c r="T1381" s="56"/>
      <c r="AT1381" s="17" t="s">
        <v>186</v>
      </c>
      <c r="AU1381" s="17" t="s">
        <v>86</v>
      </c>
    </row>
    <row r="1382" spans="2:65" s="12" customFormat="1" ht="11.25">
      <c r="B1382" s="156"/>
      <c r="D1382" s="149" t="s">
        <v>240</v>
      </c>
      <c r="E1382" s="157" t="s">
        <v>1</v>
      </c>
      <c r="F1382" s="158" t="s">
        <v>1956</v>
      </c>
      <c r="H1382" s="159">
        <v>2.82</v>
      </c>
      <c r="I1382" s="160"/>
      <c r="L1382" s="156"/>
      <c r="M1382" s="161"/>
      <c r="T1382" s="162"/>
      <c r="AT1382" s="157" t="s">
        <v>240</v>
      </c>
      <c r="AU1382" s="157" t="s">
        <v>86</v>
      </c>
      <c r="AV1382" s="12" t="s">
        <v>86</v>
      </c>
      <c r="AW1382" s="12" t="s">
        <v>32</v>
      </c>
      <c r="AX1382" s="12" t="s">
        <v>77</v>
      </c>
      <c r="AY1382" s="157" t="s">
        <v>177</v>
      </c>
    </row>
    <row r="1383" spans="2:65" s="12" customFormat="1" ht="11.25">
      <c r="B1383" s="156"/>
      <c r="D1383" s="149" t="s">
        <v>240</v>
      </c>
      <c r="E1383" s="157" t="s">
        <v>1</v>
      </c>
      <c r="F1383" s="158" t="s">
        <v>1957</v>
      </c>
      <c r="H1383" s="159">
        <v>1.44</v>
      </c>
      <c r="I1383" s="160"/>
      <c r="L1383" s="156"/>
      <c r="M1383" s="161"/>
      <c r="T1383" s="162"/>
      <c r="AT1383" s="157" t="s">
        <v>240</v>
      </c>
      <c r="AU1383" s="157" t="s">
        <v>86</v>
      </c>
      <c r="AV1383" s="12" t="s">
        <v>86</v>
      </c>
      <c r="AW1383" s="12" t="s">
        <v>32</v>
      </c>
      <c r="AX1383" s="12" t="s">
        <v>77</v>
      </c>
      <c r="AY1383" s="157" t="s">
        <v>177</v>
      </c>
    </row>
    <row r="1384" spans="2:65" s="12" customFormat="1" ht="11.25">
      <c r="B1384" s="156"/>
      <c r="D1384" s="149" t="s">
        <v>240</v>
      </c>
      <c r="E1384" s="157" t="s">
        <v>1</v>
      </c>
      <c r="F1384" s="158" t="s">
        <v>1958</v>
      </c>
      <c r="H1384" s="159">
        <v>2.52</v>
      </c>
      <c r="I1384" s="160"/>
      <c r="L1384" s="156"/>
      <c r="M1384" s="161"/>
      <c r="T1384" s="162"/>
      <c r="AT1384" s="157" t="s">
        <v>240</v>
      </c>
      <c r="AU1384" s="157" t="s">
        <v>86</v>
      </c>
      <c r="AV1384" s="12" t="s">
        <v>86</v>
      </c>
      <c r="AW1384" s="12" t="s">
        <v>32</v>
      </c>
      <c r="AX1384" s="12" t="s">
        <v>77</v>
      </c>
      <c r="AY1384" s="157" t="s">
        <v>177</v>
      </c>
    </row>
    <row r="1385" spans="2:65" s="14" customFormat="1" ht="11.25">
      <c r="B1385" s="169"/>
      <c r="D1385" s="149" t="s">
        <v>240</v>
      </c>
      <c r="E1385" s="170" t="s">
        <v>1</v>
      </c>
      <c r="F1385" s="171" t="s">
        <v>263</v>
      </c>
      <c r="H1385" s="172">
        <v>6.78</v>
      </c>
      <c r="I1385" s="173"/>
      <c r="L1385" s="169"/>
      <c r="M1385" s="174"/>
      <c r="T1385" s="175"/>
      <c r="AT1385" s="170" t="s">
        <v>240</v>
      </c>
      <c r="AU1385" s="170" t="s">
        <v>86</v>
      </c>
      <c r="AV1385" s="14" t="s">
        <v>115</v>
      </c>
      <c r="AW1385" s="14" t="s">
        <v>32</v>
      </c>
      <c r="AX1385" s="14" t="s">
        <v>84</v>
      </c>
      <c r="AY1385" s="170" t="s">
        <v>177</v>
      </c>
    </row>
    <row r="1386" spans="2:65" s="1" customFormat="1" ht="16.5" customHeight="1">
      <c r="B1386" s="32"/>
      <c r="C1386" s="136" t="s">
        <v>1959</v>
      </c>
      <c r="D1386" s="136" t="s">
        <v>180</v>
      </c>
      <c r="E1386" s="137" t="s">
        <v>1960</v>
      </c>
      <c r="F1386" s="138" t="s">
        <v>1961</v>
      </c>
      <c r="G1386" s="139" t="s">
        <v>236</v>
      </c>
      <c r="H1386" s="140">
        <v>15.82</v>
      </c>
      <c r="I1386" s="141"/>
      <c r="J1386" s="142">
        <f>ROUND(I1386*H1386,2)</f>
        <v>0</v>
      </c>
      <c r="K1386" s="138" t="s">
        <v>1</v>
      </c>
      <c r="L1386" s="32"/>
      <c r="M1386" s="143" t="s">
        <v>1</v>
      </c>
      <c r="N1386" s="144" t="s">
        <v>42</v>
      </c>
      <c r="P1386" s="145">
        <f>O1386*H1386</f>
        <v>0</v>
      </c>
      <c r="Q1386" s="145">
        <v>4.3299999999999996E-3</v>
      </c>
      <c r="R1386" s="145">
        <f>Q1386*H1386</f>
        <v>6.8500599999999995E-2</v>
      </c>
      <c r="S1386" s="145">
        <v>0</v>
      </c>
      <c r="T1386" s="146">
        <f>S1386*H1386</f>
        <v>0</v>
      </c>
      <c r="AR1386" s="147" t="s">
        <v>354</v>
      </c>
      <c r="AT1386" s="147" t="s">
        <v>180</v>
      </c>
      <c r="AU1386" s="147" t="s">
        <v>86</v>
      </c>
      <c r="AY1386" s="17" t="s">
        <v>177</v>
      </c>
      <c r="BE1386" s="148">
        <f>IF(N1386="základní",J1386,0)</f>
        <v>0</v>
      </c>
      <c r="BF1386" s="148">
        <f>IF(N1386="snížená",J1386,0)</f>
        <v>0</v>
      </c>
      <c r="BG1386" s="148">
        <f>IF(N1386="zákl. přenesená",J1386,0)</f>
        <v>0</v>
      </c>
      <c r="BH1386" s="148">
        <f>IF(N1386="sníž. přenesená",J1386,0)</f>
        <v>0</v>
      </c>
      <c r="BI1386" s="148">
        <f>IF(N1386="nulová",J1386,0)</f>
        <v>0</v>
      </c>
      <c r="BJ1386" s="17" t="s">
        <v>84</v>
      </c>
      <c r="BK1386" s="148">
        <f>ROUND(I1386*H1386,2)</f>
        <v>0</v>
      </c>
      <c r="BL1386" s="17" t="s">
        <v>354</v>
      </c>
      <c r="BM1386" s="147" t="s">
        <v>1962</v>
      </c>
    </row>
    <row r="1387" spans="2:65" s="1" customFormat="1" ht="11.25">
      <c r="B1387" s="32"/>
      <c r="D1387" s="149" t="s">
        <v>186</v>
      </c>
      <c r="F1387" s="150" t="s">
        <v>1961</v>
      </c>
      <c r="I1387" s="151"/>
      <c r="L1387" s="32"/>
      <c r="M1387" s="152"/>
      <c r="T1387" s="56"/>
      <c r="AT1387" s="17" t="s">
        <v>186</v>
      </c>
      <c r="AU1387" s="17" t="s">
        <v>86</v>
      </c>
    </row>
    <row r="1388" spans="2:65" s="12" customFormat="1" ht="11.25">
      <c r="B1388" s="156"/>
      <c r="D1388" s="149" t="s">
        <v>240</v>
      </c>
      <c r="E1388" s="157" t="s">
        <v>1</v>
      </c>
      <c r="F1388" s="158" t="s">
        <v>1963</v>
      </c>
      <c r="H1388" s="159">
        <v>15.82</v>
      </c>
      <c r="I1388" s="160"/>
      <c r="L1388" s="156"/>
      <c r="M1388" s="161"/>
      <c r="T1388" s="162"/>
      <c r="AT1388" s="157" t="s">
        <v>240</v>
      </c>
      <c r="AU1388" s="157" t="s">
        <v>86</v>
      </c>
      <c r="AV1388" s="12" t="s">
        <v>86</v>
      </c>
      <c r="AW1388" s="12" t="s">
        <v>32</v>
      </c>
      <c r="AX1388" s="12" t="s">
        <v>84</v>
      </c>
      <c r="AY1388" s="157" t="s">
        <v>177</v>
      </c>
    </row>
    <row r="1389" spans="2:65" s="1" customFormat="1" ht="16.5" customHeight="1">
      <c r="B1389" s="32"/>
      <c r="C1389" s="136" t="s">
        <v>1964</v>
      </c>
      <c r="D1389" s="136" t="s">
        <v>180</v>
      </c>
      <c r="E1389" s="137" t="s">
        <v>1965</v>
      </c>
      <c r="F1389" s="138" t="s">
        <v>1966</v>
      </c>
      <c r="G1389" s="139" t="s">
        <v>236</v>
      </c>
      <c r="H1389" s="140">
        <v>25.1</v>
      </c>
      <c r="I1389" s="141"/>
      <c r="J1389" s="142">
        <f>ROUND(I1389*H1389,2)</f>
        <v>0</v>
      </c>
      <c r="K1389" s="138" t="s">
        <v>1</v>
      </c>
      <c r="L1389" s="32"/>
      <c r="M1389" s="143" t="s">
        <v>1</v>
      </c>
      <c r="N1389" s="144" t="s">
        <v>42</v>
      </c>
      <c r="P1389" s="145">
        <f>O1389*H1389</f>
        <v>0</v>
      </c>
      <c r="Q1389" s="145">
        <v>3.0599999999999998E-3</v>
      </c>
      <c r="R1389" s="145">
        <f>Q1389*H1389</f>
        <v>7.6805999999999999E-2</v>
      </c>
      <c r="S1389" s="145">
        <v>0</v>
      </c>
      <c r="T1389" s="146">
        <f>S1389*H1389</f>
        <v>0</v>
      </c>
      <c r="AR1389" s="147" t="s">
        <v>354</v>
      </c>
      <c r="AT1389" s="147" t="s">
        <v>180</v>
      </c>
      <c r="AU1389" s="147" t="s">
        <v>86</v>
      </c>
      <c r="AY1389" s="17" t="s">
        <v>177</v>
      </c>
      <c r="BE1389" s="148">
        <f>IF(N1389="základní",J1389,0)</f>
        <v>0</v>
      </c>
      <c r="BF1389" s="148">
        <f>IF(N1389="snížená",J1389,0)</f>
        <v>0</v>
      </c>
      <c r="BG1389" s="148">
        <f>IF(N1389="zákl. přenesená",J1389,0)</f>
        <v>0</v>
      </c>
      <c r="BH1389" s="148">
        <f>IF(N1389="sníž. přenesená",J1389,0)</f>
        <v>0</v>
      </c>
      <c r="BI1389" s="148">
        <f>IF(N1389="nulová",J1389,0)</f>
        <v>0</v>
      </c>
      <c r="BJ1389" s="17" t="s">
        <v>84</v>
      </c>
      <c r="BK1389" s="148">
        <f>ROUND(I1389*H1389,2)</f>
        <v>0</v>
      </c>
      <c r="BL1389" s="17" t="s">
        <v>354</v>
      </c>
      <c r="BM1389" s="147" t="s">
        <v>1967</v>
      </c>
    </row>
    <row r="1390" spans="2:65" s="1" customFormat="1" ht="11.25">
      <c r="B1390" s="32"/>
      <c r="D1390" s="149" t="s">
        <v>186</v>
      </c>
      <c r="F1390" s="150" t="s">
        <v>1968</v>
      </c>
      <c r="I1390" s="151"/>
      <c r="L1390" s="32"/>
      <c r="M1390" s="152"/>
      <c r="T1390" s="56"/>
      <c r="AT1390" s="17" t="s">
        <v>186</v>
      </c>
      <c r="AU1390" s="17" t="s">
        <v>86</v>
      </c>
    </row>
    <row r="1391" spans="2:65" s="12" customFormat="1" ht="11.25">
      <c r="B1391" s="156"/>
      <c r="D1391" s="149" t="s">
        <v>240</v>
      </c>
      <c r="E1391" s="157" t="s">
        <v>1</v>
      </c>
      <c r="F1391" s="158" t="s">
        <v>1969</v>
      </c>
      <c r="H1391" s="159">
        <v>25.1</v>
      </c>
      <c r="I1391" s="160"/>
      <c r="L1391" s="156"/>
      <c r="M1391" s="161"/>
      <c r="T1391" s="162"/>
      <c r="AT1391" s="157" t="s">
        <v>240</v>
      </c>
      <c r="AU1391" s="157" t="s">
        <v>86</v>
      </c>
      <c r="AV1391" s="12" t="s">
        <v>86</v>
      </c>
      <c r="AW1391" s="12" t="s">
        <v>32</v>
      </c>
      <c r="AX1391" s="12" t="s">
        <v>84</v>
      </c>
      <c r="AY1391" s="157" t="s">
        <v>177</v>
      </c>
    </row>
    <row r="1392" spans="2:65" s="1" customFormat="1" ht="16.5" customHeight="1">
      <c r="B1392" s="32"/>
      <c r="C1392" s="136" t="s">
        <v>1970</v>
      </c>
      <c r="D1392" s="136" t="s">
        <v>180</v>
      </c>
      <c r="E1392" s="137" t="s">
        <v>1971</v>
      </c>
      <c r="F1392" s="138" t="s">
        <v>1972</v>
      </c>
      <c r="G1392" s="139" t="s">
        <v>236</v>
      </c>
      <c r="H1392" s="140">
        <v>16.399999999999999</v>
      </c>
      <c r="I1392" s="141"/>
      <c r="J1392" s="142">
        <f>ROUND(I1392*H1392,2)</f>
        <v>0</v>
      </c>
      <c r="K1392" s="138" t="s">
        <v>1</v>
      </c>
      <c r="L1392" s="32"/>
      <c r="M1392" s="143" t="s">
        <v>1</v>
      </c>
      <c r="N1392" s="144" t="s">
        <v>42</v>
      </c>
      <c r="P1392" s="145">
        <f>O1392*H1392</f>
        <v>0</v>
      </c>
      <c r="Q1392" s="145">
        <v>5.8399999999999997E-3</v>
      </c>
      <c r="R1392" s="145">
        <f>Q1392*H1392</f>
        <v>9.5775999999999986E-2</v>
      </c>
      <c r="S1392" s="145">
        <v>0</v>
      </c>
      <c r="T1392" s="146">
        <f>S1392*H1392</f>
        <v>0</v>
      </c>
      <c r="AR1392" s="147" t="s">
        <v>354</v>
      </c>
      <c r="AT1392" s="147" t="s">
        <v>180</v>
      </c>
      <c r="AU1392" s="147" t="s">
        <v>86</v>
      </c>
      <c r="AY1392" s="17" t="s">
        <v>177</v>
      </c>
      <c r="BE1392" s="148">
        <f>IF(N1392="základní",J1392,0)</f>
        <v>0</v>
      </c>
      <c r="BF1392" s="148">
        <f>IF(N1392="snížená",J1392,0)</f>
        <v>0</v>
      </c>
      <c r="BG1392" s="148">
        <f>IF(N1392="zákl. přenesená",J1392,0)</f>
        <v>0</v>
      </c>
      <c r="BH1392" s="148">
        <f>IF(N1392="sníž. přenesená",J1392,0)</f>
        <v>0</v>
      </c>
      <c r="BI1392" s="148">
        <f>IF(N1392="nulová",J1392,0)</f>
        <v>0</v>
      </c>
      <c r="BJ1392" s="17" t="s">
        <v>84</v>
      </c>
      <c r="BK1392" s="148">
        <f>ROUND(I1392*H1392,2)</f>
        <v>0</v>
      </c>
      <c r="BL1392" s="17" t="s">
        <v>354</v>
      </c>
      <c r="BM1392" s="147" t="s">
        <v>1973</v>
      </c>
    </row>
    <row r="1393" spans="2:65" s="1" customFormat="1" ht="11.25">
      <c r="B1393" s="32"/>
      <c r="D1393" s="149" t="s">
        <v>186</v>
      </c>
      <c r="F1393" s="150" t="s">
        <v>1974</v>
      </c>
      <c r="I1393" s="151"/>
      <c r="L1393" s="32"/>
      <c r="M1393" s="152"/>
      <c r="T1393" s="56"/>
      <c r="AT1393" s="17" t="s">
        <v>186</v>
      </c>
      <c r="AU1393" s="17" t="s">
        <v>86</v>
      </c>
    </row>
    <row r="1394" spans="2:65" s="12" customFormat="1" ht="11.25">
      <c r="B1394" s="156"/>
      <c r="D1394" s="149" t="s">
        <v>240</v>
      </c>
      <c r="E1394" s="157" t="s">
        <v>1</v>
      </c>
      <c r="F1394" s="158" t="s">
        <v>1975</v>
      </c>
      <c r="H1394" s="159">
        <v>7.4</v>
      </c>
      <c r="I1394" s="160"/>
      <c r="L1394" s="156"/>
      <c r="M1394" s="161"/>
      <c r="T1394" s="162"/>
      <c r="AT1394" s="157" t="s">
        <v>240</v>
      </c>
      <c r="AU1394" s="157" t="s">
        <v>86</v>
      </c>
      <c r="AV1394" s="12" t="s">
        <v>86</v>
      </c>
      <c r="AW1394" s="12" t="s">
        <v>32</v>
      </c>
      <c r="AX1394" s="12" t="s">
        <v>77</v>
      </c>
      <c r="AY1394" s="157" t="s">
        <v>177</v>
      </c>
    </row>
    <row r="1395" spans="2:65" s="12" customFormat="1" ht="11.25">
      <c r="B1395" s="156"/>
      <c r="D1395" s="149" t="s">
        <v>240</v>
      </c>
      <c r="E1395" s="157" t="s">
        <v>1</v>
      </c>
      <c r="F1395" s="158" t="s">
        <v>1976</v>
      </c>
      <c r="H1395" s="159">
        <v>9</v>
      </c>
      <c r="I1395" s="160"/>
      <c r="L1395" s="156"/>
      <c r="M1395" s="161"/>
      <c r="T1395" s="162"/>
      <c r="AT1395" s="157" t="s">
        <v>240</v>
      </c>
      <c r="AU1395" s="157" t="s">
        <v>86</v>
      </c>
      <c r="AV1395" s="12" t="s">
        <v>86</v>
      </c>
      <c r="AW1395" s="12" t="s">
        <v>32</v>
      </c>
      <c r="AX1395" s="12" t="s">
        <v>77</v>
      </c>
      <c r="AY1395" s="157" t="s">
        <v>177</v>
      </c>
    </row>
    <row r="1396" spans="2:65" s="14" customFormat="1" ht="11.25">
      <c r="B1396" s="169"/>
      <c r="D1396" s="149" t="s">
        <v>240</v>
      </c>
      <c r="E1396" s="170" t="s">
        <v>1</v>
      </c>
      <c r="F1396" s="171" t="s">
        <v>263</v>
      </c>
      <c r="H1396" s="172">
        <v>16.399999999999999</v>
      </c>
      <c r="I1396" s="173"/>
      <c r="L1396" s="169"/>
      <c r="M1396" s="174"/>
      <c r="T1396" s="175"/>
      <c r="AT1396" s="170" t="s">
        <v>240</v>
      </c>
      <c r="AU1396" s="170" t="s">
        <v>86</v>
      </c>
      <c r="AV1396" s="14" t="s">
        <v>115</v>
      </c>
      <c r="AW1396" s="14" t="s">
        <v>32</v>
      </c>
      <c r="AX1396" s="14" t="s">
        <v>84</v>
      </c>
      <c r="AY1396" s="170" t="s">
        <v>177</v>
      </c>
    </row>
    <row r="1397" spans="2:65" s="1" customFormat="1" ht="16.5" customHeight="1">
      <c r="B1397" s="32"/>
      <c r="C1397" s="136" t="s">
        <v>1977</v>
      </c>
      <c r="D1397" s="136" t="s">
        <v>180</v>
      </c>
      <c r="E1397" s="137" t="s">
        <v>1978</v>
      </c>
      <c r="F1397" s="138" t="s">
        <v>1979</v>
      </c>
      <c r="G1397" s="139" t="s">
        <v>236</v>
      </c>
      <c r="H1397" s="140">
        <v>12.3</v>
      </c>
      <c r="I1397" s="141"/>
      <c r="J1397" s="142">
        <f>ROUND(I1397*H1397,2)</f>
        <v>0</v>
      </c>
      <c r="K1397" s="138" t="s">
        <v>1</v>
      </c>
      <c r="L1397" s="32"/>
      <c r="M1397" s="143" t="s">
        <v>1</v>
      </c>
      <c r="N1397" s="144" t="s">
        <v>42</v>
      </c>
      <c r="P1397" s="145">
        <f>O1397*H1397</f>
        <v>0</v>
      </c>
      <c r="Q1397" s="145">
        <v>5.8399999999999997E-3</v>
      </c>
      <c r="R1397" s="145">
        <f>Q1397*H1397</f>
        <v>7.1832000000000007E-2</v>
      </c>
      <c r="S1397" s="145">
        <v>0</v>
      </c>
      <c r="T1397" s="146">
        <f>S1397*H1397</f>
        <v>0</v>
      </c>
      <c r="AR1397" s="147" t="s">
        <v>354</v>
      </c>
      <c r="AT1397" s="147" t="s">
        <v>180</v>
      </c>
      <c r="AU1397" s="147" t="s">
        <v>86</v>
      </c>
      <c r="AY1397" s="17" t="s">
        <v>177</v>
      </c>
      <c r="BE1397" s="148">
        <f>IF(N1397="základní",J1397,0)</f>
        <v>0</v>
      </c>
      <c r="BF1397" s="148">
        <f>IF(N1397="snížená",J1397,0)</f>
        <v>0</v>
      </c>
      <c r="BG1397" s="148">
        <f>IF(N1397="zákl. přenesená",J1397,0)</f>
        <v>0</v>
      </c>
      <c r="BH1397" s="148">
        <f>IF(N1397="sníž. přenesená",J1397,0)</f>
        <v>0</v>
      </c>
      <c r="BI1397" s="148">
        <f>IF(N1397="nulová",J1397,0)</f>
        <v>0</v>
      </c>
      <c r="BJ1397" s="17" t="s">
        <v>84</v>
      </c>
      <c r="BK1397" s="148">
        <f>ROUND(I1397*H1397,2)</f>
        <v>0</v>
      </c>
      <c r="BL1397" s="17" t="s">
        <v>354</v>
      </c>
      <c r="BM1397" s="147" t="s">
        <v>1980</v>
      </c>
    </row>
    <row r="1398" spans="2:65" s="1" customFormat="1" ht="11.25">
      <c r="B1398" s="32"/>
      <c r="D1398" s="149" t="s">
        <v>186</v>
      </c>
      <c r="F1398" s="150" t="s">
        <v>1981</v>
      </c>
      <c r="I1398" s="151"/>
      <c r="L1398" s="32"/>
      <c r="M1398" s="152"/>
      <c r="T1398" s="56"/>
      <c r="AT1398" s="17" t="s">
        <v>186</v>
      </c>
      <c r="AU1398" s="17" t="s">
        <v>86</v>
      </c>
    </row>
    <row r="1399" spans="2:65" s="12" customFormat="1" ht="11.25">
      <c r="B1399" s="156"/>
      <c r="D1399" s="149" t="s">
        <v>240</v>
      </c>
      <c r="E1399" s="157" t="s">
        <v>1</v>
      </c>
      <c r="F1399" s="158" t="s">
        <v>1982</v>
      </c>
      <c r="H1399" s="159">
        <v>12.3</v>
      </c>
      <c r="I1399" s="160"/>
      <c r="L1399" s="156"/>
      <c r="M1399" s="161"/>
      <c r="T1399" s="162"/>
      <c r="AT1399" s="157" t="s">
        <v>240</v>
      </c>
      <c r="AU1399" s="157" t="s">
        <v>86</v>
      </c>
      <c r="AV1399" s="12" t="s">
        <v>86</v>
      </c>
      <c r="AW1399" s="12" t="s">
        <v>32</v>
      </c>
      <c r="AX1399" s="12" t="s">
        <v>84</v>
      </c>
      <c r="AY1399" s="157" t="s">
        <v>177</v>
      </c>
    </row>
    <row r="1400" spans="2:65" s="1" customFormat="1" ht="16.5" customHeight="1">
      <c r="B1400" s="32"/>
      <c r="C1400" s="136" t="s">
        <v>1983</v>
      </c>
      <c r="D1400" s="136" t="s">
        <v>180</v>
      </c>
      <c r="E1400" s="137" t="s">
        <v>1984</v>
      </c>
      <c r="F1400" s="138" t="s">
        <v>1985</v>
      </c>
      <c r="G1400" s="139" t="s">
        <v>236</v>
      </c>
      <c r="H1400" s="140">
        <v>97.32</v>
      </c>
      <c r="I1400" s="141"/>
      <c r="J1400" s="142">
        <f>ROUND(I1400*H1400,2)</f>
        <v>0</v>
      </c>
      <c r="K1400" s="138" t="s">
        <v>1</v>
      </c>
      <c r="L1400" s="32"/>
      <c r="M1400" s="143" t="s">
        <v>1</v>
      </c>
      <c r="N1400" s="144" t="s">
        <v>42</v>
      </c>
      <c r="P1400" s="145">
        <f>O1400*H1400</f>
        <v>0</v>
      </c>
      <c r="Q1400" s="145">
        <v>6.5300000000000002E-3</v>
      </c>
      <c r="R1400" s="145">
        <f>Q1400*H1400</f>
        <v>0.63549959999999994</v>
      </c>
      <c r="S1400" s="145">
        <v>0</v>
      </c>
      <c r="T1400" s="146">
        <f>S1400*H1400</f>
        <v>0</v>
      </c>
      <c r="AR1400" s="147" t="s">
        <v>354</v>
      </c>
      <c r="AT1400" s="147" t="s">
        <v>180</v>
      </c>
      <c r="AU1400" s="147" t="s">
        <v>86</v>
      </c>
      <c r="AY1400" s="17" t="s">
        <v>177</v>
      </c>
      <c r="BE1400" s="148">
        <f>IF(N1400="základní",J1400,0)</f>
        <v>0</v>
      </c>
      <c r="BF1400" s="148">
        <f>IF(N1400="snížená",J1400,0)</f>
        <v>0</v>
      </c>
      <c r="BG1400" s="148">
        <f>IF(N1400="zákl. přenesená",J1400,0)</f>
        <v>0</v>
      </c>
      <c r="BH1400" s="148">
        <f>IF(N1400="sníž. přenesená",J1400,0)</f>
        <v>0</v>
      </c>
      <c r="BI1400" s="148">
        <f>IF(N1400="nulová",J1400,0)</f>
        <v>0</v>
      </c>
      <c r="BJ1400" s="17" t="s">
        <v>84</v>
      </c>
      <c r="BK1400" s="148">
        <f>ROUND(I1400*H1400,2)</f>
        <v>0</v>
      </c>
      <c r="BL1400" s="17" t="s">
        <v>354</v>
      </c>
      <c r="BM1400" s="147" t="s">
        <v>1986</v>
      </c>
    </row>
    <row r="1401" spans="2:65" s="1" customFormat="1" ht="11.25">
      <c r="B1401" s="32"/>
      <c r="D1401" s="149" t="s">
        <v>186</v>
      </c>
      <c r="F1401" s="150" t="s">
        <v>1987</v>
      </c>
      <c r="I1401" s="151"/>
      <c r="L1401" s="32"/>
      <c r="M1401" s="152"/>
      <c r="T1401" s="56"/>
      <c r="AT1401" s="17" t="s">
        <v>186</v>
      </c>
      <c r="AU1401" s="17" t="s">
        <v>86</v>
      </c>
    </row>
    <row r="1402" spans="2:65" s="12" customFormat="1" ht="11.25">
      <c r="B1402" s="156"/>
      <c r="D1402" s="149" t="s">
        <v>240</v>
      </c>
      <c r="E1402" s="157" t="s">
        <v>1</v>
      </c>
      <c r="F1402" s="158" t="s">
        <v>1988</v>
      </c>
      <c r="H1402" s="159">
        <v>42</v>
      </c>
      <c r="I1402" s="160"/>
      <c r="L1402" s="156"/>
      <c r="M1402" s="161"/>
      <c r="T1402" s="162"/>
      <c r="AT1402" s="157" t="s">
        <v>240</v>
      </c>
      <c r="AU1402" s="157" t="s">
        <v>86</v>
      </c>
      <c r="AV1402" s="12" t="s">
        <v>86</v>
      </c>
      <c r="AW1402" s="12" t="s">
        <v>32</v>
      </c>
      <c r="AX1402" s="12" t="s">
        <v>77</v>
      </c>
      <c r="AY1402" s="157" t="s">
        <v>177</v>
      </c>
    </row>
    <row r="1403" spans="2:65" s="12" customFormat="1" ht="11.25">
      <c r="B1403" s="156"/>
      <c r="D1403" s="149" t="s">
        <v>240</v>
      </c>
      <c r="E1403" s="157" t="s">
        <v>1</v>
      </c>
      <c r="F1403" s="158" t="s">
        <v>1989</v>
      </c>
      <c r="H1403" s="159">
        <v>22.5</v>
      </c>
      <c r="I1403" s="160"/>
      <c r="L1403" s="156"/>
      <c r="M1403" s="161"/>
      <c r="T1403" s="162"/>
      <c r="AT1403" s="157" t="s">
        <v>240</v>
      </c>
      <c r="AU1403" s="157" t="s">
        <v>86</v>
      </c>
      <c r="AV1403" s="12" t="s">
        <v>86</v>
      </c>
      <c r="AW1403" s="12" t="s">
        <v>32</v>
      </c>
      <c r="AX1403" s="12" t="s">
        <v>77</v>
      </c>
      <c r="AY1403" s="157" t="s">
        <v>177</v>
      </c>
    </row>
    <row r="1404" spans="2:65" s="12" customFormat="1" ht="11.25">
      <c r="B1404" s="156"/>
      <c r="D1404" s="149" t="s">
        <v>240</v>
      </c>
      <c r="E1404" s="157" t="s">
        <v>1</v>
      </c>
      <c r="F1404" s="158" t="s">
        <v>1990</v>
      </c>
      <c r="H1404" s="159">
        <v>8</v>
      </c>
      <c r="I1404" s="160"/>
      <c r="L1404" s="156"/>
      <c r="M1404" s="161"/>
      <c r="T1404" s="162"/>
      <c r="AT1404" s="157" t="s">
        <v>240</v>
      </c>
      <c r="AU1404" s="157" t="s">
        <v>86</v>
      </c>
      <c r="AV1404" s="12" t="s">
        <v>86</v>
      </c>
      <c r="AW1404" s="12" t="s">
        <v>32</v>
      </c>
      <c r="AX1404" s="12" t="s">
        <v>77</v>
      </c>
      <c r="AY1404" s="157" t="s">
        <v>177</v>
      </c>
    </row>
    <row r="1405" spans="2:65" s="12" customFormat="1" ht="11.25">
      <c r="B1405" s="156"/>
      <c r="D1405" s="149" t="s">
        <v>240</v>
      </c>
      <c r="E1405" s="157" t="s">
        <v>1</v>
      </c>
      <c r="F1405" s="158" t="s">
        <v>1991</v>
      </c>
      <c r="H1405" s="159">
        <v>16.399999999999999</v>
      </c>
      <c r="I1405" s="160"/>
      <c r="L1405" s="156"/>
      <c r="M1405" s="161"/>
      <c r="T1405" s="162"/>
      <c r="AT1405" s="157" t="s">
        <v>240</v>
      </c>
      <c r="AU1405" s="157" t="s">
        <v>86</v>
      </c>
      <c r="AV1405" s="12" t="s">
        <v>86</v>
      </c>
      <c r="AW1405" s="12" t="s">
        <v>32</v>
      </c>
      <c r="AX1405" s="12" t="s">
        <v>77</v>
      </c>
      <c r="AY1405" s="157" t="s">
        <v>177</v>
      </c>
    </row>
    <row r="1406" spans="2:65" s="12" customFormat="1" ht="11.25">
      <c r="B1406" s="156"/>
      <c r="D1406" s="149" t="s">
        <v>240</v>
      </c>
      <c r="E1406" s="157" t="s">
        <v>1</v>
      </c>
      <c r="F1406" s="158" t="s">
        <v>1992</v>
      </c>
      <c r="H1406" s="159">
        <v>2.82</v>
      </c>
      <c r="I1406" s="160"/>
      <c r="L1406" s="156"/>
      <c r="M1406" s="161"/>
      <c r="T1406" s="162"/>
      <c r="AT1406" s="157" t="s">
        <v>240</v>
      </c>
      <c r="AU1406" s="157" t="s">
        <v>86</v>
      </c>
      <c r="AV1406" s="12" t="s">
        <v>86</v>
      </c>
      <c r="AW1406" s="12" t="s">
        <v>32</v>
      </c>
      <c r="AX1406" s="12" t="s">
        <v>77</v>
      </c>
      <c r="AY1406" s="157" t="s">
        <v>177</v>
      </c>
    </row>
    <row r="1407" spans="2:65" s="12" customFormat="1" ht="11.25">
      <c r="B1407" s="156"/>
      <c r="D1407" s="149" t="s">
        <v>240</v>
      </c>
      <c r="E1407" s="157" t="s">
        <v>1</v>
      </c>
      <c r="F1407" s="158" t="s">
        <v>1993</v>
      </c>
      <c r="H1407" s="159">
        <v>3.08</v>
      </c>
      <c r="I1407" s="160"/>
      <c r="L1407" s="156"/>
      <c r="M1407" s="161"/>
      <c r="T1407" s="162"/>
      <c r="AT1407" s="157" t="s">
        <v>240</v>
      </c>
      <c r="AU1407" s="157" t="s">
        <v>86</v>
      </c>
      <c r="AV1407" s="12" t="s">
        <v>86</v>
      </c>
      <c r="AW1407" s="12" t="s">
        <v>32</v>
      </c>
      <c r="AX1407" s="12" t="s">
        <v>77</v>
      </c>
      <c r="AY1407" s="157" t="s">
        <v>177</v>
      </c>
    </row>
    <row r="1408" spans="2:65" s="12" customFormat="1" ht="11.25">
      <c r="B1408" s="156"/>
      <c r="D1408" s="149" t="s">
        <v>240</v>
      </c>
      <c r="E1408" s="157" t="s">
        <v>1</v>
      </c>
      <c r="F1408" s="158" t="s">
        <v>1994</v>
      </c>
      <c r="H1408" s="159">
        <v>2.52</v>
      </c>
      <c r="I1408" s="160"/>
      <c r="L1408" s="156"/>
      <c r="M1408" s="161"/>
      <c r="T1408" s="162"/>
      <c r="AT1408" s="157" t="s">
        <v>240</v>
      </c>
      <c r="AU1408" s="157" t="s">
        <v>86</v>
      </c>
      <c r="AV1408" s="12" t="s">
        <v>86</v>
      </c>
      <c r="AW1408" s="12" t="s">
        <v>32</v>
      </c>
      <c r="AX1408" s="12" t="s">
        <v>77</v>
      </c>
      <c r="AY1408" s="157" t="s">
        <v>177</v>
      </c>
    </row>
    <row r="1409" spans="2:65" s="14" customFormat="1" ht="11.25">
      <c r="B1409" s="169"/>
      <c r="D1409" s="149" t="s">
        <v>240</v>
      </c>
      <c r="E1409" s="170" t="s">
        <v>1</v>
      </c>
      <c r="F1409" s="171" t="s">
        <v>263</v>
      </c>
      <c r="H1409" s="172">
        <v>97.32</v>
      </c>
      <c r="I1409" s="173"/>
      <c r="L1409" s="169"/>
      <c r="M1409" s="174"/>
      <c r="T1409" s="175"/>
      <c r="AT1409" s="170" t="s">
        <v>240</v>
      </c>
      <c r="AU1409" s="170" t="s">
        <v>86</v>
      </c>
      <c r="AV1409" s="14" t="s">
        <v>115</v>
      </c>
      <c r="AW1409" s="14" t="s">
        <v>32</v>
      </c>
      <c r="AX1409" s="14" t="s">
        <v>84</v>
      </c>
      <c r="AY1409" s="170" t="s">
        <v>177</v>
      </c>
    </row>
    <row r="1410" spans="2:65" s="1" customFormat="1" ht="16.5" customHeight="1">
      <c r="B1410" s="32"/>
      <c r="C1410" s="136" t="s">
        <v>1995</v>
      </c>
      <c r="D1410" s="136" t="s">
        <v>180</v>
      </c>
      <c r="E1410" s="137" t="s">
        <v>1996</v>
      </c>
      <c r="F1410" s="138" t="s">
        <v>1997</v>
      </c>
      <c r="G1410" s="139" t="s">
        <v>236</v>
      </c>
      <c r="H1410" s="140">
        <v>1.5</v>
      </c>
      <c r="I1410" s="141"/>
      <c r="J1410" s="142">
        <f>ROUND(I1410*H1410,2)</f>
        <v>0</v>
      </c>
      <c r="K1410" s="138" t="s">
        <v>237</v>
      </c>
      <c r="L1410" s="32"/>
      <c r="M1410" s="143" t="s">
        <v>1</v>
      </c>
      <c r="N1410" s="144" t="s">
        <v>42</v>
      </c>
      <c r="P1410" s="145">
        <f>O1410*H1410</f>
        <v>0</v>
      </c>
      <c r="Q1410" s="145">
        <v>1.83E-3</v>
      </c>
      <c r="R1410" s="145">
        <f>Q1410*H1410</f>
        <v>2.745E-3</v>
      </c>
      <c r="S1410" s="145">
        <v>0</v>
      </c>
      <c r="T1410" s="146">
        <f>S1410*H1410</f>
        <v>0</v>
      </c>
      <c r="AR1410" s="147" t="s">
        <v>354</v>
      </c>
      <c r="AT1410" s="147" t="s">
        <v>180</v>
      </c>
      <c r="AU1410" s="147" t="s">
        <v>86</v>
      </c>
      <c r="AY1410" s="17" t="s">
        <v>177</v>
      </c>
      <c r="BE1410" s="148">
        <f>IF(N1410="základní",J1410,0)</f>
        <v>0</v>
      </c>
      <c r="BF1410" s="148">
        <f>IF(N1410="snížená",J1410,0)</f>
        <v>0</v>
      </c>
      <c r="BG1410" s="148">
        <f>IF(N1410="zákl. přenesená",J1410,0)</f>
        <v>0</v>
      </c>
      <c r="BH1410" s="148">
        <f>IF(N1410="sníž. přenesená",J1410,0)</f>
        <v>0</v>
      </c>
      <c r="BI1410" s="148">
        <f>IF(N1410="nulová",J1410,0)</f>
        <v>0</v>
      </c>
      <c r="BJ1410" s="17" t="s">
        <v>84</v>
      </c>
      <c r="BK1410" s="148">
        <f>ROUND(I1410*H1410,2)</f>
        <v>0</v>
      </c>
      <c r="BL1410" s="17" t="s">
        <v>354</v>
      </c>
      <c r="BM1410" s="147" t="s">
        <v>1998</v>
      </c>
    </row>
    <row r="1411" spans="2:65" s="1" customFormat="1" ht="11.25">
      <c r="B1411" s="32"/>
      <c r="D1411" s="149" t="s">
        <v>186</v>
      </c>
      <c r="F1411" s="150" t="s">
        <v>1999</v>
      </c>
      <c r="I1411" s="151"/>
      <c r="L1411" s="32"/>
      <c r="M1411" s="152"/>
      <c r="T1411" s="56"/>
      <c r="AT1411" s="17" t="s">
        <v>186</v>
      </c>
      <c r="AU1411" s="17" t="s">
        <v>86</v>
      </c>
    </row>
    <row r="1412" spans="2:65" s="12" customFormat="1" ht="11.25">
      <c r="B1412" s="156"/>
      <c r="D1412" s="149" t="s">
        <v>240</v>
      </c>
      <c r="E1412" s="157" t="s">
        <v>1</v>
      </c>
      <c r="F1412" s="158" t="s">
        <v>2000</v>
      </c>
      <c r="H1412" s="159">
        <v>0.5</v>
      </c>
      <c r="I1412" s="160"/>
      <c r="L1412" s="156"/>
      <c r="M1412" s="161"/>
      <c r="T1412" s="162"/>
      <c r="AT1412" s="157" t="s">
        <v>240</v>
      </c>
      <c r="AU1412" s="157" t="s">
        <v>86</v>
      </c>
      <c r="AV1412" s="12" t="s">
        <v>86</v>
      </c>
      <c r="AW1412" s="12" t="s">
        <v>32</v>
      </c>
      <c r="AX1412" s="12" t="s">
        <v>77</v>
      </c>
      <c r="AY1412" s="157" t="s">
        <v>177</v>
      </c>
    </row>
    <row r="1413" spans="2:65" s="12" customFormat="1" ht="11.25">
      <c r="B1413" s="156"/>
      <c r="D1413" s="149" t="s">
        <v>240</v>
      </c>
      <c r="E1413" s="157" t="s">
        <v>1</v>
      </c>
      <c r="F1413" s="158" t="s">
        <v>2001</v>
      </c>
      <c r="H1413" s="159">
        <v>1</v>
      </c>
      <c r="I1413" s="160"/>
      <c r="L1413" s="156"/>
      <c r="M1413" s="161"/>
      <c r="T1413" s="162"/>
      <c r="AT1413" s="157" t="s">
        <v>240</v>
      </c>
      <c r="AU1413" s="157" t="s">
        <v>86</v>
      </c>
      <c r="AV1413" s="12" t="s">
        <v>86</v>
      </c>
      <c r="AW1413" s="12" t="s">
        <v>32</v>
      </c>
      <c r="AX1413" s="12" t="s">
        <v>77</v>
      </c>
      <c r="AY1413" s="157" t="s">
        <v>177</v>
      </c>
    </row>
    <row r="1414" spans="2:65" s="14" customFormat="1" ht="11.25">
      <c r="B1414" s="169"/>
      <c r="D1414" s="149" t="s">
        <v>240</v>
      </c>
      <c r="E1414" s="170" t="s">
        <v>1</v>
      </c>
      <c r="F1414" s="171" t="s">
        <v>263</v>
      </c>
      <c r="H1414" s="172">
        <v>1.5</v>
      </c>
      <c r="I1414" s="173"/>
      <c r="L1414" s="169"/>
      <c r="M1414" s="174"/>
      <c r="T1414" s="175"/>
      <c r="AT1414" s="170" t="s">
        <v>240</v>
      </c>
      <c r="AU1414" s="170" t="s">
        <v>86</v>
      </c>
      <c r="AV1414" s="14" t="s">
        <v>115</v>
      </c>
      <c r="AW1414" s="14" t="s">
        <v>32</v>
      </c>
      <c r="AX1414" s="14" t="s">
        <v>84</v>
      </c>
      <c r="AY1414" s="170" t="s">
        <v>177</v>
      </c>
    </row>
    <row r="1415" spans="2:65" s="1" customFormat="1" ht="16.5" customHeight="1">
      <c r="B1415" s="32"/>
      <c r="C1415" s="136" t="s">
        <v>2002</v>
      </c>
      <c r="D1415" s="136" t="s">
        <v>180</v>
      </c>
      <c r="E1415" s="137" t="s">
        <v>2003</v>
      </c>
      <c r="F1415" s="138" t="s">
        <v>2004</v>
      </c>
      <c r="G1415" s="139" t="s">
        <v>236</v>
      </c>
      <c r="H1415" s="140">
        <v>7.76</v>
      </c>
      <c r="I1415" s="141"/>
      <c r="J1415" s="142">
        <f>ROUND(I1415*H1415,2)</f>
        <v>0</v>
      </c>
      <c r="K1415" s="138" t="s">
        <v>1</v>
      </c>
      <c r="L1415" s="32"/>
      <c r="M1415" s="143" t="s">
        <v>1</v>
      </c>
      <c r="N1415" s="144" t="s">
        <v>42</v>
      </c>
      <c r="P1415" s="145">
        <f>O1415*H1415</f>
        <v>0</v>
      </c>
      <c r="Q1415" s="145">
        <v>2.2599999999999999E-3</v>
      </c>
      <c r="R1415" s="145">
        <f>Q1415*H1415</f>
        <v>1.7537599999999997E-2</v>
      </c>
      <c r="S1415" s="145">
        <v>0</v>
      </c>
      <c r="T1415" s="146">
        <f>S1415*H1415</f>
        <v>0</v>
      </c>
      <c r="AR1415" s="147" t="s">
        <v>354</v>
      </c>
      <c r="AT1415" s="147" t="s">
        <v>180</v>
      </c>
      <c r="AU1415" s="147" t="s">
        <v>86</v>
      </c>
      <c r="AY1415" s="17" t="s">
        <v>177</v>
      </c>
      <c r="BE1415" s="148">
        <f>IF(N1415="základní",J1415,0)</f>
        <v>0</v>
      </c>
      <c r="BF1415" s="148">
        <f>IF(N1415="snížená",J1415,0)</f>
        <v>0</v>
      </c>
      <c r="BG1415" s="148">
        <f>IF(N1415="zákl. přenesená",J1415,0)</f>
        <v>0</v>
      </c>
      <c r="BH1415" s="148">
        <f>IF(N1415="sníž. přenesená",J1415,0)</f>
        <v>0</v>
      </c>
      <c r="BI1415" s="148">
        <f>IF(N1415="nulová",J1415,0)</f>
        <v>0</v>
      </c>
      <c r="BJ1415" s="17" t="s">
        <v>84</v>
      </c>
      <c r="BK1415" s="148">
        <f>ROUND(I1415*H1415,2)</f>
        <v>0</v>
      </c>
      <c r="BL1415" s="17" t="s">
        <v>354</v>
      </c>
      <c r="BM1415" s="147" t="s">
        <v>2005</v>
      </c>
    </row>
    <row r="1416" spans="2:65" s="1" customFormat="1" ht="11.25">
      <c r="B1416" s="32"/>
      <c r="D1416" s="149" t="s">
        <v>186</v>
      </c>
      <c r="F1416" s="150" t="s">
        <v>2006</v>
      </c>
      <c r="I1416" s="151"/>
      <c r="L1416" s="32"/>
      <c r="M1416" s="152"/>
      <c r="T1416" s="56"/>
      <c r="AT1416" s="17" t="s">
        <v>186</v>
      </c>
      <c r="AU1416" s="17" t="s">
        <v>86</v>
      </c>
    </row>
    <row r="1417" spans="2:65" s="12" customFormat="1" ht="11.25">
      <c r="B1417" s="156"/>
      <c r="D1417" s="149" t="s">
        <v>240</v>
      </c>
      <c r="E1417" s="157" t="s">
        <v>1</v>
      </c>
      <c r="F1417" s="158" t="s">
        <v>2007</v>
      </c>
      <c r="H1417" s="159">
        <v>2.79</v>
      </c>
      <c r="I1417" s="160"/>
      <c r="L1417" s="156"/>
      <c r="M1417" s="161"/>
      <c r="T1417" s="162"/>
      <c r="AT1417" s="157" t="s">
        <v>240</v>
      </c>
      <c r="AU1417" s="157" t="s">
        <v>86</v>
      </c>
      <c r="AV1417" s="12" t="s">
        <v>86</v>
      </c>
      <c r="AW1417" s="12" t="s">
        <v>32</v>
      </c>
      <c r="AX1417" s="12" t="s">
        <v>77</v>
      </c>
      <c r="AY1417" s="157" t="s">
        <v>177</v>
      </c>
    </row>
    <row r="1418" spans="2:65" s="12" customFormat="1" ht="11.25">
      <c r="B1418" s="156"/>
      <c r="D1418" s="149" t="s">
        <v>240</v>
      </c>
      <c r="E1418" s="157" t="s">
        <v>1</v>
      </c>
      <c r="F1418" s="158" t="s">
        <v>2008</v>
      </c>
      <c r="H1418" s="159">
        <v>2.48</v>
      </c>
      <c r="I1418" s="160"/>
      <c r="L1418" s="156"/>
      <c r="M1418" s="161"/>
      <c r="T1418" s="162"/>
      <c r="AT1418" s="157" t="s">
        <v>240</v>
      </c>
      <c r="AU1418" s="157" t="s">
        <v>86</v>
      </c>
      <c r="AV1418" s="12" t="s">
        <v>86</v>
      </c>
      <c r="AW1418" s="12" t="s">
        <v>32</v>
      </c>
      <c r="AX1418" s="12" t="s">
        <v>77</v>
      </c>
      <c r="AY1418" s="157" t="s">
        <v>177</v>
      </c>
    </row>
    <row r="1419" spans="2:65" s="12" customFormat="1" ht="11.25">
      <c r="B1419" s="156"/>
      <c r="D1419" s="149" t="s">
        <v>240</v>
      </c>
      <c r="E1419" s="157" t="s">
        <v>1</v>
      </c>
      <c r="F1419" s="158" t="s">
        <v>2009</v>
      </c>
      <c r="H1419" s="159">
        <v>2.4900000000000002</v>
      </c>
      <c r="I1419" s="160"/>
      <c r="L1419" s="156"/>
      <c r="M1419" s="161"/>
      <c r="T1419" s="162"/>
      <c r="AT1419" s="157" t="s">
        <v>240</v>
      </c>
      <c r="AU1419" s="157" t="s">
        <v>86</v>
      </c>
      <c r="AV1419" s="12" t="s">
        <v>86</v>
      </c>
      <c r="AW1419" s="12" t="s">
        <v>32</v>
      </c>
      <c r="AX1419" s="12" t="s">
        <v>77</v>
      </c>
      <c r="AY1419" s="157" t="s">
        <v>177</v>
      </c>
    </row>
    <row r="1420" spans="2:65" s="14" customFormat="1" ht="11.25">
      <c r="B1420" s="169"/>
      <c r="D1420" s="149" t="s">
        <v>240</v>
      </c>
      <c r="E1420" s="170" t="s">
        <v>1</v>
      </c>
      <c r="F1420" s="171" t="s">
        <v>263</v>
      </c>
      <c r="H1420" s="172">
        <v>7.76</v>
      </c>
      <c r="I1420" s="173"/>
      <c r="L1420" s="169"/>
      <c r="M1420" s="174"/>
      <c r="T1420" s="175"/>
      <c r="AT1420" s="170" t="s">
        <v>240</v>
      </c>
      <c r="AU1420" s="170" t="s">
        <v>86</v>
      </c>
      <c r="AV1420" s="14" t="s">
        <v>115</v>
      </c>
      <c r="AW1420" s="14" t="s">
        <v>32</v>
      </c>
      <c r="AX1420" s="14" t="s">
        <v>84</v>
      </c>
      <c r="AY1420" s="170" t="s">
        <v>177</v>
      </c>
    </row>
    <row r="1421" spans="2:65" s="1" customFormat="1" ht="16.5" customHeight="1">
      <c r="B1421" s="32"/>
      <c r="C1421" s="136" t="s">
        <v>2010</v>
      </c>
      <c r="D1421" s="136" t="s">
        <v>180</v>
      </c>
      <c r="E1421" s="137" t="s">
        <v>2011</v>
      </c>
      <c r="F1421" s="138" t="s">
        <v>2012</v>
      </c>
      <c r="G1421" s="139" t="s">
        <v>236</v>
      </c>
      <c r="H1421" s="140">
        <v>5.66</v>
      </c>
      <c r="I1421" s="141"/>
      <c r="J1421" s="142">
        <f>ROUND(I1421*H1421,2)</f>
        <v>0</v>
      </c>
      <c r="K1421" s="138" t="s">
        <v>1</v>
      </c>
      <c r="L1421" s="32"/>
      <c r="M1421" s="143" t="s">
        <v>1</v>
      </c>
      <c r="N1421" s="144" t="s">
        <v>42</v>
      </c>
      <c r="P1421" s="145">
        <f>O1421*H1421</f>
        <v>0</v>
      </c>
      <c r="Q1421" s="145">
        <v>2.9499999999999999E-3</v>
      </c>
      <c r="R1421" s="145">
        <f>Q1421*H1421</f>
        <v>1.6697E-2</v>
      </c>
      <c r="S1421" s="145">
        <v>0</v>
      </c>
      <c r="T1421" s="146">
        <f>S1421*H1421</f>
        <v>0</v>
      </c>
      <c r="AR1421" s="147" t="s">
        <v>354</v>
      </c>
      <c r="AT1421" s="147" t="s">
        <v>180</v>
      </c>
      <c r="AU1421" s="147" t="s">
        <v>86</v>
      </c>
      <c r="AY1421" s="17" t="s">
        <v>177</v>
      </c>
      <c r="BE1421" s="148">
        <f>IF(N1421="základní",J1421,0)</f>
        <v>0</v>
      </c>
      <c r="BF1421" s="148">
        <f>IF(N1421="snížená",J1421,0)</f>
        <v>0</v>
      </c>
      <c r="BG1421" s="148">
        <f>IF(N1421="zákl. přenesená",J1421,0)</f>
        <v>0</v>
      </c>
      <c r="BH1421" s="148">
        <f>IF(N1421="sníž. přenesená",J1421,0)</f>
        <v>0</v>
      </c>
      <c r="BI1421" s="148">
        <f>IF(N1421="nulová",J1421,0)</f>
        <v>0</v>
      </c>
      <c r="BJ1421" s="17" t="s">
        <v>84</v>
      </c>
      <c r="BK1421" s="148">
        <f>ROUND(I1421*H1421,2)</f>
        <v>0</v>
      </c>
      <c r="BL1421" s="17" t="s">
        <v>354</v>
      </c>
      <c r="BM1421" s="147" t="s">
        <v>2013</v>
      </c>
    </row>
    <row r="1422" spans="2:65" s="1" customFormat="1" ht="11.25">
      <c r="B1422" s="32"/>
      <c r="D1422" s="149" t="s">
        <v>186</v>
      </c>
      <c r="F1422" s="150" t="s">
        <v>2014</v>
      </c>
      <c r="I1422" s="151"/>
      <c r="L1422" s="32"/>
      <c r="M1422" s="152"/>
      <c r="T1422" s="56"/>
      <c r="AT1422" s="17" t="s">
        <v>186</v>
      </c>
      <c r="AU1422" s="17" t="s">
        <v>86</v>
      </c>
    </row>
    <row r="1423" spans="2:65" s="12" customFormat="1" ht="11.25">
      <c r="B1423" s="156"/>
      <c r="D1423" s="149" t="s">
        <v>240</v>
      </c>
      <c r="E1423" s="157" t="s">
        <v>1</v>
      </c>
      <c r="F1423" s="158" t="s">
        <v>2015</v>
      </c>
      <c r="H1423" s="159">
        <v>5.66</v>
      </c>
      <c r="I1423" s="160"/>
      <c r="L1423" s="156"/>
      <c r="M1423" s="161"/>
      <c r="T1423" s="162"/>
      <c r="AT1423" s="157" t="s">
        <v>240</v>
      </c>
      <c r="AU1423" s="157" t="s">
        <v>86</v>
      </c>
      <c r="AV1423" s="12" t="s">
        <v>86</v>
      </c>
      <c r="AW1423" s="12" t="s">
        <v>32</v>
      </c>
      <c r="AX1423" s="12" t="s">
        <v>84</v>
      </c>
      <c r="AY1423" s="157" t="s">
        <v>177</v>
      </c>
    </row>
    <row r="1424" spans="2:65" s="1" customFormat="1" ht="16.5" customHeight="1">
      <c r="B1424" s="32"/>
      <c r="C1424" s="136" t="s">
        <v>2016</v>
      </c>
      <c r="D1424" s="136" t="s">
        <v>180</v>
      </c>
      <c r="E1424" s="137" t="s">
        <v>2017</v>
      </c>
      <c r="F1424" s="138" t="s">
        <v>2018</v>
      </c>
      <c r="G1424" s="139" t="s">
        <v>236</v>
      </c>
      <c r="H1424" s="140">
        <v>6.96</v>
      </c>
      <c r="I1424" s="141"/>
      <c r="J1424" s="142">
        <f>ROUND(I1424*H1424,2)</f>
        <v>0</v>
      </c>
      <c r="K1424" s="138" t="s">
        <v>1</v>
      </c>
      <c r="L1424" s="32"/>
      <c r="M1424" s="143" t="s">
        <v>1</v>
      </c>
      <c r="N1424" s="144" t="s">
        <v>42</v>
      </c>
      <c r="P1424" s="145">
        <f>O1424*H1424</f>
        <v>0</v>
      </c>
      <c r="Q1424" s="145">
        <v>3.5500000000000002E-3</v>
      </c>
      <c r="R1424" s="145">
        <f>Q1424*H1424</f>
        <v>2.4708000000000001E-2</v>
      </c>
      <c r="S1424" s="145">
        <v>0</v>
      </c>
      <c r="T1424" s="146">
        <f>S1424*H1424</f>
        <v>0</v>
      </c>
      <c r="AR1424" s="147" t="s">
        <v>354</v>
      </c>
      <c r="AT1424" s="147" t="s">
        <v>180</v>
      </c>
      <c r="AU1424" s="147" t="s">
        <v>86</v>
      </c>
      <c r="AY1424" s="17" t="s">
        <v>177</v>
      </c>
      <c r="BE1424" s="148">
        <f>IF(N1424="základní",J1424,0)</f>
        <v>0</v>
      </c>
      <c r="BF1424" s="148">
        <f>IF(N1424="snížená",J1424,0)</f>
        <v>0</v>
      </c>
      <c r="BG1424" s="148">
        <f>IF(N1424="zákl. přenesená",J1424,0)</f>
        <v>0</v>
      </c>
      <c r="BH1424" s="148">
        <f>IF(N1424="sníž. přenesená",J1424,0)</f>
        <v>0</v>
      </c>
      <c r="BI1424" s="148">
        <f>IF(N1424="nulová",J1424,0)</f>
        <v>0</v>
      </c>
      <c r="BJ1424" s="17" t="s">
        <v>84</v>
      </c>
      <c r="BK1424" s="148">
        <f>ROUND(I1424*H1424,2)</f>
        <v>0</v>
      </c>
      <c r="BL1424" s="17" t="s">
        <v>354</v>
      </c>
      <c r="BM1424" s="147" t="s">
        <v>2019</v>
      </c>
    </row>
    <row r="1425" spans="2:65" s="1" customFormat="1" ht="11.25">
      <c r="B1425" s="32"/>
      <c r="D1425" s="149" t="s">
        <v>186</v>
      </c>
      <c r="F1425" s="150" t="s">
        <v>2020</v>
      </c>
      <c r="I1425" s="151"/>
      <c r="L1425" s="32"/>
      <c r="M1425" s="152"/>
      <c r="T1425" s="56"/>
      <c r="AT1425" s="17" t="s">
        <v>186</v>
      </c>
      <c r="AU1425" s="17" t="s">
        <v>86</v>
      </c>
    </row>
    <row r="1426" spans="2:65" s="12" customFormat="1" ht="11.25">
      <c r="B1426" s="156"/>
      <c r="D1426" s="149" t="s">
        <v>240</v>
      </c>
      <c r="E1426" s="157" t="s">
        <v>1</v>
      </c>
      <c r="F1426" s="158" t="s">
        <v>2021</v>
      </c>
      <c r="H1426" s="159">
        <v>6.96</v>
      </c>
      <c r="I1426" s="160"/>
      <c r="L1426" s="156"/>
      <c r="M1426" s="161"/>
      <c r="T1426" s="162"/>
      <c r="AT1426" s="157" t="s">
        <v>240</v>
      </c>
      <c r="AU1426" s="157" t="s">
        <v>86</v>
      </c>
      <c r="AV1426" s="12" t="s">
        <v>86</v>
      </c>
      <c r="AW1426" s="12" t="s">
        <v>32</v>
      </c>
      <c r="AX1426" s="12" t="s">
        <v>84</v>
      </c>
      <c r="AY1426" s="157" t="s">
        <v>177</v>
      </c>
    </row>
    <row r="1427" spans="2:65" s="1" customFormat="1" ht="16.5" customHeight="1">
      <c r="B1427" s="32"/>
      <c r="C1427" s="136" t="s">
        <v>2022</v>
      </c>
      <c r="D1427" s="136" t="s">
        <v>180</v>
      </c>
      <c r="E1427" s="137" t="s">
        <v>2023</v>
      </c>
      <c r="F1427" s="138" t="s">
        <v>2024</v>
      </c>
      <c r="G1427" s="139" t="s">
        <v>236</v>
      </c>
      <c r="H1427" s="140">
        <v>44.4</v>
      </c>
      <c r="I1427" s="141"/>
      <c r="J1427" s="142">
        <f>ROUND(I1427*H1427,2)</f>
        <v>0</v>
      </c>
      <c r="K1427" s="138" t="s">
        <v>1</v>
      </c>
      <c r="L1427" s="32"/>
      <c r="M1427" s="143" t="s">
        <v>1</v>
      </c>
      <c r="N1427" s="144" t="s">
        <v>42</v>
      </c>
      <c r="P1427" s="145">
        <f>O1427*H1427</f>
        <v>0</v>
      </c>
      <c r="Q1427" s="145">
        <v>2.2000000000000001E-3</v>
      </c>
      <c r="R1427" s="145">
        <f>Q1427*H1427</f>
        <v>9.7680000000000003E-2</v>
      </c>
      <c r="S1427" s="145">
        <v>0</v>
      </c>
      <c r="T1427" s="146">
        <f>S1427*H1427</f>
        <v>0</v>
      </c>
      <c r="AR1427" s="147" t="s">
        <v>354</v>
      </c>
      <c r="AT1427" s="147" t="s">
        <v>180</v>
      </c>
      <c r="AU1427" s="147" t="s">
        <v>86</v>
      </c>
      <c r="AY1427" s="17" t="s">
        <v>177</v>
      </c>
      <c r="BE1427" s="148">
        <f>IF(N1427="základní",J1427,0)</f>
        <v>0</v>
      </c>
      <c r="BF1427" s="148">
        <f>IF(N1427="snížená",J1427,0)</f>
        <v>0</v>
      </c>
      <c r="BG1427" s="148">
        <f>IF(N1427="zákl. přenesená",J1427,0)</f>
        <v>0</v>
      </c>
      <c r="BH1427" s="148">
        <f>IF(N1427="sníž. přenesená",J1427,0)</f>
        <v>0</v>
      </c>
      <c r="BI1427" s="148">
        <f>IF(N1427="nulová",J1427,0)</f>
        <v>0</v>
      </c>
      <c r="BJ1427" s="17" t="s">
        <v>84</v>
      </c>
      <c r="BK1427" s="148">
        <f>ROUND(I1427*H1427,2)</f>
        <v>0</v>
      </c>
      <c r="BL1427" s="17" t="s">
        <v>354</v>
      </c>
      <c r="BM1427" s="147" t="s">
        <v>2025</v>
      </c>
    </row>
    <row r="1428" spans="2:65" s="1" customFormat="1" ht="11.25">
      <c r="B1428" s="32"/>
      <c r="D1428" s="149" t="s">
        <v>186</v>
      </c>
      <c r="F1428" s="150" t="s">
        <v>2024</v>
      </c>
      <c r="I1428" s="151"/>
      <c r="L1428" s="32"/>
      <c r="M1428" s="152"/>
      <c r="T1428" s="56"/>
      <c r="AT1428" s="17" t="s">
        <v>186</v>
      </c>
      <c r="AU1428" s="17" t="s">
        <v>86</v>
      </c>
    </row>
    <row r="1429" spans="2:65" s="12" customFormat="1" ht="11.25">
      <c r="B1429" s="156"/>
      <c r="D1429" s="149" t="s">
        <v>240</v>
      </c>
      <c r="E1429" s="157" t="s">
        <v>1</v>
      </c>
      <c r="F1429" s="158" t="s">
        <v>2026</v>
      </c>
      <c r="H1429" s="159">
        <v>44.4</v>
      </c>
      <c r="I1429" s="160"/>
      <c r="L1429" s="156"/>
      <c r="M1429" s="161"/>
      <c r="T1429" s="162"/>
      <c r="AT1429" s="157" t="s">
        <v>240</v>
      </c>
      <c r="AU1429" s="157" t="s">
        <v>86</v>
      </c>
      <c r="AV1429" s="12" t="s">
        <v>86</v>
      </c>
      <c r="AW1429" s="12" t="s">
        <v>32</v>
      </c>
      <c r="AX1429" s="12" t="s">
        <v>84</v>
      </c>
      <c r="AY1429" s="157" t="s">
        <v>177</v>
      </c>
    </row>
    <row r="1430" spans="2:65" s="1" customFormat="1" ht="16.5" customHeight="1">
      <c r="B1430" s="32"/>
      <c r="C1430" s="136" t="s">
        <v>2027</v>
      </c>
      <c r="D1430" s="136" t="s">
        <v>180</v>
      </c>
      <c r="E1430" s="137" t="s">
        <v>2028</v>
      </c>
      <c r="F1430" s="138" t="s">
        <v>2029</v>
      </c>
      <c r="G1430" s="139" t="s">
        <v>236</v>
      </c>
      <c r="H1430" s="140">
        <v>9.6</v>
      </c>
      <c r="I1430" s="141"/>
      <c r="J1430" s="142">
        <f>ROUND(I1430*H1430,2)</f>
        <v>0</v>
      </c>
      <c r="K1430" s="138" t="s">
        <v>1</v>
      </c>
      <c r="L1430" s="32"/>
      <c r="M1430" s="143" t="s">
        <v>1</v>
      </c>
      <c r="N1430" s="144" t="s">
        <v>42</v>
      </c>
      <c r="P1430" s="145">
        <f>O1430*H1430</f>
        <v>0</v>
      </c>
      <c r="Q1430" s="145">
        <v>2.2000000000000001E-3</v>
      </c>
      <c r="R1430" s="145">
        <f>Q1430*H1430</f>
        <v>2.112E-2</v>
      </c>
      <c r="S1430" s="145">
        <v>0</v>
      </c>
      <c r="T1430" s="146">
        <f>S1430*H1430</f>
        <v>0</v>
      </c>
      <c r="AR1430" s="147" t="s">
        <v>354</v>
      </c>
      <c r="AT1430" s="147" t="s">
        <v>180</v>
      </c>
      <c r="AU1430" s="147" t="s">
        <v>86</v>
      </c>
      <c r="AY1430" s="17" t="s">
        <v>177</v>
      </c>
      <c r="BE1430" s="148">
        <f>IF(N1430="základní",J1430,0)</f>
        <v>0</v>
      </c>
      <c r="BF1430" s="148">
        <f>IF(N1430="snížená",J1430,0)</f>
        <v>0</v>
      </c>
      <c r="BG1430" s="148">
        <f>IF(N1430="zákl. přenesená",J1430,0)</f>
        <v>0</v>
      </c>
      <c r="BH1430" s="148">
        <f>IF(N1430="sníž. přenesená",J1430,0)</f>
        <v>0</v>
      </c>
      <c r="BI1430" s="148">
        <f>IF(N1430="nulová",J1430,0)</f>
        <v>0</v>
      </c>
      <c r="BJ1430" s="17" t="s">
        <v>84</v>
      </c>
      <c r="BK1430" s="148">
        <f>ROUND(I1430*H1430,2)</f>
        <v>0</v>
      </c>
      <c r="BL1430" s="17" t="s">
        <v>354</v>
      </c>
      <c r="BM1430" s="147" t="s">
        <v>2030</v>
      </c>
    </row>
    <row r="1431" spans="2:65" s="1" customFormat="1" ht="11.25">
      <c r="B1431" s="32"/>
      <c r="D1431" s="149" t="s">
        <v>186</v>
      </c>
      <c r="F1431" s="150" t="s">
        <v>2029</v>
      </c>
      <c r="I1431" s="151"/>
      <c r="L1431" s="32"/>
      <c r="M1431" s="152"/>
      <c r="T1431" s="56"/>
      <c r="AT1431" s="17" t="s">
        <v>186</v>
      </c>
      <c r="AU1431" s="17" t="s">
        <v>86</v>
      </c>
    </row>
    <row r="1432" spans="2:65" s="12" customFormat="1" ht="11.25">
      <c r="B1432" s="156"/>
      <c r="D1432" s="149" t="s">
        <v>240</v>
      </c>
      <c r="E1432" s="157" t="s">
        <v>1</v>
      </c>
      <c r="F1432" s="158" t="s">
        <v>2031</v>
      </c>
      <c r="H1432" s="159">
        <v>9.6</v>
      </c>
      <c r="I1432" s="160"/>
      <c r="L1432" s="156"/>
      <c r="M1432" s="161"/>
      <c r="T1432" s="162"/>
      <c r="AT1432" s="157" t="s">
        <v>240</v>
      </c>
      <c r="AU1432" s="157" t="s">
        <v>86</v>
      </c>
      <c r="AV1432" s="12" t="s">
        <v>86</v>
      </c>
      <c r="AW1432" s="12" t="s">
        <v>32</v>
      </c>
      <c r="AX1432" s="12" t="s">
        <v>84</v>
      </c>
      <c r="AY1432" s="157" t="s">
        <v>177</v>
      </c>
    </row>
    <row r="1433" spans="2:65" s="1" customFormat="1" ht="16.5" customHeight="1">
      <c r="B1433" s="32"/>
      <c r="C1433" s="136" t="s">
        <v>2032</v>
      </c>
      <c r="D1433" s="136" t="s">
        <v>180</v>
      </c>
      <c r="E1433" s="137" t="s">
        <v>2033</v>
      </c>
      <c r="F1433" s="138" t="s">
        <v>2034</v>
      </c>
      <c r="G1433" s="139" t="s">
        <v>236</v>
      </c>
      <c r="H1433" s="140">
        <v>25.2</v>
      </c>
      <c r="I1433" s="141"/>
      <c r="J1433" s="142">
        <f>ROUND(I1433*H1433,2)</f>
        <v>0</v>
      </c>
      <c r="K1433" s="138" t="s">
        <v>1</v>
      </c>
      <c r="L1433" s="32"/>
      <c r="M1433" s="143" t="s">
        <v>1</v>
      </c>
      <c r="N1433" s="144" t="s">
        <v>42</v>
      </c>
      <c r="P1433" s="145">
        <f>O1433*H1433</f>
        <v>0</v>
      </c>
      <c r="Q1433" s="145">
        <v>1.6299999999999999E-3</v>
      </c>
      <c r="R1433" s="145">
        <f>Q1433*H1433</f>
        <v>4.1075999999999994E-2</v>
      </c>
      <c r="S1433" s="145">
        <v>0</v>
      </c>
      <c r="T1433" s="146">
        <f>S1433*H1433</f>
        <v>0</v>
      </c>
      <c r="AR1433" s="147" t="s">
        <v>354</v>
      </c>
      <c r="AT1433" s="147" t="s">
        <v>180</v>
      </c>
      <c r="AU1433" s="147" t="s">
        <v>86</v>
      </c>
      <c r="AY1433" s="17" t="s">
        <v>177</v>
      </c>
      <c r="BE1433" s="148">
        <f>IF(N1433="základní",J1433,0)</f>
        <v>0</v>
      </c>
      <c r="BF1433" s="148">
        <f>IF(N1433="snížená",J1433,0)</f>
        <v>0</v>
      </c>
      <c r="BG1433" s="148">
        <f>IF(N1433="zákl. přenesená",J1433,0)</f>
        <v>0</v>
      </c>
      <c r="BH1433" s="148">
        <f>IF(N1433="sníž. přenesená",J1433,0)</f>
        <v>0</v>
      </c>
      <c r="BI1433" s="148">
        <f>IF(N1433="nulová",J1433,0)</f>
        <v>0</v>
      </c>
      <c r="BJ1433" s="17" t="s">
        <v>84</v>
      </c>
      <c r="BK1433" s="148">
        <f>ROUND(I1433*H1433,2)</f>
        <v>0</v>
      </c>
      <c r="BL1433" s="17" t="s">
        <v>354</v>
      </c>
      <c r="BM1433" s="147" t="s">
        <v>2035</v>
      </c>
    </row>
    <row r="1434" spans="2:65" s="1" customFormat="1" ht="11.25">
      <c r="B1434" s="32"/>
      <c r="D1434" s="149" t="s">
        <v>186</v>
      </c>
      <c r="F1434" s="150" t="s">
        <v>2036</v>
      </c>
      <c r="I1434" s="151"/>
      <c r="L1434" s="32"/>
      <c r="M1434" s="152"/>
      <c r="T1434" s="56"/>
      <c r="AT1434" s="17" t="s">
        <v>186</v>
      </c>
      <c r="AU1434" s="17" t="s">
        <v>86</v>
      </c>
    </row>
    <row r="1435" spans="2:65" s="12" customFormat="1" ht="11.25">
      <c r="B1435" s="156"/>
      <c r="D1435" s="149" t="s">
        <v>240</v>
      </c>
      <c r="E1435" s="157" t="s">
        <v>1</v>
      </c>
      <c r="F1435" s="158" t="s">
        <v>2037</v>
      </c>
      <c r="H1435" s="159">
        <v>25.2</v>
      </c>
      <c r="I1435" s="160"/>
      <c r="L1435" s="156"/>
      <c r="M1435" s="161"/>
      <c r="T1435" s="162"/>
      <c r="AT1435" s="157" t="s">
        <v>240</v>
      </c>
      <c r="AU1435" s="157" t="s">
        <v>86</v>
      </c>
      <c r="AV1435" s="12" t="s">
        <v>86</v>
      </c>
      <c r="AW1435" s="12" t="s">
        <v>32</v>
      </c>
      <c r="AX1435" s="12" t="s">
        <v>84</v>
      </c>
      <c r="AY1435" s="157" t="s">
        <v>177</v>
      </c>
    </row>
    <row r="1436" spans="2:65" s="1" customFormat="1" ht="16.5" customHeight="1">
      <c r="B1436" s="32"/>
      <c r="C1436" s="136" t="s">
        <v>2038</v>
      </c>
      <c r="D1436" s="136" t="s">
        <v>180</v>
      </c>
      <c r="E1436" s="137" t="s">
        <v>2039</v>
      </c>
      <c r="F1436" s="138" t="s">
        <v>2040</v>
      </c>
      <c r="G1436" s="139" t="s">
        <v>393</v>
      </c>
      <c r="H1436" s="140">
        <v>3</v>
      </c>
      <c r="I1436" s="141"/>
      <c r="J1436" s="142">
        <f>ROUND(I1436*H1436,2)</f>
        <v>0</v>
      </c>
      <c r="K1436" s="138" t="s">
        <v>1</v>
      </c>
      <c r="L1436" s="32"/>
      <c r="M1436" s="143" t="s">
        <v>1</v>
      </c>
      <c r="N1436" s="144" t="s">
        <v>42</v>
      </c>
      <c r="P1436" s="145">
        <f>O1436*H1436</f>
        <v>0</v>
      </c>
      <c r="Q1436" s="145">
        <v>2.5000000000000001E-4</v>
      </c>
      <c r="R1436" s="145">
        <f>Q1436*H1436</f>
        <v>7.5000000000000002E-4</v>
      </c>
      <c r="S1436" s="145">
        <v>0</v>
      </c>
      <c r="T1436" s="146">
        <f>S1436*H1436</f>
        <v>0</v>
      </c>
      <c r="AR1436" s="147" t="s">
        <v>354</v>
      </c>
      <c r="AT1436" s="147" t="s">
        <v>180</v>
      </c>
      <c r="AU1436" s="147" t="s">
        <v>86</v>
      </c>
      <c r="AY1436" s="17" t="s">
        <v>177</v>
      </c>
      <c r="BE1436" s="148">
        <f>IF(N1436="základní",J1436,0)</f>
        <v>0</v>
      </c>
      <c r="BF1436" s="148">
        <f>IF(N1436="snížená",J1436,0)</f>
        <v>0</v>
      </c>
      <c r="BG1436" s="148">
        <f>IF(N1436="zákl. přenesená",J1436,0)</f>
        <v>0</v>
      </c>
      <c r="BH1436" s="148">
        <f>IF(N1436="sníž. přenesená",J1436,0)</f>
        <v>0</v>
      </c>
      <c r="BI1436" s="148">
        <f>IF(N1436="nulová",J1436,0)</f>
        <v>0</v>
      </c>
      <c r="BJ1436" s="17" t="s">
        <v>84</v>
      </c>
      <c r="BK1436" s="148">
        <f>ROUND(I1436*H1436,2)</f>
        <v>0</v>
      </c>
      <c r="BL1436" s="17" t="s">
        <v>354</v>
      </c>
      <c r="BM1436" s="147" t="s">
        <v>2041</v>
      </c>
    </row>
    <row r="1437" spans="2:65" s="1" customFormat="1" ht="11.25">
      <c r="B1437" s="32"/>
      <c r="D1437" s="149" t="s">
        <v>186</v>
      </c>
      <c r="F1437" s="150" t="s">
        <v>2040</v>
      </c>
      <c r="I1437" s="151"/>
      <c r="L1437" s="32"/>
      <c r="M1437" s="152"/>
      <c r="T1437" s="56"/>
      <c r="AT1437" s="17" t="s">
        <v>186</v>
      </c>
      <c r="AU1437" s="17" t="s">
        <v>86</v>
      </c>
    </row>
    <row r="1438" spans="2:65" s="12" customFormat="1" ht="11.25">
      <c r="B1438" s="156"/>
      <c r="D1438" s="149" t="s">
        <v>240</v>
      </c>
      <c r="E1438" s="157" t="s">
        <v>1</v>
      </c>
      <c r="F1438" s="158" t="s">
        <v>2042</v>
      </c>
      <c r="H1438" s="159">
        <v>3</v>
      </c>
      <c r="I1438" s="160"/>
      <c r="L1438" s="156"/>
      <c r="M1438" s="161"/>
      <c r="T1438" s="162"/>
      <c r="AT1438" s="157" t="s">
        <v>240</v>
      </c>
      <c r="AU1438" s="157" t="s">
        <v>86</v>
      </c>
      <c r="AV1438" s="12" t="s">
        <v>86</v>
      </c>
      <c r="AW1438" s="12" t="s">
        <v>32</v>
      </c>
      <c r="AX1438" s="12" t="s">
        <v>84</v>
      </c>
      <c r="AY1438" s="157" t="s">
        <v>177</v>
      </c>
    </row>
    <row r="1439" spans="2:65" s="1" customFormat="1" ht="21.75" customHeight="1">
      <c r="B1439" s="32"/>
      <c r="C1439" s="136" t="s">
        <v>2043</v>
      </c>
      <c r="D1439" s="136" t="s">
        <v>180</v>
      </c>
      <c r="E1439" s="137" t="s">
        <v>2044</v>
      </c>
      <c r="F1439" s="138" t="s">
        <v>2045</v>
      </c>
      <c r="G1439" s="139" t="s">
        <v>236</v>
      </c>
      <c r="H1439" s="140">
        <v>16.45</v>
      </c>
      <c r="I1439" s="141"/>
      <c r="J1439" s="142">
        <f>ROUND(I1439*H1439,2)</f>
        <v>0</v>
      </c>
      <c r="K1439" s="138" t="s">
        <v>1</v>
      </c>
      <c r="L1439" s="32"/>
      <c r="M1439" s="143" t="s">
        <v>1</v>
      </c>
      <c r="N1439" s="144" t="s">
        <v>42</v>
      </c>
      <c r="P1439" s="145">
        <f>O1439*H1439</f>
        <v>0</v>
      </c>
      <c r="Q1439" s="145">
        <v>2.0999999999999999E-3</v>
      </c>
      <c r="R1439" s="145">
        <f>Q1439*H1439</f>
        <v>3.4544999999999999E-2</v>
      </c>
      <c r="S1439" s="145">
        <v>0</v>
      </c>
      <c r="T1439" s="146">
        <f>S1439*H1439</f>
        <v>0</v>
      </c>
      <c r="AR1439" s="147" t="s">
        <v>354</v>
      </c>
      <c r="AT1439" s="147" t="s">
        <v>180</v>
      </c>
      <c r="AU1439" s="147" t="s">
        <v>86</v>
      </c>
      <c r="AY1439" s="17" t="s">
        <v>177</v>
      </c>
      <c r="BE1439" s="148">
        <f>IF(N1439="základní",J1439,0)</f>
        <v>0</v>
      </c>
      <c r="BF1439" s="148">
        <f>IF(N1439="snížená",J1439,0)</f>
        <v>0</v>
      </c>
      <c r="BG1439" s="148">
        <f>IF(N1439="zákl. přenesená",J1439,0)</f>
        <v>0</v>
      </c>
      <c r="BH1439" s="148">
        <f>IF(N1439="sníž. přenesená",J1439,0)</f>
        <v>0</v>
      </c>
      <c r="BI1439" s="148">
        <f>IF(N1439="nulová",J1439,0)</f>
        <v>0</v>
      </c>
      <c r="BJ1439" s="17" t="s">
        <v>84</v>
      </c>
      <c r="BK1439" s="148">
        <f>ROUND(I1439*H1439,2)</f>
        <v>0</v>
      </c>
      <c r="BL1439" s="17" t="s">
        <v>354</v>
      </c>
      <c r="BM1439" s="147" t="s">
        <v>2046</v>
      </c>
    </row>
    <row r="1440" spans="2:65" s="1" customFormat="1" ht="11.25">
      <c r="B1440" s="32"/>
      <c r="D1440" s="149" t="s">
        <v>186</v>
      </c>
      <c r="F1440" s="150" t="s">
        <v>2047</v>
      </c>
      <c r="I1440" s="151"/>
      <c r="L1440" s="32"/>
      <c r="M1440" s="152"/>
      <c r="T1440" s="56"/>
      <c r="AT1440" s="17" t="s">
        <v>186</v>
      </c>
      <c r="AU1440" s="17" t="s">
        <v>86</v>
      </c>
    </row>
    <row r="1441" spans="2:65" s="12" customFormat="1" ht="11.25">
      <c r="B1441" s="156"/>
      <c r="D1441" s="149" t="s">
        <v>240</v>
      </c>
      <c r="E1441" s="157" t="s">
        <v>1</v>
      </c>
      <c r="F1441" s="158" t="s">
        <v>2048</v>
      </c>
      <c r="H1441" s="159">
        <v>5.2</v>
      </c>
      <c r="I1441" s="160"/>
      <c r="L1441" s="156"/>
      <c r="M1441" s="161"/>
      <c r="T1441" s="162"/>
      <c r="AT1441" s="157" t="s">
        <v>240</v>
      </c>
      <c r="AU1441" s="157" t="s">
        <v>86</v>
      </c>
      <c r="AV1441" s="12" t="s">
        <v>86</v>
      </c>
      <c r="AW1441" s="12" t="s">
        <v>32</v>
      </c>
      <c r="AX1441" s="12" t="s">
        <v>77</v>
      </c>
      <c r="AY1441" s="157" t="s">
        <v>177</v>
      </c>
    </row>
    <row r="1442" spans="2:65" s="12" customFormat="1" ht="11.25">
      <c r="B1442" s="156"/>
      <c r="D1442" s="149" t="s">
        <v>240</v>
      </c>
      <c r="E1442" s="157" t="s">
        <v>1</v>
      </c>
      <c r="F1442" s="158" t="s">
        <v>2049</v>
      </c>
      <c r="H1442" s="159">
        <v>8.4</v>
      </c>
      <c r="I1442" s="160"/>
      <c r="L1442" s="156"/>
      <c r="M1442" s="161"/>
      <c r="T1442" s="162"/>
      <c r="AT1442" s="157" t="s">
        <v>240</v>
      </c>
      <c r="AU1442" s="157" t="s">
        <v>86</v>
      </c>
      <c r="AV1442" s="12" t="s">
        <v>86</v>
      </c>
      <c r="AW1442" s="12" t="s">
        <v>32</v>
      </c>
      <c r="AX1442" s="12" t="s">
        <v>77</v>
      </c>
      <c r="AY1442" s="157" t="s">
        <v>177</v>
      </c>
    </row>
    <row r="1443" spans="2:65" s="12" customFormat="1" ht="11.25">
      <c r="B1443" s="156"/>
      <c r="D1443" s="149" t="s">
        <v>240</v>
      </c>
      <c r="E1443" s="157" t="s">
        <v>1</v>
      </c>
      <c r="F1443" s="158" t="s">
        <v>2050</v>
      </c>
      <c r="H1443" s="159">
        <v>2.85</v>
      </c>
      <c r="I1443" s="160"/>
      <c r="L1443" s="156"/>
      <c r="M1443" s="161"/>
      <c r="T1443" s="162"/>
      <c r="AT1443" s="157" t="s">
        <v>240</v>
      </c>
      <c r="AU1443" s="157" t="s">
        <v>86</v>
      </c>
      <c r="AV1443" s="12" t="s">
        <v>86</v>
      </c>
      <c r="AW1443" s="12" t="s">
        <v>32</v>
      </c>
      <c r="AX1443" s="12" t="s">
        <v>77</v>
      </c>
      <c r="AY1443" s="157" t="s">
        <v>177</v>
      </c>
    </row>
    <row r="1444" spans="2:65" s="14" customFormat="1" ht="11.25">
      <c r="B1444" s="169"/>
      <c r="D1444" s="149" t="s">
        <v>240</v>
      </c>
      <c r="E1444" s="170" t="s">
        <v>1</v>
      </c>
      <c r="F1444" s="171" t="s">
        <v>263</v>
      </c>
      <c r="H1444" s="172">
        <v>16.45</v>
      </c>
      <c r="I1444" s="173"/>
      <c r="L1444" s="169"/>
      <c r="M1444" s="174"/>
      <c r="T1444" s="175"/>
      <c r="AT1444" s="170" t="s">
        <v>240</v>
      </c>
      <c r="AU1444" s="170" t="s">
        <v>86</v>
      </c>
      <c r="AV1444" s="14" t="s">
        <v>115</v>
      </c>
      <c r="AW1444" s="14" t="s">
        <v>32</v>
      </c>
      <c r="AX1444" s="14" t="s">
        <v>84</v>
      </c>
      <c r="AY1444" s="170" t="s">
        <v>177</v>
      </c>
    </row>
    <row r="1445" spans="2:65" s="1" customFormat="1" ht="21.75" customHeight="1">
      <c r="B1445" s="32"/>
      <c r="C1445" s="136" t="s">
        <v>2051</v>
      </c>
      <c r="D1445" s="136" t="s">
        <v>180</v>
      </c>
      <c r="E1445" s="137" t="s">
        <v>2052</v>
      </c>
      <c r="F1445" s="138" t="s">
        <v>2053</v>
      </c>
      <c r="G1445" s="139" t="s">
        <v>236</v>
      </c>
      <c r="H1445" s="140">
        <v>1.85</v>
      </c>
      <c r="I1445" s="141"/>
      <c r="J1445" s="142">
        <f>ROUND(I1445*H1445,2)</f>
        <v>0</v>
      </c>
      <c r="K1445" s="138" t="s">
        <v>1</v>
      </c>
      <c r="L1445" s="32"/>
      <c r="M1445" s="143" t="s">
        <v>1</v>
      </c>
      <c r="N1445" s="144" t="s">
        <v>42</v>
      </c>
      <c r="P1445" s="145">
        <f>O1445*H1445</f>
        <v>0</v>
      </c>
      <c r="Q1445" s="145">
        <v>2.8900000000000002E-3</v>
      </c>
      <c r="R1445" s="145">
        <f>Q1445*H1445</f>
        <v>5.3465000000000006E-3</v>
      </c>
      <c r="S1445" s="145">
        <v>0</v>
      </c>
      <c r="T1445" s="146">
        <f>S1445*H1445</f>
        <v>0</v>
      </c>
      <c r="AR1445" s="147" t="s">
        <v>354</v>
      </c>
      <c r="AT1445" s="147" t="s">
        <v>180</v>
      </c>
      <c r="AU1445" s="147" t="s">
        <v>86</v>
      </c>
      <c r="AY1445" s="17" t="s">
        <v>177</v>
      </c>
      <c r="BE1445" s="148">
        <f>IF(N1445="základní",J1445,0)</f>
        <v>0</v>
      </c>
      <c r="BF1445" s="148">
        <f>IF(N1445="snížená",J1445,0)</f>
        <v>0</v>
      </c>
      <c r="BG1445" s="148">
        <f>IF(N1445="zákl. přenesená",J1445,0)</f>
        <v>0</v>
      </c>
      <c r="BH1445" s="148">
        <f>IF(N1445="sníž. přenesená",J1445,0)</f>
        <v>0</v>
      </c>
      <c r="BI1445" s="148">
        <f>IF(N1445="nulová",J1445,0)</f>
        <v>0</v>
      </c>
      <c r="BJ1445" s="17" t="s">
        <v>84</v>
      </c>
      <c r="BK1445" s="148">
        <f>ROUND(I1445*H1445,2)</f>
        <v>0</v>
      </c>
      <c r="BL1445" s="17" t="s">
        <v>354</v>
      </c>
      <c r="BM1445" s="147" t="s">
        <v>2054</v>
      </c>
    </row>
    <row r="1446" spans="2:65" s="1" customFormat="1" ht="11.25">
      <c r="B1446" s="32"/>
      <c r="D1446" s="149" t="s">
        <v>186</v>
      </c>
      <c r="F1446" s="150" t="s">
        <v>2055</v>
      </c>
      <c r="I1446" s="151"/>
      <c r="L1446" s="32"/>
      <c r="M1446" s="152"/>
      <c r="T1446" s="56"/>
      <c r="AT1446" s="17" t="s">
        <v>186</v>
      </c>
      <c r="AU1446" s="17" t="s">
        <v>86</v>
      </c>
    </row>
    <row r="1447" spans="2:65" s="12" customFormat="1" ht="11.25">
      <c r="B1447" s="156"/>
      <c r="D1447" s="149" t="s">
        <v>240</v>
      </c>
      <c r="E1447" s="157" t="s">
        <v>1</v>
      </c>
      <c r="F1447" s="158" t="s">
        <v>2056</v>
      </c>
      <c r="H1447" s="159">
        <v>1.85</v>
      </c>
      <c r="I1447" s="160"/>
      <c r="L1447" s="156"/>
      <c r="M1447" s="161"/>
      <c r="T1447" s="162"/>
      <c r="AT1447" s="157" t="s">
        <v>240</v>
      </c>
      <c r="AU1447" s="157" t="s">
        <v>86</v>
      </c>
      <c r="AV1447" s="12" t="s">
        <v>86</v>
      </c>
      <c r="AW1447" s="12" t="s">
        <v>32</v>
      </c>
      <c r="AX1447" s="12" t="s">
        <v>84</v>
      </c>
      <c r="AY1447" s="157" t="s">
        <v>177</v>
      </c>
    </row>
    <row r="1448" spans="2:65" s="1" customFormat="1" ht="21.75" customHeight="1">
      <c r="B1448" s="32"/>
      <c r="C1448" s="136" t="s">
        <v>2057</v>
      </c>
      <c r="D1448" s="136" t="s">
        <v>180</v>
      </c>
      <c r="E1448" s="137" t="s">
        <v>2058</v>
      </c>
      <c r="F1448" s="138" t="s">
        <v>2059</v>
      </c>
      <c r="G1448" s="139" t="s">
        <v>236</v>
      </c>
      <c r="H1448" s="140">
        <v>5.2</v>
      </c>
      <c r="I1448" s="141"/>
      <c r="J1448" s="142">
        <f>ROUND(I1448*H1448,2)</f>
        <v>0</v>
      </c>
      <c r="K1448" s="138" t="s">
        <v>1</v>
      </c>
      <c r="L1448" s="32"/>
      <c r="M1448" s="143" t="s">
        <v>1</v>
      </c>
      <c r="N1448" s="144" t="s">
        <v>42</v>
      </c>
      <c r="P1448" s="145">
        <f>O1448*H1448</f>
        <v>0</v>
      </c>
      <c r="Q1448" s="145">
        <v>3.5000000000000001E-3</v>
      </c>
      <c r="R1448" s="145">
        <f>Q1448*H1448</f>
        <v>1.8200000000000001E-2</v>
      </c>
      <c r="S1448" s="145">
        <v>0</v>
      </c>
      <c r="T1448" s="146">
        <f>S1448*H1448</f>
        <v>0</v>
      </c>
      <c r="AR1448" s="147" t="s">
        <v>354</v>
      </c>
      <c r="AT1448" s="147" t="s">
        <v>180</v>
      </c>
      <c r="AU1448" s="147" t="s">
        <v>86</v>
      </c>
      <c r="AY1448" s="17" t="s">
        <v>177</v>
      </c>
      <c r="BE1448" s="148">
        <f>IF(N1448="základní",J1448,0)</f>
        <v>0</v>
      </c>
      <c r="BF1448" s="148">
        <f>IF(N1448="snížená",J1448,0)</f>
        <v>0</v>
      </c>
      <c r="BG1448" s="148">
        <f>IF(N1448="zákl. přenesená",J1448,0)</f>
        <v>0</v>
      </c>
      <c r="BH1448" s="148">
        <f>IF(N1448="sníž. přenesená",J1448,0)</f>
        <v>0</v>
      </c>
      <c r="BI1448" s="148">
        <f>IF(N1448="nulová",J1448,0)</f>
        <v>0</v>
      </c>
      <c r="BJ1448" s="17" t="s">
        <v>84</v>
      </c>
      <c r="BK1448" s="148">
        <f>ROUND(I1448*H1448,2)</f>
        <v>0</v>
      </c>
      <c r="BL1448" s="17" t="s">
        <v>354</v>
      </c>
      <c r="BM1448" s="147" t="s">
        <v>2060</v>
      </c>
    </row>
    <row r="1449" spans="2:65" s="1" customFormat="1" ht="11.25">
      <c r="B1449" s="32"/>
      <c r="D1449" s="149" t="s">
        <v>186</v>
      </c>
      <c r="F1449" s="150" t="s">
        <v>2061</v>
      </c>
      <c r="I1449" s="151"/>
      <c r="L1449" s="32"/>
      <c r="M1449" s="152"/>
      <c r="T1449" s="56"/>
      <c r="AT1449" s="17" t="s">
        <v>186</v>
      </c>
      <c r="AU1449" s="17" t="s">
        <v>86</v>
      </c>
    </row>
    <row r="1450" spans="2:65" s="12" customFormat="1" ht="11.25">
      <c r="B1450" s="156"/>
      <c r="D1450" s="149" t="s">
        <v>240</v>
      </c>
      <c r="E1450" s="157" t="s">
        <v>1</v>
      </c>
      <c r="F1450" s="158" t="s">
        <v>2062</v>
      </c>
      <c r="H1450" s="159">
        <v>5.2</v>
      </c>
      <c r="I1450" s="160"/>
      <c r="L1450" s="156"/>
      <c r="M1450" s="161"/>
      <c r="T1450" s="162"/>
      <c r="AT1450" s="157" t="s">
        <v>240</v>
      </c>
      <c r="AU1450" s="157" t="s">
        <v>86</v>
      </c>
      <c r="AV1450" s="12" t="s">
        <v>86</v>
      </c>
      <c r="AW1450" s="12" t="s">
        <v>32</v>
      </c>
      <c r="AX1450" s="12" t="s">
        <v>84</v>
      </c>
      <c r="AY1450" s="157" t="s">
        <v>177</v>
      </c>
    </row>
    <row r="1451" spans="2:65" s="1" customFormat="1" ht="16.5" customHeight="1">
      <c r="B1451" s="32"/>
      <c r="C1451" s="136" t="s">
        <v>2063</v>
      </c>
      <c r="D1451" s="136" t="s">
        <v>180</v>
      </c>
      <c r="E1451" s="137" t="s">
        <v>2064</v>
      </c>
      <c r="F1451" s="138" t="s">
        <v>2065</v>
      </c>
      <c r="G1451" s="139" t="s">
        <v>307</v>
      </c>
      <c r="H1451" s="140">
        <v>1.254</v>
      </c>
      <c r="I1451" s="141"/>
      <c r="J1451" s="142">
        <f>ROUND(I1451*H1451,2)</f>
        <v>0</v>
      </c>
      <c r="K1451" s="138" t="s">
        <v>237</v>
      </c>
      <c r="L1451" s="32"/>
      <c r="M1451" s="143" t="s">
        <v>1</v>
      </c>
      <c r="N1451" s="144" t="s">
        <v>42</v>
      </c>
      <c r="P1451" s="145">
        <f>O1451*H1451</f>
        <v>0</v>
      </c>
      <c r="Q1451" s="145">
        <v>0</v>
      </c>
      <c r="R1451" s="145">
        <f>Q1451*H1451</f>
        <v>0</v>
      </c>
      <c r="S1451" s="145">
        <v>0</v>
      </c>
      <c r="T1451" s="146">
        <f>S1451*H1451</f>
        <v>0</v>
      </c>
      <c r="AR1451" s="147" t="s">
        <v>354</v>
      </c>
      <c r="AT1451" s="147" t="s">
        <v>180</v>
      </c>
      <c r="AU1451" s="147" t="s">
        <v>86</v>
      </c>
      <c r="AY1451" s="17" t="s">
        <v>177</v>
      </c>
      <c r="BE1451" s="148">
        <f>IF(N1451="základní",J1451,0)</f>
        <v>0</v>
      </c>
      <c r="BF1451" s="148">
        <f>IF(N1451="snížená",J1451,0)</f>
        <v>0</v>
      </c>
      <c r="BG1451" s="148">
        <f>IF(N1451="zákl. přenesená",J1451,0)</f>
        <v>0</v>
      </c>
      <c r="BH1451" s="148">
        <f>IF(N1451="sníž. přenesená",J1451,0)</f>
        <v>0</v>
      </c>
      <c r="BI1451" s="148">
        <f>IF(N1451="nulová",J1451,0)</f>
        <v>0</v>
      </c>
      <c r="BJ1451" s="17" t="s">
        <v>84</v>
      </c>
      <c r="BK1451" s="148">
        <f>ROUND(I1451*H1451,2)</f>
        <v>0</v>
      </c>
      <c r="BL1451" s="17" t="s">
        <v>354</v>
      </c>
      <c r="BM1451" s="147" t="s">
        <v>2066</v>
      </c>
    </row>
    <row r="1452" spans="2:65" s="1" customFormat="1" ht="19.5">
      <c r="B1452" s="32"/>
      <c r="D1452" s="149" t="s">
        <v>186</v>
      </c>
      <c r="F1452" s="150" t="s">
        <v>2067</v>
      </c>
      <c r="I1452" s="151"/>
      <c r="L1452" s="32"/>
      <c r="M1452" s="152"/>
      <c r="T1452" s="56"/>
      <c r="AT1452" s="17" t="s">
        <v>186</v>
      </c>
      <c r="AU1452" s="17" t="s">
        <v>86</v>
      </c>
    </row>
    <row r="1453" spans="2:65" s="11" customFormat="1" ht="22.9" customHeight="1">
      <c r="B1453" s="124"/>
      <c r="D1453" s="125" t="s">
        <v>76</v>
      </c>
      <c r="E1453" s="134" t="s">
        <v>2068</v>
      </c>
      <c r="F1453" s="134" t="s">
        <v>2069</v>
      </c>
      <c r="I1453" s="127"/>
      <c r="J1453" s="135">
        <f>BK1453</f>
        <v>0</v>
      </c>
      <c r="L1453" s="124"/>
      <c r="M1453" s="129"/>
      <c r="P1453" s="130">
        <f>SUM(P1454:P1461)</f>
        <v>0</v>
      </c>
      <c r="R1453" s="130">
        <f>SUM(R1454:R1461)</f>
        <v>2.624E-3</v>
      </c>
      <c r="T1453" s="131">
        <f>SUM(T1454:T1461)</f>
        <v>0</v>
      </c>
      <c r="AR1453" s="125" t="s">
        <v>86</v>
      </c>
      <c r="AT1453" s="132" t="s">
        <v>76</v>
      </c>
      <c r="AU1453" s="132" t="s">
        <v>84</v>
      </c>
      <c r="AY1453" s="125" t="s">
        <v>177</v>
      </c>
      <c r="BK1453" s="133">
        <f>SUM(BK1454:BK1461)</f>
        <v>0</v>
      </c>
    </row>
    <row r="1454" spans="2:65" s="1" customFormat="1" ht="21.75" customHeight="1">
      <c r="B1454" s="32"/>
      <c r="C1454" s="136" t="s">
        <v>2070</v>
      </c>
      <c r="D1454" s="136" t="s">
        <v>180</v>
      </c>
      <c r="E1454" s="137" t="s">
        <v>2071</v>
      </c>
      <c r="F1454" s="138" t="s">
        <v>2072</v>
      </c>
      <c r="G1454" s="139" t="s">
        <v>368</v>
      </c>
      <c r="H1454" s="140">
        <v>16</v>
      </c>
      <c r="I1454" s="141"/>
      <c r="J1454" s="142">
        <f>ROUND(I1454*H1454,2)</f>
        <v>0</v>
      </c>
      <c r="K1454" s="138" t="s">
        <v>237</v>
      </c>
      <c r="L1454" s="32"/>
      <c r="M1454" s="143" t="s">
        <v>1</v>
      </c>
      <c r="N1454" s="144" t="s">
        <v>42</v>
      </c>
      <c r="P1454" s="145">
        <f>O1454*H1454</f>
        <v>0</v>
      </c>
      <c r="Q1454" s="145">
        <v>1.0000000000000001E-5</v>
      </c>
      <c r="R1454" s="145">
        <f>Q1454*H1454</f>
        <v>1.6000000000000001E-4</v>
      </c>
      <c r="S1454" s="145">
        <v>0</v>
      </c>
      <c r="T1454" s="146">
        <f>S1454*H1454</f>
        <v>0</v>
      </c>
      <c r="AR1454" s="147" t="s">
        <v>354</v>
      </c>
      <c r="AT1454" s="147" t="s">
        <v>180</v>
      </c>
      <c r="AU1454" s="147" t="s">
        <v>86</v>
      </c>
      <c r="AY1454" s="17" t="s">
        <v>177</v>
      </c>
      <c r="BE1454" s="148">
        <f>IF(N1454="základní",J1454,0)</f>
        <v>0</v>
      </c>
      <c r="BF1454" s="148">
        <f>IF(N1454="snížená",J1454,0)</f>
        <v>0</v>
      </c>
      <c r="BG1454" s="148">
        <f>IF(N1454="zákl. přenesená",J1454,0)</f>
        <v>0</v>
      </c>
      <c r="BH1454" s="148">
        <f>IF(N1454="sníž. přenesená",J1454,0)</f>
        <v>0</v>
      </c>
      <c r="BI1454" s="148">
        <f>IF(N1454="nulová",J1454,0)</f>
        <v>0</v>
      </c>
      <c r="BJ1454" s="17" t="s">
        <v>84</v>
      </c>
      <c r="BK1454" s="148">
        <f>ROUND(I1454*H1454,2)</f>
        <v>0</v>
      </c>
      <c r="BL1454" s="17" t="s">
        <v>354</v>
      </c>
      <c r="BM1454" s="147" t="s">
        <v>2073</v>
      </c>
    </row>
    <row r="1455" spans="2:65" s="1" customFormat="1" ht="19.5">
      <c r="B1455" s="32"/>
      <c r="D1455" s="149" t="s">
        <v>186</v>
      </c>
      <c r="F1455" s="150" t="s">
        <v>2074</v>
      </c>
      <c r="I1455" s="151"/>
      <c r="L1455" s="32"/>
      <c r="M1455" s="152"/>
      <c r="T1455" s="56"/>
      <c r="AT1455" s="17" t="s">
        <v>186</v>
      </c>
      <c r="AU1455" s="17" t="s">
        <v>86</v>
      </c>
    </row>
    <row r="1456" spans="2:65" s="12" customFormat="1" ht="11.25">
      <c r="B1456" s="156"/>
      <c r="D1456" s="149" t="s">
        <v>240</v>
      </c>
      <c r="E1456" s="157" t="s">
        <v>1</v>
      </c>
      <c r="F1456" s="158" t="s">
        <v>1516</v>
      </c>
      <c r="H1456" s="159">
        <v>16</v>
      </c>
      <c r="I1456" s="160"/>
      <c r="L1456" s="156"/>
      <c r="M1456" s="161"/>
      <c r="T1456" s="162"/>
      <c r="AT1456" s="157" t="s">
        <v>240</v>
      </c>
      <c r="AU1456" s="157" t="s">
        <v>86</v>
      </c>
      <c r="AV1456" s="12" t="s">
        <v>86</v>
      </c>
      <c r="AW1456" s="12" t="s">
        <v>32</v>
      </c>
      <c r="AX1456" s="12" t="s">
        <v>84</v>
      </c>
      <c r="AY1456" s="157" t="s">
        <v>177</v>
      </c>
    </row>
    <row r="1457" spans="2:65" s="1" customFormat="1" ht="16.5" customHeight="1">
      <c r="B1457" s="32"/>
      <c r="C1457" s="183" t="s">
        <v>2075</v>
      </c>
      <c r="D1457" s="183" t="s">
        <v>344</v>
      </c>
      <c r="E1457" s="184" t="s">
        <v>2076</v>
      </c>
      <c r="F1457" s="185" t="s">
        <v>2077</v>
      </c>
      <c r="G1457" s="186" t="s">
        <v>368</v>
      </c>
      <c r="H1457" s="187">
        <v>17.600000000000001</v>
      </c>
      <c r="I1457" s="188"/>
      <c r="J1457" s="189">
        <f>ROUND(I1457*H1457,2)</f>
        <v>0</v>
      </c>
      <c r="K1457" s="185" t="s">
        <v>1</v>
      </c>
      <c r="L1457" s="190"/>
      <c r="M1457" s="191" t="s">
        <v>1</v>
      </c>
      <c r="N1457" s="192" t="s">
        <v>42</v>
      </c>
      <c r="P1457" s="145">
        <f>O1457*H1457</f>
        <v>0</v>
      </c>
      <c r="Q1457" s="145">
        <v>1.3999999999999999E-4</v>
      </c>
      <c r="R1457" s="145">
        <f>Q1457*H1457</f>
        <v>2.464E-3</v>
      </c>
      <c r="S1457" s="145">
        <v>0</v>
      </c>
      <c r="T1457" s="146">
        <f>S1457*H1457</f>
        <v>0</v>
      </c>
      <c r="AR1457" s="147" t="s">
        <v>447</v>
      </c>
      <c r="AT1457" s="147" t="s">
        <v>344</v>
      </c>
      <c r="AU1457" s="147" t="s">
        <v>86</v>
      </c>
      <c r="AY1457" s="17" t="s">
        <v>177</v>
      </c>
      <c r="BE1457" s="148">
        <f>IF(N1457="základní",J1457,0)</f>
        <v>0</v>
      </c>
      <c r="BF1457" s="148">
        <f>IF(N1457="snížená",J1457,0)</f>
        <v>0</v>
      </c>
      <c r="BG1457" s="148">
        <f>IF(N1457="zákl. přenesená",J1457,0)</f>
        <v>0</v>
      </c>
      <c r="BH1457" s="148">
        <f>IF(N1457="sníž. přenesená",J1457,0)</f>
        <v>0</v>
      </c>
      <c r="BI1457" s="148">
        <f>IF(N1457="nulová",J1457,0)</f>
        <v>0</v>
      </c>
      <c r="BJ1457" s="17" t="s">
        <v>84</v>
      </c>
      <c r="BK1457" s="148">
        <f>ROUND(I1457*H1457,2)</f>
        <v>0</v>
      </c>
      <c r="BL1457" s="17" t="s">
        <v>354</v>
      </c>
      <c r="BM1457" s="147" t="s">
        <v>2078</v>
      </c>
    </row>
    <row r="1458" spans="2:65" s="1" customFormat="1" ht="11.25">
      <c r="B1458" s="32"/>
      <c r="D1458" s="149" t="s">
        <v>186</v>
      </c>
      <c r="F1458" s="150" t="s">
        <v>2077</v>
      </c>
      <c r="I1458" s="151"/>
      <c r="L1458" s="32"/>
      <c r="M1458" s="152"/>
      <c r="T1458" s="56"/>
      <c r="AT1458" s="17" t="s">
        <v>186</v>
      </c>
      <c r="AU1458" s="17" t="s">
        <v>86</v>
      </c>
    </row>
    <row r="1459" spans="2:65" s="12" customFormat="1" ht="11.25">
      <c r="B1459" s="156"/>
      <c r="D1459" s="149" t="s">
        <v>240</v>
      </c>
      <c r="F1459" s="158" t="s">
        <v>2079</v>
      </c>
      <c r="H1459" s="159">
        <v>17.600000000000001</v>
      </c>
      <c r="I1459" s="160"/>
      <c r="L1459" s="156"/>
      <c r="M1459" s="161"/>
      <c r="T1459" s="162"/>
      <c r="AT1459" s="157" t="s">
        <v>240</v>
      </c>
      <c r="AU1459" s="157" t="s">
        <v>86</v>
      </c>
      <c r="AV1459" s="12" t="s">
        <v>86</v>
      </c>
      <c r="AW1459" s="12" t="s">
        <v>4</v>
      </c>
      <c r="AX1459" s="12" t="s">
        <v>84</v>
      </c>
      <c r="AY1459" s="157" t="s">
        <v>177</v>
      </c>
    </row>
    <row r="1460" spans="2:65" s="1" customFormat="1" ht="16.5" customHeight="1">
      <c r="B1460" s="32"/>
      <c r="C1460" s="136" t="s">
        <v>2080</v>
      </c>
      <c r="D1460" s="136" t="s">
        <v>180</v>
      </c>
      <c r="E1460" s="137" t="s">
        <v>2081</v>
      </c>
      <c r="F1460" s="138" t="s">
        <v>2082</v>
      </c>
      <c r="G1460" s="139" t="s">
        <v>307</v>
      </c>
      <c r="H1460" s="140">
        <v>3.0000000000000001E-3</v>
      </c>
      <c r="I1460" s="141"/>
      <c r="J1460" s="142">
        <f>ROUND(I1460*H1460,2)</f>
        <v>0</v>
      </c>
      <c r="K1460" s="138" t="s">
        <v>237</v>
      </c>
      <c r="L1460" s="32"/>
      <c r="M1460" s="143" t="s">
        <v>1</v>
      </c>
      <c r="N1460" s="144" t="s">
        <v>42</v>
      </c>
      <c r="P1460" s="145">
        <f>O1460*H1460</f>
        <v>0</v>
      </c>
      <c r="Q1460" s="145">
        <v>0</v>
      </c>
      <c r="R1460" s="145">
        <f>Q1460*H1460</f>
        <v>0</v>
      </c>
      <c r="S1460" s="145">
        <v>0</v>
      </c>
      <c r="T1460" s="146">
        <f>S1460*H1460</f>
        <v>0</v>
      </c>
      <c r="AR1460" s="147" t="s">
        <v>354</v>
      </c>
      <c r="AT1460" s="147" t="s">
        <v>180</v>
      </c>
      <c r="AU1460" s="147" t="s">
        <v>86</v>
      </c>
      <c r="AY1460" s="17" t="s">
        <v>177</v>
      </c>
      <c r="BE1460" s="148">
        <f>IF(N1460="základní",J1460,0)</f>
        <v>0</v>
      </c>
      <c r="BF1460" s="148">
        <f>IF(N1460="snížená",J1460,0)</f>
        <v>0</v>
      </c>
      <c r="BG1460" s="148">
        <f>IF(N1460="zákl. přenesená",J1460,0)</f>
        <v>0</v>
      </c>
      <c r="BH1460" s="148">
        <f>IF(N1460="sníž. přenesená",J1460,0)</f>
        <v>0</v>
      </c>
      <c r="BI1460" s="148">
        <f>IF(N1460="nulová",J1460,0)</f>
        <v>0</v>
      </c>
      <c r="BJ1460" s="17" t="s">
        <v>84</v>
      </c>
      <c r="BK1460" s="148">
        <f>ROUND(I1460*H1460,2)</f>
        <v>0</v>
      </c>
      <c r="BL1460" s="17" t="s">
        <v>354</v>
      </c>
      <c r="BM1460" s="147" t="s">
        <v>2083</v>
      </c>
    </row>
    <row r="1461" spans="2:65" s="1" customFormat="1" ht="19.5">
      <c r="B1461" s="32"/>
      <c r="D1461" s="149" t="s">
        <v>186</v>
      </c>
      <c r="F1461" s="150" t="s">
        <v>2084</v>
      </c>
      <c r="I1461" s="151"/>
      <c r="L1461" s="32"/>
      <c r="M1461" s="152"/>
      <c r="T1461" s="56"/>
      <c r="AT1461" s="17" t="s">
        <v>186</v>
      </c>
      <c r="AU1461" s="17" t="s">
        <v>86</v>
      </c>
    </row>
    <row r="1462" spans="2:65" s="11" customFormat="1" ht="22.9" customHeight="1">
      <c r="B1462" s="124"/>
      <c r="D1462" s="125" t="s">
        <v>76</v>
      </c>
      <c r="E1462" s="134" t="s">
        <v>2085</v>
      </c>
      <c r="F1462" s="134" t="s">
        <v>2086</v>
      </c>
      <c r="I1462" s="127"/>
      <c r="J1462" s="135">
        <f>BK1462</f>
        <v>0</v>
      </c>
      <c r="L1462" s="124"/>
      <c r="M1462" s="129"/>
      <c r="P1462" s="130">
        <f>SUM(P1463:P1560)</f>
        <v>0</v>
      </c>
      <c r="R1462" s="130">
        <f>SUM(R1463:R1560)</f>
        <v>1.9980800000000001</v>
      </c>
      <c r="T1462" s="131">
        <f>SUM(T1463:T1560)</f>
        <v>0</v>
      </c>
      <c r="AR1462" s="125" t="s">
        <v>86</v>
      </c>
      <c r="AT1462" s="132" t="s">
        <v>76</v>
      </c>
      <c r="AU1462" s="132" t="s">
        <v>84</v>
      </c>
      <c r="AY1462" s="125" t="s">
        <v>177</v>
      </c>
      <c r="BK1462" s="133">
        <f>SUM(BK1463:BK1560)</f>
        <v>0</v>
      </c>
    </row>
    <row r="1463" spans="2:65" s="1" customFormat="1" ht="16.5" customHeight="1">
      <c r="B1463" s="32"/>
      <c r="C1463" s="136" t="s">
        <v>2087</v>
      </c>
      <c r="D1463" s="136" t="s">
        <v>180</v>
      </c>
      <c r="E1463" s="137" t="s">
        <v>2088</v>
      </c>
      <c r="F1463" s="138" t="s">
        <v>2089</v>
      </c>
      <c r="G1463" s="139" t="s">
        <v>183</v>
      </c>
      <c r="H1463" s="140">
        <v>5</v>
      </c>
      <c r="I1463" s="141"/>
      <c r="J1463" s="142">
        <f>ROUND(I1463*H1463,2)</f>
        <v>0</v>
      </c>
      <c r="K1463" s="138" t="s">
        <v>1</v>
      </c>
      <c r="L1463" s="32"/>
      <c r="M1463" s="143" t="s">
        <v>1</v>
      </c>
      <c r="N1463" s="144" t="s">
        <v>42</v>
      </c>
      <c r="P1463" s="145">
        <f>O1463*H1463</f>
        <v>0</v>
      </c>
      <c r="Q1463" s="145">
        <v>0</v>
      </c>
      <c r="R1463" s="145">
        <f>Q1463*H1463</f>
        <v>0</v>
      </c>
      <c r="S1463" s="145">
        <v>0</v>
      </c>
      <c r="T1463" s="146">
        <f>S1463*H1463</f>
        <v>0</v>
      </c>
      <c r="AR1463" s="147" t="s">
        <v>354</v>
      </c>
      <c r="AT1463" s="147" t="s">
        <v>180</v>
      </c>
      <c r="AU1463" s="147" t="s">
        <v>86</v>
      </c>
      <c r="AY1463" s="17" t="s">
        <v>177</v>
      </c>
      <c r="BE1463" s="148">
        <f>IF(N1463="základní",J1463,0)</f>
        <v>0</v>
      </c>
      <c r="BF1463" s="148">
        <f>IF(N1463="snížená",J1463,0)</f>
        <v>0</v>
      </c>
      <c r="BG1463" s="148">
        <f>IF(N1463="zákl. přenesená",J1463,0)</f>
        <v>0</v>
      </c>
      <c r="BH1463" s="148">
        <f>IF(N1463="sníž. přenesená",J1463,0)</f>
        <v>0</v>
      </c>
      <c r="BI1463" s="148">
        <f>IF(N1463="nulová",J1463,0)</f>
        <v>0</v>
      </c>
      <c r="BJ1463" s="17" t="s">
        <v>84</v>
      </c>
      <c r="BK1463" s="148">
        <f>ROUND(I1463*H1463,2)</f>
        <v>0</v>
      </c>
      <c r="BL1463" s="17" t="s">
        <v>354</v>
      </c>
      <c r="BM1463" s="147" t="s">
        <v>2090</v>
      </c>
    </row>
    <row r="1464" spans="2:65" s="1" customFormat="1" ht="29.25">
      <c r="B1464" s="32"/>
      <c r="D1464" s="149" t="s">
        <v>186</v>
      </c>
      <c r="F1464" s="150" t="s">
        <v>2091</v>
      </c>
      <c r="I1464" s="151"/>
      <c r="L1464" s="32"/>
      <c r="M1464" s="152"/>
      <c r="T1464" s="56"/>
      <c r="AT1464" s="17" t="s">
        <v>186</v>
      </c>
      <c r="AU1464" s="17" t="s">
        <v>86</v>
      </c>
    </row>
    <row r="1465" spans="2:65" s="12" customFormat="1" ht="11.25">
      <c r="B1465" s="156"/>
      <c r="D1465" s="149" t="s">
        <v>240</v>
      </c>
      <c r="E1465" s="157" t="s">
        <v>1</v>
      </c>
      <c r="F1465" s="158" t="s">
        <v>2092</v>
      </c>
      <c r="H1465" s="159">
        <v>5</v>
      </c>
      <c r="I1465" s="160"/>
      <c r="L1465" s="156"/>
      <c r="M1465" s="161"/>
      <c r="T1465" s="162"/>
      <c r="AT1465" s="157" t="s">
        <v>240</v>
      </c>
      <c r="AU1465" s="157" t="s">
        <v>86</v>
      </c>
      <c r="AV1465" s="12" t="s">
        <v>86</v>
      </c>
      <c r="AW1465" s="12" t="s">
        <v>32</v>
      </c>
      <c r="AX1465" s="12" t="s">
        <v>84</v>
      </c>
      <c r="AY1465" s="157" t="s">
        <v>177</v>
      </c>
    </row>
    <row r="1466" spans="2:65" s="1" customFormat="1" ht="16.5" customHeight="1">
      <c r="B1466" s="32"/>
      <c r="C1466" s="136" t="s">
        <v>2093</v>
      </c>
      <c r="D1466" s="136" t="s">
        <v>180</v>
      </c>
      <c r="E1466" s="137" t="s">
        <v>2094</v>
      </c>
      <c r="F1466" s="138" t="s">
        <v>2095</v>
      </c>
      <c r="G1466" s="139" t="s">
        <v>183</v>
      </c>
      <c r="H1466" s="140">
        <v>1</v>
      </c>
      <c r="I1466" s="141"/>
      <c r="J1466" s="142">
        <f>ROUND(I1466*H1466,2)</f>
        <v>0</v>
      </c>
      <c r="K1466" s="138" t="s">
        <v>1</v>
      </c>
      <c r="L1466" s="32"/>
      <c r="M1466" s="143" t="s">
        <v>1</v>
      </c>
      <c r="N1466" s="144" t="s">
        <v>42</v>
      </c>
      <c r="P1466" s="145">
        <f>O1466*H1466</f>
        <v>0</v>
      </c>
      <c r="Q1466" s="145">
        <v>0</v>
      </c>
      <c r="R1466" s="145">
        <f>Q1466*H1466</f>
        <v>0</v>
      </c>
      <c r="S1466" s="145">
        <v>0</v>
      </c>
      <c r="T1466" s="146">
        <f>S1466*H1466</f>
        <v>0</v>
      </c>
      <c r="AR1466" s="147" t="s">
        <v>354</v>
      </c>
      <c r="AT1466" s="147" t="s">
        <v>180</v>
      </c>
      <c r="AU1466" s="147" t="s">
        <v>86</v>
      </c>
      <c r="AY1466" s="17" t="s">
        <v>177</v>
      </c>
      <c r="BE1466" s="148">
        <f>IF(N1466="základní",J1466,0)</f>
        <v>0</v>
      </c>
      <c r="BF1466" s="148">
        <f>IF(N1466="snížená",J1466,0)</f>
        <v>0</v>
      </c>
      <c r="BG1466" s="148">
        <f>IF(N1466="zákl. přenesená",J1466,0)</f>
        <v>0</v>
      </c>
      <c r="BH1466" s="148">
        <f>IF(N1466="sníž. přenesená",J1466,0)</f>
        <v>0</v>
      </c>
      <c r="BI1466" s="148">
        <f>IF(N1466="nulová",J1466,0)</f>
        <v>0</v>
      </c>
      <c r="BJ1466" s="17" t="s">
        <v>84</v>
      </c>
      <c r="BK1466" s="148">
        <f>ROUND(I1466*H1466,2)</f>
        <v>0</v>
      </c>
      <c r="BL1466" s="17" t="s">
        <v>354</v>
      </c>
      <c r="BM1466" s="147" t="s">
        <v>2096</v>
      </c>
    </row>
    <row r="1467" spans="2:65" s="1" customFormat="1" ht="29.25">
      <c r="B1467" s="32"/>
      <c r="D1467" s="149" t="s">
        <v>186</v>
      </c>
      <c r="F1467" s="150" t="s">
        <v>2091</v>
      </c>
      <c r="I1467" s="151"/>
      <c r="L1467" s="32"/>
      <c r="M1467" s="152"/>
      <c r="T1467" s="56"/>
      <c r="AT1467" s="17" t="s">
        <v>186</v>
      </c>
      <c r="AU1467" s="17" t="s">
        <v>86</v>
      </c>
    </row>
    <row r="1468" spans="2:65" s="12" customFormat="1" ht="11.25">
      <c r="B1468" s="156"/>
      <c r="D1468" s="149" t="s">
        <v>240</v>
      </c>
      <c r="E1468" s="157" t="s">
        <v>1</v>
      </c>
      <c r="F1468" s="158" t="s">
        <v>2097</v>
      </c>
      <c r="H1468" s="159">
        <v>1</v>
      </c>
      <c r="I1468" s="160"/>
      <c r="L1468" s="156"/>
      <c r="M1468" s="161"/>
      <c r="T1468" s="162"/>
      <c r="AT1468" s="157" t="s">
        <v>240</v>
      </c>
      <c r="AU1468" s="157" t="s">
        <v>86</v>
      </c>
      <c r="AV1468" s="12" t="s">
        <v>86</v>
      </c>
      <c r="AW1468" s="12" t="s">
        <v>32</v>
      </c>
      <c r="AX1468" s="12" t="s">
        <v>84</v>
      </c>
      <c r="AY1468" s="157" t="s">
        <v>177</v>
      </c>
    </row>
    <row r="1469" spans="2:65" s="1" customFormat="1" ht="16.5" customHeight="1">
      <c r="B1469" s="32"/>
      <c r="C1469" s="136" t="s">
        <v>2098</v>
      </c>
      <c r="D1469" s="136" t="s">
        <v>180</v>
      </c>
      <c r="E1469" s="137" t="s">
        <v>2099</v>
      </c>
      <c r="F1469" s="138" t="s">
        <v>2100</v>
      </c>
      <c r="G1469" s="139" t="s">
        <v>183</v>
      </c>
      <c r="H1469" s="140">
        <v>1</v>
      </c>
      <c r="I1469" s="141"/>
      <c r="J1469" s="142">
        <f>ROUND(I1469*H1469,2)</f>
        <v>0</v>
      </c>
      <c r="K1469" s="138" t="s">
        <v>1</v>
      </c>
      <c r="L1469" s="32"/>
      <c r="M1469" s="143" t="s">
        <v>1</v>
      </c>
      <c r="N1469" s="144" t="s">
        <v>42</v>
      </c>
      <c r="P1469" s="145">
        <f>O1469*H1469</f>
        <v>0</v>
      </c>
      <c r="Q1469" s="145">
        <v>0</v>
      </c>
      <c r="R1469" s="145">
        <f>Q1469*H1469</f>
        <v>0</v>
      </c>
      <c r="S1469" s="145">
        <v>0</v>
      </c>
      <c r="T1469" s="146">
        <f>S1469*H1469</f>
        <v>0</v>
      </c>
      <c r="AR1469" s="147" t="s">
        <v>354</v>
      </c>
      <c r="AT1469" s="147" t="s">
        <v>180</v>
      </c>
      <c r="AU1469" s="147" t="s">
        <v>86</v>
      </c>
      <c r="AY1469" s="17" t="s">
        <v>177</v>
      </c>
      <c r="BE1469" s="148">
        <f>IF(N1469="základní",J1469,0)</f>
        <v>0</v>
      </c>
      <c r="BF1469" s="148">
        <f>IF(N1469="snížená",J1469,0)</f>
        <v>0</v>
      </c>
      <c r="BG1469" s="148">
        <f>IF(N1469="zákl. přenesená",J1469,0)</f>
        <v>0</v>
      </c>
      <c r="BH1469" s="148">
        <f>IF(N1469="sníž. přenesená",J1469,0)</f>
        <v>0</v>
      </c>
      <c r="BI1469" s="148">
        <f>IF(N1469="nulová",J1469,0)</f>
        <v>0</v>
      </c>
      <c r="BJ1469" s="17" t="s">
        <v>84</v>
      </c>
      <c r="BK1469" s="148">
        <f>ROUND(I1469*H1469,2)</f>
        <v>0</v>
      </c>
      <c r="BL1469" s="17" t="s">
        <v>354</v>
      </c>
      <c r="BM1469" s="147" t="s">
        <v>2101</v>
      </c>
    </row>
    <row r="1470" spans="2:65" s="1" customFormat="1" ht="29.25">
      <c r="B1470" s="32"/>
      <c r="D1470" s="149" t="s">
        <v>186</v>
      </c>
      <c r="F1470" s="150" t="s">
        <v>2091</v>
      </c>
      <c r="I1470" s="151"/>
      <c r="L1470" s="32"/>
      <c r="M1470" s="152"/>
      <c r="T1470" s="56"/>
      <c r="AT1470" s="17" t="s">
        <v>186</v>
      </c>
      <c r="AU1470" s="17" t="s">
        <v>86</v>
      </c>
    </row>
    <row r="1471" spans="2:65" s="12" customFormat="1" ht="11.25">
      <c r="B1471" s="156"/>
      <c r="D1471" s="149" t="s">
        <v>240</v>
      </c>
      <c r="E1471" s="157" t="s">
        <v>1</v>
      </c>
      <c r="F1471" s="158" t="s">
        <v>2102</v>
      </c>
      <c r="H1471" s="159">
        <v>1</v>
      </c>
      <c r="I1471" s="160"/>
      <c r="L1471" s="156"/>
      <c r="M1471" s="161"/>
      <c r="T1471" s="162"/>
      <c r="AT1471" s="157" t="s">
        <v>240</v>
      </c>
      <c r="AU1471" s="157" t="s">
        <v>86</v>
      </c>
      <c r="AV1471" s="12" t="s">
        <v>86</v>
      </c>
      <c r="AW1471" s="12" t="s">
        <v>32</v>
      </c>
      <c r="AX1471" s="12" t="s">
        <v>84</v>
      </c>
      <c r="AY1471" s="157" t="s">
        <v>177</v>
      </c>
    </row>
    <row r="1472" spans="2:65" s="1" customFormat="1" ht="16.5" customHeight="1">
      <c r="B1472" s="32"/>
      <c r="C1472" s="136" t="s">
        <v>2103</v>
      </c>
      <c r="D1472" s="136" t="s">
        <v>180</v>
      </c>
      <c r="E1472" s="137" t="s">
        <v>2104</v>
      </c>
      <c r="F1472" s="138" t="s">
        <v>2105</v>
      </c>
      <c r="G1472" s="139" t="s">
        <v>183</v>
      </c>
      <c r="H1472" s="140">
        <v>1</v>
      </c>
      <c r="I1472" s="141"/>
      <c r="J1472" s="142">
        <f>ROUND(I1472*H1472,2)</f>
        <v>0</v>
      </c>
      <c r="K1472" s="138" t="s">
        <v>1</v>
      </c>
      <c r="L1472" s="32"/>
      <c r="M1472" s="143" t="s">
        <v>1</v>
      </c>
      <c r="N1472" s="144" t="s">
        <v>42</v>
      </c>
      <c r="P1472" s="145">
        <f>O1472*H1472</f>
        <v>0</v>
      </c>
      <c r="Q1472" s="145">
        <v>0</v>
      </c>
      <c r="R1472" s="145">
        <f>Q1472*H1472</f>
        <v>0</v>
      </c>
      <c r="S1472" s="145">
        <v>0</v>
      </c>
      <c r="T1472" s="146">
        <f>S1472*H1472</f>
        <v>0</v>
      </c>
      <c r="AR1472" s="147" t="s">
        <v>354</v>
      </c>
      <c r="AT1472" s="147" t="s">
        <v>180</v>
      </c>
      <c r="AU1472" s="147" t="s">
        <v>86</v>
      </c>
      <c r="AY1472" s="17" t="s">
        <v>177</v>
      </c>
      <c r="BE1472" s="148">
        <f>IF(N1472="základní",J1472,0)</f>
        <v>0</v>
      </c>
      <c r="BF1472" s="148">
        <f>IF(N1472="snížená",J1472,0)</f>
        <v>0</v>
      </c>
      <c r="BG1472" s="148">
        <f>IF(N1472="zákl. přenesená",J1472,0)</f>
        <v>0</v>
      </c>
      <c r="BH1472" s="148">
        <f>IF(N1472="sníž. přenesená",J1472,0)</f>
        <v>0</v>
      </c>
      <c r="BI1472" s="148">
        <f>IF(N1472="nulová",J1472,0)</f>
        <v>0</v>
      </c>
      <c r="BJ1472" s="17" t="s">
        <v>84</v>
      </c>
      <c r="BK1472" s="148">
        <f>ROUND(I1472*H1472,2)</f>
        <v>0</v>
      </c>
      <c r="BL1472" s="17" t="s">
        <v>354</v>
      </c>
      <c r="BM1472" s="147" t="s">
        <v>2106</v>
      </c>
    </row>
    <row r="1473" spans="2:65" s="1" customFormat="1" ht="29.25">
      <c r="B1473" s="32"/>
      <c r="D1473" s="149" t="s">
        <v>186</v>
      </c>
      <c r="F1473" s="150" t="s">
        <v>2091</v>
      </c>
      <c r="I1473" s="151"/>
      <c r="L1473" s="32"/>
      <c r="M1473" s="152"/>
      <c r="T1473" s="56"/>
      <c r="AT1473" s="17" t="s">
        <v>186</v>
      </c>
      <c r="AU1473" s="17" t="s">
        <v>86</v>
      </c>
    </row>
    <row r="1474" spans="2:65" s="12" customFormat="1" ht="11.25">
      <c r="B1474" s="156"/>
      <c r="D1474" s="149" t="s">
        <v>240</v>
      </c>
      <c r="E1474" s="157" t="s">
        <v>1</v>
      </c>
      <c r="F1474" s="158" t="s">
        <v>2107</v>
      </c>
      <c r="H1474" s="159">
        <v>1</v>
      </c>
      <c r="I1474" s="160"/>
      <c r="L1474" s="156"/>
      <c r="M1474" s="161"/>
      <c r="T1474" s="162"/>
      <c r="AT1474" s="157" t="s">
        <v>240</v>
      </c>
      <c r="AU1474" s="157" t="s">
        <v>86</v>
      </c>
      <c r="AV1474" s="12" t="s">
        <v>86</v>
      </c>
      <c r="AW1474" s="12" t="s">
        <v>32</v>
      </c>
      <c r="AX1474" s="12" t="s">
        <v>84</v>
      </c>
      <c r="AY1474" s="157" t="s">
        <v>177</v>
      </c>
    </row>
    <row r="1475" spans="2:65" s="1" customFormat="1" ht="16.5" customHeight="1">
      <c r="B1475" s="32"/>
      <c r="C1475" s="136" t="s">
        <v>2108</v>
      </c>
      <c r="D1475" s="136" t="s">
        <v>180</v>
      </c>
      <c r="E1475" s="137" t="s">
        <v>2109</v>
      </c>
      <c r="F1475" s="138" t="s">
        <v>2110</v>
      </c>
      <c r="G1475" s="139" t="s">
        <v>183</v>
      </c>
      <c r="H1475" s="140">
        <v>1</v>
      </c>
      <c r="I1475" s="141"/>
      <c r="J1475" s="142">
        <f>ROUND(I1475*H1475,2)</f>
        <v>0</v>
      </c>
      <c r="K1475" s="138" t="s">
        <v>1</v>
      </c>
      <c r="L1475" s="32"/>
      <c r="M1475" s="143" t="s">
        <v>1</v>
      </c>
      <c r="N1475" s="144" t="s">
        <v>42</v>
      </c>
      <c r="P1475" s="145">
        <f>O1475*H1475</f>
        <v>0</v>
      </c>
      <c r="Q1475" s="145">
        <v>0</v>
      </c>
      <c r="R1475" s="145">
        <f>Q1475*H1475</f>
        <v>0</v>
      </c>
      <c r="S1475" s="145">
        <v>0</v>
      </c>
      <c r="T1475" s="146">
        <f>S1475*H1475</f>
        <v>0</v>
      </c>
      <c r="AR1475" s="147" t="s">
        <v>354</v>
      </c>
      <c r="AT1475" s="147" t="s">
        <v>180</v>
      </c>
      <c r="AU1475" s="147" t="s">
        <v>86</v>
      </c>
      <c r="AY1475" s="17" t="s">
        <v>177</v>
      </c>
      <c r="BE1475" s="148">
        <f>IF(N1475="základní",J1475,0)</f>
        <v>0</v>
      </c>
      <c r="BF1475" s="148">
        <f>IF(N1475="snížená",J1475,0)</f>
        <v>0</v>
      </c>
      <c r="BG1475" s="148">
        <f>IF(N1475="zákl. přenesená",J1475,0)</f>
        <v>0</v>
      </c>
      <c r="BH1475" s="148">
        <f>IF(N1475="sníž. přenesená",J1475,0)</f>
        <v>0</v>
      </c>
      <c r="BI1475" s="148">
        <f>IF(N1475="nulová",J1475,0)</f>
        <v>0</v>
      </c>
      <c r="BJ1475" s="17" t="s">
        <v>84</v>
      </c>
      <c r="BK1475" s="148">
        <f>ROUND(I1475*H1475,2)</f>
        <v>0</v>
      </c>
      <c r="BL1475" s="17" t="s">
        <v>354</v>
      </c>
      <c r="BM1475" s="147" t="s">
        <v>2111</v>
      </c>
    </row>
    <row r="1476" spans="2:65" s="1" customFormat="1" ht="29.25">
      <c r="B1476" s="32"/>
      <c r="D1476" s="149" t="s">
        <v>186</v>
      </c>
      <c r="F1476" s="150" t="s">
        <v>2091</v>
      </c>
      <c r="I1476" s="151"/>
      <c r="L1476" s="32"/>
      <c r="M1476" s="152"/>
      <c r="T1476" s="56"/>
      <c r="AT1476" s="17" t="s">
        <v>186</v>
      </c>
      <c r="AU1476" s="17" t="s">
        <v>86</v>
      </c>
    </row>
    <row r="1477" spans="2:65" s="12" customFormat="1" ht="11.25">
      <c r="B1477" s="156"/>
      <c r="D1477" s="149" t="s">
        <v>240</v>
      </c>
      <c r="E1477" s="157" t="s">
        <v>1</v>
      </c>
      <c r="F1477" s="158" t="s">
        <v>2112</v>
      </c>
      <c r="H1477" s="159">
        <v>1</v>
      </c>
      <c r="I1477" s="160"/>
      <c r="L1477" s="156"/>
      <c r="M1477" s="161"/>
      <c r="T1477" s="162"/>
      <c r="AT1477" s="157" t="s">
        <v>240</v>
      </c>
      <c r="AU1477" s="157" t="s">
        <v>86</v>
      </c>
      <c r="AV1477" s="12" t="s">
        <v>86</v>
      </c>
      <c r="AW1477" s="12" t="s">
        <v>32</v>
      </c>
      <c r="AX1477" s="12" t="s">
        <v>84</v>
      </c>
      <c r="AY1477" s="157" t="s">
        <v>177</v>
      </c>
    </row>
    <row r="1478" spans="2:65" s="1" customFormat="1" ht="16.5" customHeight="1">
      <c r="B1478" s="32"/>
      <c r="C1478" s="136" t="s">
        <v>2113</v>
      </c>
      <c r="D1478" s="136" t="s">
        <v>180</v>
      </c>
      <c r="E1478" s="137" t="s">
        <v>2114</v>
      </c>
      <c r="F1478" s="138" t="s">
        <v>2115</v>
      </c>
      <c r="G1478" s="139" t="s">
        <v>183</v>
      </c>
      <c r="H1478" s="140">
        <v>1</v>
      </c>
      <c r="I1478" s="141"/>
      <c r="J1478" s="142">
        <f>ROUND(I1478*H1478,2)</f>
        <v>0</v>
      </c>
      <c r="K1478" s="138" t="s">
        <v>1</v>
      </c>
      <c r="L1478" s="32"/>
      <c r="M1478" s="143" t="s">
        <v>1</v>
      </c>
      <c r="N1478" s="144" t="s">
        <v>42</v>
      </c>
      <c r="P1478" s="145">
        <f>O1478*H1478</f>
        <v>0</v>
      </c>
      <c r="Q1478" s="145">
        <v>0</v>
      </c>
      <c r="R1478" s="145">
        <f>Q1478*H1478</f>
        <v>0</v>
      </c>
      <c r="S1478" s="145">
        <v>0</v>
      </c>
      <c r="T1478" s="146">
        <f>S1478*H1478</f>
        <v>0</v>
      </c>
      <c r="AR1478" s="147" t="s">
        <v>354</v>
      </c>
      <c r="AT1478" s="147" t="s">
        <v>180</v>
      </c>
      <c r="AU1478" s="147" t="s">
        <v>86</v>
      </c>
      <c r="AY1478" s="17" t="s">
        <v>177</v>
      </c>
      <c r="BE1478" s="148">
        <f>IF(N1478="základní",J1478,0)</f>
        <v>0</v>
      </c>
      <c r="BF1478" s="148">
        <f>IF(N1478="snížená",J1478,0)</f>
        <v>0</v>
      </c>
      <c r="BG1478" s="148">
        <f>IF(N1478="zákl. přenesená",J1478,0)</f>
        <v>0</v>
      </c>
      <c r="BH1478" s="148">
        <f>IF(N1478="sníž. přenesená",J1478,0)</f>
        <v>0</v>
      </c>
      <c r="BI1478" s="148">
        <f>IF(N1478="nulová",J1478,0)</f>
        <v>0</v>
      </c>
      <c r="BJ1478" s="17" t="s">
        <v>84</v>
      </c>
      <c r="BK1478" s="148">
        <f>ROUND(I1478*H1478,2)</f>
        <v>0</v>
      </c>
      <c r="BL1478" s="17" t="s">
        <v>354</v>
      </c>
      <c r="BM1478" s="147" t="s">
        <v>2116</v>
      </c>
    </row>
    <row r="1479" spans="2:65" s="1" customFormat="1" ht="29.25">
      <c r="B1479" s="32"/>
      <c r="D1479" s="149" t="s">
        <v>186</v>
      </c>
      <c r="F1479" s="150" t="s">
        <v>2091</v>
      </c>
      <c r="I1479" s="151"/>
      <c r="L1479" s="32"/>
      <c r="M1479" s="152"/>
      <c r="T1479" s="56"/>
      <c r="AT1479" s="17" t="s">
        <v>186</v>
      </c>
      <c r="AU1479" s="17" t="s">
        <v>86</v>
      </c>
    </row>
    <row r="1480" spans="2:65" s="12" customFormat="1" ht="11.25">
      <c r="B1480" s="156"/>
      <c r="D1480" s="149" t="s">
        <v>240</v>
      </c>
      <c r="E1480" s="157" t="s">
        <v>1</v>
      </c>
      <c r="F1480" s="158" t="s">
        <v>2117</v>
      </c>
      <c r="H1480" s="159">
        <v>1</v>
      </c>
      <c r="I1480" s="160"/>
      <c r="L1480" s="156"/>
      <c r="M1480" s="161"/>
      <c r="T1480" s="162"/>
      <c r="AT1480" s="157" t="s">
        <v>240</v>
      </c>
      <c r="AU1480" s="157" t="s">
        <v>86</v>
      </c>
      <c r="AV1480" s="12" t="s">
        <v>86</v>
      </c>
      <c r="AW1480" s="12" t="s">
        <v>32</v>
      </c>
      <c r="AX1480" s="12" t="s">
        <v>84</v>
      </c>
      <c r="AY1480" s="157" t="s">
        <v>177</v>
      </c>
    </row>
    <row r="1481" spans="2:65" s="1" customFormat="1" ht="16.5" customHeight="1">
      <c r="B1481" s="32"/>
      <c r="C1481" s="136" t="s">
        <v>2118</v>
      </c>
      <c r="D1481" s="136" t="s">
        <v>180</v>
      </c>
      <c r="E1481" s="137" t="s">
        <v>2119</v>
      </c>
      <c r="F1481" s="138" t="s">
        <v>2120</v>
      </c>
      <c r="G1481" s="139" t="s">
        <v>183</v>
      </c>
      <c r="H1481" s="140">
        <v>1</v>
      </c>
      <c r="I1481" s="141"/>
      <c r="J1481" s="142">
        <f>ROUND(I1481*H1481,2)</f>
        <v>0</v>
      </c>
      <c r="K1481" s="138" t="s">
        <v>1</v>
      </c>
      <c r="L1481" s="32"/>
      <c r="M1481" s="143" t="s">
        <v>1</v>
      </c>
      <c r="N1481" s="144" t="s">
        <v>42</v>
      </c>
      <c r="P1481" s="145">
        <f>O1481*H1481</f>
        <v>0</v>
      </c>
      <c r="Q1481" s="145">
        <v>0</v>
      </c>
      <c r="R1481" s="145">
        <f>Q1481*H1481</f>
        <v>0</v>
      </c>
      <c r="S1481" s="145">
        <v>0</v>
      </c>
      <c r="T1481" s="146">
        <f>S1481*H1481</f>
        <v>0</v>
      </c>
      <c r="AR1481" s="147" t="s">
        <v>354</v>
      </c>
      <c r="AT1481" s="147" t="s">
        <v>180</v>
      </c>
      <c r="AU1481" s="147" t="s">
        <v>86</v>
      </c>
      <c r="AY1481" s="17" t="s">
        <v>177</v>
      </c>
      <c r="BE1481" s="148">
        <f>IF(N1481="základní",J1481,0)</f>
        <v>0</v>
      </c>
      <c r="BF1481" s="148">
        <f>IF(N1481="snížená",J1481,0)</f>
        <v>0</v>
      </c>
      <c r="BG1481" s="148">
        <f>IF(N1481="zákl. přenesená",J1481,0)</f>
        <v>0</v>
      </c>
      <c r="BH1481" s="148">
        <f>IF(N1481="sníž. přenesená",J1481,0)</f>
        <v>0</v>
      </c>
      <c r="BI1481" s="148">
        <f>IF(N1481="nulová",J1481,0)</f>
        <v>0</v>
      </c>
      <c r="BJ1481" s="17" t="s">
        <v>84</v>
      </c>
      <c r="BK1481" s="148">
        <f>ROUND(I1481*H1481,2)</f>
        <v>0</v>
      </c>
      <c r="BL1481" s="17" t="s">
        <v>354</v>
      </c>
      <c r="BM1481" s="147" t="s">
        <v>2121</v>
      </c>
    </row>
    <row r="1482" spans="2:65" s="1" customFormat="1" ht="29.25">
      <c r="B1482" s="32"/>
      <c r="D1482" s="149" t="s">
        <v>186</v>
      </c>
      <c r="F1482" s="150" t="s">
        <v>2091</v>
      </c>
      <c r="I1482" s="151"/>
      <c r="L1482" s="32"/>
      <c r="M1482" s="152"/>
      <c r="T1482" s="56"/>
      <c r="AT1482" s="17" t="s">
        <v>186</v>
      </c>
      <c r="AU1482" s="17" t="s">
        <v>86</v>
      </c>
    </row>
    <row r="1483" spans="2:65" s="12" customFormat="1" ht="11.25">
      <c r="B1483" s="156"/>
      <c r="D1483" s="149" t="s">
        <v>240</v>
      </c>
      <c r="E1483" s="157" t="s">
        <v>1</v>
      </c>
      <c r="F1483" s="158" t="s">
        <v>2122</v>
      </c>
      <c r="H1483" s="159">
        <v>1</v>
      </c>
      <c r="I1483" s="160"/>
      <c r="L1483" s="156"/>
      <c r="M1483" s="161"/>
      <c r="T1483" s="162"/>
      <c r="AT1483" s="157" t="s">
        <v>240</v>
      </c>
      <c r="AU1483" s="157" t="s">
        <v>86</v>
      </c>
      <c r="AV1483" s="12" t="s">
        <v>86</v>
      </c>
      <c r="AW1483" s="12" t="s">
        <v>32</v>
      </c>
      <c r="AX1483" s="12" t="s">
        <v>84</v>
      </c>
      <c r="AY1483" s="157" t="s">
        <v>177</v>
      </c>
    </row>
    <row r="1484" spans="2:65" s="1" customFormat="1" ht="16.5" customHeight="1">
      <c r="B1484" s="32"/>
      <c r="C1484" s="136" t="s">
        <v>2123</v>
      </c>
      <c r="D1484" s="136" t="s">
        <v>180</v>
      </c>
      <c r="E1484" s="137" t="s">
        <v>2124</v>
      </c>
      <c r="F1484" s="138" t="s">
        <v>2125</v>
      </c>
      <c r="G1484" s="139" t="s">
        <v>183</v>
      </c>
      <c r="H1484" s="140">
        <v>1</v>
      </c>
      <c r="I1484" s="141"/>
      <c r="J1484" s="142">
        <f>ROUND(I1484*H1484,2)</f>
        <v>0</v>
      </c>
      <c r="K1484" s="138" t="s">
        <v>1</v>
      </c>
      <c r="L1484" s="32"/>
      <c r="M1484" s="143" t="s">
        <v>1</v>
      </c>
      <c r="N1484" s="144" t="s">
        <v>42</v>
      </c>
      <c r="P1484" s="145">
        <f>O1484*H1484</f>
        <v>0</v>
      </c>
      <c r="Q1484" s="145">
        <v>0</v>
      </c>
      <c r="R1484" s="145">
        <f>Q1484*H1484</f>
        <v>0</v>
      </c>
      <c r="S1484" s="145">
        <v>0</v>
      </c>
      <c r="T1484" s="146">
        <f>S1484*H1484</f>
        <v>0</v>
      </c>
      <c r="AR1484" s="147" t="s">
        <v>354</v>
      </c>
      <c r="AT1484" s="147" t="s">
        <v>180</v>
      </c>
      <c r="AU1484" s="147" t="s">
        <v>86</v>
      </c>
      <c r="AY1484" s="17" t="s">
        <v>177</v>
      </c>
      <c r="BE1484" s="148">
        <f>IF(N1484="základní",J1484,0)</f>
        <v>0</v>
      </c>
      <c r="BF1484" s="148">
        <f>IF(N1484="snížená",J1484,0)</f>
        <v>0</v>
      </c>
      <c r="BG1484" s="148">
        <f>IF(N1484="zákl. přenesená",J1484,0)</f>
        <v>0</v>
      </c>
      <c r="BH1484" s="148">
        <f>IF(N1484="sníž. přenesená",J1484,0)</f>
        <v>0</v>
      </c>
      <c r="BI1484" s="148">
        <f>IF(N1484="nulová",J1484,0)</f>
        <v>0</v>
      </c>
      <c r="BJ1484" s="17" t="s">
        <v>84</v>
      </c>
      <c r="BK1484" s="148">
        <f>ROUND(I1484*H1484,2)</f>
        <v>0</v>
      </c>
      <c r="BL1484" s="17" t="s">
        <v>354</v>
      </c>
      <c r="BM1484" s="147" t="s">
        <v>2126</v>
      </c>
    </row>
    <row r="1485" spans="2:65" s="1" customFormat="1" ht="29.25">
      <c r="B1485" s="32"/>
      <c r="D1485" s="149" t="s">
        <v>186</v>
      </c>
      <c r="F1485" s="150" t="s">
        <v>2127</v>
      </c>
      <c r="I1485" s="151"/>
      <c r="L1485" s="32"/>
      <c r="M1485" s="152"/>
      <c r="T1485" s="56"/>
      <c r="AT1485" s="17" t="s">
        <v>186</v>
      </c>
      <c r="AU1485" s="17" t="s">
        <v>86</v>
      </c>
    </row>
    <row r="1486" spans="2:65" s="12" customFormat="1" ht="11.25">
      <c r="B1486" s="156"/>
      <c r="D1486" s="149" t="s">
        <v>240</v>
      </c>
      <c r="E1486" s="157" t="s">
        <v>1</v>
      </c>
      <c r="F1486" s="158" t="s">
        <v>2128</v>
      </c>
      <c r="H1486" s="159">
        <v>1</v>
      </c>
      <c r="I1486" s="160"/>
      <c r="L1486" s="156"/>
      <c r="M1486" s="161"/>
      <c r="T1486" s="162"/>
      <c r="AT1486" s="157" t="s">
        <v>240</v>
      </c>
      <c r="AU1486" s="157" t="s">
        <v>86</v>
      </c>
      <c r="AV1486" s="12" t="s">
        <v>86</v>
      </c>
      <c r="AW1486" s="12" t="s">
        <v>32</v>
      </c>
      <c r="AX1486" s="12" t="s">
        <v>84</v>
      </c>
      <c r="AY1486" s="157" t="s">
        <v>177</v>
      </c>
    </row>
    <row r="1487" spans="2:65" s="1" customFormat="1" ht="16.5" customHeight="1">
      <c r="B1487" s="32"/>
      <c r="C1487" s="136" t="s">
        <v>2129</v>
      </c>
      <c r="D1487" s="136" t="s">
        <v>180</v>
      </c>
      <c r="E1487" s="137" t="s">
        <v>2130</v>
      </c>
      <c r="F1487" s="138" t="s">
        <v>2131</v>
      </c>
      <c r="G1487" s="139" t="s">
        <v>183</v>
      </c>
      <c r="H1487" s="140">
        <v>11</v>
      </c>
      <c r="I1487" s="141"/>
      <c r="J1487" s="142">
        <f>ROUND(I1487*H1487,2)</f>
        <v>0</v>
      </c>
      <c r="K1487" s="138" t="s">
        <v>1</v>
      </c>
      <c r="L1487" s="32"/>
      <c r="M1487" s="143" t="s">
        <v>1</v>
      </c>
      <c r="N1487" s="144" t="s">
        <v>42</v>
      </c>
      <c r="P1487" s="145">
        <f>O1487*H1487</f>
        <v>0</v>
      </c>
      <c r="Q1487" s="145">
        <v>0</v>
      </c>
      <c r="R1487" s="145">
        <f>Q1487*H1487</f>
        <v>0</v>
      </c>
      <c r="S1487" s="145">
        <v>0</v>
      </c>
      <c r="T1487" s="146">
        <f>S1487*H1487</f>
        <v>0</v>
      </c>
      <c r="AR1487" s="147" t="s">
        <v>354</v>
      </c>
      <c r="AT1487" s="147" t="s">
        <v>180</v>
      </c>
      <c r="AU1487" s="147" t="s">
        <v>86</v>
      </c>
      <c r="AY1487" s="17" t="s">
        <v>177</v>
      </c>
      <c r="BE1487" s="148">
        <f>IF(N1487="základní",J1487,0)</f>
        <v>0</v>
      </c>
      <c r="BF1487" s="148">
        <f>IF(N1487="snížená",J1487,0)</f>
        <v>0</v>
      </c>
      <c r="BG1487" s="148">
        <f>IF(N1487="zákl. přenesená",J1487,0)</f>
        <v>0</v>
      </c>
      <c r="BH1487" s="148">
        <f>IF(N1487="sníž. přenesená",J1487,0)</f>
        <v>0</v>
      </c>
      <c r="BI1487" s="148">
        <f>IF(N1487="nulová",J1487,0)</f>
        <v>0</v>
      </c>
      <c r="BJ1487" s="17" t="s">
        <v>84</v>
      </c>
      <c r="BK1487" s="148">
        <f>ROUND(I1487*H1487,2)</f>
        <v>0</v>
      </c>
      <c r="BL1487" s="17" t="s">
        <v>354</v>
      </c>
      <c r="BM1487" s="147" t="s">
        <v>2132</v>
      </c>
    </row>
    <row r="1488" spans="2:65" s="1" customFormat="1" ht="29.25">
      <c r="B1488" s="32"/>
      <c r="D1488" s="149" t="s">
        <v>186</v>
      </c>
      <c r="F1488" s="150" t="s">
        <v>2127</v>
      </c>
      <c r="I1488" s="151"/>
      <c r="L1488" s="32"/>
      <c r="M1488" s="152"/>
      <c r="T1488" s="56"/>
      <c r="AT1488" s="17" t="s">
        <v>186</v>
      </c>
      <c r="AU1488" s="17" t="s">
        <v>86</v>
      </c>
    </row>
    <row r="1489" spans="2:65" s="12" customFormat="1" ht="11.25">
      <c r="B1489" s="156"/>
      <c r="D1489" s="149" t="s">
        <v>240</v>
      </c>
      <c r="E1489" s="157" t="s">
        <v>1</v>
      </c>
      <c r="F1489" s="158" t="s">
        <v>2133</v>
      </c>
      <c r="H1489" s="159">
        <v>11</v>
      </c>
      <c r="I1489" s="160"/>
      <c r="L1489" s="156"/>
      <c r="M1489" s="161"/>
      <c r="T1489" s="162"/>
      <c r="AT1489" s="157" t="s">
        <v>240</v>
      </c>
      <c r="AU1489" s="157" t="s">
        <v>86</v>
      </c>
      <c r="AV1489" s="12" t="s">
        <v>86</v>
      </c>
      <c r="AW1489" s="12" t="s">
        <v>32</v>
      </c>
      <c r="AX1489" s="12" t="s">
        <v>84</v>
      </c>
      <c r="AY1489" s="157" t="s">
        <v>177</v>
      </c>
    </row>
    <row r="1490" spans="2:65" s="1" customFormat="1" ht="16.5" customHeight="1">
      <c r="B1490" s="32"/>
      <c r="C1490" s="136" t="s">
        <v>2134</v>
      </c>
      <c r="D1490" s="136" t="s">
        <v>180</v>
      </c>
      <c r="E1490" s="137" t="s">
        <v>2135</v>
      </c>
      <c r="F1490" s="138" t="s">
        <v>2136</v>
      </c>
      <c r="G1490" s="139" t="s">
        <v>183</v>
      </c>
      <c r="H1490" s="140">
        <v>4</v>
      </c>
      <c r="I1490" s="141"/>
      <c r="J1490" s="142">
        <f>ROUND(I1490*H1490,2)</f>
        <v>0</v>
      </c>
      <c r="K1490" s="138" t="s">
        <v>1</v>
      </c>
      <c r="L1490" s="32"/>
      <c r="M1490" s="143" t="s">
        <v>1</v>
      </c>
      <c r="N1490" s="144" t="s">
        <v>42</v>
      </c>
      <c r="P1490" s="145">
        <f>O1490*H1490</f>
        <v>0</v>
      </c>
      <c r="Q1490" s="145">
        <v>0</v>
      </c>
      <c r="R1490" s="145">
        <f>Q1490*H1490</f>
        <v>0</v>
      </c>
      <c r="S1490" s="145">
        <v>0</v>
      </c>
      <c r="T1490" s="146">
        <f>S1490*H1490</f>
        <v>0</v>
      </c>
      <c r="AR1490" s="147" t="s">
        <v>354</v>
      </c>
      <c r="AT1490" s="147" t="s">
        <v>180</v>
      </c>
      <c r="AU1490" s="147" t="s">
        <v>86</v>
      </c>
      <c r="AY1490" s="17" t="s">
        <v>177</v>
      </c>
      <c r="BE1490" s="148">
        <f>IF(N1490="základní",J1490,0)</f>
        <v>0</v>
      </c>
      <c r="BF1490" s="148">
        <f>IF(N1490="snížená",J1490,0)</f>
        <v>0</v>
      </c>
      <c r="BG1490" s="148">
        <f>IF(N1490="zákl. přenesená",J1490,0)</f>
        <v>0</v>
      </c>
      <c r="BH1490" s="148">
        <f>IF(N1490="sníž. přenesená",J1490,0)</f>
        <v>0</v>
      </c>
      <c r="BI1490" s="148">
        <f>IF(N1490="nulová",J1490,0)</f>
        <v>0</v>
      </c>
      <c r="BJ1490" s="17" t="s">
        <v>84</v>
      </c>
      <c r="BK1490" s="148">
        <f>ROUND(I1490*H1490,2)</f>
        <v>0</v>
      </c>
      <c r="BL1490" s="17" t="s">
        <v>354</v>
      </c>
      <c r="BM1490" s="147" t="s">
        <v>2137</v>
      </c>
    </row>
    <row r="1491" spans="2:65" s="1" customFormat="1" ht="29.25">
      <c r="B1491" s="32"/>
      <c r="D1491" s="149" t="s">
        <v>186</v>
      </c>
      <c r="F1491" s="150" t="s">
        <v>2127</v>
      </c>
      <c r="I1491" s="151"/>
      <c r="L1491" s="32"/>
      <c r="M1491" s="152"/>
      <c r="T1491" s="56"/>
      <c r="AT1491" s="17" t="s">
        <v>186</v>
      </c>
      <c r="AU1491" s="17" t="s">
        <v>86</v>
      </c>
    </row>
    <row r="1492" spans="2:65" s="12" customFormat="1" ht="11.25">
      <c r="B1492" s="156"/>
      <c r="D1492" s="149" t="s">
        <v>240</v>
      </c>
      <c r="E1492" s="157" t="s">
        <v>1</v>
      </c>
      <c r="F1492" s="158" t="s">
        <v>2138</v>
      </c>
      <c r="H1492" s="159">
        <v>4</v>
      </c>
      <c r="I1492" s="160"/>
      <c r="L1492" s="156"/>
      <c r="M1492" s="161"/>
      <c r="T1492" s="162"/>
      <c r="AT1492" s="157" t="s">
        <v>240</v>
      </c>
      <c r="AU1492" s="157" t="s">
        <v>86</v>
      </c>
      <c r="AV1492" s="12" t="s">
        <v>86</v>
      </c>
      <c r="AW1492" s="12" t="s">
        <v>32</v>
      </c>
      <c r="AX1492" s="12" t="s">
        <v>84</v>
      </c>
      <c r="AY1492" s="157" t="s">
        <v>177</v>
      </c>
    </row>
    <row r="1493" spans="2:65" s="1" customFormat="1" ht="16.5" customHeight="1">
      <c r="B1493" s="32"/>
      <c r="C1493" s="136" t="s">
        <v>2139</v>
      </c>
      <c r="D1493" s="136" t="s">
        <v>180</v>
      </c>
      <c r="E1493" s="137" t="s">
        <v>2140</v>
      </c>
      <c r="F1493" s="138" t="s">
        <v>2141</v>
      </c>
      <c r="G1493" s="139" t="s">
        <v>183</v>
      </c>
      <c r="H1493" s="140">
        <v>1</v>
      </c>
      <c r="I1493" s="141"/>
      <c r="J1493" s="142">
        <f>ROUND(I1493*H1493,2)</f>
        <v>0</v>
      </c>
      <c r="K1493" s="138" t="s">
        <v>1</v>
      </c>
      <c r="L1493" s="32"/>
      <c r="M1493" s="143" t="s">
        <v>1</v>
      </c>
      <c r="N1493" s="144" t="s">
        <v>42</v>
      </c>
      <c r="P1493" s="145">
        <f>O1493*H1493</f>
        <v>0</v>
      </c>
      <c r="Q1493" s="145">
        <v>0</v>
      </c>
      <c r="R1493" s="145">
        <f>Q1493*H1493</f>
        <v>0</v>
      </c>
      <c r="S1493" s="145">
        <v>0</v>
      </c>
      <c r="T1493" s="146">
        <f>S1493*H1493</f>
        <v>0</v>
      </c>
      <c r="AR1493" s="147" t="s">
        <v>354</v>
      </c>
      <c r="AT1493" s="147" t="s">
        <v>180</v>
      </c>
      <c r="AU1493" s="147" t="s">
        <v>86</v>
      </c>
      <c r="AY1493" s="17" t="s">
        <v>177</v>
      </c>
      <c r="BE1493" s="148">
        <f>IF(N1493="základní",J1493,0)</f>
        <v>0</v>
      </c>
      <c r="BF1493" s="148">
        <f>IF(N1493="snížená",J1493,0)</f>
        <v>0</v>
      </c>
      <c r="BG1493" s="148">
        <f>IF(N1493="zákl. přenesená",J1493,0)</f>
        <v>0</v>
      </c>
      <c r="BH1493" s="148">
        <f>IF(N1493="sníž. přenesená",J1493,0)</f>
        <v>0</v>
      </c>
      <c r="BI1493" s="148">
        <f>IF(N1493="nulová",J1493,0)</f>
        <v>0</v>
      </c>
      <c r="BJ1493" s="17" t="s">
        <v>84</v>
      </c>
      <c r="BK1493" s="148">
        <f>ROUND(I1493*H1493,2)</f>
        <v>0</v>
      </c>
      <c r="BL1493" s="17" t="s">
        <v>354</v>
      </c>
      <c r="BM1493" s="147" t="s">
        <v>2142</v>
      </c>
    </row>
    <row r="1494" spans="2:65" s="1" customFormat="1" ht="39">
      <c r="B1494" s="32"/>
      <c r="D1494" s="149" t="s">
        <v>186</v>
      </c>
      <c r="F1494" s="150" t="s">
        <v>2143</v>
      </c>
      <c r="I1494" s="151"/>
      <c r="L1494" s="32"/>
      <c r="M1494" s="152"/>
      <c r="T1494" s="56"/>
      <c r="AT1494" s="17" t="s">
        <v>186</v>
      </c>
      <c r="AU1494" s="17" t="s">
        <v>86</v>
      </c>
    </row>
    <row r="1495" spans="2:65" s="12" customFormat="1" ht="11.25">
      <c r="B1495" s="156"/>
      <c r="D1495" s="149" t="s">
        <v>240</v>
      </c>
      <c r="E1495" s="157" t="s">
        <v>1</v>
      </c>
      <c r="F1495" s="158" t="s">
        <v>2144</v>
      </c>
      <c r="H1495" s="159">
        <v>1</v>
      </c>
      <c r="I1495" s="160"/>
      <c r="L1495" s="156"/>
      <c r="M1495" s="161"/>
      <c r="T1495" s="162"/>
      <c r="AT1495" s="157" t="s">
        <v>240</v>
      </c>
      <c r="AU1495" s="157" t="s">
        <v>86</v>
      </c>
      <c r="AV1495" s="12" t="s">
        <v>86</v>
      </c>
      <c r="AW1495" s="12" t="s">
        <v>32</v>
      </c>
      <c r="AX1495" s="12" t="s">
        <v>84</v>
      </c>
      <c r="AY1495" s="157" t="s">
        <v>177</v>
      </c>
    </row>
    <row r="1496" spans="2:65" s="1" customFormat="1" ht="16.5" customHeight="1">
      <c r="B1496" s="32"/>
      <c r="C1496" s="136" t="s">
        <v>2145</v>
      </c>
      <c r="D1496" s="136" t="s">
        <v>180</v>
      </c>
      <c r="E1496" s="137" t="s">
        <v>2146</v>
      </c>
      <c r="F1496" s="138" t="s">
        <v>2141</v>
      </c>
      <c r="G1496" s="139" t="s">
        <v>183</v>
      </c>
      <c r="H1496" s="140">
        <v>1</v>
      </c>
      <c r="I1496" s="141"/>
      <c r="J1496" s="142">
        <f>ROUND(I1496*H1496,2)</f>
        <v>0</v>
      </c>
      <c r="K1496" s="138" t="s">
        <v>1</v>
      </c>
      <c r="L1496" s="32"/>
      <c r="M1496" s="143" t="s">
        <v>1</v>
      </c>
      <c r="N1496" s="144" t="s">
        <v>42</v>
      </c>
      <c r="P1496" s="145">
        <f>O1496*H1496</f>
        <v>0</v>
      </c>
      <c r="Q1496" s="145">
        <v>0</v>
      </c>
      <c r="R1496" s="145">
        <f>Q1496*H1496</f>
        <v>0</v>
      </c>
      <c r="S1496" s="145">
        <v>0</v>
      </c>
      <c r="T1496" s="146">
        <f>S1496*H1496</f>
        <v>0</v>
      </c>
      <c r="AR1496" s="147" t="s">
        <v>354</v>
      </c>
      <c r="AT1496" s="147" t="s">
        <v>180</v>
      </c>
      <c r="AU1496" s="147" t="s">
        <v>86</v>
      </c>
      <c r="AY1496" s="17" t="s">
        <v>177</v>
      </c>
      <c r="BE1496" s="148">
        <f>IF(N1496="základní",J1496,0)</f>
        <v>0</v>
      </c>
      <c r="BF1496" s="148">
        <f>IF(N1496="snížená",J1496,0)</f>
        <v>0</v>
      </c>
      <c r="BG1496" s="148">
        <f>IF(N1496="zákl. přenesená",J1496,0)</f>
        <v>0</v>
      </c>
      <c r="BH1496" s="148">
        <f>IF(N1496="sníž. přenesená",J1496,0)</f>
        <v>0</v>
      </c>
      <c r="BI1496" s="148">
        <f>IF(N1496="nulová",J1496,0)</f>
        <v>0</v>
      </c>
      <c r="BJ1496" s="17" t="s">
        <v>84</v>
      </c>
      <c r="BK1496" s="148">
        <f>ROUND(I1496*H1496,2)</f>
        <v>0</v>
      </c>
      <c r="BL1496" s="17" t="s">
        <v>354</v>
      </c>
      <c r="BM1496" s="147" t="s">
        <v>2147</v>
      </c>
    </row>
    <row r="1497" spans="2:65" s="1" customFormat="1" ht="29.25">
      <c r="B1497" s="32"/>
      <c r="D1497" s="149" t="s">
        <v>186</v>
      </c>
      <c r="F1497" s="150" t="s">
        <v>2148</v>
      </c>
      <c r="I1497" s="151"/>
      <c r="L1497" s="32"/>
      <c r="M1497" s="152"/>
      <c r="T1497" s="56"/>
      <c r="AT1497" s="17" t="s">
        <v>186</v>
      </c>
      <c r="AU1497" s="17" t="s">
        <v>86</v>
      </c>
    </row>
    <row r="1498" spans="2:65" s="12" customFormat="1" ht="11.25">
      <c r="B1498" s="156"/>
      <c r="D1498" s="149" t="s">
        <v>240</v>
      </c>
      <c r="E1498" s="157" t="s">
        <v>1</v>
      </c>
      <c r="F1498" s="158" t="s">
        <v>2149</v>
      </c>
      <c r="H1498" s="159">
        <v>1</v>
      </c>
      <c r="I1498" s="160"/>
      <c r="L1498" s="156"/>
      <c r="M1498" s="161"/>
      <c r="T1498" s="162"/>
      <c r="AT1498" s="157" t="s">
        <v>240</v>
      </c>
      <c r="AU1498" s="157" t="s">
        <v>86</v>
      </c>
      <c r="AV1498" s="12" t="s">
        <v>86</v>
      </c>
      <c r="AW1498" s="12" t="s">
        <v>32</v>
      </c>
      <c r="AX1498" s="12" t="s">
        <v>84</v>
      </c>
      <c r="AY1498" s="157" t="s">
        <v>177</v>
      </c>
    </row>
    <row r="1499" spans="2:65" s="1" customFormat="1" ht="16.5" customHeight="1">
      <c r="B1499" s="32"/>
      <c r="C1499" s="136" t="s">
        <v>2150</v>
      </c>
      <c r="D1499" s="136" t="s">
        <v>180</v>
      </c>
      <c r="E1499" s="137" t="s">
        <v>2151</v>
      </c>
      <c r="F1499" s="138" t="s">
        <v>2141</v>
      </c>
      <c r="G1499" s="139" t="s">
        <v>183</v>
      </c>
      <c r="H1499" s="140">
        <v>1</v>
      </c>
      <c r="I1499" s="141"/>
      <c r="J1499" s="142">
        <f>ROUND(I1499*H1499,2)</f>
        <v>0</v>
      </c>
      <c r="K1499" s="138" t="s">
        <v>1</v>
      </c>
      <c r="L1499" s="32"/>
      <c r="M1499" s="143" t="s">
        <v>1</v>
      </c>
      <c r="N1499" s="144" t="s">
        <v>42</v>
      </c>
      <c r="P1499" s="145">
        <f>O1499*H1499</f>
        <v>0</v>
      </c>
      <c r="Q1499" s="145">
        <v>0</v>
      </c>
      <c r="R1499" s="145">
        <f>Q1499*H1499</f>
        <v>0</v>
      </c>
      <c r="S1499" s="145">
        <v>0</v>
      </c>
      <c r="T1499" s="146">
        <f>S1499*H1499</f>
        <v>0</v>
      </c>
      <c r="AR1499" s="147" t="s">
        <v>354</v>
      </c>
      <c r="AT1499" s="147" t="s">
        <v>180</v>
      </c>
      <c r="AU1499" s="147" t="s">
        <v>86</v>
      </c>
      <c r="AY1499" s="17" t="s">
        <v>177</v>
      </c>
      <c r="BE1499" s="148">
        <f>IF(N1499="základní",J1499,0)</f>
        <v>0</v>
      </c>
      <c r="BF1499" s="148">
        <f>IF(N1499="snížená",J1499,0)</f>
        <v>0</v>
      </c>
      <c r="BG1499" s="148">
        <f>IF(N1499="zákl. přenesená",J1499,0)</f>
        <v>0</v>
      </c>
      <c r="BH1499" s="148">
        <f>IF(N1499="sníž. přenesená",J1499,0)</f>
        <v>0</v>
      </c>
      <c r="BI1499" s="148">
        <f>IF(N1499="nulová",J1499,0)</f>
        <v>0</v>
      </c>
      <c r="BJ1499" s="17" t="s">
        <v>84</v>
      </c>
      <c r="BK1499" s="148">
        <f>ROUND(I1499*H1499,2)</f>
        <v>0</v>
      </c>
      <c r="BL1499" s="17" t="s">
        <v>354</v>
      </c>
      <c r="BM1499" s="147" t="s">
        <v>2152</v>
      </c>
    </row>
    <row r="1500" spans="2:65" s="1" customFormat="1" ht="29.25">
      <c r="B1500" s="32"/>
      <c r="D1500" s="149" t="s">
        <v>186</v>
      </c>
      <c r="F1500" s="150" t="s">
        <v>2153</v>
      </c>
      <c r="I1500" s="151"/>
      <c r="L1500" s="32"/>
      <c r="M1500" s="152"/>
      <c r="T1500" s="56"/>
      <c r="AT1500" s="17" t="s">
        <v>186</v>
      </c>
      <c r="AU1500" s="17" t="s">
        <v>86</v>
      </c>
    </row>
    <row r="1501" spans="2:65" s="12" customFormat="1" ht="11.25">
      <c r="B1501" s="156"/>
      <c r="D1501" s="149" t="s">
        <v>240</v>
      </c>
      <c r="E1501" s="157" t="s">
        <v>1</v>
      </c>
      <c r="F1501" s="158" t="s">
        <v>2154</v>
      </c>
      <c r="H1501" s="159">
        <v>1</v>
      </c>
      <c r="I1501" s="160"/>
      <c r="L1501" s="156"/>
      <c r="M1501" s="161"/>
      <c r="T1501" s="162"/>
      <c r="AT1501" s="157" t="s">
        <v>240</v>
      </c>
      <c r="AU1501" s="157" t="s">
        <v>86</v>
      </c>
      <c r="AV1501" s="12" t="s">
        <v>86</v>
      </c>
      <c r="AW1501" s="12" t="s">
        <v>32</v>
      </c>
      <c r="AX1501" s="12" t="s">
        <v>84</v>
      </c>
      <c r="AY1501" s="157" t="s">
        <v>177</v>
      </c>
    </row>
    <row r="1502" spans="2:65" s="1" customFormat="1" ht="16.5" customHeight="1">
      <c r="B1502" s="32"/>
      <c r="C1502" s="136" t="s">
        <v>2155</v>
      </c>
      <c r="D1502" s="136" t="s">
        <v>180</v>
      </c>
      <c r="E1502" s="137" t="s">
        <v>2156</v>
      </c>
      <c r="F1502" s="138" t="s">
        <v>2157</v>
      </c>
      <c r="G1502" s="139" t="s">
        <v>183</v>
      </c>
      <c r="H1502" s="140">
        <v>1</v>
      </c>
      <c r="I1502" s="141"/>
      <c r="J1502" s="142">
        <f>ROUND(I1502*H1502,2)</f>
        <v>0</v>
      </c>
      <c r="K1502" s="138" t="s">
        <v>1</v>
      </c>
      <c r="L1502" s="32"/>
      <c r="M1502" s="143" t="s">
        <v>1</v>
      </c>
      <c r="N1502" s="144" t="s">
        <v>42</v>
      </c>
      <c r="P1502" s="145">
        <f>O1502*H1502</f>
        <v>0</v>
      </c>
      <c r="Q1502" s="145">
        <v>0</v>
      </c>
      <c r="R1502" s="145">
        <f>Q1502*H1502</f>
        <v>0</v>
      </c>
      <c r="S1502" s="145">
        <v>0</v>
      </c>
      <c r="T1502" s="146">
        <f>S1502*H1502</f>
        <v>0</v>
      </c>
      <c r="AR1502" s="147" t="s">
        <v>354</v>
      </c>
      <c r="AT1502" s="147" t="s">
        <v>180</v>
      </c>
      <c r="AU1502" s="147" t="s">
        <v>86</v>
      </c>
      <c r="AY1502" s="17" t="s">
        <v>177</v>
      </c>
      <c r="BE1502" s="148">
        <f>IF(N1502="základní",J1502,0)</f>
        <v>0</v>
      </c>
      <c r="BF1502" s="148">
        <f>IF(N1502="snížená",J1502,0)</f>
        <v>0</v>
      </c>
      <c r="BG1502" s="148">
        <f>IF(N1502="zákl. přenesená",J1502,0)</f>
        <v>0</v>
      </c>
      <c r="BH1502" s="148">
        <f>IF(N1502="sníž. přenesená",J1502,0)</f>
        <v>0</v>
      </c>
      <c r="BI1502" s="148">
        <f>IF(N1502="nulová",J1502,0)</f>
        <v>0</v>
      </c>
      <c r="BJ1502" s="17" t="s">
        <v>84</v>
      </c>
      <c r="BK1502" s="148">
        <f>ROUND(I1502*H1502,2)</f>
        <v>0</v>
      </c>
      <c r="BL1502" s="17" t="s">
        <v>354</v>
      </c>
      <c r="BM1502" s="147" t="s">
        <v>2158</v>
      </c>
    </row>
    <row r="1503" spans="2:65" s="1" customFormat="1" ht="39">
      <c r="B1503" s="32"/>
      <c r="D1503" s="149" t="s">
        <v>186</v>
      </c>
      <c r="F1503" s="150" t="s">
        <v>2159</v>
      </c>
      <c r="I1503" s="151"/>
      <c r="L1503" s="32"/>
      <c r="M1503" s="152"/>
      <c r="T1503" s="56"/>
      <c r="AT1503" s="17" t="s">
        <v>186</v>
      </c>
      <c r="AU1503" s="17" t="s">
        <v>86</v>
      </c>
    </row>
    <row r="1504" spans="2:65" s="12" customFormat="1" ht="11.25">
      <c r="B1504" s="156"/>
      <c r="D1504" s="149" t="s">
        <v>240</v>
      </c>
      <c r="E1504" s="157" t="s">
        <v>1</v>
      </c>
      <c r="F1504" s="158" t="s">
        <v>2160</v>
      </c>
      <c r="H1504" s="159">
        <v>1</v>
      </c>
      <c r="I1504" s="160"/>
      <c r="L1504" s="156"/>
      <c r="M1504" s="161"/>
      <c r="T1504" s="162"/>
      <c r="AT1504" s="157" t="s">
        <v>240</v>
      </c>
      <c r="AU1504" s="157" t="s">
        <v>86</v>
      </c>
      <c r="AV1504" s="12" t="s">
        <v>86</v>
      </c>
      <c r="AW1504" s="12" t="s">
        <v>32</v>
      </c>
      <c r="AX1504" s="12" t="s">
        <v>84</v>
      </c>
      <c r="AY1504" s="157" t="s">
        <v>177</v>
      </c>
    </row>
    <row r="1505" spans="2:65" s="1" customFormat="1" ht="16.5" customHeight="1">
      <c r="B1505" s="32"/>
      <c r="C1505" s="136" t="s">
        <v>2161</v>
      </c>
      <c r="D1505" s="136" t="s">
        <v>180</v>
      </c>
      <c r="E1505" s="137" t="s">
        <v>2162</v>
      </c>
      <c r="F1505" s="138" t="s">
        <v>2163</v>
      </c>
      <c r="G1505" s="139" t="s">
        <v>393</v>
      </c>
      <c r="H1505" s="140">
        <v>4</v>
      </c>
      <c r="I1505" s="141"/>
      <c r="J1505" s="142">
        <f>ROUND(I1505*H1505,2)</f>
        <v>0</v>
      </c>
      <c r="K1505" s="138" t="s">
        <v>237</v>
      </c>
      <c r="L1505" s="32"/>
      <c r="M1505" s="143" t="s">
        <v>1</v>
      </c>
      <c r="N1505" s="144" t="s">
        <v>42</v>
      </c>
      <c r="P1505" s="145">
        <f>O1505*H1505</f>
        <v>0</v>
      </c>
      <c r="Q1505" s="145">
        <v>0</v>
      </c>
      <c r="R1505" s="145">
        <f>Q1505*H1505</f>
        <v>0</v>
      </c>
      <c r="S1505" s="145">
        <v>0</v>
      </c>
      <c r="T1505" s="146">
        <f>S1505*H1505</f>
        <v>0</v>
      </c>
      <c r="AR1505" s="147" t="s">
        <v>354</v>
      </c>
      <c r="AT1505" s="147" t="s">
        <v>180</v>
      </c>
      <c r="AU1505" s="147" t="s">
        <v>86</v>
      </c>
      <c r="AY1505" s="17" t="s">
        <v>177</v>
      </c>
      <c r="BE1505" s="148">
        <f>IF(N1505="základní",J1505,0)</f>
        <v>0</v>
      </c>
      <c r="BF1505" s="148">
        <f>IF(N1505="snížená",J1505,0)</f>
        <v>0</v>
      </c>
      <c r="BG1505" s="148">
        <f>IF(N1505="zákl. přenesená",J1505,0)</f>
        <v>0</v>
      </c>
      <c r="BH1505" s="148">
        <f>IF(N1505="sníž. přenesená",J1505,0)</f>
        <v>0</v>
      </c>
      <c r="BI1505" s="148">
        <f>IF(N1505="nulová",J1505,0)</f>
        <v>0</v>
      </c>
      <c r="BJ1505" s="17" t="s">
        <v>84</v>
      </c>
      <c r="BK1505" s="148">
        <f>ROUND(I1505*H1505,2)</f>
        <v>0</v>
      </c>
      <c r="BL1505" s="17" t="s">
        <v>354</v>
      </c>
      <c r="BM1505" s="147" t="s">
        <v>2164</v>
      </c>
    </row>
    <row r="1506" spans="2:65" s="1" customFormat="1" ht="19.5">
      <c r="B1506" s="32"/>
      <c r="D1506" s="149" t="s">
        <v>186</v>
      </c>
      <c r="F1506" s="150" t="s">
        <v>2165</v>
      </c>
      <c r="I1506" s="151"/>
      <c r="L1506" s="32"/>
      <c r="M1506" s="152"/>
      <c r="T1506" s="56"/>
      <c r="AT1506" s="17" t="s">
        <v>186</v>
      </c>
      <c r="AU1506" s="17" t="s">
        <v>86</v>
      </c>
    </row>
    <row r="1507" spans="2:65" s="12" customFormat="1" ht="11.25">
      <c r="B1507" s="156"/>
      <c r="D1507" s="149" t="s">
        <v>240</v>
      </c>
      <c r="E1507" s="157" t="s">
        <v>1</v>
      </c>
      <c r="F1507" s="158" t="s">
        <v>2166</v>
      </c>
      <c r="H1507" s="159">
        <v>4</v>
      </c>
      <c r="I1507" s="160"/>
      <c r="L1507" s="156"/>
      <c r="M1507" s="161"/>
      <c r="T1507" s="162"/>
      <c r="AT1507" s="157" t="s">
        <v>240</v>
      </c>
      <c r="AU1507" s="157" t="s">
        <v>86</v>
      </c>
      <c r="AV1507" s="12" t="s">
        <v>86</v>
      </c>
      <c r="AW1507" s="12" t="s">
        <v>32</v>
      </c>
      <c r="AX1507" s="12" t="s">
        <v>84</v>
      </c>
      <c r="AY1507" s="157" t="s">
        <v>177</v>
      </c>
    </row>
    <row r="1508" spans="2:65" s="1" customFormat="1" ht="16.5" customHeight="1">
      <c r="B1508" s="32"/>
      <c r="C1508" s="183" t="s">
        <v>2167</v>
      </c>
      <c r="D1508" s="183" t="s">
        <v>344</v>
      </c>
      <c r="E1508" s="184" t="s">
        <v>2168</v>
      </c>
      <c r="F1508" s="185" t="s">
        <v>2169</v>
      </c>
      <c r="G1508" s="186" t="s">
        <v>393</v>
      </c>
      <c r="H1508" s="187">
        <v>1</v>
      </c>
      <c r="I1508" s="188"/>
      <c r="J1508" s="189">
        <f>ROUND(I1508*H1508,2)</f>
        <v>0</v>
      </c>
      <c r="K1508" s="185" t="s">
        <v>1</v>
      </c>
      <c r="L1508" s="190"/>
      <c r="M1508" s="191" t="s">
        <v>1</v>
      </c>
      <c r="N1508" s="192" t="s">
        <v>42</v>
      </c>
      <c r="P1508" s="145">
        <f>O1508*H1508</f>
        <v>0</v>
      </c>
      <c r="Q1508" s="145">
        <v>1.7500000000000002E-2</v>
      </c>
      <c r="R1508" s="145">
        <f>Q1508*H1508</f>
        <v>1.7500000000000002E-2</v>
      </c>
      <c r="S1508" s="145">
        <v>0</v>
      </c>
      <c r="T1508" s="146">
        <f>S1508*H1508</f>
        <v>0</v>
      </c>
      <c r="AR1508" s="147" t="s">
        <v>447</v>
      </c>
      <c r="AT1508" s="147" t="s">
        <v>344</v>
      </c>
      <c r="AU1508" s="147" t="s">
        <v>86</v>
      </c>
      <c r="AY1508" s="17" t="s">
        <v>177</v>
      </c>
      <c r="BE1508" s="148">
        <f>IF(N1508="základní",J1508,0)</f>
        <v>0</v>
      </c>
      <c r="BF1508" s="148">
        <f>IF(N1508="snížená",J1508,0)</f>
        <v>0</v>
      </c>
      <c r="BG1508" s="148">
        <f>IF(N1508="zákl. přenesená",J1508,0)</f>
        <v>0</v>
      </c>
      <c r="BH1508" s="148">
        <f>IF(N1508="sníž. přenesená",J1508,0)</f>
        <v>0</v>
      </c>
      <c r="BI1508" s="148">
        <f>IF(N1508="nulová",J1508,0)</f>
        <v>0</v>
      </c>
      <c r="BJ1508" s="17" t="s">
        <v>84</v>
      </c>
      <c r="BK1508" s="148">
        <f>ROUND(I1508*H1508,2)</f>
        <v>0</v>
      </c>
      <c r="BL1508" s="17" t="s">
        <v>354</v>
      </c>
      <c r="BM1508" s="147" t="s">
        <v>2170</v>
      </c>
    </row>
    <row r="1509" spans="2:65" s="1" customFormat="1" ht="11.25">
      <c r="B1509" s="32"/>
      <c r="D1509" s="149" t="s">
        <v>186</v>
      </c>
      <c r="F1509" s="150" t="s">
        <v>2171</v>
      </c>
      <c r="I1509" s="151"/>
      <c r="L1509" s="32"/>
      <c r="M1509" s="152"/>
      <c r="T1509" s="56"/>
      <c r="AT1509" s="17" t="s">
        <v>186</v>
      </c>
      <c r="AU1509" s="17" t="s">
        <v>86</v>
      </c>
    </row>
    <row r="1510" spans="2:65" s="12" customFormat="1" ht="11.25">
      <c r="B1510" s="156"/>
      <c r="D1510" s="149" t="s">
        <v>240</v>
      </c>
      <c r="E1510" s="157" t="s">
        <v>1</v>
      </c>
      <c r="F1510" s="158" t="s">
        <v>1142</v>
      </c>
      <c r="H1510" s="159">
        <v>1</v>
      </c>
      <c r="I1510" s="160"/>
      <c r="L1510" s="156"/>
      <c r="M1510" s="161"/>
      <c r="T1510" s="162"/>
      <c r="AT1510" s="157" t="s">
        <v>240</v>
      </c>
      <c r="AU1510" s="157" t="s">
        <v>86</v>
      </c>
      <c r="AV1510" s="12" t="s">
        <v>86</v>
      </c>
      <c r="AW1510" s="12" t="s">
        <v>32</v>
      </c>
      <c r="AX1510" s="12" t="s">
        <v>84</v>
      </c>
      <c r="AY1510" s="157" t="s">
        <v>177</v>
      </c>
    </row>
    <row r="1511" spans="2:65" s="1" customFormat="1" ht="16.5" customHeight="1">
      <c r="B1511" s="32"/>
      <c r="C1511" s="183" t="s">
        <v>2172</v>
      </c>
      <c r="D1511" s="183" t="s">
        <v>344</v>
      </c>
      <c r="E1511" s="184" t="s">
        <v>2173</v>
      </c>
      <c r="F1511" s="185" t="s">
        <v>2174</v>
      </c>
      <c r="G1511" s="186" t="s">
        <v>393</v>
      </c>
      <c r="H1511" s="187">
        <v>1</v>
      </c>
      <c r="I1511" s="188"/>
      <c r="J1511" s="189">
        <f>ROUND(I1511*H1511,2)</f>
        <v>0</v>
      </c>
      <c r="K1511" s="185" t="s">
        <v>1</v>
      </c>
      <c r="L1511" s="190"/>
      <c r="M1511" s="191" t="s">
        <v>1</v>
      </c>
      <c r="N1511" s="192" t="s">
        <v>42</v>
      </c>
      <c r="P1511" s="145">
        <f>O1511*H1511</f>
        <v>0</v>
      </c>
      <c r="Q1511" s="145">
        <v>1.7500000000000002E-2</v>
      </c>
      <c r="R1511" s="145">
        <f>Q1511*H1511</f>
        <v>1.7500000000000002E-2</v>
      </c>
      <c r="S1511" s="145">
        <v>0</v>
      </c>
      <c r="T1511" s="146">
        <f>S1511*H1511</f>
        <v>0</v>
      </c>
      <c r="AR1511" s="147" t="s">
        <v>447</v>
      </c>
      <c r="AT1511" s="147" t="s">
        <v>344</v>
      </c>
      <c r="AU1511" s="147" t="s">
        <v>86</v>
      </c>
      <c r="AY1511" s="17" t="s">
        <v>177</v>
      </c>
      <c r="BE1511" s="148">
        <f>IF(N1511="základní",J1511,0)</f>
        <v>0</v>
      </c>
      <c r="BF1511" s="148">
        <f>IF(N1511="snížená",J1511,0)</f>
        <v>0</v>
      </c>
      <c r="BG1511" s="148">
        <f>IF(N1511="zákl. přenesená",J1511,0)</f>
        <v>0</v>
      </c>
      <c r="BH1511" s="148">
        <f>IF(N1511="sníž. přenesená",J1511,0)</f>
        <v>0</v>
      </c>
      <c r="BI1511" s="148">
        <f>IF(N1511="nulová",J1511,0)</f>
        <v>0</v>
      </c>
      <c r="BJ1511" s="17" t="s">
        <v>84</v>
      </c>
      <c r="BK1511" s="148">
        <f>ROUND(I1511*H1511,2)</f>
        <v>0</v>
      </c>
      <c r="BL1511" s="17" t="s">
        <v>354</v>
      </c>
      <c r="BM1511" s="147" t="s">
        <v>2175</v>
      </c>
    </row>
    <row r="1512" spans="2:65" s="1" customFormat="1" ht="11.25">
      <c r="B1512" s="32"/>
      <c r="D1512" s="149" t="s">
        <v>186</v>
      </c>
      <c r="F1512" s="150" t="s">
        <v>2171</v>
      </c>
      <c r="I1512" s="151"/>
      <c r="L1512" s="32"/>
      <c r="M1512" s="152"/>
      <c r="T1512" s="56"/>
      <c r="AT1512" s="17" t="s">
        <v>186</v>
      </c>
      <c r="AU1512" s="17" t="s">
        <v>86</v>
      </c>
    </row>
    <row r="1513" spans="2:65" s="12" customFormat="1" ht="11.25">
      <c r="B1513" s="156"/>
      <c r="D1513" s="149" t="s">
        <v>240</v>
      </c>
      <c r="E1513" s="157" t="s">
        <v>1</v>
      </c>
      <c r="F1513" s="158" t="s">
        <v>1147</v>
      </c>
      <c r="H1513" s="159">
        <v>1</v>
      </c>
      <c r="I1513" s="160"/>
      <c r="L1513" s="156"/>
      <c r="M1513" s="161"/>
      <c r="T1513" s="162"/>
      <c r="AT1513" s="157" t="s">
        <v>240</v>
      </c>
      <c r="AU1513" s="157" t="s">
        <v>86</v>
      </c>
      <c r="AV1513" s="12" t="s">
        <v>86</v>
      </c>
      <c r="AW1513" s="12" t="s">
        <v>32</v>
      </c>
      <c r="AX1513" s="12" t="s">
        <v>84</v>
      </c>
      <c r="AY1513" s="157" t="s">
        <v>177</v>
      </c>
    </row>
    <row r="1514" spans="2:65" s="1" customFormat="1" ht="16.5" customHeight="1">
      <c r="B1514" s="32"/>
      <c r="C1514" s="183" t="s">
        <v>2176</v>
      </c>
      <c r="D1514" s="183" t="s">
        <v>344</v>
      </c>
      <c r="E1514" s="184" t="s">
        <v>2177</v>
      </c>
      <c r="F1514" s="185" t="s">
        <v>2178</v>
      </c>
      <c r="G1514" s="186" t="s">
        <v>393</v>
      </c>
      <c r="H1514" s="187">
        <v>1</v>
      </c>
      <c r="I1514" s="188"/>
      <c r="J1514" s="189">
        <f>ROUND(I1514*H1514,2)</f>
        <v>0</v>
      </c>
      <c r="K1514" s="185" t="s">
        <v>1</v>
      </c>
      <c r="L1514" s="190"/>
      <c r="M1514" s="191" t="s">
        <v>1</v>
      </c>
      <c r="N1514" s="192" t="s">
        <v>42</v>
      </c>
      <c r="P1514" s="145">
        <f>O1514*H1514</f>
        <v>0</v>
      </c>
      <c r="Q1514" s="145">
        <v>1.95E-2</v>
      </c>
      <c r="R1514" s="145">
        <f>Q1514*H1514</f>
        <v>1.95E-2</v>
      </c>
      <c r="S1514" s="145">
        <v>0</v>
      </c>
      <c r="T1514" s="146">
        <f>S1514*H1514</f>
        <v>0</v>
      </c>
      <c r="AR1514" s="147" t="s">
        <v>447</v>
      </c>
      <c r="AT1514" s="147" t="s">
        <v>344</v>
      </c>
      <c r="AU1514" s="147" t="s">
        <v>86</v>
      </c>
      <c r="AY1514" s="17" t="s">
        <v>177</v>
      </c>
      <c r="BE1514" s="148">
        <f>IF(N1514="základní",J1514,0)</f>
        <v>0</v>
      </c>
      <c r="BF1514" s="148">
        <f>IF(N1514="snížená",J1514,0)</f>
        <v>0</v>
      </c>
      <c r="BG1514" s="148">
        <f>IF(N1514="zákl. přenesená",J1514,0)</f>
        <v>0</v>
      </c>
      <c r="BH1514" s="148">
        <f>IF(N1514="sníž. přenesená",J1514,0)</f>
        <v>0</v>
      </c>
      <c r="BI1514" s="148">
        <f>IF(N1514="nulová",J1514,0)</f>
        <v>0</v>
      </c>
      <c r="BJ1514" s="17" t="s">
        <v>84</v>
      </c>
      <c r="BK1514" s="148">
        <f>ROUND(I1514*H1514,2)</f>
        <v>0</v>
      </c>
      <c r="BL1514" s="17" t="s">
        <v>354</v>
      </c>
      <c r="BM1514" s="147" t="s">
        <v>2179</v>
      </c>
    </row>
    <row r="1515" spans="2:65" s="1" customFormat="1" ht="11.25">
      <c r="B1515" s="32"/>
      <c r="D1515" s="149" t="s">
        <v>186</v>
      </c>
      <c r="F1515" s="150" t="s">
        <v>2171</v>
      </c>
      <c r="I1515" s="151"/>
      <c r="L1515" s="32"/>
      <c r="M1515" s="152"/>
      <c r="T1515" s="56"/>
      <c r="AT1515" s="17" t="s">
        <v>186</v>
      </c>
      <c r="AU1515" s="17" t="s">
        <v>86</v>
      </c>
    </row>
    <row r="1516" spans="2:65" s="12" customFormat="1" ht="11.25">
      <c r="B1516" s="156"/>
      <c r="D1516" s="149" t="s">
        <v>240</v>
      </c>
      <c r="E1516" s="157" t="s">
        <v>1</v>
      </c>
      <c r="F1516" s="158" t="s">
        <v>1152</v>
      </c>
      <c r="H1516" s="159">
        <v>1</v>
      </c>
      <c r="I1516" s="160"/>
      <c r="L1516" s="156"/>
      <c r="M1516" s="161"/>
      <c r="T1516" s="162"/>
      <c r="AT1516" s="157" t="s">
        <v>240</v>
      </c>
      <c r="AU1516" s="157" t="s">
        <v>86</v>
      </c>
      <c r="AV1516" s="12" t="s">
        <v>86</v>
      </c>
      <c r="AW1516" s="12" t="s">
        <v>32</v>
      </c>
      <c r="AX1516" s="12" t="s">
        <v>84</v>
      </c>
      <c r="AY1516" s="157" t="s">
        <v>177</v>
      </c>
    </row>
    <row r="1517" spans="2:65" s="1" customFormat="1" ht="16.5" customHeight="1">
      <c r="B1517" s="32"/>
      <c r="C1517" s="183" t="s">
        <v>2180</v>
      </c>
      <c r="D1517" s="183" t="s">
        <v>344</v>
      </c>
      <c r="E1517" s="184" t="s">
        <v>2181</v>
      </c>
      <c r="F1517" s="185" t="s">
        <v>2178</v>
      </c>
      <c r="G1517" s="186" t="s">
        <v>393</v>
      </c>
      <c r="H1517" s="187">
        <v>1</v>
      </c>
      <c r="I1517" s="188"/>
      <c r="J1517" s="189">
        <f>ROUND(I1517*H1517,2)</f>
        <v>0</v>
      </c>
      <c r="K1517" s="185" t="s">
        <v>1</v>
      </c>
      <c r="L1517" s="190"/>
      <c r="M1517" s="191" t="s">
        <v>1</v>
      </c>
      <c r="N1517" s="192" t="s">
        <v>42</v>
      </c>
      <c r="P1517" s="145">
        <f>O1517*H1517</f>
        <v>0</v>
      </c>
      <c r="Q1517" s="145">
        <v>1.95E-2</v>
      </c>
      <c r="R1517" s="145">
        <f>Q1517*H1517</f>
        <v>1.95E-2</v>
      </c>
      <c r="S1517" s="145">
        <v>0</v>
      </c>
      <c r="T1517" s="146">
        <f>S1517*H1517</f>
        <v>0</v>
      </c>
      <c r="AR1517" s="147" t="s">
        <v>447</v>
      </c>
      <c r="AT1517" s="147" t="s">
        <v>344</v>
      </c>
      <c r="AU1517" s="147" t="s">
        <v>86</v>
      </c>
      <c r="AY1517" s="17" t="s">
        <v>177</v>
      </c>
      <c r="BE1517" s="148">
        <f>IF(N1517="základní",J1517,0)</f>
        <v>0</v>
      </c>
      <c r="BF1517" s="148">
        <f>IF(N1517="snížená",J1517,0)</f>
        <v>0</v>
      </c>
      <c r="BG1517" s="148">
        <f>IF(N1517="zákl. přenesená",J1517,0)</f>
        <v>0</v>
      </c>
      <c r="BH1517" s="148">
        <f>IF(N1517="sníž. přenesená",J1517,0)</f>
        <v>0</v>
      </c>
      <c r="BI1517" s="148">
        <f>IF(N1517="nulová",J1517,0)</f>
        <v>0</v>
      </c>
      <c r="BJ1517" s="17" t="s">
        <v>84</v>
      </c>
      <c r="BK1517" s="148">
        <f>ROUND(I1517*H1517,2)</f>
        <v>0</v>
      </c>
      <c r="BL1517" s="17" t="s">
        <v>354</v>
      </c>
      <c r="BM1517" s="147" t="s">
        <v>2182</v>
      </c>
    </row>
    <row r="1518" spans="2:65" s="1" customFormat="1" ht="11.25">
      <c r="B1518" s="32"/>
      <c r="D1518" s="149" t="s">
        <v>186</v>
      </c>
      <c r="F1518" s="150" t="s">
        <v>2171</v>
      </c>
      <c r="I1518" s="151"/>
      <c r="L1518" s="32"/>
      <c r="M1518" s="152"/>
      <c r="T1518" s="56"/>
      <c r="AT1518" s="17" t="s">
        <v>186</v>
      </c>
      <c r="AU1518" s="17" t="s">
        <v>86</v>
      </c>
    </row>
    <row r="1519" spans="2:65" s="12" customFormat="1" ht="11.25">
      <c r="B1519" s="156"/>
      <c r="D1519" s="149" t="s">
        <v>240</v>
      </c>
      <c r="E1519" s="157" t="s">
        <v>1</v>
      </c>
      <c r="F1519" s="158" t="s">
        <v>1153</v>
      </c>
      <c r="H1519" s="159">
        <v>1</v>
      </c>
      <c r="I1519" s="160"/>
      <c r="L1519" s="156"/>
      <c r="M1519" s="161"/>
      <c r="T1519" s="162"/>
      <c r="AT1519" s="157" t="s">
        <v>240</v>
      </c>
      <c r="AU1519" s="157" t="s">
        <v>86</v>
      </c>
      <c r="AV1519" s="12" t="s">
        <v>86</v>
      </c>
      <c r="AW1519" s="12" t="s">
        <v>32</v>
      </c>
      <c r="AX1519" s="12" t="s">
        <v>84</v>
      </c>
      <c r="AY1519" s="157" t="s">
        <v>177</v>
      </c>
    </row>
    <row r="1520" spans="2:65" s="1" customFormat="1" ht="16.5" customHeight="1">
      <c r="B1520" s="32"/>
      <c r="C1520" s="136" t="s">
        <v>2183</v>
      </c>
      <c r="D1520" s="136" t="s">
        <v>180</v>
      </c>
      <c r="E1520" s="137" t="s">
        <v>2184</v>
      </c>
      <c r="F1520" s="138" t="s">
        <v>2185</v>
      </c>
      <c r="G1520" s="139" t="s">
        <v>393</v>
      </c>
      <c r="H1520" s="140">
        <v>1</v>
      </c>
      <c r="I1520" s="141"/>
      <c r="J1520" s="142">
        <f>ROUND(I1520*H1520,2)</f>
        <v>0</v>
      </c>
      <c r="K1520" s="138" t="s">
        <v>237</v>
      </c>
      <c r="L1520" s="32"/>
      <c r="M1520" s="143" t="s">
        <v>1</v>
      </c>
      <c r="N1520" s="144" t="s">
        <v>42</v>
      </c>
      <c r="P1520" s="145">
        <f>O1520*H1520</f>
        <v>0</v>
      </c>
      <c r="Q1520" s="145">
        <v>0</v>
      </c>
      <c r="R1520" s="145">
        <f>Q1520*H1520</f>
        <v>0</v>
      </c>
      <c r="S1520" s="145">
        <v>0</v>
      </c>
      <c r="T1520" s="146">
        <f>S1520*H1520</f>
        <v>0</v>
      </c>
      <c r="AR1520" s="147" t="s">
        <v>354</v>
      </c>
      <c r="AT1520" s="147" t="s">
        <v>180</v>
      </c>
      <c r="AU1520" s="147" t="s">
        <v>86</v>
      </c>
      <c r="AY1520" s="17" t="s">
        <v>177</v>
      </c>
      <c r="BE1520" s="148">
        <f>IF(N1520="základní",J1520,0)</f>
        <v>0</v>
      </c>
      <c r="BF1520" s="148">
        <f>IF(N1520="snížená",J1520,0)</f>
        <v>0</v>
      </c>
      <c r="BG1520" s="148">
        <f>IF(N1520="zákl. přenesená",J1520,0)</f>
        <v>0</v>
      </c>
      <c r="BH1520" s="148">
        <f>IF(N1520="sníž. přenesená",J1520,0)</f>
        <v>0</v>
      </c>
      <c r="BI1520" s="148">
        <f>IF(N1520="nulová",J1520,0)</f>
        <v>0</v>
      </c>
      <c r="BJ1520" s="17" t="s">
        <v>84</v>
      </c>
      <c r="BK1520" s="148">
        <f>ROUND(I1520*H1520,2)</f>
        <v>0</v>
      </c>
      <c r="BL1520" s="17" t="s">
        <v>354</v>
      </c>
      <c r="BM1520" s="147" t="s">
        <v>2186</v>
      </c>
    </row>
    <row r="1521" spans="2:65" s="1" customFormat="1" ht="19.5">
      <c r="B1521" s="32"/>
      <c r="D1521" s="149" t="s">
        <v>186</v>
      </c>
      <c r="F1521" s="150" t="s">
        <v>2187</v>
      </c>
      <c r="I1521" s="151"/>
      <c r="L1521" s="32"/>
      <c r="M1521" s="152"/>
      <c r="T1521" s="56"/>
      <c r="AT1521" s="17" t="s">
        <v>186</v>
      </c>
      <c r="AU1521" s="17" t="s">
        <v>86</v>
      </c>
    </row>
    <row r="1522" spans="2:65" s="12" customFormat="1" ht="11.25">
      <c r="B1522" s="156"/>
      <c r="D1522" s="149" t="s">
        <v>240</v>
      </c>
      <c r="E1522" s="157" t="s">
        <v>1</v>
      </c>
      <c r="F1522" s="158" t="s">
        <v>1301</v>
      </c>
      <c r="H1522" s="159">
        <v>1</v>
      </c>
      <c r="I1522" s="160"/>
      <c r="L1522" s="156"/>
      <c r="M1522" s="161"/>
      <c r="T1522" s="162"/>
      <c r="AT1522" s="157" t="s">
        <v>240</v>
      </c>
      <c r="AU1522" s="157" t="s">
        <v>86</v>
      </c>
      <c r="AV1522" s="12" t="s">
        <v>86</v>
      </c>
      <c r="AW1522" s="12" t="s">
        <v>32</v>
      </c>
      <c r="AX1522" s="12" t="s">
        <v>84</v>
      </c>
      <c r="AY1522" s="157" t="s">
        <v>177</v>
      </c>
    </row>
    <row r="1523" spans="2:65" s="1" customFormat="1" ht="21.75" customHeight="1">
      <c r="B1523" s="32"/>
      <c r="C1523" s="183" t="s">
        <v>2188</v>
      </c>
      <c r="D1523" s="183" t="s">
        <v>344</v>
      </c>
      <c r="E1523" s="184" t="s">
        <v>2189</v>
      </c>
      <c r="F1523" s="185" t="s">
        <v>2190</v>
      </c>
      <c r="G1523" s="186" t="s">
        <v>393</v>
      </c>
      <c r="H1523" s="187">
        <v>1</v>
      </c>
      <c r="I1523" s="188"/>
      <c r="J1523" s="189">
        <f>ROUND(I1523*H1523,2)</f>
        <v>0</v>
      </c>
      <c r="K1523" s="185" t="s">
        <v>1</v>
      </c>
      <c r="L1523" s="190"/>
      <c r="M1523" s="191" t="s">
        <v>1</v>
      </c>
      <c r="N1523" s="192" t="s">
        <v>42</v>
      </c>
      <c r="P1523" s="145">
        <f>O1523*H1523</f>
        <v>0</v>
      </c>
      <c r="Q1523" s="145">
        <v>1.95E-2</v>
      </c>
      <c r="R1523" s="145">
        <f>Q1523*H1523</f>
        <v>1.95E-2</v>
      </c>
      <c r="S1523" s="145">
        <v>0</v>
      </c>
      <c r="T1523" s="146">
        <f>S1523*H1523</f>
        <v>0</v>
      </c>
      <c r="AR1523" s="147" t="s">
        <v>447</v>
      </c>
      <c r="AT1523" s="147" t="s">
        <v>344</v>
      </c>
      <c r="AU1523" s="147" t="s">
        <v>86</v>
      </c>
      <c r="AY1523" s="17" t="s">
        <v>177</v>
      </c>
      <c r="BE1523" s="148">
        <f>IF(N1523="základní",J1523,0)</f>
        <v>0</v>
      </c>
      <c r="BF1523" s="148">
        <f>IF(N1523="snížená",J1523,0)</f>
        <v>0</v>
      </c>
      <c r="BG1523" s="148">
        <f>IF(N1523="zákl. přenesená",J1523,0)</f>
        <v>0</v>
      </c>
      <c r="BH1523" s="148">
        <f>IF(N1523="sníž. přenesená",J1523,0)</f>
        <v>0</v>
      </c>
      <c r="BI1523" s="148">
        <f>IF(N1523="nulová",J1523,0)</f>
        <v>0</v>
      </c>
      <c r="BJ1523" s="17" t="s">
        <v>84</v>
      </c>
      <c r="BK1523" s="148">
        <f>ROUND(I1523*H1523,2)</f>
        <v>0</v>
      </c>
      <c r="BL1523" s="17" t="s">
        <v>354</v>
      </c>
      <c r="BM1523" s="147" t="s">
        <v>2191</v>
      </c>
    </row>
    <row r="1524" spans="2:65" s="1" customFormat="1" ht="11.25">
      <c r="B1524" s="32"/>
      <c r="D1524" s="149" t="s">
        <v>186</v>
      </c>
      <c r="F1524" s="150" t="s">
        <v>2171</v>
      </c>
      <c r="I1524" s="151"/>
      <c r="L1524" s="32"/>
      <c r="M1524" s="152"/>
      <c r="T1524" s="56"/>
      <c r="AT1524" s="17" t="s">
        <v>186</v>
      </c>
      <c r="AU1524" s="17" t="s">
        <v>86</v>
      </c>
    </row>
    <row r="1525" spans="2:65" s="12" customFormat="1" ht="11.25">
      <c r="B1525" s="156"/>
      <c r="D1525" s="149" t="s">
        <v>240</v>
      </c>
      <c r="E1525" s="157" t="s">
        <v>1</v>
      </c>
      <c r="F1525" s="158" t="s">
        <v>1159</v>
      </c>
      <c r="H1525" s="159">
        <v>1</v>
      </c>
      <c r="I1525" s="160"/>
      <c r="L1525" s="156"/>
      <c r="M1525" s="161"/>
      <c r="T1525" s="162"/>
      <c r="AT1525" s="157" t="s">
        <v>240</v>
      </c>
      <c r="AU1525" s="157" t="s">
        <v>86</v>
      </c>
      <c r="AV1525" s="12" t="s">
        <v>86</v>
      </c>
      <c r="AW1525" s="12" t="s">
        <v>32</v>
      </c>
      <c r="AX1525" s="12" t="s">
        <v>84</v>
      </c>
      <c r="AY1525" s="157" t="s">
        <v>177</v>
      </c>
    </row>
    <row r="1526" spans="2:65" s="1" customFormat="1" ht="21.75" customHeight="1">
      <c r="B1526" s="32"/>
      <c r="C1526" s="136" t="s">
        <v>2192</v>
      </c>
      <c r="D1526" s="136" t="s">
        <v>180</v>
      </c>
      <c r="E1526" s="137" t="s">
        <v>2193</v>
      </c>
      <c r="F1526" s="138" t="s">
        <v>2194</v>
      </c>
      <c r="G1526" s="139" t="s">
        <v>393</v>
      </c>
      <c r="H1526" s="140">
        <v>2</v>
      </c>
      <c r="I1526" s="141"/>
      <c r="J1526" s="142">
        <f>ROUND(I1526*H1526,2)</f>
        <v>0</v>
      </c>
      <c r="K1526" s="138" t="s">
        <v>237</v>
      </c>
      <c r="L1526" s="32"/>
      <c r="M1526" s="143" t="s">
        <v>1</v>
      </c>
      <c r="N1526" s="144" t="s">
        <v>42</v>
      </c>
      <c r="P1526" s="145">
        <f>O1526*H1526</f>
        <v>0</v>
      </c>
      <c r="Q1526" s="145">
        <v>0</v>
      </c>
      <c r="R1526" s="145">
        <f>Q1526*H1526</f>
        <v>0</v>
      </c>
      <c r="S1526" s="145">
        <v>0</v>
      </c>
      <c r="T1526" s="146">
        <f>S1526*H1526</f>
        <v>0</v>
      </c>
      <c r="AR1526" s="147" t="s">
        <v>354</v>
      </c>
      <c r="AT1526" s="147" t="s">
        <v>180</v>
      </c>
      <c r="AU1526" s="147" t="s">
        <v>86</v>
      </c>
      <c r="AY1526" s="17" t="s">
        <v>177</v>
      </c>
      <c r="BE1526" s="148">
        <f>IF(N1526="základní",J1526,0)</f>
        <v>0</v>
      </c>
      <c r="BF1526" s="148">
        <f>IF(N1526="snížená",J1526,0)</f>
        <v>0</v>
      </c>
      <c r="BG1526" s="148">
        <f>IF(N1526="zákl. přenesená",J1526,0)</f>
        <v>0</v>
      </c>
      <c r="BH1526" s="148">
        <f>IF(N1526="sníž. přenesená",J1526,0)</f>
        <v>0</v>
      </c>
      <c r="BI1526" s="148">
        <f>IF(N1526="nulová",J1526,0)</f>
        <v>0</v>
      </c>
      <c r="BJ1526" s="17" t="s">
        <v>84</v>
      </c>
      <c r="BK1526" s="148">
        <f>ROUND(I1526*H1526,2)</f>
        <v>0</v>
      </c>
      <c r="BL1526" s="17" t="s">
        <v>354</v>
      </c>
      <c r="BM1526" s="147" t="s">
        <v>2195</v>
      </c>
    </row>
    <row r="1527" spans="2:65" s="1" customFormat="1" ht="19.5">
      <c r="B1527" s="32"/>
      <c r="D1527" s="149" t="s">
        <v>186</v>
      </c>
      <c r="F1527" s="150" t="s">
        <v>2196</v>
      </c>
      <c r="I1527" s="151"/>
      <c r="L1527" s="32"/>
      <c r="M1527" s="152"/>
      <c r="T1527" s="56"/>
      <c r="AT1527" s="17" t="s">
        <v>186</v>
      </c>
      <c r="AU1527" s="17" t="s">
        <v>86</v>
      </c>
    </row>
    <row r="1528" spans="2:65" s="12" customFormat="1" ht="11.25">
      <c r="B1528" s="156"/>
      <c r="D1528" s="149" t="s">
        <v>240</v>
      </c>
      <c r="E1528" s="157" t="s">
        <v>1</v>
      </c>
      <c r="F1528" s="158" t="s">
        <v>2197</v>
      </c>
      <c r="H1528" s="159">
        <v>2</v>
      </c>
      <c r="I1528" s="160"/>
      <c r="L1528" s="156"/>
      <c r="M1528" s="161"/>
      <c r="T1528" s="162"/>
      <c r="AT1528" s="157" t="s">
        <v>240</v>
      </c>
      <c r="AU1528" s="157" t="s">
        <v>86</v>
      </c>
      <c r="AV1528" s="12" t="s">
        <v>86</v>
      </c>
      <c r="AW1528" s="12" t="s">
        <v>32</v>
      </c>
      <c r="AX1528" s="12" t="s">
        <v>84</v>
      </c>
      <c r="AY1528" s="157" t="s">
        <v>177</v>
      </c>
    </row>
    <row r="1529" spans="2:65" s="1" customFormat="1" ht="21.75" customHeight="1">
      <c r="B1529" s="32"/>
      <c r="C1529" s="183" t="s">
        <v>2198</v>
      </c>
      <c r="D1529" s="183" t="s">
        <v>344</v>
      </c>
      <c r="E1529" s="184" t="s">
        <v>2199</v>
      </c>
      <c r="F1529" s="185" t="s">
        <v>2200</v>
      </c>
      <c r="G1529" s="186" t="s">
        <v>393</v>
      </c>
      <c r="H1529" s="187">
        <v>1</v>
      </c>
      <c r="I1529" s="188"/>
      <c r="J1529" s="189">
        <f>ROUND(I1529*H1529,2)</f>
        <v>0</v>
      </c>
      <c r="K1529" s="185" t="s">
        <v>1</v>
      </c>
      <c r="L1529" s="190"/>
      <c r="M1529" s="191" t="s">
        <v>1</v>
      </c>
      <c r="N1529" s="192" t="s">
        <v>42</v>
      </c>
      <c r="P1529" s="145">
        <f>O1529*H1529</f>
        <v>0</v>
      </c>
      <c r="Q1529" s="145">
        <v>2.0500000000000001E-2</v>
      </c>
      <c r="R1529" s="145">
        <f>Q1529*H1529</f>
        <v>2.0500000000000001E-2</v>
      </c>
      <c r="S1529" s="145">
        <v>0</v>
      </c>
      <c r="T1529" s="146">
        <f>S1529*H1529</f>
        <v>0</v>
      </c>
      <c r="AR1529" s="147" t="s">
        <v>447</v>
      </c>
      <c r="AT1529" s="147" t="s">
        <v>344</v>
      </c>
      <c r="AU1529" s="147" t="s">
        <v>86</v>
      </c>
      <c r="AY1529" s="17" t="s">
        <v>177</v>
      </c>
      <c r="BE1529" s="148">
        <f>IF(N1529="základní",J1529,0)</f>
        <v>0</v>
      </c>
      <c r="BF1529" s="148">
        <f>IF(N1529="snížená",J1529,0)</f>
        <v>0</v>
      </c>
      <c r="BG1529" s="148">
        <f>IF(N1529="zákl. přenesená",J1529,0)</f>
        <v>0</v>
      </c>
      <c r="BH1529" s="148">
        <f>IF(N1529="sníž. přenesená",J1529,0)</f>
        <v>0</v>
      </c>
      <c r="BI1529" s="148">
        <f>IF(N1529="nulová",J1529,0)</f>
        <v>0</v>
      </c>
      <c r="BJ1529" s="17" t="s">
        <v>84</v>
      </c>
      <c r="BK1529" s="148">
        <f>ROUND(I1529*H1529,2)</f>
        <v>0</v>
      </c>
      <c r="BL1529" s="17" t="s">
        <v>354</v>
      </c>
      <c r="BM1529" s="147" t="s">
        <v>2201</v>
      </c>
    </row>
    <row r="1530" spans="2:65" s="1" customFormat="1" ht="11.25">
      <c r="B1530" s="32"/>
      <c r="D1530" s="149" t="s">
        <v>186</v>
      </c>
      <c r="F1530" s="150" t="s">
        <v>2171</v>
      </c>
      <c r="I1530" s="151"/>
      <c r="L1530" s="32"/>
      <c r="M1530" s="152"/>
      <c r="T1530" s="56"/>
      <c r="AT1530" s="17" t="s">
        <v>186</v>
      </c>
      <c r="AU1530" s="17" t="s">
        <v>86</v>
      </c>
    </row>
    <row r="1531" spans="2:65" s="12" customFormat="1" ht="11.25">
      <c r="B1531" s="156"/>
      <c r="D1531" s="149" t="s">
        <v>240</v>
      </c>
      <c r="E1531" s="157" t="s">
        <v>1</v>
      </c>
      <c r="F1531" s="158" t="s">
        <v>1169</v>
      </c>
      <c r="H1531" s="159">
        <v>1</v>
      </c>
      <c r="I1531" s="160"/>
      <c r="L1531" s="156"/>
      <c r="M1531" s="161"/>
      <c r="T1531" s="162"/>
      <c r="AT1531" s="157" t="s">
        <v>240</v>
      </c>
      <c r="AU1531" s="157" t="s">
        <v>86</v>
      </c>
      <c r="AV1531" s="12" t="s">
        <v>86</v>
      </c>
      <c r="AW1531" s="12" t="s">
        <v>32</v>
      </c>
      <c r="AX1531" s="12" t="s">
        <v>84</v>
      </c>
      <c r="AY1531" s="157" t="s">
        <v>177</v>
      </c>
    </row>
    <row r="1532" spans="2:65" s="1" customFormat="1" ht="21.75" customHeight="1">
      <c r="B1532" s="32"/>
      <c r="C1532" s="183" t="s">
        <v>2202</v>
      </c>
      <c r="D1532" s="183" t="s">
        <v>344</v>
      </c>
      <c r="E1532" s="184" t="s">
        <v>2203</v>
      </c>
      <c r="F1532" s="185" t="s">
        <v>2200</v>
      </c>
      <c r="G1532" s="186" t="s">
        <v>393</v>
      </c>
      <c r="H1532" s="187">
        <v>1</v>
      </c>
      <c r="I1532" s="188"/>
      <c r="J1532" s="189">
        <f>ROUND(I1532*H1532,2)</f>
        <v>0</v>
      </c>
      <c r="K1532" s="185" t="s">
        <v>1</v>
      </c>
      <c r="L1532" s="190"/>
      <c r="M1532" s="191" t="s">
        <v>1</v>
      </c>
      <c r="N1532" s="192" t="s">
        <v>42</v>
      </c>
      <c r="P1532" s="145">
        <f>O1532*H1532</f>
        <v>0</v>
      </c>
      <c r="Q1532" s="145">
        <v>2.0500000000000001E-2</v>
      </c>
      <c r="R1532" s="145">
        <f>Q1532*H1532</f>
        <v>2.0500000000000001E-2</v>
      </c>
      <c r="S1532" s="145">
        <v>0</v>
      </c>
      <c r="T1532" s="146">
        <f>S1532*H1532</f>
        <v>0</v>
      </c>
      <c r="AR1532" s="147" t="s">
        <v>447</v>
      </c>
      <c r="AT1532" s="147" t="s">
        <v>344</v>
      </c>
      <c r="AU1532" s="147" t="s">
        <v>86</v>
      </c>
      <c r="AY1532" s="17" t="s">
        <v>177</v>
      </c>
      <c r="BE1532" s="148">
        <f>IF(N1532="základní",J1532,0)</f>
        <v>0</v>
      </c>
      <c r="BF1532" s="148">
        <f>IF(N1532="snížená",J1532,0)</f>
        <v>0</v>
      </c>
      <c r="BG1532" s="148">
        <f>IF(N1532="zákl. přenesená",J1532,0)</f>
        <v>0</v>
      </c>
      <c r="BH1532" s="148">
        <f>IF(N1532="sníž. přenesená",J1532,0)</f>
        <v>0</v>
      </c>
      <c r="BI1532" s="148">
        <f>IF(N1532="nulová",J1532,0)</f>
        <v>0</v>
      </c>
      <c r="BJ1532" s="17" t="s">
        <v>84</v>
      </c>
      <c r="BK1532" s="148">
        <f>ROUND(I1532*H1532,2)</f>
        <v>0</v>
      </c>
      <c r="BL1532" s="17" t="s">
        <v>354</v>
      </c>
      <c r="BM1532" s="147" t="s">
        <v>2204</v>
      </c>
    </row>
    <row r="1533" spans="2:65" s="1" customFormat="1" ht="11.25">
      <c r="B1533" s="32"/>
      <c r="D1533" s="149" t="s">
        <v>186</v>
      </c>
      <c r="F1533" s="150" t="s">
        <v>2171</v>
      </c>
      <c r="I1533" s="151"/>
      <c r="L1533" s="32"/>
      <c r="M1533" s="152"/>
      <c r="T1533" s="56"/>
      <c r="AT1533" s="17" t="s">
        <v>186</v>
      </c>
      <c r="AU1533" s="17" t="s">
        <v>86</v>
      </c>
    </row>
    <row r="1534" spans="2:65" s="12" customFormat="1" ht="11.25">
      <c r="B1534" s="156"/>
      <c r="D1534" s="149" t="s">
        <v>240</v>
      </c>
      <c r="E1534" s="157" t="s">
        <v>1</v>
      </c>
      <c r="F1534" s="158" t="s">
        <v>1170</v>
      </c>
      <c r="H1534" s="159">
        <v>1</v>
      </c>
      <c r="I1534" s="160"/>
      <c r="L1534" s="156"/>
      <c r="M1534" s="161"/>
      <c r="T1534" s="162"/>
      <c r="AT1534" s="157" t="s">
        <v>240</v>
      </c>
      <c r="AU1534" s="157" t="s">
        <v>86</v>
      </c>
      <c r="AV1534" s="12" t="s">
        <v>86</v>
      </c>
      <c r="AW1534" s="12" t="s">
        <v>32</v>
      </c>
      <c r="AX1534" s="12" t="s">
        <v>84</v>
      </c>
      <c r="AY1534" s="157" t="s">
        <v>177</v>
      </c>
    </row>
    <row r="1535" spans="2:65" s="1" customFormat="1" ht="16.5" customHeight="1">
      <c r="B1535" s="32"/>
      <c r="C1535" s="136" t="s">
        <v>2205</v>
      </c>
      <c r="D1535" s="136" t="s">
        <v>180</v>
      </c>
      <c r="E1535" s="137" t="s">
        <v>2206</v>
      </c>
      <c r="F1535" s="138" t="s">
        <v>2207</v>
      </c>
      <c r="G1535" s="139" t="s">
        <v>393</v>
      </c>
      <c r="H1535" s="140">
        <v>4</v>
      </c>
      <c r="I1535" s="141"/>
      <c r="J1535" s="142">
        <f>ROUND(I1535*H1535,2)</f>
        <v>0</v>
      </c>
      <c r="K1535" s="138" t="s">
        <v>1</v>
      </c>
      <c r="L1535" s="32"/>
      <c r="M1535" s="143" t="s">
        <v>1</v>
      </c>
      <c r="N1535" s="144" t="s">
        <v>42</v>
      </c>
      <c r="P1535" s="145">
        <f>O1535*H1535</f>
        <v>0</v>
      </c>
      <c r="Q1535" s="145">
        <v>0</v>
      </c>
      <c r="R1535" s="145">
        <f>Q1535*H1535</f>
        <v>0</v>
      </c>
      <c r="S1535" s="145">
        <v>0</v>
      </c>
      <c r="T1535" s="146">
        <f>S1535*H1535</f>
        <v>0</v>
      </c>
      <c r="AR1535" s="147" t="s">
        <v>354</v>
      </c>
      <c r="AT1535" s="147" t="s">
        <v>180</v>
      </c>
      <c r="AU1535" s="147" t="s">
        <v>86</v>
      </c>
      <c r="AY1535" s="17" t="s">
        <v>177</v>
      </c>
      <c r="BE1535" s="148">
        <f>IF(N1535="základní",J1535,0)</f>
        <v>0</v>
      </c>
      <c r="BF1535" s="148">
        <f>IF(N1535="snížená",J1535,0)</f>
        <v>0</v>
      </c>
      <c r="BG1535" s="148">
        <f>IF(N1535="zákl. přenesená",J1535,0)</f>
        <v>0</v>
      </c>
      <c r="BH1535" s="148">
        <f>IF(N1535="sníž. přenesená",J1535,0)</f>
        <v>0</v>
      </c>
      <c r="BI1535" s="148">
        <f>IF(N1535="nulová",J1535,0)</f>
        <v>0</v>
      </c>
      <c r="BJ1535" s="17" t="s">
        <v>84</v>
      </c>
      <c r="BK1535" s="148">
        <f>ROUND(I1535*H1535,2)</f>
        <v>0</v>
      </c>
      <c r="BL1535" s="17" t="s">
        <v>354</v>
      </c>
      <c r="BM1535" s="147" t="s">
        <v>2208</v>
      </c>
    </row>
    <row r="1536" spans="2:65" s="1" customFormat="1" ht="11.25">
      <c r="B1536" s="32"/>
      <c r="D1536" s="149" t="s">
        <v>186</v>
      </c>
      <c r="F1536" s="150" t="s">
        <v>2207</v>
      </c>
      <c r="I1536" s="151"/>
      <c r="L1536" s="32"/>
      <c r="M1536" s="152"/>
      <c r="T1536" s="56"/>
      <c r="AT1536" s="17" t="s">
        <v>186</v>
      </c>
      <c r="AU1536" s="17" t="s">
        <v>86</v>
      </c>
    </row>
    <row r="1537" spans="2:65" s="12" customFormat="1" ht="11.25">
      <c r="B1537" s="156"/>
      <c r="D1537" s="149" t="s">
        <v>240</v>
      </c>
      <c r="E1537" s="157" t="s">
        <v>1</v>
      </c>
      <c r="F1537" s="158" t="s">
        <v>2209</v>
      </c>
      <c r="H1537" s="159">
        <v>4</v>
      </c>
      <c r="I1537" s="160"/>
      <c r="L1537" s="156"/>
      <c r="M1537" s="161"/>
      <c r="T1537" s="162"/>
      <c r="AT1537" s="157" t="s">
        <v>240</v>
      </c>
      <c r="AU1537" s="157" t="s">
        <v>86</v>
      </c>
      <c r="AV1537" s="12" t="s">
        <v>86</v>
      </c>
      <c r="AW1537" s="12" t="s">
        <v>32</v>
      </c>
      <c r="AX1537" s="12" t="s">
        <v>84</v>
      </c>
      <c r="AY1537" s="157" t="s">
        <v>177</v>
      </c>
    </row>
    <row r="1538" spans="2:65" s="1" customFormat="1" ht="21.75" customHeight="1">
      <c r="B1538" s="32"/>
      <c r="C1538" s="183" t="s">
        <v>2210</v>
      </c>
      <c r="D1538" s="183" t="s">
        <v>344</v>
      </c>
      <c r="E1538" s="184" t="s">
        <v>2211</v>
      </c>
      <c r="F1538" s="185" t="s">
        <v>2212</v>
      </c>
      <c r="G1538" s="186" t="s">
        <v>393</v>
      </c>
      <c r="H1538" s="187">
        <v>2</v>
      </c>
      <c r="I1538" s="188"/>
      <c r="J1538" s="189">
        <f>ROUND(I1538*H1538,2)</f>
        <v>0</v>
      </c>
      <c r="K1538" s="185" t="s">
        <v>1</v>
      </c>
      <c r="L1538" s="190"/>
      <c r="M1538" s="191" t="s">
        <v>1</v>
      </c>
      <c r="N1538" s="192" t="s">
        <v>42</v>
      </c>
      <c r="P1538" s="145">
        <f>O1538*H1538</f>
        <v>0</v>
      </c>
      <c r="Q1538" s="145">
        <v>0.05</v>
      </c>
      <c r="R1538" s="145">
        <f>Q1538*H1538</f>
        <v>0.1</v>
      </c>
      <c r="S1538" s="145">
        <v>0</v>
      </c>
      <c r="T1538" s="146">
        <f>S1538*H1538</f>
        <v>0</v>
      </c>
      <c r="AR1538" s="147" t="s">
        <v>447</v>
      </c>
      <c r="AT1538" s="147" t="s">
        <v>344</v>
      </c>
      <c r="AU1538" s="147" t="s">
        <v>86</v>
      </c>
      <c r="AY1538" s="17" t="s">
        <v>177</v>
      </c>
      <c r="BE1538" s="148">
        <f>IF(N1538="základní",J1538,0)</f>
        <v>0</v>
      </c>
      <c r="BF1538" s="148">
        <f>IF(N1538="snížená",J1538,0)</f>
        <v>0</v>
      </c>
      <c r="BG1538" s="148">
        <f>IF(N1538="zákl. přenesená",J1538,0)</f>
        <v>0</v>
      </c>
      <c r="BH1538" s="148">
        <f>IF(N1538="sníž. přenesená",J1538,0)</f>
        <v>0</v>
      </c>
      <c r="BI1538" s="148">
        <f>IF(N1538="nulová",J1538,0)</f>
        <v>0</v>
      </c>
      <c r="BJ1538" s="17" t="s">
        <v>84</v>
      </c>
      <c r="BK1538" s="148">
        <f>ROUND(I1538*H1538,2)</f>
        <v>0</v>
      </c>
      <c r="BL1538" s="17" t="s">
        <v>354</v>
      </c>
      <c r="BM1538" s="147" t="s">
        <v>2213</v>
      </c>
    </row>
    <row r="1539" spans="2:65" s="1" customFormat="1" ht="11.25">
      <c r="B1539" s="32"/>
      <c r="D1539" s="149" t="s">
        <v>186</v>
      </c>
      <c r="F1539" s="150" t="s">
        <v>2171</v>
      </c>
      <c r="I1539" s="151"/>
      <c r="L1539" s="32"/>
      <c r="M1539" s="152"/>
      <c r="T1539" s="56"/>
      <c r="AT1539" s="17" t="s">
        <v>186</v>
      </c>
      <c r="AU1539" s="17" t="s">
        <v>86</v>
      </c>
    </row>
    <row r="1540" spans="2:65" s="12" customFormat="1" ht="11.25">
      <c r="B1540" s="156"/>
      <c r="D1540" s="149" t="s">
        <v>240</v>
      </c>
      <c r="E1540" s="157" t="s">
        <v>1</v>
      </c>
      <c r="F1540" s="158" t="s">
        <v>2214</v>
      </c>
      <c r="H1540" s="159">
        <v>2</v>
      </c>
      <c r="I1540" s="160"/>
      <c r="L1540" s="156"/>
      <c r="M1540" s="161"/>
      <c r="T1540" s="162"/>
      <c r="AT1540" s="157" t="s">
        <v>240</v>
      </c>
      <c r="AU1540" s="157" t="s">
        <v>86</v>
      </c>
      <c r="AV1540" s="12" t="s">
        <v>86</v>
      </c>
      <c r="AW1540" s="12" t="s">
        <v>32</v>
      </c>
      <c r="AX1540" s="12" t="s">
        <v>84</v>
      </c>
      <c r="AY1540" s="157" t="s">
        <v>177</v>
      </c>
    </row>
    <row r="1541" spans="2:65" s="1" customFormat="1" ht="21.75" customHeight="1">
      <c r="B1541" s="32"/>
      <c r="C1541" s="183" t="s">
        <v>2215</v>
      </c>
      <c r="D1541" s="183" t="s">
        <v>344</v>
      </c>
      <c r="E1541" s="184" t="s">
        <v>2216</v>
      </c>
      <c r="F1541" s="185" t="s">
        <v>2217</v>
      </c>
      <c r="G1541" s="186" t="s">
        <v>393</v>
      </c>
      <c r="H1541" s="187">
        <v>2</v>
      </c>
      <c r="I1541" s="188"/>
      <c r="J1541" s="189">
        <f>ROUND(I1541*H1541,2)</f>
        <v>0</v>
      </c>
      <c r="K1541" s="185" t="s">
        <v>1</v>
      </c>
      <c r="L1541" s="190"/>
      <c r="M1541" s="191" t="s">
        <v>1</v>
      </c>
      <c r="N1541" s="192" t="s">
        <v>42</v>
      </c>
      <c r="P1541" s="145">
        <f>O1541*H1541</f>
        <v>0</v>
      </c>
      <c r="Q1541" s="145">
        <v>0.1</v>
      </c>
      <c r="R1541" s="145">
        <f>Q1541*H1541</f>
        <v>0.2</v>
      </c>
      <c r="S1541" s="145">
        <v>0</v>
      </c>
      <c r="T1541" s="146">
        <f>S1541*H1541</f>
        <v>0</v>
      </c>
      <c r="AR1541" s="147" t="s">
        <v>447</v>
      </c>
      <c r="AT1541" s="147" t="s">
        <v>344</v>
      </c>
      <c r="AU1541" s="147" t="s">
        <v>86</v>
      </c>
      <c r="AY1541" s="17" t="s">
        <v>177</v>
      </c>
      <c r="BE1541" s="148">
        <f>IF(N1541="základní",J1541,0)</f>
        <v>0</v>
      </c>
      <c r="BF1541" s="148">
        <f>IF(N1541="snížená",J1541,0)</f>
        <v>0</v>
      </c>
      <c r="BG1541" s="148">
        <f>IF(N1541="zákl. přenesená",J1541,0)</f>
        <v>0</v>
      </c>
      <c r="BH1541" s="148">
        <f>IF(N1541="sníž. přenesená",J1541,0)</f>
        <v>0</v>
      </c>
      <c r="BI1541" s="148">
        <f>IF(N1541="nulová",J1541,0)</f>
        <v>0</v>
      </c>
      <c r="BJ1541" s="17" t="s">
        <v>84</v>
      </c>
      <c r="BK1541" s="148">
        <f>ROUND(I1541*H1541,2)</f>
        <v>0</v>
      </c>
      <c r="BL1541" s="17" t="s">
        <v>354</v>
      </c>
      <c r="BM1541" s="147" t="s">
        <v>2218</v>
      </c>
    </row>
    <row r="1542" spans="2:65" s="1" customFormat="1" ht="11.25">
      <c r="B1542" s="32"/>
      <c r="D1542" s="149" t="s">
        <v>186</v>
      </c>
      <c r="F1542" s="150" t="s">
        <v>2171</v>
      </c>
      <c r="I1542" s="151"/>
      <c r="L1542" s="32"/>
      <c r="M1542" s="152"/>
      <c r="T1542" s="56"/>
      <c r="AT1542" s="17" t="s">
        <v>186</v>
      </c>
      <c r="AU1542" s="17" t="s">
        <v>86</v>
      </c>
    </row>
    <row r="1543" spans="2:65" s="12" customFormat="1" ht="11.25">
      <c r="B1543" s="156"/>
      <c r="D1543" s="149" t="s">
        <v>240</v>
      </c>
      <c r="E1543" s="157" t="s">
        <v>1</v>
      </c>
      <c r="F1543" s="158" t="s">
        <v>2219</v>
      </c>
      <c r="H1543" s="159">
        <v>2</v>
      </c>
      <c r="I1543" s="160"/>
      <c r="L1543" s="156"/>
      <c r="M1543" s="161"/>
      <c r="T1543" s="162"/>
      <c r="AT1543" s="157" t="s">
        <v>240</v>
      </c>
      <c r="AU1543" s="157" t="s">
        <v>86</v>
      </c>
      <c r="AV1543" s="12" t="s">
        <v>86</v>
      </c>
      <c r="AW1543" s="12" t="s">
        <v>32</v>
      </c>
      <c r="AX1543" s="12" t="s">
        <v>84</v>
      </c>
      <c r="AY1543" s="157" t="s">
        <v>177</v>
      </c>
    </row>
    <row r="1544" spans="2:65" s="1" customFormat="1" ht="16.5" customHeight="1">
      <c r="B1544" s="32"/>
      <c r="C1544" s="136" t="s">
        <v>2220</v>
      </c>
      <c r="D1544" s="136" t="s">
        <v>180</v>
      </c>
      <c r="E1544" s="137" t="s">
        <v>2221</v>
      </c>
      <c r="F1544" s="138" t="s">
        <v>2222</v>
      </c>
      <c r="G1544" s="139" t="s">
        <v>393</v>
      </c>
      <c r="H1544" s="140">
        <v>2</v>
      </c>
      <c r="I1544" s="141"/>
      <c r="J1544" s="142">
        <f>ROUND(I1544*H1544,2)</f>
        <v>0</v>
      </c>
      <c r="K1544" s="138" t="s">
        <v>237</v>
      </c>
      <c r="L1544" s="32"/>
      <c r="M1544" s="143" t="s">
        <v>1</v>
      </c>
      <c r="N1544" s="144" t="s">
        <v>42</v>
      </c>
      <c r="P1544" s="145">
        <f>O1544*H1544</f>
        <v>0</v>
      </c>
      <c r="Q1544" s="145">
        <v>8.7000000000000001E-4</v>
      </c>
      <c r="R1544" s="145">
        <f>Q1544*H1544</f>
        <v>1.74E-3</v>
      </c>
      <c r="S1544" s="145">
        <v>0</v>
      </c>
      <c r="T1544" s="146">
        <f>S1544*H1544</f>
        <v>0</v>
      </c>
      <c r="AR1544" s="147" t="s">
        <v>354</v>
      </c>
      <c r="AT1544" s="147" t="s">
        <v>180</v>
      </c>
      <c r="AU1544" s="147" t="s">
        <v>86</v>
      </c>
      <c r="AY1544" s="17" t="s">
        <v>177</v>
      </c>
      <c r="BE1544" s="148">
        <f>IF(N1544="základní",J1544,0)</f>
        <v>0</v>
      </c>
      <c r="BF1544" s="148">
        <f>IF(N1544="snížená",J1544,0)</f>
        <v>0</v>
      </c>
      <c r="BG1544" s="148">
        <f>IF(N1544="zákl. přenesená",J1544,0)</f>
        <v>0</v>
      </c>
      <c r="BH1544" s="148">
        <f>IF(N1544="sníž. přenesená",J1544,0)</f>
        <v>0</v>
      </c>
      <c r="BI1544" s="148">
        <f>IF(N1544="nulová",J1544,0)</f>
        <v>0</v>
      </c>
      <c r="BJ1544" s="17" t="s">
        <v>84</v>
      </c>
      <c r="BK1544" s="148">
        <f>ROUND(I1544*H1544,2)</f>
        <v>0</v>
      </c>
      <c r="BL1544" s="17" t="s">
        <v>354</v>
      </c>
      <c r="BM1544" s="147" t="s">
        <v>2223</v>
      </c>
    </row>
    <row r="1545" spans="2:65" s="1" customFormat="1" ht="11.25">
      <c r="B1545" s="32"/>
      <c r="D1545" s="149" t="s">
        <v>186</v>
      </c>
      <c r="F1545" s="150" t="s">
        <v>2224</v>
      </c>
      <c r="I1545" s="151"/>
      <c r="L1545" s="32"/>
      <c r="M1545" s="152"/>
      <c r="T1545" s="56"/>
      <c r="AT1545" s="17" t="s">
        <v>186</v>
      </c>
      <c r="AU1545" s="17" t="s">
        <v>86</v>
      </c>
    </row>
    <row r="1546" spans="2:65" s="12" customFormat="1" ht="11.25">
      <c r="B1546" s="156"/>
      <c r="D1546" s="149" t="s">
        <v>240</v>
      </c>
      <c r="E1546" s="157" t="s">
        <v>1</v>
      </c>
      <c r="F1546" s="158" t="s">
        <v>1242</v>
      </c>
      <c r="H1546" s="159">
        <v>2</v>
      </c>
      <c r="I1546" s="160"/>
      <c r="L1546" s="156"/>
      <c r="M1546" s="161"/>
      <c r="T1546" s="162"/>
      <c r="AT1546" s="157" t="s">
        <v>240</v>
      </c>
      <c r="AU1546" s="157" t="s">
        <v>86</v>
      </c>
      <c r="AV1546" s="12" t="s">
        <v>86</v>
      </c>
      <c r="AW1546" s="12" t="s">
        <v>32</v>
      </c>
      <c r="AX1546" s="12" t="s">
        <v>84</v>
      </c>
      <c r="AY1546" s="157" t="s">
        <v>177</v>
      </c>
    </row>
    <row r="1547" spans="2:65" s="1" customFormat="1" ht="16.5" customHeight="1">
      <c r="B1547" s="32"/>
      <c r="C1547" s="183" t="s">
        <v>2225</v>
      </c>
      <c r="D1547" s="183" t="s">
        <v>344</v>
      </c>
      <c r="E1547" s="184" t="s">
        <v>2226</v>
      </c>
      <c r="F1547" s="185" t="s">
        <v>2227</v>
      </c>
      <c r="G1547" s="186" t="s">
        <v>183</v>
      </c>
      <c r="H1547" s="187">
        <v>2</v>
      </c>
      <c r="I1547" s="188"/>
      <c r="J1547" s="189">
        <f>ROUND(I1547*H1547,2)</f>
        <v>0</v>
      </c>
      <c r="K1547" s="185" t="s">
        <v>1</v>
      </c>
      <c r="L1547" s="190"/>
      <c r="M1547" s="191" t="s">
        <v>1</v>
      </c>
      <c r="N1547" s="192" t="s">
        <v>42</v>
      </c>
      <c r="P1547" s="145">
        <f>O1547*H1547</f>
        <v>0</v>
      </c>
      <c r="Q1547" s="145">
        <v>0.45400000000000001</v>
      </c>
      <c r="R1547" s="145">
        <f>Q1547*H1547</f>
        <v>0.90800000000000003</v>
      </c>
      <c r="S1547" s="145">
        <v>0</v>
      </c>
      <c r="T1547" s="146">
        <f>S1547*H1547</f>
        <v>0</v>
      </c>
      <c r="AR1547" s="147" t="s">
        <v>447</v>
      </c>
      <c r="AT1547" s="147" t="s">
        <v>344</v>
      </c>
      <c r="AU1547" s="147" t="s">
        <v>86</v>
      </c>
      <c r="AY1547" s="17" t="s">
        <v>177</v>
      </c>
      <c r="BE1547" s="148">
        <f>IF(N1547="základní",J1547,0)</f>
        <v>0</v>
      </c>
      <c r="BF1547" s="148">
        <f>IF(N1547="snížená",J1547,0)</f>
        <v>0</v>
      </c>
      <c r="BG1547" s="148">
        <f>IF(N1547="zákl. přenesená",J1547,0)</f>
        <v>0</v>
      </c>
      <c r="BH1547" s="148">
        <f>IF(N1547="sníž. přenesená",J1547,0)</f>
        <v>0</v>
      </c>
      <c r="BI1547" s="148">
        <f>IF(N1547="nulová",J1547,0)</f>
        <v>0</v>
      </c>
      <c r="BJ1547" s="17" t="s">
        <v>84</v>
      </c>
      <c r="BK1547" s="148">
        <f>ROUND(I1547*H1547,2)</f>
        <v>0</v>
      </c>
      <c r="BL1547" s="17" t="s">
        <v>354</v>
      </c>
      <c r="BM1547" s="147" t="s">
        <v>2228</v>
      </c>
    </row>
    <row r="1548" spans="2:65" s="1" customFormat="1" ht="11.25">
      <c r="B1548" s="32"/>
      <c r="D1548" s="149" t="s">
        <v>186</v>
      </c>
      <c r="F1548" s="150" t="s">
        <v>2171</v>
      </c>
      <c r="I1548" s="151"/>
      <c r="L1548" s="32"/>
      <c r="M1548" s="152"/>
      <c r="T1548" s="56"/>
      <c r="AT1548" s="17" t="s">
        <v>186</v>
      </c>
      <c r="AU1548" s="17" t="s">
        <v>86</v>
      </c>
    </row>
    <row r="1549" spans="2:65" s="12" customFormat="1" ht="11.25">
      <c r="B1549" s="156"/>
      <c r="D1549" s="149" t="s">
        <v>240</v>
      </c>
      <c r="E1549" s="157" t="s">
        <v>1</v>
      </c>
      <c r="F1549" s="158" t="s">
        <v>2229</v>
      </c>
      <c r="H1549" s="159">
        <v>2</v>
      </c>
      <c r="I1549" s="160"/>
      <c r="L1549" s="156"/>
      <c r="M1549" s="161"/>
      <c r="T1549" s="162"/>
      <c r="AT1549" s="157" t="s">
        <v>240</v>
      </c>
      <c r="AU1549" s="157" t="s">
        <v>86</v>
      </c>
      <c r="AV1549" s="12" t="s">
        <v>86</v>
      </c>
      <c r="AW1549" s="12" t="s">
        <v>32</v>
      </c>
      <c r="AX1549" s="12" t="s">
        <v>84</v>
      </c>
      <c r="AY1549" s="157" t="s">
        <v>177</v>
      </c>
    </row>
    <row r="1550" spans="2:65" s="1" customFormat="1" ht="16.5" customHeight="1">
      <c r="B1550" s="32"/>
      <c r="C1550" s="183" t="s">
        <v>2230</v>
      </c>
      <c r="D1550" s="183" t="s">
        <v>344</v>
      </c>
      <c r="E1550" s="184" t="s">
        <v>2231</v>
      </c>
      <c r="F1550" s="185" t="s">
        <v>2232</v>
      </c>
      <c r="G1550" s="186" t="s">
        <v>183</v>
      </c>
      <c r="H1550" s="187">
        <v>1</v>
      </c>
      <c r="I1550" s="188"/>
      <c r="J1550" s="189">
        <f>ROUND(I1550*H1550,2)</f>
        <v>0</v>
      </c>
      <c r="K1550" s="185" t="s">
        <v>1</v>
      </c>
      <c r="L1550" s="190"/>
      <c r="M1550" s="191" t="s">
        <v>1</v>
      </c>
      <c r="N1550" s="192" t="s">
        <v>42</v>
      </c>
      <c r="P1550" s="145">
        <f>O1550*H1550</f>
        <v>0</v>
      </c>
      <c r="Q1550" s="145">
        <v>0.45400000000000001</v>
      </c>
      <c r="R1550" s="145">
        <f>Q1550*H1550</f>
        <v>0.45400000000000001</v>
      </c>
      <c r="S1550" s="145">
        <v>0</v>
      </c>
      <c r="T1550" s="146">
        <f>S1550*H1550</f>
        <v>0</v>
      </c>
      <c r="AR1550" s="147" t="s">
        <v>447</v>
      </c>
      <c r="AT1550" s="147" t="s">
        <v>344</v>
      </c>
      <c r="AU1550" s="147" t="s">
        <v>86</v>
      </c>
      <c r="AY1550" s="17" t="s">
        <v>177</v>
      </c>
      <c r="BE1550" s="148">
        <f>IF(N1550="základní",J1550,0)</f>
        <v>0</v>
      </c>
      <c r="BF1550" s="148">
        <f>IF(N1550="snížená",J1550,0)</f>
        <v>0</v>
      </c>
      <c r="BG1550" s="148">
        <f>IF(N1550="zákl. přenesená",J1550,0)</f>
        <v>0</v>
      </c>
      <c r="BH1550" s="148">
        <f>IF(N1550="sníž. přenesená",J1550,0)</f>
        <v>0</v>
      </c>
      <c r="BI1550" s="148">
        <f>IF(N1550="nulová",J1550,0)</f>
        <v>0</v>
      </c>
      <c r="BJ1550" s="17" t="s">
        <v>84</v>
      </c>
      <c r="BK1550" s="148">
        <f>ROUND(I1550*H1550,2)</f>
        <v>0</v>
      </c>
      <c r="BL1550" s="17" t="s">
        <v>354</v>
      </c>
      <c r="BM1550" s="147" t="s">
        <v>2233</v>
      </c>
    </row>
    <row r="1551" spans="2:65" s="1" customFormat="1" ht="11.25">
      <c r="B1551" s="32"/>
      <c r="D1551" s="149" t="s">
        <v>186</v>
      </c>
      <c r="F1551" s="150" t="s">
        <v>2171</v>
      </c>
      <c r="I1551" s="151"/>
      <c r="L1551" s="32"/>
      <c r="M1551" s="152"/>
      <c r="T1551" s="56"/>
      <c r="AT1551" s="17" t="s">
        <v>186</v>
      </c>
      <c r="AU1551" s="17" t="s">
        <v>86</v>
      </c>
    </row>
    <row r="1552" spans="2:65" s="12" customFormat="1" ht="11.25">
      <c r="B1552" s="156"/>
      <c r="D1552" s="149" t="s">
        <v>240</v>
      </c>
      <c r="E1552" s="157" t="s">
        <v>1</v>
      </c>
      <c r="F1552" s="158" t="s">
        <v>2234</v>
      </c>
      <c r="H1552" s="159">
        <v>1</v>
      </c>
      <c r="I1552" s="160"/>
      <c r="L1552" s="156"/>
      <c r="M1552" s="161"/>
      <c r="T1552" s="162"/>
      <c r="AT1552" s="157" t="s">
        <v>240</v>
      </c>
      <c r="AU1552" s="157" t="s">
        <v>86</v>
      </c>
      <c r="AV1552" s="12" t="s">
        <v>86</v>
      </c>
      <c r="AW1552" s="12" t="s">
        <v>32</v>
      </c>
      <c r="AX1552" s="12" t="s">
        <v>84</v>
      </c>
      <c r="AY1552" s="157" t="s">
        <v>177</v>
      </c>
    </row>
    <row r="1553" spans="2:65" s="1" customFormat="1" ht="16.5" customHeight="1">
      <c r="B1553" s="32"/>
      <c r="C1553" s="136" t="s">
        <v>2235</v>
      </c>
      <c r="D1553" s="136" t="s">
        <v>180</v>
      </c>
      <c r="E1553" s="137" t="s">
        <v>2236</v>
      </c>
      <c r="F1553" s="138" t="s">
        <v>2237</v>
      </c>
      <c r="G1553" s="139" t="s">
        <v>393</v>
      </c>
      <c r="H1553" s="140">
        <v>1</v>
      </c>
      <c r="I1553" s="141"/>
      <c r="J1553" s="142">
        <f>ROUND(I1553*H1553,2)</f>
        <v>0</v>
      </c>
      <c r="K1553" s="138" t="s">
        <v>237</v>
      </c>
      <c r="L1553" s="32"/>
      <c r="M1553" s="143" t="s">
        <v>1</v>
      </c>
      <c r="N1553" s="144" t="s">
        <v>42</v>
      </c>
      <c r="P1553" s="145">
        <f>O1553*H1553</f>
        <v>0</v>
      </c>
      <c r="Q1553" s="145">
        <v>8.4000000000000003E-4</v>
      </c>
      <c r="R1553" s="145">
        <f>Q1553*H1553</f>
        <v>8.4000000000000003E-4</v>
      </c>
      <c r="S1553" s="145">
        <v>0</v>
      </c>
      <c r="T1553" s="146">
        <f>S1553*H1553</f>
        <v>0</v>
      </c>
      <c r="AR1553" s="147" t="s">
        <v>354</v>
      </c>
      <c r="AT1553" s="147" t="s">
        <v>180</v>
      </c>
      <c r="AU1553" s="147" t="s">
        <v>86</v>
      </c>
      <c r="AY1553" s="17" t="s">
        <v>177</v>
      </c>
      <c r="BE1553" s="148">
        <f>IF(N1553="základní",J1553,0)</f>
        <v>0</v>
      </c>
      <c r="BF1553" s="148">
        <f>IF(N1553="snížená",J1553,0)</f>
        <v>0</v>
      </c>
      <c r="BG1553" s="148">
        <f>IF(N1553="zákl. přenesená",J1553,0)</f>
        <v>0</v>
      </c>
      <c r="BH1553" s="148">
        <f>IF(N1553="sníž. přenesená",J1553,0)</f>
        <v>0</v>
      </c>
      <c r="BI1553" s="148">
        <f>IF(N1553="nulová",J1553,0)</f>
        <v>0</v>
      </c>
      <c r="BJ1553" s="17" t="s">
        <v>84</v>
      </c>
      <c r="BK1553" s="148">
        <f>ROUND(I1553*H1553,2)</f>
        <v>0</v>
      </c>
      <c r="BL1553" s="17" t="s">
        <v>354</v>
      </c>
      <c r="BM1553" s="147" t="s">
        <v>2238</v>
      </c>
    </row>
    <row r="1554" spans="2:65" s="1" customFormat="1" ht="11.25">
      <c r="B1554" s="32"/>
      <c r="D1554" s="149" t="s">
        <v>186</v>
      </c>
      <c r="F1554" s="150" t="s">
        <v>2239</v>
      </c>
      <c r="I1554" s="151"/>
      <c r="L1554" s="32"/>
      <c r="M1554" s="152"/>
      <c r="T1554" s="56"/>
      <c r="AT1554" s="17" t="s">
        <v>186</v>
      </c>
      <c r="AU1554" s="17" t="s">
        <v>86</v>
      </c>
    </row>
    <row r="1555" spans="2:65" s="12" customFormat="1" ht="11.25">
      <c r="B1555" s="156"/>
      <c r="D1555" s="149" t="s">
        <v>240</v>
      </c>
      <c r="E1555" s="157" t="s">
        <v>1</v>
      </c>
      <c r="F1555" s="158" t="s">
        <v>1301</v>
      </c>
      <c r="H1555" s="159">
        <v>1</v>
      </c>
      <c r="I1555" s="160"/>
      <c r="L1555" s="156"/>
      <c r="M1555" s="161"/>
      <c r="T1555" s="162"/>
      <c r="AT1555" s="157" t="s">
        <v>240</v>
      </c>
      <c r="AU1555" s="157" t="s">
        <v>86</v>
      </c>
      <c r="AV1555" s="12" t="s">
        <v>86</v>
      </c>
      <c r="AW1555" s="12" t="s">
        <v>32</v>
      </c>
      <c r="AX1555" s="12" t="s">
        <v>84</v>
      </c>
      <c r="AY1555" s="157" t="s">
        <v>177</v>
      </c>
    </row>
    <row r="1556" spans="2:65" s="1" customFormat="1" ht="24.2" customHeight="1">
      <c r="B1556" s="32"/>
      <c r="C1556" s="183" t="s">
        <v>2240</v>
      </c>
      <c r="D1556" s="183" t="s">
        <v>344</v>
      </c>
      <c r="E1556" s="184" t="s">
        <v>2241</v>
      </c>
      <c r="F1556" s="185" t="s">
        <v>2242</v>
      </c>
      <c r="G1556" s="186" t="s">
        <v>393</v>
      </c>
      <c r="H1556" s="187">
        <v>1</v>
      </c>
      <c r="I1556" s="188"/>
      <c r="J1556" s="189">
        <f>ROUND(I1556*H1556,2)</f>
        <v>0</v>
      </c>
      <c r="K1556" s="185" t="s">
        <v>1</v>
      </c>
      <c r="L1556" s="190"/>
      <c r="M1556" s="191" t="s">
        <v>1</v>
      </c>
      <c r="N1556" s="192" t="s">
        <v>42</v>
      </c>
      <c r="P1556" s="145">
        <f>O1556*H1556</f>
        <v>0</v>
      </c>
      <c r="Q1556" s="145">
        <v>0.19900000000000001</v>
      </c>
      <c r="R1556" s="145">
        <f>Q1556*H1556</f>
        <v>0.19900000000000001</v>
      </c>
      <c r="S1556" s="145">
        <v>0</v>
      </c>
      <c r="T1556" s="146">
        <f>S1556*H1556</f>
        <v>0</v>
      </c>
      <c r="AR1556" s="147" t="s">
        <v>447</v>
      </c>
      <c r="AT1556" s="147" t="s">
        <v>344</v>
      </c>
      <c r="AU1556" s="147" t="s">
        <v>86</v>
      </c>
      <c r="AY1556" s="17" t="s">
        <v>177</v>
      </c>
      <c r="BE1556" s="148">
        <f>IF(N1556="základní",J1556,0)</f>
        <v>0</v>
      </c>
      <c r="BF1556" s="148">
        <f>IF(N1556="snížená",J1556,0)</f>
        <v>0</v>
      </c>
      <c r="BG1556" s="148">
        <f>IF(N1556="zákl. přenesená",J1556,0)</f>
        <v>0</v>
      </c>
      <c r="BH1556" s="148">
        <f>IF(N1556="sníž. přenesená",J1556,0)</f>
        <v>0</v>
      </c>
      <c r="BI1556" s="148">
        <f>IF(N1556="nulová",J1556,0)</f>
        <v>0</v>
      </c>
      <c r="BJ1556" s="17" t="s">
        <v>84</v>
      </c>
      <c r="BK1556" s="148">
        <f>ROUND(I1556*H1556,2)</f>
        <v>0</v>
      </c>
      <c r="BL1556" s="17" t="s">
        <v>354</v>
      </c>
      <c r="BM1556" s="147" t="s">
        <v>2243</v>
      </c>
    </row>
    <row r="1557" spans="2:65" s="1" customFormat="1" ht="48.75">
      <c r="B1557" s="32"/>
      <c r="D1557" s="149" t="s">
        <v>186</v>
      </c>
      <c r="F1557" s="150" t="s">
        <v>2244</v>
      </c>
      <c r="I1557" s="151"/>
      <c r="L1557" s="32"/>
      <c r="M1557" s="152"/>
      <c r="T1557" s="56"/>
      <c r="AT1557" s="17" t="s">
        <v>186</v>
      </c>
      <c r="AU1557" s="17" t="s">
        <v>86</v>
      </c>
    </row>
    <row r="1558" spans="2:65" s="12" customFormat="1" ht="11.25">
      <c r="B1558" s="156"/>
      <c r="D1558" s="149" t="s">
        <v>240</v>
      </c>
      <c r="E1558" s="157" t="s">
        <v>1</v>
      </c>
      <c r="F1558" s="158" t="s">
        <v>2245</v>
      </c>
      <c r="H1558" s="159">
        <v>1</v>
      </c>
      <c r="I1558" s="160"/>
      <c r="L1558" s="156"/>
      <c r="M1558" s="161"/>
      <c r="T1558" s="162"/>
      <c r="AT1558" s="157" t="s">
        <v>240</v>
      </c>
      <c r="AU1558" s="157" t="s">
        <v>86</v>
      </c>
      <c r="AV1558" s="12" t="s">
        <v>86</v>
      </c>
      <c r="AW1558" s="12" t="s">
        <v>32</v>
      </c>
      <c r="AX1558" s="12" t="s">
        <v>84</v>
      </c>
      <c r="AY1558" s="157" t="s">
        <v>177</v>
      </c>
    </row>
    <row r="1559" spans="2:65" s="1" customFormat="1" ht="16.5" customHeight="1">
      <c r="B1559" s="32"/>
      <c r="C1559" s="136" t="s">
        <v>2246</v>
      </c>
      <c r="D1559" s="136" t="s">
        <v>180</v>
      </c>
      <c r="E1559" s="137" t="s">
        <v>2247</v>
      </c>
      <c r="F1559" s="138" t="s">
        <v>2248</v>
      </c>
      <c r="G1559" s="139" t="s">
        <v>183</v>
      </c>
      <c r="H1559" s="140">
        <v>1</v>
      </c>
      <c r="I1559" s="141"/>
      <c r="J1559" s="142">
        <f>ROUND(I1559*H1559,2)</f>
        <v>0</v>
      </c>
      <c r="K1559" s="138" t="s">
        <v>1</v>
      </c>
      <c r="L1559" s="32"/>
      <c r="M1559" s="143" t="s">
        <v>1</v>
      </c>
      <c r="N1559" s="144" t="s">
        <v>42</v>
      </c>
      <c r="P1559" s="145">
        <f>O1559*H1559</f>
        <v>0</v>
      </c>
      <c r="Q1559" s="145">
        <v>0</v>
      </c>
      <c r="R1559" s="145">
        <f>Q1559*H1559</f>
        <v>0</v>
      </c>
      <c r="S1559" s="145">
        <v>0</v>
      </c>
      <c r="T1559" s="146">
        <f>S1559*H1559</f>
        <v>0</v>
      </c>
      <c r="AR1559" s="147" t="s">
        <v>354</v>
      </c>
      <c r="AT1559" s="147" t="s">
        <v>180</v>
      </c>
      <c r="AU1559" s="147" t="s">
        <v>86</v>
      </c>
      <c r="AY1559" s="17" t="s">
        <v>177</v>
      </c>
      <c r="BE1559" s="148">
        <f>IF(N1559="základní",J1559,0)</f>
        <v>0</v>
      </c>
      <c r="BF1559" s="148">
        <f>IF(N1559="snížená",J1559,0)</f>
        <v>0</v>
      </c>
      <c r="BG1559" s="148">
        <f>IF(N1559="zákl. přenesená",J1559,0)</f>
        <v>0</v>
      </c>
      <c r="BH1559" s="148">
        <f>IF(N1559="sníž. přenesená",J1559,0)</f>
        <v>0</v>
      </c>
      <c r="BI1559" s="148">
        <f>IF(N1559="nulová",J1559,0)</f>
        <v>0</v>
      </c>
      <c r="BJ1559" s="17" t="s">
        <v>84</v>
      </c>
      <c r="BK1559" s="148">
        <f>ROUND(I1559*H1559,2)</f>
        <v>0</v>
      </c>
      <c r="BL1559" s="17" t="s">
        <v>354</v>
      </c>
      <c r="BM1559" s="147" t="s">
        <v>2249</v>
      </c>
    </row>
    <row r="1560" spans="2:65" s="1" customFormat="1" ht="11.25">
      <c r="B1560" s="32"/>
      <c r="D1560" s="149" t="s">
        <v>186</v>
      </c>
      <c r="F1560" s="150" t="s">
        <v>2248</v>
      </c>
      <c r="I1560" s="151"/>
      <c r="L1560" s="32"/>
      <c r="M1560" s="152"/>
      <c r="T1560" s="56"/>
      <c r="AT1560" s="17" t="s">
        <v>186</v>
      </c>
      <c r="AU1560" s="17" t="s">
        <v>86</v>
      </c>
    </row>
    <row r="1561" spans="2:65" s="11" customFormat="1" ht="22.9" customHeight="1">
      <c r="B1561" s="124"/>
      <c r="D1561" s="125" t="s">
        <v>76</v>
      </c>
      <c r="E1561" s="134" t="s">
        <v>2250</v>
      </c>
      <c r="F1561" s="134" t="s">
        <v>2251</v>
      </c>
      <c r="I1561" s="127"/>
      <c r="J1561" s="135">
        <f>BK1561</f>
        <v>0</v>
      </c>
      <c r="L1561" s="124"/>
      <c r="M1561" s="129"/>
      <c r="P1561" s="130">
        <f>SUM(P1562:P1585)</f>
        <v>0</v>
      </c>
      <c r="R1561" s="130">
        <f>SUM(R1562:R1585)</f>
        <v>1.764</v>
      </c>
      <c r="T1561" s="131">
        <f>SUM(T1562:T1585)</f>
        <v>0</v>
      </c>
      <c r="AR1561" s="125" t="s">
        <v>86</v>
      </c>
      <c r="AT1561" s="132" t="s">
        <v>76</v>
      </c>
      <c r="AU1561" s="132" t="s">
        <v>84</v>
      </c>
      <c r="AY1561" s="125" t="s">
        <v>177</v>
      </c>
      <c r="BK1561" s="133">
        <f>SUM(BK1562:BK1585)</f>
        <v>0</v>
      </c>
    </row>
    <row r="1562" spans="2:65" s="1" customFormat="1" ht="16.5" customHeight="1">
      <c r="B1562" s="32"/>
      <c r="C1562" s="136" t="s">
        <v>2252</v>
      </c>
      <c r="D1562" s="136" t="s">
        <v>180</v>
      </c>
      <c r="E1562" s="137" t="s">
        <v>2253</v>
      </c>
      <c r="F1562" s="138" t="s">
        <v>2254</v>
      </c>
      <c r="G1562" s="139" t="s">
        <v>183</v>
      </c>
      <c r="H1562" s="140">
        <v>1</v>
      </c>
      <c r="I1562" s="141"/>
      <c r="J1562" s="142">
        <f>ROUND(I1562*H1562,2)</f>
        <v>0</v>
      </c>
      <c r="K1562" s="138" t="s">
        <v>1</v>
      </c>
      <c r="L1562" s="32"/>
      <c r="M1562" s="143" t="s">
        <v>1</v>
      </c>
      <c r="N1562" s="144" t="s">
        <v>42</v>
      </c>
      <c r="P1562" s="145">
        <f>O1562*H1562</f>
        <v>0</v>
      </c>
      <c r="Q1562" s="145">
        <v>0</v>
      </c>
      <c r="R1562" s="145">
        <f>Q1562*H1562</f>
        <v>0</v>
      </c>
      <c r="S1562" s="145">
        <v>0</v>
      </c>
      <c r="T1562" s="146">
        <f>S1562*H1562</f>
        <v>0</v>
      </c>
      <c r="AR1562" s="147" t="s">
        <v>115</v>
      </c>
      <c r="AT1562" s="147" t="s">
        <v>180</v>
      </c>
      <c r="AU1562" s="147" t="s">
        <v>86</v>
      </c>
      <c r="AY1562" s="17" t="s">
        <v>177</v>
      </c>
      <c r="BE1562" s="148">
        <f>IF(N1562="základní",J1562,0)</f>
        <v>0</v>
      </c>
      <c r="BF1562" s="148">
        <f>IF(N1562="snížená",J1562,0)</f>
        <v>0</v>
      </c>
      <c r="BG1562" s="148">
        <f>IF(N1562="zákl. přenesená",J1562,0)</f>
        <v>0</v>
      </c>
      <c r="BH1562" s="148">
        <f>IF(N1562="sníž. přenesená",J1562,0)</f>
        <v>0</v>
      </c>
      <c r="BI1562" s="148">
        <f>IF(N1562="nulová",J1562,0)</f>
        <v>0</v>
      </c>
      <c r="BJ1562" s="17" t="s">
        <v>84</v>
      </c>
      <c r="BK1562" s="148">
        <f>ROUND(I1562*H1562,2)</f>
        <v>0</v>
      </c>
      <c r="BL1562" s="17" t="s">
        <v>115</v>
      </c>
      <c r="BM1562" s="147" t="s">
        <v>2255</v>
      </c>
    </row>
    <row r="1563" spans="2:65" s="1" customFormat="1" ht="11.25">
      <c r="B1563" s="32"/>
      <c r="D1563" s="149" t="s">
        <v>186</v>
      </c>
      <c r="F1563" s="150" t="s">
        <v>1280</v>
      </c>
      <c r="I1563" s="151"/>
      <c r="L1563" s="32"/>
      <c r="M1563" s="152"/>
      <c r="T1563" s="56"/>
      <c r="AT1563" s="17" t="s">
        <v>186</v>
      </c>
      <c r="AU1563" s="17" t="s">
        <v>86</v>
      </c>
    </row>
    <row r="1564" spans="2:65" s="12" customFormat="1" ht="11.25">
      <c r="B1564" s="156"/>
      <c r="D1564" s="149" t="s">
        <v>240</v>
      </c>
      <c r="E1564" s="157" t="s">
        <v>1</v>
      </c>
      <c r="F1564" s="158" t="s">
        <v>2256</v>
      </c>
      <c r="H1564" s="159">
        <v>1</v>
      </c>
      <c r="I1564" s="160"/>
      <c r="L1564" s="156"/>
      <c r="M1564" s="161"/>
      <c r="T1564" s="162"/>
      <c r="AT1564" s="157" t="s">
        <v>240</v>
      </c>
      <c r="AU1564" s="157" t="s">
        <v>86</v>
      </c>
      <c r="AV1564" s="12" t="s">
        <v>86</v>
      </c>
      <c r="AW1564" s="12" t="s">
        <v>32</v>
      </c>
      <c r="AX1564" s="12" t="s">
        <v>84</v>
      </c>
      <c r="AY1564" s="157" t="s">
        <v>177</v>
      </c>
    </row>
    <row r="1565" spans="2:65" s="1" customFormat="1" ht="16.5" customHeight="1">
      <c r="B1565" s="32"/>
      <c r="C1565" s="136" t="s">
        <v>2257</v>
      </c>
      <c r="D1565" s="136" t="s">
        <v>180</v>
      </c>
      <c r="E1565" s="137" t="s">
        <v>2258</v>
      </c>
      <c r="F1565" s="138" t="s">
        <v>2259</v>
      </c>
      <c r="G1565" s="139" t="s">
        <v>183</v>
      </c>
      <c r="H1565" s="140">
        <v>2</v>
      </c>
      <c r="I1565" s="141"/>
      <c r="J1565" s="142">
        <f>ROUND(I1565*H1565,2)</f>
        <v>0</v>
      </c>
      <c r="K1565" s="138" t="s">
        <v>1</v>
      </c>
      <c r="L1565" s="32"/>
      <c r="M1565" s="143" t="s">
        <v>1</v>
      </c>
      <c r="N1565" s="144" t="s">
        <v>42</v>
      </c>
      <c r="P1565" s="145">
        <f>O1565*H1565</f>
        <v>0</v>
      </c>
      <c r="Q1565" s="145">
        <v>0</v>
      </c>
      <c r="R1565" s="145">
        <f>Q1565*H1565</f>
        <v>0</v>
      </c>
      <c r="S1565" s="145">
        <v>0</v>
      </c>
      <c r="T1565" s="146">
        <f>S1565*H1565</f>
        <v>0</v>
      </c>
      <c r="AR1565" s="147" t="s">
        <v>115</v>
      </c>
      <c r="AT1565" s="147" t="s">
        <v>180</v>
      </c>
      <c r="AU1565" s="147" t="s">
        <v>86</v>
      </c>
      <c r="AY1565" s="17" t="s">
        <v>177</v>
      </c>
      <c r="BE1565" s="148">
        <f>IF(N1565="základní",J1565,0)</f>
        <v>0</v>
      </c>
      <c r="BF1565" s="148">
        <f>IF(N1565="snížená",J1565,0)</f>
        <v>0</v>
      </c>
      <c r="BG1565" s="148">
        <f>IF(N1565="zákl. přenesená",J1565,0)</f>
        <v>0</v>
      </c>
      <c r="BH1565" s="148">
        <f>IF(N1565="sníž. přenesená",J1565,0)</f>
        <v>0</v>
      </c>
      <c r="BI1565" s="148">
        <f>IF(N1565="nulová",J1565,0)</f>
        <v>0</v>
      </c>
      <c r="BJ1565" s="17" t="s">
        <v>84</v>
      </c>
      <c r="BK1565" s="148">
        <f>ROUND(I1565*H1565,2)</f>
        <v>0</v>
      </c>
      <c r="BL1565" s="17" t="s">
        <v>115</v>
      </c>
      <c r="BM1565" s="147" t="s">
        <v>2260</v>
      </c>
    </row>
    <row r="1566" spans="2:65" s="1" customFormat="1" ht="11.25">
      <c r="B1566" s="32"/>
      <c r="D1566" s="149" t="s">
        <v>186</v>
      </c>
      <c r="F1566" s="150" t="s">
        <v>2259</v>
      </c>
      <c r="I1566" s="151"/>
      <c r="L1566" s="32"/>
      <c r="M1566" s="152"/>
      <c r="T1566" s="56"/>
      <c r="AT1566" s="17" t="s">
        <v>186</v>
      </c>
      <c r="AU1566" s="17" t="s">
        <v>86</v>
      </c>
    </row>
    <row r="1567" spans="2:65" s="1" customFormat="1" ht="19.5">
      <c r="B1567" s="32"/>
      <c r="D1567" s="149" t="s">
        <v>784</v>
      </c>
      <c r="F1567" s="193" t="s">
        <v>2261</v>
      </c>
      <c r="I1567" s="151"/>
      <c r="L1567" s="32"/>
      <c r="M1567" s="152"/>
      <c r="T1567" s="56"/>
      <c r="AT1567" s="17" t="s">
        <v>784</v>
      </c>
      <c r="AU1567" s="17" t="s">
        <v>86</v>
      </c>
    </row>
    <row r="1568" spans="2:65" s="12" customFormat="1" ht="11.25">
      <c r="B1568" s="156"/>
      <c r="D1568" s="149" t="s">
        <v>240</v>
      </c>
      <c r="E1568" s="157" t="s">
        <v>1</v>
      </c>
      <c r="F1568" s="158" t="s">
        <v>2262</v>
      </c>
      <c r="H1568" s="159">
        <v>2</v>
      </c>
      <c r="I1568" s="160"/>
      <c r="L1568" s="156"/>
      <c r="M1568" s="161"/>
      <c r="T1568" s="162"/>
      <c r="AT1568" s="157" t="s">
        <v>240</v>
      </c>
      <c r="AU1568" s="157" t="s">
        <v>86</v>
      </c>
      <c r="AV1568" s="12" t="s">
        <v>86</v>
      </c>
      <c r="AW1568" s="12" t="s">
        <v>32</v>
      </c>
      <c r="AX1568" s="12" t="s">
        <v>84</v>
      </c>
      <c r="AY1568" s="157" t="s">
        <v>177</v>
      </c>
    </row>
    <row r="1569" spans="2:65" s="1" customFormat="1" ht="16.5" customHeight="1">
      <c r="B1569" s="32"/>
      <c r="C1569" s="136" t="s">
        <v>2263</v>
      </c>
      <c r="D1569" s="136" t="s">
        <v>180</v>
      </c>
      <c r="E1569" s="137" t="s">
        <v>2264</v>
      </c>
      <c r="F1569" s="138" t="s">
        <v>2265</v>
      </c>
      <c r="G1569" s="139" t="s">
        <v>393</v>
      </c>
      <c r="H1569" s="140">
        <v>2</v>
      </c>
      <c r="I1569" s="141"/>
      <c r="J1569" s="142">
        <f>ROUND(I1569*H1569,2)</f>
        <v>0</v>
      </c>
      <c r="K1569" s="138" t="s">
        <v>1</v>
      </c>
      <c r="L1569" s="32"/>
      <c r="M1569" s="143" t="s">
        <v>1</v>
      </c>
      <c r="N1569" s="144" t="s">
        <v>42</v>
      </c>
      <c r="P1569" s="145">
        <f>O1569*H1569</f>
        <v>0</v>
      </c>
      <c r="Q1569" s="145">
        <v>0</v>
      </c>
      <c r="R1569" s="145">
        <f>Q1569*H1569</f>
        <v>0</v>
      </c>
      <c r="S1569" s="145">
        <v>0</v>
      </c>
      <c r="T1569" s="146">
        <f>S1569*H1569</f>
        <v>0</v>
      </c>
      <c r="AR1569" s="147" t="s">
        <v>115</v>
      </c>
      <c r="AT1569" s="147" t="s">
        <v>180</v>
      </c>
      <c r="AU1569" s="147" t="s">
        <v>86</v>
      </c>
      <c r="AY1569" s="17" t="s">
        <v>177</v>
      </c>
      <c r="BE1569" s="148">
        <f>IF(N1569="základní",J1569,0)</f>
        <v>0</v>
      </c>
      <c r="BF1569" s="148">
        <f>IF(N1569="snížená",J1569,0)</f>
        <v>0</v>
      </c>
      <c r="BG1569" s="148">
        <f>IF(N1569="zákl. přenesená",J1569,0)</f>
        <v>0</v>
      </c>
      <c r="BH1569" s="148">
        <f>IF(N1569="sníž. přenesená",J1569,0)</f>
        <v>0</v>
      </c>
      <c r="BI1569" s="148">
        <f>IF(N1569="nulová",J1569,0)</f>
        <v>0</v>
      </c>
      <c r="BJ1569" s="17" t="s">
        <v>84</v>
      </c>
      <c r="BK1569" s="148">
        <f>ROUND(I1569*H1569,2)</f>
        <v>0</v>
      </c>
      <c r="BL1569" s="17" t="s">
        <v>115</v>
      </c>
      <c r="BM1569" s="147" t="s">
        <v>2266</v>
      </c>
    </row>
    <row r="1570" spans="2:65" s="1" customFormat="1" ht="19.5">
      <c r="B1570" s="32"/>
      <c r="D1570" s="149" t="s">
        <v>186</v>
      </c>
      <c r="F1570" s="150" t="s">
        <v>2267</v>
      </c>
      <c r="I1570" s="151"/>
      <c r="L1570" s="32"/>
      <c r="M1570" s="152"/>
      <c r="T1570" s="56"/>
      <c r="AT1570" s="17" t="s">
        <v>186</v>
      </c>
      <c r="AU1570" s="17" t="s">
        <v>86</v>
      </c>
    </row>
    <row r="1571" spans="2:65" s="12" customFormat="1" ht="11.25">
      <c r="B1571" s="156"/>
      <c r="D1571" s="149" t="s">
        <v>240</v>
      </c>
      <c r="E1571" s="157" t="s">
        <v>1</v>
      </c>
      <c r="F1571" s="158" t="s">
        <v>1469</v>
      </c>
      <c r="H1571" s="159">
        <v>2</v>
      </c>
      <c r="I1571" s="160"/>
      <c r="L1571" s="156"/>
      <c r="M1571" s="161"/>
      <c r="T1571" s="162"/>
      <c r="AT1571" s="157" t="s">
        <v>240</v>
      </c>
      <c r="AU1571" s="157" t="s">
        <v>86</v>
      </c>
      <c r="AV1571" s="12" t="s">
        <v>86</v>
      </c>
      <c r="AW1571" s="12" t="s">
        <v>32</v>
      </c>
      <c r="AX1571" s="12" t="s">
        <v>84</v>
      </c>
      <c r="AY1571" s="157" t="s">
        <v>177</v>
      </c>
    </row>
    <row r="1572" spans="2:65" s="1" customFormat="1" ht="16.5" customHeight="1">
      <c r="B1572" s="32"/>
      <c r="C1572" s="136" t="s">
        <v>2268</v>
      </c>
      <c r="D1572" s="136" t="s">
        <v>180</v>
      </c>
      <c r="E1572" s="137" t="s">
        <v>2269</v>
      </c>
      <c r="F1572" s="138" t="s">
        <v>2270</v>
      </c>
      <c r="G1572" s="139" t="s">
        <v>393</v>
      </c>
      <c r="H1572" s="140">
        <v>1</v>
      </c>
      <c r="I1572" s="141"/>
      <c r="J1572" s="142">
        <f>ROUND(I1572*H1572,2)</f>
        <v>0</v>
      </c>
      <c r="K1572" s="138" t="s">
        <v>1</v>
      </c>
      <c r="L1572" s="32"/>
      <c r="M1572" s="143" t="s">
        <v>1</v>
      </c>
      <c r="N1572" s="144" t="s">
        <v>42</v>
      </c>
      <c r="P1572" s="145">
        <f>O1572*H1572</f>
        <v>0</v>
      </c>
      <c r="Q1572" s="145">
        <v>0</v>
      </c>
      <c r="R1572" s="145">
        <f>Q1572*H1572</f>
        <v>0</v>
      </c>
      <c r="S1572" s="145">
        <v>0</v>
      </c>
      <c r="T1572" s="146">
        <f>S1572*H1572</f>
        <v>0</v>
      </c>
      <c r="AR1572" s="147" t="s">
        <v>115</v>
      </c>
      <c r="AT1572" s="147" t="s">
        <v>180</v>
      </c>
      <c r="AU1572" s="147" t="s">
        <v>86</v>
      </c>
      <c r="AY1572" s="17" t="s">
        <v>177</v>
      </c>
      <c r="BE1572" s="148">
        <f>IF(N1572="základní",J1572,0)</f>
        <v>0</v>
      </c>
      <c r="BF1572" s="148">
        <f>IF(N1572="snížená",J1572,0)</f>
        <v>0</v>
      </c>
      <c r="BG1572" s="148">
        <f>IF(N1572="zákl. přenesená",J1572,0)</f>
        <v>0</v>
      </c>
      <c r="BH1572" s="148">
        <f>IF(N1572="sníž. přenesená",J1572,0)</f>
        <v>0</v>
      </c>
      <c r="BI1572" s="148">
        <f>IF(N1572="nulová",J1572,0)</f>
        <v>0</v>
      </c>
      <c r="BJ1572" s="17" t="s">
        <v>84</v>
      </c>
      <c r="BK1572" s="148">
        <f>ROUND(I1572*H1572,2)</f>
        <v>0</v>
      </c>
      <c r="BL1572" s="17" t="s">
        <v>115</v>
      </c>
      <c r="BM1572" s="147" t="s">
        <v>2271</v>
      </c>
    </row>
    <row r="1573" spans="2:65" s="1" customFormat="1" ht="19.5">
      <c r="B1573" s="32"/>
      <c r="D1573" s="149" t="s">
        <v>186</v>
      </c>
      <c r="F1573" s="150" t="s">
        <v>2272</v>
      </c>
      <c r="I1573" s="151"/>
      <c r="L1573" s="32"/>
      <c r="M1573" s="152"/>
      <c r="T1573" s="56"/>
      <c r="AT1573" s="17" t="s">
        <v>186</v>
      </c>
      <c r="AU1573" s="17" t="s">
        <v>86</v>
      </c>
    </row>
    <row r="1574" spans="2:65" s="12" customFormat="1" ht="11.25">
      <c r="B1574" s="156"/>
      <c r="D1574" s="149" t="s">
        <v>240</v>
      </c>
      <c r="E1574" s="157" t="s">
        <v>1</v>
      </c>
      <c r="F1574" s="158" t="s">
        <v>2273</v>
      </c>
      <c r="H1574" s="159">
        <v>1</v>
      </c>
      <c r="I1574" s="160"/>
      <c r="L1574" s="156"/>
      <c r="M1574" s="161"/>
      <c r="T1574" s="162"/>
      <c r="AT1574" s="157" t="s">
        <v>240</v>
      </c>
      <c r="AU1574" s="157" t="s">
        <v>86</v>
      </c>
      <c r="AV1574" s="12" t="s">
        <v>86</v>
      </c>
      <c r="AW1574" s="12" t="s">
        <v>32</v>
      </c>
      <c r="AX1574" s="12" t="s">
        <v>84</v>
      </c>
      <c r="AY1574" s="157" t="s">
        <v>177</v>
      </c>
    </row>
    <row r="1575" spans="2:65" s="1" customFormat="1" ht="16.5" customHeight="1">
      <c r="B1575" s="32"/>
      <c r="C1575" s="136" t="s">
        <v>2274</v>
      </c>
      <c r="D1575" s="136" t="s">
        <v>180</v>
      </c>
      <c r="E1575" s="137" t="s">
        <v>2275</v>
      </c>
      <c r="F1575" s="138" t="s">
        <v>2276</v>
      </c>
      <c r="G1575" s="139" t="s">
        <v>393</v>
      </c>
      <c r="H1575" s="140">
        <v>2</v>
      </c>
      <c r="I1575" s="141"/>
      <c r="J1575" s="142">
        <f>ROUND(I1575*H1575,2)</f>
        <v>0</v>
      </c>
      <c r="K1575" s="138" t="s">
        <v>237</v>
      </c>
      <c r="L1575" s="32"/>
      <c r="M1575" s="143" t="s">
        <v>1</v>
      </c>
      <c r="N1575" s="144" t="s">
        <v>42</v>
      </c>
      <c r="P1575" s="145">
        <f>O1575*H1575</f>
        <v>0</v>
      </c>
      <c r="Q1575" s="145">
        <v>0</v>
      </c>
      <c r="R1575" s="145">
        <f>Q1575*H1575</f>
        <v>0</v>
      </c>
      <c r="S1575" s="145">
        <v>0</v>
      </c>
      <c r="T1575" s="146">
        <f>S1575*H1575</f>
        <v>0</v>
      </c>
      <c r="AR1575" s="147" t="s">
        <v>354</v>
      </c>
      <c r="AT1575" s="147" t="s">
        <v>180</v>
      </c>
      <c r="AU1575" s="147" t="s">
        <v>86</v>
      </c>
      <c r="AY1575" s="17" t="s">
        <v>177</v>
      </c>
      <c r="BE1575" s="148">
        <f>IF(N1575="základní",J1575,0)</f>
        <v>0</v>
      </c>
      <c r="BF1575" s="148">
        <f>IF(N1575="snížená",J1575,0)</f>
        <v>0</v>
      </c>
      <c r="BG1575" s="148">
        <f>IF(N1575="zákl. přenesená",J1575,0)</f>
        <v>0</v>
      </c>
      <c r="BH1575" s="148">
        <f>IF(N1575="sníž. přenesená",J1575,0)</f>
        <v>0</v>
      </c>
      <c r="BI1575" s="148">
        <f>IF(N1575="nulová",J1575,0)</f>
        <v>0</v>
      </c>
      <c r="BJ1575" s="17" t="s">
        <v>84</v>
      </c>
      <c r="BK1575" s="148">
        <f>ROUND(I1575*H1575,2)</f>
        <v>0</v>
      </c>
      <c r="BL1575" s="17" t="s">
        <v>354</v>
      </c>
      <c r="BM1575" s="147" t="s">
        <v>2277</v>
      </c>
    </row>
    <row r="1576" spans="2:65" s="1" customFormat="1" ht="11.25">
      <c r="B1576" s="32"/>
      <c r="D1576" s="149" t="s">
        <v>186</v>
      </c>
      <c r="F1576" s="150" t="s">
        <v>2278</v>
      </c>
      <c r="I1576" s="151"/>
      <c r="L1576" s="32"/>
      <c r="M1576" s="152"/>
      <c r="T1576" s="56"/>
      <c r="AT1576" s="17" t="s">
        <v>186</v>
      </c>
      <c r="AU1576" s="17" t="s">
        <v>86</v>
      </c>
    </row>
    <row r="1577" spans="2:65" s="12" customFormat="1" ht="11.25">
      <c r="B1577" s="156"/>
      <c r="D1577" s="149" t="s">
        <v>240</v>
      </c>
      <c r="E1577" s="157" t="s">
        <v>1</v>
      </c>
      <c r="F1577" s="158" t="s">
        <v>2197</v>
      </c>
      <c r="H1577" s="159">
        <v>2</v>
      </c>
      <c r="I1577" s="160"/>
      <c r="L1577" s="156"/>
      <c r="M1577" s="161"/>
      <c r="T1577" s="162"/>
      <c r="AT1577" s="157" t="s">
        <v>240</v>
      </c>
      <c r="AU1577" s="157" t="s">
        <v>86</v>
      </c>
      <c r="AV1577" s="12" t="s">
        <v>86</v>
      </c>
      <c r="AW1577" s="12" t="s">
        <v>32</v>
      </c>
      <c r="AX1577" s="12" t="s">
        <v>84</v>
      </c>
      <c r="AY1577" s="157" t="s">
        <v>177</v>
      </c>
    </row>
    <row r="1578" spans="2:65" s="1" customFormat="1" ht="16.5" customHeight="1">
      <c r="B1578" s="32"/>
      <c r="C1578" s="183" t="s">
        <v>2279</v>
      </c>
      <c r="D1578" s="183" t="s">
        <v>344</v>
      </c>
      <c r="E1578" s="184" t="s">
        <v>2280</v>
      </c>
      <c r="F1578" s="185" t="s">
        <v>2281</v>
      </c>
      <c r="G1578" s="186" t="s">
        <v>393</v>
      </c>
      <c r="H1578" s="187">
        <v>1</v>
      </c>
      <c r="I1578" s="188"/>
      <c r="J1578" s="189">
        <f>ROUND(I1578*H1578,2)</f>
        <v>0</v>
      </c>
      <c r="K1578" s="185" t="s">
        <v>1</v>
      </c>
      <c r="L1578" s="190"/>
      <c r="M1578" s="191" t="s">
        <v>1</v>
      </c>
      <c r="N1578" s="192" t="s">
        <v>42</v>
      </c>
      <c r="P1578" s="145">
        <f>O1578*H1578</f>
        <v>0</v>
      </c>
      <c r="Q1578" s="145">
        <v>0.79600000000000004</v>
      </c>
      <c r="R1578" s="145">
        <f>Q1578*H1578</f>
        <v>0.79600000000000004</v>
      </c>
      <c r="S1578" s="145">
        <v>0</v>
      </c>
      <c r="T1578" s="146">
        <f>S1578*H1578</f>
        <v>0</v>
      </c>
      <c r="AR1578" s="147" t="s">
        <v>447</v>
      </c>
      <c r="AT1578" s="147" t="s">
        <v>344</v>
      </c>
      <c r="AU1578" s="147" t="s">
        <v>86</v>
      </c>
      <c r="AY1578" s="17" t="s">
        <v>177</v>
      </c>
      <c r="BE1578" s="148">
        <f>IF(N1578="základní",J1578,0)</f>
        <v>0</v>
      </c>
      <c r="BF1578" s="148">
        <f>IF(N1578="snížená",J1578,0)</f>
        <v>0</v>
      </c>
      <c r="BG1578" s="148">
        <f>IF(N1578="zákl. přenesená",J1578,0)</f>
        <v>0</v>
      </c>
      <c r="BH1578" s="148">
        <f>IF(N1578="sníž. přenesená",J1578,0)</f>
        <v>0</v>
      </c>
      <c r="BI1578" s="148">
        <f>IF(N1578="nulová",J1578,0)</f>
        <v>0</v>
      </c>
      <c r="BJ1578" s="17" t="s">
        <v>84</v>
      </c>
      <c r="BK1578" s="148">
        <f>ROUND(I1578*H1578,2)</f>
        <v>0</v>
      </c>
      <c r="BL1578" s="17" t="s">
        <v>354</v>
      </c>
      <c r="BM1578" s="147" t="s">
        <v>2282</v>
      </c>
    </row>
    <row r="1579" spans="2:65" s="1" customFormat="1" ht="58.5">
      <c r="B1579" s="32"/>
      <c r="D1579" s="149" t="s">
        <v>186</v>
      </c>
      <c r="F1579" s="150" t="s">
        <v>2283</v>
      </c>
      <c r="I1579" s="151"/>
      <c r="L1579" s="32"/>
      <c r="M1579" s="152"/>
      <c r="T1579" s="56"/>
      <c r="AT1579" s="17" t="s">
        <v>186</v>
      </c>
      <c r="AU1579" s="17" t="s">
        <v>86</v>
      </c>
    </row>
    <row r="1580" spans="2:65" s="12" customFormat="1" ht="11.25">
      <c r="B1580" s="156"/>
      <c r="D1580" s="149" t="s">
        <v>240</v>
      </c>
      <c r="E1580" s="157" t="s">
        <v>1</v>
      </c>
      <c r="F1580" s="158" t="s">
        <v>2284</v>
      </c>
      <c r="H1580" s="159">
        <v>1</v>
      </c>
      <c r="I1580" s="160"/>
      <c r="L1580" s="156"/>
      <c r="M1580" s="161"/>
      <c r="T1580" s="162"/>
      <c r="AT1580" s="157" t="s">
        <v>240</v>
      </c>
      <c r="AU1580" s="157" t="s">
        <v>86</v>
      </c>
      <c r="AV1580" s="12" t="s">
        <v>86</v>
      </c>
      <c r="AW1580" s="12" t="s">
        <v>32</v>
      </c>
      <c r="AX1580" s="12" t="s">
        <v>84</v>
      </c>
      <c r="AY1580" s="157" t="s">
        <v>177</v>
      </c>
    </row>
    <row r="1581" spans="2:65" s="1" customFormat="1" ht="16.5" customHeight="1">
      <c r="B1581" s="32"/>
      <c r="C1581" s="183" t="s">
        <v>2285</v>
      </c>
      <c r="D1581" s="183" t="s">
        <v>344</v>
      </c>
      <c r="E1581" s="184" t="s">
        <v>2286</v>
      </c>
      <c r="F1581" s="185" t="s">
        <v>2287</v>
      </c>
      <c r="G1581" s="186" t="s">
        <v>393</v>
      </c>
      <c r="H1581" s="187">
        <v>1</v>
      </c>
      <c r="I1581" s="188"/>
      <c r="J1581" s="189">
        <f>ROUND(I1581*H1581,2)</f>
        <v>0</v>
      </c>
      <c r="K1581" s="185" t="s">
        <v>1</v>
      </c>
      <c r="L1581" s="190"/>
      <c r="M1581" s="191" t="s">
        <v>1</v>
      </c>
      <c r="N1581" s="192" t="s">
        <v>42</v>
      </c>
      <c r="P1581" s="145">
        <f>O1581*H1581</f>
        <v>0</v>
      </c>
      <c r="Q1581" s="145">
        <v>0.96799999999999997</v>
      </c>
      <c r="R1581" s="145">
        <f>Q1581*H1581</f>
        <v>0.96799999999999997</v>
      </c>
      <c r="S1581" s="145">
        <v>0</v>
      </c>
      <c r="T1581" s="146">
        <f>S1581*H1581</f>
        <v>0</v>
      </c>
      <c r="AR1581" s="147" t="s">
        <v>447</v>
      </c>
      <c r="AT1581" s="147" t="s">
        <v>344</v>
      </c>
      <c r="AU1581" s="147" t="s">
        <v>86</v>
      </c>
      <c r="AY1581" s="17" t="s">
        <v>177</v>
      </c>
      <c r="BE1581" s="148">
        <f>IF(N1581="základní",J1581,0)</f>
        <v>0</v>
      </c>
      <c r="BF1581" s="148">
        <f>IF(N1581="snížená",J1581,0)</f>
        <v>0</v>
      </c>
      <c r="BG1581" s="148">
        <f>IF(N1581="zákl. přenesená",J1581,0)</f>
        <v>0</v>
      </c>
      <c r="BH1581" s="148">
        <f>IF(N1581="sníž. přenesená",J1581,0)</f>
        <v>0</v>
      </c>
      <c r="BI1581" s="148">
        <f>IF(N1581="nulová",J1581,0)</f>
        <v>0</v>
      </c>
      <c r="BJ1581" s="17" t="s">
        <v>84</v>
      </c>
      <c r="BK1581" s="148">
        <f>ROUND(I1581*H1581,2)</f>
        <v>0</v>
      </c>
      <c r="BL1581" s="17" t="s">
        <v>354</v>
      </c>
      <c r="BM1581" s="147" t="s">
        <v>2288</v>
      </c>
    </row>
    <row r="1582" spans="2:65" s="1" customFormat="1" ht="58.5">
      <c r="B1582" s="32"/>
      <c r="D1582" s="149" t="s">
        <v>186</v>
      </c>
      <c r="F1582" s="150" t="s">
        <v>2283</v>
      </c>
      <c r="I1582" s="151"/>
      <c r="L1582" s="32"/>
      <c r="M1582" s="152"/>
      <c r="T1582" s="56"/>
      <c r="AT1582" s="17" t="s">
        <v>186</v>
      </c>
      <c r="AU1582" s="17" t="s">
        <v>86</v>
      </c>
    </row>
    <row r="1583" spans="2:65" s="12" customFormat="1" ht="11.25">
      <c r="B1583" s="156"/>
      <c r="D1583" s="149" t="s">
        <v>240</v>
      </c>
      <c r="E1583" s="157" t="s">
        <v>1</v>
      </c>
      <c r="F1583" s="158" t="s">
        <v>2289</v>
      </c>
      <c r="H1583" s="159">
        <v>1</v>
      </c>
      <c r="I1583" s="160"/>
      <c r="L1583" s="156"/>
      <c r="M1583" s="161"/>
      <c r="T1583" s="162"/>
      <c r="AT1583" s="157" t="s">
        <v>240</v>
      </c>
      <c r="AU1583" s="157" t="s">
        <v>86</v>
      </c>
      <c r="AV1583" s="12" t="s">
        <v>86</v>
      </c>
      <c r="AW1583" s="12" t="s">
        <v>32</v>
      </c>
      <c r="AX1583" s="12" t="s">
        <v>84</v>
      </c>
      <c r="AY1583" s="157" t="s">
        <v>177</v>
      </c>
    </row>
    <row r="1584" spans="2:65" s="1" customFormat="1" ht="16.5" customHeight="1">
      <c r="B1584" s="32"/>
      <c r="C1584" s="136" t="s">
        <v>2290</v>
      </c>
      <c r="D1584" s="136" t="s">
        <v>180</v>
      </c>
      <c r="E1584" s="137" t="s">
        <v>2291</v>
      </c>
      <c r="F1584" s="138" t="s">
        <v>2292</v>
      </c>
      <c r="G1584" s="139" t="s">
        <v>183</v>
      </c>
      <c r="H1584" s="140">
        <v>1</v>
      </c>
      <c r="I1584" s="141"/>
      <c r="J1584" s="142">
        <f>ROUND(I1584*H1584,2)</f>
        <v>0</v>
      </c>
      <c r="K1584" s="138" t="s">
        <v>1</v>
      </c>
      <c r="L1584" s="32"/>
      <c r="M1584" s="143" t="s">
        <v>1</v>
      </c>
      <c r="N1584" s="144" t="s">
        <v>42</v>
      </c>
      <c r="P1584" s="145">
        <f>O1584*H1584</f>
        <v>0</v>
      </c>
      <c r="Q1584" s="145">
        <v>0</v>
      </c>
      <c r="R1584" s="145">
        <f>Q1584*H1584</f>
        <v>0</v>
      </c>
      <c r="S1584" s="145">
        <v>0</v>
      </c>
      <c r="T1584" s="146">
        <f>S1584*H1584</f>
        <v>0</v>
      </c>
      <c r="AR1584" s="147" t="s">
        <v>354</v>
      </c>
      <c r="AT1584" s="147" t="s">
        <v>180</v>
      </c>
      <c r="AU1584" s="147" t="s">
        <v>86</v>
      </c>
      <c r="AY1584" s="17" t="s">
        <v>177</v>
      </c>
      <c r="BE1584" s="148">
        <f>IF(N1584="základní",J1584,0)</f>
        <v>0</v>
      </c>
      <c r="BF1584" s="148">
        <f>IF(N1584="snížená",J1584,0)</f>
        <v>0</v>
      </c>
      <c r="BG1584" s="148">
        <f>IF(N1584="zákl. přenesená",J1584,0)</f>
        <v>0</v>
      </c>
      <c r="BH1584" s="148">
        <f>IF(N1584="sníž. přenesená",J1584,0)</f>
        <v>0</v>
      </c>
      <c r="BI1584" s="148">
        <f>IF(N1584="nulová",J1584,0)</f>
        <v>0</v>
      </c>
      <c r="BJ1584" s="17" t="s">
        <v>84</v>
      </c>
      <c r="BK1584" s="148">
        <f>ROUND(I1584*H1584,2)</f>
        <v>0</v>
      </c>
      <c r="BL1584" s="17" t="s">
        <v>354</v>
      </c>
      <c r="BM1584" s="147" t="s">
        <v>2293</v>
      </c>
    </row>
    <row r="1585" spans="2:65" s="1" customFormat="1" ht="11.25">
      <c r="B1585" s="32"/>
      <c r="D1585" s="149" t="s">
        <v>186</v>
      </c>
      <c r="F1585" s="150" t="s">
        <v>2292</v>
      </c>
      <c r="I1585" s="151"/>
      <c r="L1585" s="32"/>
      <c r="M1585" s="152"/>
      <c r="T1585" s="56"/>
      <c r="AT1585" s="17" t="s">
        <v>186</v>
      </c>
      <c r="AU1585" s="17" t="s">
        <v>86</v>
      </c>
    </row>
    <row r="1586" spans="2:65" s="11" customFormat="1" ht="22.9" customHeight="1">
      <c r="B1586" s="124"/>
      <c r="D1586" s="125" t="s">
        <v>76</v>
      </c>
      <c r="E1586" s="134" t="s">
        <v>2294</v>
      </c>
      <c r="F1586" s="134" t="s">
        <v>2295</v>
      </c>
      <c r="I1586" s="127"/>
      <c r="J1586" s="135">
        <f>BK1586</f>
        <v>0</v>
      </c>
      <c r="L1586" s="124"/>
      <c r="M1586" s="129"/>
      <c r="P1586" s="130">
        <f>SUM(P1587:P1616)</f>
        <v>0</v>
      </c>
      <c r="R1586" s="130">
        <f>SUM(R1587:R1616)</f>
        <v>1.1925763999999999</v>
      </c>
      <c r="T1586" s="131">
        <f>SUM(T1587:T1616)</f>
        <v>0</v>
      </c>
      <c r="AR1586" s="125" t="s">
        <v>86</v>
      </c>
      <c r="AT1586" s="132" t="s">
        <v>76</v>
      </c>
      <c r="AU1586" s="132" t="s">
        <v>84</v>
      </c>
      <c r="AY1586" s="125" t="s">
        <v>177</v>
      </c>
      <c r="BK1586" s="133">
        <f>SUM(BK1587:BK1616)</f>
        <v>0</v>
      </c>
    </row>
    <row r="1587" spans="2:65" s="1" customFormat="1" ht="16.5" customHeight="1">
      <c r="B1587" s="32"/>
      <c r="C1587" s="136" t="s">
        <v>2296</v>
      </c>
      <c r="D1587" s="136" t="s">
        <v>180</v>
      </c>
      <c r="E1587" s="137" t="s">
        <v>2297</v>
      </c>
      <c r="F1587" s="138" t="s">
        <v>2298</v>
      </c>
      <c r="G1587" s="139" t="s">
        <v>368</v>
      </c>
      <c r="H1587" s="140">
        <v>7.83</v>
      </c>
      <c r="I1587" s="141"/>
      <c r="J1587" s="142">
        <f>ROUND(I1587*H1587,2)</f>
        <v>0</v>
      </c>
      <c r="K1587" s="138" t="s">
        <v>237</v>
      </c>
      <c r="L1587" s="32"/>
      <c r="M1587" s="143" t="s">
        <v>1</v>
      </c>
      <c r="N1587" s="144" t="s">
        <v>42</v>
      </c>
      <c r="P1587" s="145">
        <f>O1587*H1587</f>
        <v>0</v>
      </c>
      <c r="Q1587" s="145">
        <v>7.4999999999999997E-3</v>
      </c>
      <c r="R1587" s="145">
        <f>Q1587*H1587</f>
        <v>5.8724999999999999E-2</v>
      </c>
      <c r="S1587" s="145">
        <v>0</v>
      </c>
      <c r="T1587" s="146">
        <f>S1587*H1587</f>
        <v>0</v>
      </c>
      <c r="AR1587" s="147" t="s">
        <v>354</v>
      </c>
      <c r="AT1587" s="147" t="s">
        <v>180</v>
      </c>
      <c r="AU1587" s="147" t="s">
        <v>86</v>
      </c>
      <c r="AY1587" s="17" t="s">
        <v>177</v>
      </c>
      <c r="BE1587" s="148">
        <f>IF(N1587="základní",J1587,0)</f>
        <v>0</v>
      </c>
      <c r="BF1587" s="148">
        <f>IF(N1587="snížená",J1587,0)</f>
        <v>0</v>
      </c>
      <c r="BG1587" s="148">
        <f>IF(N1587="zákl. přenesená",J1587,0)</f>
        <v>0</v>
      </c>
      <c r="BH1587" s="148">
        <f>IF(N1587="sníž. přenesená",J1587,0)</f>
        <v>0</v>
      </c>
      <c r="BI1587" s="148">
        <f>IF(N1587="nulová",J1587,0)</f>
        <v>0</v>
      </c>
      <c r="BJ1587" s="17" t="s">
        <v>84</v>
      </c>
      <c r="BK1587" s="148">
        <f>ROUND(I1587*H1587,2)</f>
        <v>0</v>
      </c>
      <c r="BL1587" s="17" t="s">
        <v>354</v>
      </c>
      <c r="BM1587" s="147" t="s">
        <v>2299</v>
      </c>
    </row>
    <row r="1588" spans="2:65" s="1" customFormat="1" ht="11.25">
      <c r="B1588" s="32"/>
      <c r="D1588" s="149" t="s">
        <v>186</v>
      </c>
      <c r="F1588" s="150" t="s">
        <v>2300</v>
      </c>
      <c r="I1588" s="151"/>
      <c r="L1588" s="32"/>
      <c r="M1588" s="152"/>
      <c r="T1588" s="56"/>
      <c r="AT1588" s="17" t="s">
        <v>186</v>
      </c>
      <c r="AU1588" s="17" t="s">
        <v>86</v>
      </c>
    </row>
    <row r="1589" spans="2:65" s="12" customFormat="1" ht="11.25">
      <c r="B1589" s="156"/>
      <c r="D1589" s="149" t="s">
        <v>240</v>
      </c>
      <c r="E1589" s="157" t="s">
        <v>1</v>
      </c>
      <c r="F1589" s="158" t="s">
        <v>2301</v>
      </c>
      <c r="H1589" s="159">
        <v>7.83</v>
      </c>
      <c r="I1589" s="160"/>
      <c r="L1589" s="156"/>
      <c r="M1589" s="161"/>
      <c r="T1589" s="162"/>
      <c r="AT1589" s="157" t="s">
        <v>240</v>
      </c>
      <c r="AU1589" s="157" t="s">
        <v>86</v>
      </c>
      <c r="AV1589" s="12" t="s">
        <v>86</v>
      </c>
      <c r="AW1589" s="12" t="s">
        <v>32</v>
      </c>
      <c r="AX1589" s="12" t="s">
        <v>84</v>
      </c>
      <c r="AY1589" s="157" t="s">
        <v>177</v>
      </c>
    </row>
    <row r="1590" spans="2:65" s="1" customFormat="1" ht="21.75" customHeight="1">
      <c r="B1590" s="32"/>
      <c r="C1590" s="136" t="s">
        <v>2302</v>
      </c>
      <c r="D1590" s="136" t="s">
        <v>180</v>
      </c>
      <c r="E1590" s="137" t="s">
        <v>2303</v>
      </c>
      <c r="F1590" s="138" t="s">
        <v>2304</v>
      </c>
      <c r="G1590" s="139" t="s">
        <v>236</v>
      </c>
      <c r="H1590" s="140">
        <v>6.1</v>
      </c>
      <c r="I1590" s="141"/>
      <c r="J1590" s="142">
        <f>ROUND(I1590*H1590,2)</f>
        <v>0</v>
      </c>
      <c r="K1590" s="138" t="s">
        <v>237</v>
      </c>
      <c r="L1590" s="32"/>
      <c r="M1590" s="143" t="s">
        <v>1</v>
      </c>
      <c r="N1590" s="144" t="s">
        <v>42</v>
      </c>
      <c r="P1590" s="145">
        <f>O1590*H1590</f>
        <v>0</v>
      </c>
      <c r="Q1590" s="145">
        <v>5.8E-4</v>
      </c>
      <c r="R1590" s="145">
        <f>Q1590*H1590</f>
        <v>3.5379999999999999E-3</v>
      </c>
      <c r="S1590" s="145">
        <v>0</v>
      </c>
      <c r="T1590" s="146">
        <f>S1590*H1590</f>
        <v>0</v>
      </c>
      <c r="AR1590" s="147" t="s">
        <v>354</v>
      </c>
      <c r="AT1590" s="147" t="s">
        <v>180</v>
      </c>
      <c r="AU1590" s="147" t="s">
        <v>86</v>
      </c>
      <c r="AY1590" s="17" t="s">
        <v>177</v>
      </c>
      <c r="BE1590" s="148">
        <f>IF(N1590="základní",J1590,0)</f>
        <v>0</v>
      </c>
      <c r="BF1590" s="148">
        <f>IF(N1590="snížená",J1590,0)</f>
        <v>0</v>
      </c>
      <c r="BG1590" s="148">
        <f>IF(N1590="zákl. přenesená",J1590,0)</f>
        <v>0</v>
      </c>
      <c r="BH1590" s="148">
        <f>IF(N1590="sníž. přenesená",J1590,0)</f>
        <v>0</v>
      </c>
      <c r="BI1590" s="148">
        <f>IF(N1590="nulová",J1590,0)</f>
        <v>0</v>
      </c>
      <c r="BJ1590" s="17" t="s">
        <v>84</v>
      </c>
      <c r="BK1590" s="148">
        <f>ROUND(I1590*H1590,2)</f>
        <v>0</v>
      </c>
      <c r="BL1590" s="17" t="s">
        <v>354</v>
      </c>
      <c r="BM1590" s="147" t="s">
        <v>2305</v>
      </c>
    </row>
    <row r="1591" spans="2:65" s="1" customFormat="1" ht="11.25">
      <c r="B1591" s="32"/>
      <c r="D1591" s="149" t="s">
        <v>186</v>
      </c>
      <c r="F1591" s="150" t="s">
        <v>2306</v>
      </c>
      <c r="I1591" s="151"/>
      <c r="L1591" s="32"/>
      <c r="M1591" s="152"/>
      <c r="T1591" s="56"/>
      <c r="AT1591" s="17" t="s">
        <v>186</v>
      </c>
      <c r="AU1591" s="17" t="s">
        <v>86</v>
      </c>
    </row>
    <row r="1592" spans="2:65" s="12" customFormat="1" ht="11.25">
      <c r="B1592" s="156"/>
      <c r="D1592" s="149" t="s">
        <v>240</v>
      </c>
      <c r="E1592" s="157" t="s">
        <v>1</v>
      </c>
      <c r="F1592" s="158" t="s">
        <v>2307</v>
      </c>
      <c r="H1592" s="159">
        <v>6.1</v>
      </c>
      <c r="I1592" s="160"/>
      <c r="L1592" s="156"/>
      <c r="M1592" s="161"/>
      <c r="T1592" s="162"/>
      <c r="AT1592" s="157" t="s">
        <v>240</v>
      </c>
      <c r="AU1592" s="157" t="s">
        <v>86</v>
      </c>
      <c r="AV1592" s="12" t="s">
        <v>86</v>
      </c>
      <c r="AW1592" s="12" t="s">
        <v>32</v>
      </c>
      <c r="AX1592" s="12" t="s">
        <v>84</v>
      </c>
      <c r="AY1592" s="157" t="s">
        <v>177</v>
      </c>
    </row>
    <row r="1593" spans="2:65" s="1" customFormat="1" ht="16.5" customHeight="1">
      <c r="B1593" s="32"/>
      <c r="C1593" s="183" t="s">
        <v>2308</v>
      </c>
      <c r="D1593" s="183" t="s">
        <v>344</v>
      </c>
      <c r="E1593" s="184" t="s">
        <v>2309</v>
      </c>
      <c r="F1593" s="185" t="s">
        <v>2310</v>
      </c>
      <c r="G1593" s="186" t="s">
        <v>236</v>
      </c>
      <c r="H1593" s="187">
        <v>6.71</v>
      </c>
      <c r="I1593" s="188"/>
      <c r="J1593" s="189">
        <f>ROUND(I1593*H1593,2)</f>
        <v>0</v>
      </c>
      <c r="K1593" s="185" t="s">
        <v>1</v>
      </c>
      <c r="L1593" s="190"/>
      <c r="M1593" s="191" t="s">
        <v>1</v>
      </c>
      <c r="N1593" s="192" t="s">
        <v>42</v>
      </c>
      <c r="P1593" s="145">
        <f>O1593*H1593</f>
        <v>0</v>
      </c>
      <c r="Q1593" s="145">
        <v>2.64E-3</v>
      </c>
      <c r="R1593" s="145">
        <f>Q1593*H1593</f>
        <v>1.7714399999999998E-2</v>
      </c>
      <c r="S1593" s="145">
        <v>0</v>
      </c>
      <c r="T1593" s="146">
        <f>S1593*H1593</f>
        <v>0</v>
      </c>
      <c r="AR1593" s="147" t="s">
        <v>447</v>
      </c>
      <c r="AT1593" s="147" t="s">
        <v>344</v>
      </c>
      <c r="AU1593" s="147" t="s">
        <v>86</v>
      </c>
      <c r="AY1593" s="17" t="s">
        <v>177</v>
      </c>
      <c r="BE1593" s="148">
        <f>IF(N1593="základní",J1593,0)</f>
        <v>0</v>
      </c>
      <c r="BF1593" s="148">
        <f>IF(N1593="snížená",J1593,0)</f>
        <v>0</v>
      </c>
      <c r="BG1593" s="148">
        <f>IF(N1593="zákl. přenesená",J1593,0)</f>
        <v>0</v>
      </c>
      <c r="BH1593" s="148">
        <f>IF(N1593="sníž. přenesená",J1593,0)</f>
        <v>0</v>
      </c>
      <c r="BI1593" s="148">
        <f>IF(N1593="nulová",J1593,0)</f>
        <v>0</v>
      </c>
      <c r="BJ1593" s="17" t="s">
        <v>84</v>
      </c>
      <c r="BK1593" s="148">
        <f>ROUND(I1593*H1593,2)</f>
        <v>0</v>
      </c>
      <c r="BL1593" s="17" t="s">
        <v>354</v>
      </c>
      <c r="BM1593" s="147" t="s">
        <v>2311</v>
      </c>
    </row>
    <row r="1594" spans="2:65" s="1" customFormat="1" ht="11.25">
      <c r="B1594" s="32"/>
      <c r="D1594" s="149" t="s">
        <v>186</v>
      </c>
      <c r="F1594" s="150" t="s">
        <v>2310</v>
      </c>
      <c r="I1594" s="151"/>
      <c r="L1594" s="32"/>
      <c r="M1594" s="152"/>
      <c r="T1594" s="56"/>
      <c r="AT1594" s="17" t="s">
        <v>186</v>
      </c>
      <c r="AU1594" s="17" t="s">
        <v>86</v>
      </c>
    </row>
    <row r="1595" spans="2:65" s="12" customFormat="1" ht="11.25">
      <c r="B1595" s="156"/>
      <c r="D1595" s="149" t="s">
        <v>240</v>
      </c>
      <c r="F1595" s="158" t="s">
        <v>2312</v>
      </c>
      <c r="H1595" s="159">
        <v>6.71</v>
      </c>
      <c r="I1595" s="160"/>
      <c r="L1595" s="156"/>
      <c r="M1595" s="161"/>
      <c r="T1595" s="162"/>
      <c r="AT1595" s="157" t="s">
        <v>240</v>
      </c>
      <c r="AU1595" s="157" t="s">
        <v>86</v>
      </c>
      <c r="AV1595" s="12" t="s">
        <v>86</v>
      </c>
      <c r="AW1595" s="12" t="s">
        <v>4</v>
      </c>
      <c r="AX1595" s="12" t="s">
        <v>84</v>
      </c>
      <c r="AY1595" s="157" t="s">
        <v>177</v>
      </c>
    </row>
    <row r="1596" spans="2:65" s="1" customFormat="1" ht="16.5" customHeight="1">
      <c r="B1596" s="32"/>
      <c r="C1596" s="136" t="s">
        <v>2313</v>
      </c>
      <c r="D1596" s="136" t="s">
        <v>180</v>
      </c>
      <c r="E1596" s="137" t="s">
        <v>2314</v>
      </c>
      <c r="F1596" s="138" t="s">
        <v>2315</v>
      </c>
      <c r="G1596" s="139" t="s">
        <v>368</v>
      </c>
      <c r="H1596" s="140">
        <v>32.869999999999997</v>
      </c>
      <c r="I1596" s="141"/>
      <c r="J1596" s="142">
        <f>ROUND(I1596*H1596,2)</f>
        <v>0</v>
      </c>
      <c r="K1596" s="138" t="s">
        <v>1</v>
      </c>
      <c r="L1596" s="32"/>
      <c r="M1596" s="143" t="s">
        <v>1</v>
      </c>
      <c r="N1596" s="144" t="s">
        <v>42</v>
      </c>
      <c r="P1596" s="145">
        <f>O1596*H1596</f>
        <v>0</v>
      </c>
      <c r="Q1596" s="145">
        <v>6.0000000000000001E-3</v>
      </c>
      <c r="R1596" s="145">
        <f>Q1596*H1596</f>
        <v>0.19721999999999998</v>
      </c>
      <c r="S1596" s="145">
        <v>0</v>
      </c>
      <c r="T1596" s="146">
        <f>S1596*H1596</f>
        <v>0</v>
      </c>
      <c r="AR1596" s="147" t="s">
        <v>354</v>
      </c>
      <c r="AT1596" s="147" t="s">
        <v>180</v>
      </c>
      <c r="AU1596" s="147" t="s">
        <v>86</v>
      </c>
      <c r="AY1596" s="17" t="s">
        <v>177</v>
      </c>
      <c r="BE1596" s="148">
        <f>IF(N1596="základní",J1596,0)</f>
        <v>0</v>
      </c>
      <c r="BF1596" s="148">
        <f>IF(N1596="snížená",J1596,0)</f>
        <v>0</v>
      </c>
      <c r="BG1596" s="148">
        <f>IF(N1596="zákl. přenesená",J1596,0)</f>
        <v>0</v>
      </c>
      <c r="BH1596" s="148">
        <f>IF(N1596="sníž. přenesená",J1596,0)</f>
        <v>0</v>
      </c>
      <c r="BI1596" s="148">
        <f>IF(N1596="nulová",J1596,0)</f>
        <v>0</v>
      </c>
      <c r="BJ1596" s="17" t="s">
        <v>84</v>
      </c>
      <c r="BK1596" s="148">
        <f>ROUND(I1596*H1596,2)</f>
        <v>0</v>
      </c>
      <c r="BL1596" s="17" t="s">
        <v>354</v>
      </c>
      <c r="BM1596" s="147" t="s">
        <v>2316</v>
      </c>
    </row>
    <row r="1597" spans="2:65" s="1" customFormat="1" ht="11.25">
      <c r="B1597" s="32"/>
      <c r="D1597" s="149" t="s">
        <v>186</v>
      </c>
      <c r="F1597" s="150" t="s">
        <v>2317</v>
      </c>
      <c r="I1597" s="151"/>
      <c r="L1597" s="32"/>
      <c r="M1597" s="152"/>
      <c r="T1597" s="56"/>
      <c r="AT1597" s="17" t="s">
        <v>186</v>
      </c>
      <c r="AU1597" s="17" t="s">
        <v>86</v>
      </c>
    </row>
    <row r="1598" spans="2:65" s="12" customFormat="1" ht="11.25">
      <c r="B1598" s="156"/>
      <c r="D1598" s="149" t="s">
        <v>240</v>
      </c>
      <c r="E1598" s="157" t="s">
        <v>1</v>
      </c>
      <c r="F1598" s="158" t="s">
        <v>1107</v>
      </c>
      <c r="H1598" s="159">
        <v>29.44</v>
      </c>
      <c r="I1598" s="160"/>
      <c r="L1598" s="156"/>
      <c r="M1598" s="161"/>
      <c r="T1598" s="162"/>
      <c r="AT1598" s="157" t="s">
        <v>240</v>
      </c>
      <c r="AU1598" s="157" t="s">
        <v>86</v>
      </c>
      <c r="AV1598" s="12" t="s">
        <v>86</v>
      </c>
      <c r="AW1598" s="12" t="s">
        <v>32</v>
      </c>
      <c r="AX1598" s="12" t="s">
        <v>77</v>
      </c>
      <c r="AY1598" s="157" t="s">
        <v>177</v>
      </c>
    </row>
    <row r="1599" spans="2:65" s="12" customFormat="1" ht="11.25">
      <c r="B1599" s="156"/>
      <c r="D1599" s="149" t="s">
        <v>240</v>
      </c>
      <c r="E1599" s="157" t="s">
        <v>1</v>
      </c>
      <c r="F1599" s="158" t="s">
        <v>2318</v>
      </c>
      <c r="H1599" s="159">
        <v>3.43</v>
      </c>
      <c r="I1599" s="160"/>
      <c r="L1599" s="156"/>
      <c r="M1599" s="161"/>
      <c r="T1599" s="162"/>
      <c r="AT1599" s="157" t="s">
        <v>240</v>
      </c>
      <c r="AU1599" s="157" t="s">
        <v>86</v>
      </c>
      <c r="AV1599" s="12" t="s">
        <v>86</v>
      </c>
      <c r="AW1599" s="12" t="s">
        <v>32</v>
      </c>
      <c r="AX1599" s="12" t="s">
        <v>77</v>
      </c>
      <c r="AY1599" s="157" t="s">
        <v>177</v>
      </c>
    </row>
    <row r="1600" spans="2:65" s="14" customFormat="1" ht="11.25">
      <c r="B1600" s="169"/>
      <c r="D1600" s="149" t="s">
        <v>240</v>
      </c>
      <c r="E1600" s="170" t="s">
        <v>1</v>
      </c>
      <c r="F1600" s="171" t="s">
        <v>263</v>
      </c>
      <c r="H1600" s="172">
        <v>32.869999999999997</v>
      </c>
      <c r="I1600" s="173"/>
      <c r="L1600" s="169"/>
      <c r="M1600" s="174"/>
      <c r="T1600" s="175"/>
      <c r="AT1600" s="170" t="s">
        <v>240</v>
      </c>
      <c r="AU1600" s="170" t="s">
        <v>86</v>
      </c>
      <c r="AV1600" s="14" t="s">
        <v>115</v>
      </c>
      <c r="AW1600" s="14" t="s">
        <v>32</v>
      </c>
      <c r="AX1600" s="14" t="s">
        <v>84</v>
      </c>
      <c r="AY1600" s="170" t="s">
        <v>177</v>
      </c>
    </row>
    <row r="1601" spans="2:65" s="1" customFormat="1" ht="16.5" customHeight="1">
      <c r="B1601" s="32"/>
      <c r="C1601" s="183" t="s">
        <v>2319</v>
      </c>
      <c r="D1601" s="183" t="s">
        <v>344</v>
      </c>
      <c r="E1601" s="184" t="s">
        <v>2320</v>
      </c>
      <c r="F1601" s="185" t="s">
        <v>2321</v>
      </c>
      <c r="G1601" s="186" t="s">
        <v>368</v>
      </c>
      <c r="H1601" s="187">
        <v>32.384</v>
      </c>
      <c r="I1601" s="188"/>
      <c r="J1601" s="189">
        <f>ROUND(I1601*H1601,2)</f>
        <v>0</v>
      </c>
      <c r="K1601" s="185" t="s">
        <v>1</v>
      </c>
      <c r="L1601" s="190"/>
      <c r="M1601" s="191" t="s">
        <v>1</v>
      </c>
      <c r="N1601" s="192" t="s">
        <v>42</v>
      </c>
      <c r="P1601" s="145">
        <f>O1601*H1601</f>
        <v>0</v>
      </c>
      <c r="Q1601" s="145">
        <v>2.1999999999999999E-2</v>
      </c>
      <c r="R1601" s="145">
        <f>Q1601*H1601</f>
        <v>0.71244799999999997</v>
      </c>
      <c r="S1601" s="145">
        <v>0</v>
      </c>
      <c r="T1601" s="146">
        <f>S1601*H1601</f>
        <v>0</v>
      </c>
      <c r="AR1601" s="147" t="s">
        <v>447</v>
      </c>
      <c r="AT1601" s="147" t="s">
        <v>344</v>
      </c>
      <c r="AU1601" s="147" t="s">
        <v>86</v>
      </c>
      <c r="AY1601" s="17" t="s">
        <v>177</v>
      </c>
      <c r="BE1601" s="148">
        <f>IF(N1601="základní",J1601,0)</f>
        <v>0</v>
      </c>
      <c r="BF1601" s="148">
        <f>IF(N1601="snížená",J1601,0)</f>
        <v>0</v>
      </c>
      <c r="BG1601" s="148">
        <f>IF(N1601="zákl. přenesená",J1601,0)</f>
        <v>0</v>
      </c>
      <c r="BH1601" s="148">
        <f>IF(N1601="sníž. přenesená",J1601,0)</f>
        <v>0</v>
      </c>
      <c r="BI1601" s="148">
        <f>IF(N1601="nulová",J1601,0)</f>
        <v>0</v>
      </c>
      <c r="BJ1601" s="17" t="s">
        <v>84</v>
      </c>
      <c r="BK1601" s="148">
        <f>ROUND(I1601*H1601,2)</f>
        <v>0</v>
      </c>
      <c r="BL1601" s="17" t="s">
        <v>354</v>
      </c>
      <c r="BM1601" s="147" t="s">
        <v>2322</v>
      </c>
    </row>
    <row r="1602" spans="2:65" s="1" customFormat="1" ht="11.25">
      <c r="B1602" s="32"/>
      <c r="D1602" s="149" t="s">
        <v>186</v>
      </c>
      <c r="F1602" s="150" t="s">
        <v>2321</v>
      </c>
      <c r="I1602" s="151"/>
      <c r="L1602" s="32"/>
      <c r="M1602" s="152"/>
      <c r="T1602" s="56"/>
      <c r="AT1602" s="17" t="s">
        <v>186</v>
      </c>
      <c r="AU1602" s="17" t="s">
        <v>86</v>
      </c>
    </row>
    <row r="1603" spans="2:65" s="12" customFormat="1" ht="11.25">
      <c r="B1603" s="156"/>
      <c r="D1603" s="149" t="s">
        <v>240</v>
      </c>
      <c r="E1603" s="157" t="s">
        <v>1</v>
      </c>
      <c r="F1603" s="158" t="s">
        <v>1107</v>
      </c>
      <c r="H1603" s="159">
        <v>29.44</v>
      </c>
      <c r="I1603" s="160"/>
      <c r="L1603" s="156"/>
      <c r="M1603" s="161"/>
      <c r="T1603" s="162"/>
      <c r="AT1603" s="157" t="s">
        <v>240</v>
      </c>
      <c r="AU1603" s="157" t="s">
        <v>86</v>
      </c>
      <c r="AV1603" s="12" t="s">
        <v>86</v>
      </c>
      <c r="AW1603" s="12" t="s">
        <v>32</v>
      </c>
      <c r="AX1603" s="12" t="s">
        <v>84</v>
      </c>
      <c r="AY1603" s="157" t="s">
        <v>177</v>
      </c>
    </row>
    <row r="1604" spans="2:65" s="12" customFormat="1" ht="11.25">
      <c r="B1604" s="156"/>
      <c r="D1604" s="149" t="s">
        <v>240</v>
      </c>
      <c r="F1604" s="158" t="s">
        <v>2323</v>
      </c>
      <c r="H1604" s="159">
        <v>32.384</v>
      </c>
      <c r="I1604" s="160"/>
      <c r="L1604" s="156"/>
      <c r="M1604" s="161"/>
      <c r="T1604" s="162"/>
      <c r="AT1604" s="157" t="s">
        <v>240</v>
      </c>
      <c r="AU1604" s="157" t="s">
        <v>86</v>
      </c>
      <c r="AV1604" s="12" t="s">
        <v>86</v>
      </c>
      <c r="AW1604" s="12" t="s">
        <v>4</v>
      </c>
      <c r="AX1604" s="12" t="s">
        <v>84</v>
      </c>
      <c r="AY1604" s="157" t="s">
        <v>177</v>
      </c>
    </row>
    <row r="1605" spans="2:65" s="1" customFormat="1" ht="16.5" customHeight="1">
      <c r="B1605" s="32"/>
      <c r="C1605" s="183" t="s">
        <v>2324</v>
      </c>
      <c r="D1605" s="183" t="s">
        <v>344</v>
      </c>
      <c r="E1605" s="184" t="s">
        <v>2325</v>
      </c>
      <c r="F1605" s="185" t="s">
        <v>2326</v>
      </c>
      <c r="G1605" s="186" t="s">
        <v>368</v>
      </c>
      <c r="H1605" s="187">
        <v>3.7730000000000001</v>
      </c>
      <c r="I1605" s="188"/>
      <c r="J1605" s="189">
        <f>ROUND(I1605*H1605,2)</f>
        <v>0</v>
      </c>
      <c r="K1605" s="185" t="s">
        <v>1</v>
      </c>
      <c r="L1605" s="190"/>
      <c r="M1605" s="191" t="s">
        <v>1</v>
      </c>
      <c r="N1605" s="192" t="s">
        <v>42</v>
      </c>
      <c r="P1605" s="145">
        <f>O1605*H1605</f>
        <v>0</v>
      </c>
      <c r="Q1605" s="145">
        <v>2.1999999999999999E-2</v>
      </c>
      <c r="R1605" s="145">
        <f>Q1605*H1605</f>
        <v>8.3005999999999996E-2</v>
      </c>
      <c r="S1605" s="145">
        <v>0</v>
      </c>
      <c r="T1605" s="146">
        <f>S1605*H1605</f>
        <v>0</v>
      </c>
      <c r="AR1605" s="147" t="s">
        <v>447</v>
      </c>
      <c r="AT1605" s="147" t="s">
        <v>344</v>
      </c>
      <c r="AU1605" s="147" t="s">
        <v>86</v>
      </c>
      <c r="AY1605" s="17" t="s">
        <v>177</v>
      </c>
      <c r="BE1605" s="148">
        <f>IF(N1605="základní",J1605,0)</f>
        <v>0</v>
      </c>
      <c r="BF1605" s="148">
        <f>IF(N1605="snížená",J1605,0)</f>
        <v>0</v>
      </c>
      <c r="BG1605" s="148">
        <f>IF(N1605="zákl. přenesená",J1605,0)</f>
        <v>0</v>
      </c>
      <c r="BH1605" s="148">
        <f>IF(N1605="sníž. přenesená",J1605,0)</f>
        <v>0</v>
      </c>
      <c r="BI1605" s="148">
        <f>IF(N1605="nulová",J1605,0)</f>
        <v>0</v>
      </c>
      <c r="BJ1605" s="17" t="s">
        <v>84</v>
      </c>
      <c r="BK1605" s="148">
        <f>ROUND(I1605*H1605,2)</f>
        <v>0</v>
      </c>
      <c r="BL1605" s="17" t="s">
        <v>354</v>
      </c>
      <c r="BM1605" s="147" t="s">
        <v>2327</v>
      </c>
    </row>
    <row r="1606" spans="2:65" s="1" customFormat="1" ht="11.25">
      <c r="B1606" s="32"/>
      <c r="D1606" s="149" t="s">
        <v>186</v>
      </c>
      <c r="F1606" s="150" t="s">
        <v>2326</v>
      </c>
      <c r="I1606" s="151"/>
      <c r="L1606" s="32"/>
      <c r="M1606" s="152"/>
      <c r="T1606" s="56"/>
      <c r="AT1606" s="17" t="s">
        <v>186</v>
      </c>
      <c r="AU1606" s="17" t="s">
        <v>86</v>
      </c>
    </row>
    <row r="1607" spans="2:65" s="12" customFormat="1" ht="11.25">
      <c r="B1607" s="156"/>
      <c r="D1607" s="149" t="s">
        <v>240</v>
      </c>
      <c r="E1607" s="157" t="s">
        <v>1</v>
      </c>
      <c r="F1607" s="158" t="s">
        <v>2318</v>
      </c>
      <c r="H1607" s="159">
        <v>3.43</v>
      </c>
      <c r="I1607" s="160"/>
      <c r="L1607" s="156"/>
      <c r="M1607" s="161"/>
      <c r="T1607" s="162"/>
      <c r="AT1607" s="157" t="s">
        <v>240</v>
      </c>
      <c r="AU1607" s="157" t="s">
        <v>86</v>
      </c>
      <c r="AV1607" s="12" t="s">
        <v>86</v>
      </c>
      <c r="AW1607" s="12" t="s">
        <v>32</v>
      </c>
      <c r="AX1607" s="12" t="s">
        <v>84</v>
      </c>
      <c r="AY1607" s="157" t="s">
        <v>177</v>
      </c>
    </row>
    <row r="1608" spans="2:65" s="12" customFormat="1" ht="11.25">
      <c r="B1608" s="156"/>
      <c r="D1608" s="149" t="s">
        <v>240</v>
      </c>
      <c r="F1608" s="158" t="s">
        <v>2328</v>
      </c>
      <c r="H1608" s="159">
        <v>3.7730000000000001</v>
      </c>
      <c r="I1608" s="160"/>
      <c r="L1608" s="156"/>
      <c r="M1608" s="161"/>
      <c r="T1608" s="162"/>
      <c r="AT1608" s="157" t="s">
        <v>240</v>
      </c>
      <c r="AU1608" s="157" t="s">
        <v>86</v>
      </c>
      <c r="AV1608" s="12" t="s">
        <v>86</v>
      </c>
      <c r="AW1608" s="12" t="s">
        <v>4</v>
      </c>
      <c r="AX1608" s="12" t="s">
        <v>84</v>
      </c>
      <c r="AY1608" s="157" t="s">
        <v>177</v>
      </c>
    </row>
    <row r="1609" spans="2:65" s="1" customFormat="1" ht="16.5" customHeight="1">
      <c r="B1609" s="32"/>
      <c r="C1609" s="136" t="s">
        <v>2329</v>
      </c>
      <c r="D1609" s="136" t="s">
        <v>180</v>
      </c>
      <c r="E1609" s="137" t="s">
        <v>2330</v>
      </c>
      <c r="F1609" s="138" t="s">
        <v>2331</v>
      </c>
      <c r="G1609" s="139" t="s">
        <v>368</v>
      </c>
      <c r="H1609" s="140">
        <v>79.95</v>
      </c>
      <c r="I1609" s="141"/>
      <c r="J1609" s="142">
        <f>ROUND(I1609*H1609,2)</f>
        <v>0</v>
      </c>
      <c r="K1609" s="138" t="s">
        <v>1</v>
      </c>
      <c r="L1609" s="32"/>
      <c r="M1609" s="143" t="s">
        <v>1</v>
      </c>
      <c r="N1609" s="144" t="s">
        <v>42</v>
      </c>
      <c r="P1609" s="145">
        <f>O1609*H1609</f>
        <v>0</v>
      </c>
      <c r="Q1609" s="145">
        <v>1.5E-3</v>
      </c>
      <c r="R1609" s="145">
        <f>Q1609*H1609</f>
        <v>0.119925</v>
      </c>
      <c r="S1609" s="145">
        <v>0</v>
      </c>
      <c r="T1609" s="146">
        <f>S1609*H1609</f>
        <v>0</v>
      </c>
      <c r="AR1609" s="147" t="s">
        <v>354</v>
      </c>
      <c r="AT1609" s="147" t="s">
        <v>180</v>
      </c>
      <c r="AU1609" s="147" t="s">
        <v>86</v>
      </c>
      <c r="AY1609" s="17" t="s">
        <v>177</v>
      </c>
      <c r="BE1609" s="148">
        <f>IF(N1609="základní",J1609,0)</f>
        <v>0</v>
      </c>
      <c r="BF1609" s="148">
        <f>IF(N1609="snížená",J1609,0)</f>
        <v>0</v>
      </c>
      <c r="BG1609" s="148">
        <f>IF(N1609="zákl. přenesená",J1609,0)</f>
        <v>0</v>
      </c>
      <c r="BH1609" s="148">
        <f>IF(N1609="sníž. přenesená",J1609,0)</f>
        <v>0</v>
      </c>
      <c r="BI1609" s="148">
        <f>IF(N1609="nulová",J1609,0)</f>
        <v>0</v>
      </c>
      <c r="BJ1609" s="17" t="s">
        <v>84</v>
      </c>
      <c r="BK1609" s="148">
        <f>ROUND(I1609*H1609,2)</f>
        <v>0</v>
      </c>
      <c r="BL1609" s="17" t="s">
        <v>354</v>
      </c>
      <c r="BM1609" s="147" t="s">
        <v>2332</v>
      </c>
    </row>
    <row r="1610" spans="2:65" s="1" customFormat="1" ht="19.5">
      <c r="B1610" s="32"/>
      <c r="D1610" s="149" t="s">
        <v>186</v>
      </c>
      <c r="F1610" s="150" t="s">
        <v>2333</v>
      </c>
      <c r="I1610" s="151"/>
      <c r="L1610" s="32"/>
      <c r="M1610" s="152"/>
      <c r="T1610" s="56"/>
      <c r="AT1610" s="17" t="s">
        <v>186</v>
      </c>
      <c r="AU1610" s="17" t="s">
        <v>86</v>
      </c>
    </row>
    <row r="1611" spans="2:65" s="12" customFormat="1" ht="11.25">
      <c r="B1611" s="156"/>
      <c r="D1611" s="149" t="s">
        <v>240</v>
      </c>
      <c r="E1611" s="157" t="s">
        <v>1</v>
      </c>
      <c r="F1611" s="158" t="s">
        <v>1107</v>
      </c>
      <c r="H1611" s="159">
        <v>29.44</v>
      </c>
      <c r="I1611" s="160"/>
      <c r="L1611" s="156"/>
      <c r="M1611" s="161"/>
      <c r="T1611" s="162"/>
      <c r="AT1611" s="157" t="s">
        <v>240</v>
      </c>
      <c r="AU1611" s="157" t="s">
        <v>86</v>
      </c>
      <c r="AV1611" s="12" t="s">
        <v>86</v>
      </c>
      <c r="AW1611" s="12" t="s">
        <v>32</v>
      </c>
      <c r="AX1611" s="12" t="s">
        <v>77</v>
      </c>
      <c r="AY1611" s="157" t="s">
        <v>177</v>
      </c>
    </row>
    <row r="1612" spans="2:65" s="12" customFormat="1" ht="11.25">
      <c r="B1612" s="156"/>
      <c r="D1612" s="149" t="s">
        <v>240</v>
      </c>
      <c r="E1612" s="157" t="s">
        <v>1</v>
      </c>
      <c r="F1612" s="158" t="s">
        <v>1113</v>
      </c>
      <c r="H1612" s="159">
        <v>47.08</v>
      </c>
      <c r="I1612" s="160"/>
      <c r="L1612" s="156"/>
      <c r="M1612" s="161"/>
      <c r="T1612" s="162"/>
      <c r="AT1612" s="157" t="s">
        <v>240</v>
      </c>
      <c r="AU1612" s="157" t="s">
        <v>86</v>
      </c>
      <c r="AV1612" s="12" t="s">
        <v>86</v>
      </c>
      <c r="AW1612" s="12" t="s">
        <v>32</v>
      </c>
      <c r="AX1612" s="12" t="s">
        <v>77</v>
      </c>
      <c r="AY1612" s="157" t="s">
        <v>177</v>
      </c>
    </row>
    <row r="1613" spans="2:65" s="12" customFormat="1" ht="11.25">
      <c r="B1613" s="156"/>
      <c r="D1613" s="149" t="s">
        <v>240</v>
      </c>
      <c r="E1613" s="157" t="s">
        <v>1</v>
      </c>
      <c r="F1613" s="158" t="s">
        <v>2334</v>
      </c>
      <c r="H1613" s="159">
        <v>3.43</v>
      </c>
      <c r="I1613" s="160"/>
      <c r="L1613" s="156"/>
      <c r="M1613" s="161"/>
      <c r="T1613" s="162"/>
      <c r="AT1613" s="157" t="s">
        <v>240</v>
      </c>
      <c r="AU1613" s="157" t="s">
        <v>86</v>
      </c>
      <c r="AV1613" s="12" t="s">
        <v>86</v>
      </c>
      <c r="AW1613" s="12" t="s">
        <v>32</v>
      </c>
      <c r="AX1613" s="12" t="s">
        <v>77</v>
      </c>
      <c r="AY1613" s="157" t="s">
        <v>177</v>
      </c>
    </row>
    <row r="1614" spans="2:65" s="14" customFormat="1" ht="11.25">
      <c r="B1614" s="169"/>
      <c r="D1614" s="149" t="s">
        <v>240</v>
      </c>
      <c r="E1614" s="170" t="s">
        <v>1</v>
      </c>
      <c r="F1614" s="171" t="s">
        <v>263</v>
      </c>
      <c r="H1614" s="172">
        <v>79.95</v>
      </c>
      <c r="I1614" s="173"/>
      <c r="L1614" s="169"/>
      <c r="M1614" s="174"/>
      <c r="T1614" s="175"/>
      <c r="AT1614" s="170" t="s">
        <v>240</v>
      </c>
      <c r="AU1614" s="170" t="s">
        <v>86</v>
      </c>
      <c r="AV1614" s="14" t="s">
        <v>115</v>
      </c>
      <c r="AW1614" s="14" t="s">
        <v>32</v>
      </c>
      <c r="AX1614" s="14" t="s">
        <v>84</v>
      </c>
      <c r="AY1614" s="170" t="s">
        <v>177</v>
      </c>
    </row>
    <row r="1615" spans="2:65" s="1" customFormat="1" ht="16.5" customHeight="1">
      <c r="B1615" s="32"/>
      <c r="C1615" s="136" t="s">
        <v>2335</v>
      </c>
      <c r="D1615" s="136" t="s">
        <v>180</v>
      </c>
      <c r="E1615" s="137" t="s">
        <v>2336</v>
      </c>
      <c r="F1615" s="138" t="s">
        <v>2337</v>
      </c>
      <c r="G1615" s="139" t="s">
        <v>307</v>
      </c>
      <c r="H1615" s="140">
        <v>1.1930000000000001</v>
      </c>
      <c r="I1615" s="141"/>
      <c r="J1615" s="142">
        <f>ROUND(I1615*H1615,2)</f>
        <v>0</v>
      </c>
      <c r="K1615" s="138" t="s">
        <v>237</v>
      </c>
      <c r="L1615" s="32"/>
      <c r="M1615" s="143" t="s">
        <v>1</v>
      </c>
      <c r="N1615" s="144" t="s">
        <v>42</v>
      </c>
      <c r="P1615" s="145">
        <f>O1615*H1615</f>
        <v>0</v>
      </c>
      <c r="Q1615" s="145">
        <v>0</v>
      </c>
      <c r="R1615" s="145">
        <f>Q1615*H1615</f>
        <v>0</v>
      </c>
      <c r="S1615" s="145">
        <v>0</v>
      </c>
      <c r="T1615" s="146">
        <f>S1615*H1615</f>
        <v>0</v>
      </c>
      <c r="AR1615" s="147" t="s">
        <v>354</v>
      </c>
      <c r="AT1615" s="147" t="s">
        <v>180</v>
      </c>
      <c r="AU1615" s="147" t="s">
        <v>86</v>
      </c>
      <c r="AY1615" s="17" t="s">
        <v>177</v>
      </c>
      <c r="BE1615" s="148">
        <f>IF(N1615="základní",J1615,0)</f>
        <v>0</v>
      </c>
      <c r="BF1615" s="148">
        <f>IF(N1615="snížená",J1615,0)</f>
        <v>0</v>
      </c>
      <c r="BG1615" s="148">
        <f>IF(N1615="zákl. přenesená",J1615,0)</f>
        <v>0</v>
      </c>
      <c r="BH1615" s="148">
        <f>IF(N1615="sníž. přenesená",J1615,0)</f>
        <v>0</v>
      </c>
      <c r="BI1615" s="148">
        <f>IF(N1615="nulová",J1615,0)</f>
        <v>0</v>
      </c>
      <c r="BJ1615" s="17" t="s">
        <v>84</v>
      </c>
      <c r="BK1615" s="148">
        <f>ROUND(I1615*H1615,2)</f>
        <v>0</v>
      </c>
      <c r="BL1615" s="17" t="s">
        <v>354</v>
      </c>
      <c r="BM1615" s="147" t="s">
        <v>2338</v>
      </c>
    </row>
    <row r="1616" spans="2:65" s="1" customFormat="1" ht="19.5">
      <c r="B1616" s="32"/>
      <c r="D1616" s="149" t="s">
        <v>186</v>
      </c>
      <c r="F1616" s="150" t="s">
        <v>2339</v>
      </c>
      <c r="I1616" s="151"/>
      <c r="L1616" s="32"/>
      <c r="M1616" s="152"/>
      <c r="T1616" s="56"/>
      <c r="AT1616" s="17" t="s">
        <v>186</v>
      </c>
      <c r="AU1616" s="17" t="s">
        <v>86</v>
      </c>
    </row>
    <row r="1617" spans="2:65" s="11" customFormat="1" ht="22.9" customHeight="1">
      <c r="B1617" s="124"/>
      <c r="D1617" s="125" t="s">
        <v>76</v>
      </c>
      <c r="E1617" s="134" t="s">
        <v>2340</v>
      </c>
      <c r="F1617" s="134" t="s">
        <v>2341</v>
      </c>
      <c r="I1617" s="127"/>
      <c r="J1617" s="135">
        <f>BK1617</f>
        <v>0</v>
      </c>
      <c r="L1617" s="124"/>
      <c r="M1617" s="129"/>
      <c r="P1617" s="130">
        <f>SUM(P1618:P1626)</f>
        <v>0</v>
      </c>
      <c r="R1617" s="130">
        <f>SUM(R1618:R1626)</f>
        <v>0.25455170999999999</v>
      </c>
      <c r="T1617" s="131">
        <f>SUM(T1618:T1626)</f>
        <v>0</v>
      </c>
      <c r="AR1617" s="125" t="s">
        <v>86</v>
      </c>
      <c r="AT1617" s="132" t="s">
        <v>76</v>
      </c>
      <c r="AU1617" s="132" t="s">
        <v>84</v>
      </c>
      <c r="AY1617" s="125" t="s">
        <v>177</v>
      </c>
      <c r="BK1617" s="133">
        <f>SUM(BK1618:BK1626)</f>
        <v>0</v>
      </c>
    </row>
    <row r="1618" spans="2:65" s="1" customFormat="1" ht="16.5" customHeight="1">
      <c r="B1618" s="32"/>
      <c r="C1618" s="136" t="s">
        <v>2342</v>
      </c>
      <c r="D1618" s="136" t="s">
        <v>180</v>
      </c>
      <c r="E1618" s="137" t="s">
        <v>2343</v>
      </c>
      <c r="F1618" s="138" t="s">
        <v>2344</v>
      </c>
      <c r="G1618" s="139" t="s">
        <v>236</v>
      </c>
      <c r="H1618" s="140">
        <v>11.4</v>
      </c>
      <c r="I1618" s="141"/>
      <c r="J1618" s="142">
        <f>ROUND(I1618*H1618,2)</f>
        <v>0</v>
      </c>
      <c r="K1618" s="138" t="s">
        <v>1</v>
      </c>
      <c r="L1618" s="32"/>
      <c r="M1618" s="143" t="s">
        <v>1</v>
      </c>
      <c r="N1618" s="144" t="s">
        <v>42</v>
      </c>
      <c r="P1618" s="145">
        <f>O1618*H1618</f>
        <v>0</v>
      </c>
      <c r="Q1618" s="145">
        <v>0</v>
      </c>
      <c r="R1618" s="145">
        <f>Q1618*H1618</f>
        <v>0</v>
      </c>
      <c r="S1618" s="145">
        <v>0</v>
      </c>
      <c r="T1618" s="146">
        <f>S1618*H1618</f>
        <v>0</v>
      </c>
      <c r="AR1618" s="147" t="s">
        <v>354</v>
      </c>
      <c r="AT1618" s="147" t="s">
        <v>180</v>
      </c>
      <c r="AU1618" s="147" t="s">
        <v>86</v>
      </c>
      <c r="AY1618" s="17" t="s">
        <v>177</v>
      </c>
      <c r="BE1618" s="148">
        <f>IF(N1618="základní",J1618,0)</f>
        <v>0</v>
      </c>
      <c r="BF1618" s="148">
        <f>IF(N1618="snížená",J1618,0)</f>
        <v>0</v>
      </c>
      <c r="BG1618" s="148">
        <f>IF(N1618="zákl. přenesená",J1618,0)</f>
        <v>0</v>
      </c>
      <c r="BH1618" s="148">
        <f>IF(N1618="sníž. přenesená",J1618,0)</f>
        <v>0</v>
      </c>
      <c r="BI1618" s="148">
        <f>IF(N1618="nulová",J1618,0)</f>
        <v>0</v>
      </c>
      <c r="BJ1618" s="17" t="s">
        <v>84</v>
      </c>
      <c r="BK1618" s="148">
        <f>ROUND(I1618*H1618,2)</f>
        <v>0</v>
      </c>
      <c r="BL1618" s="17" t="s">
        <v>354</v>
      </c>
      <c r="BM1618" s="147" t="s">
        <v>2345</v>
      </c>
    </row>
    <row r="1619" spans="2:65" s="1" customFormat="1" ht="11.25">
      <c r="B1619" s="32"/>
      <c r="D1619" s="149" t="s">
        <v>186</v>
      </c>
      <c r="F1619" s="150" t="s">
        <v>2344</v>
      </c>
      <c r="I1619" s="151"/>
      <c r="L1619" s="32"/>
      <c r="M1619" s="152"/>
      <c r="T1619" s="56"/>
      <c r="AT1619" s="17" t="s">
        <v>186</v>
      </c>
      <c r="AU1619" s="17" t="s">
        <v>86</v>
      </c>
    </row>
    <row r="1620" spans="2:65" s="12" customFormat="1" ht="11.25">
      <c r="B1620" s="156"/>
      <c r="D1620" s="149" t="s">
        <v>240</v>
      </c>
      <c r="E1620" s="157" t="s">
        <v>1</v>
      </c>
      <c r="F1620" s="158" t="s">
        <v>2346</v>
      </c>
      <c r="H1620" s="159">
        <v>11.4</v>
      </c>
      <c r="I1620" s="160"/>
      <c r="L1620" s="156"/>
      <c r="M1620" s="161"/>
      <c r="T1620" s="162"/>
      <c r="AT1620" s="157" t="s">
        <v>240</v>
      </c>
      <c r="AU1620" s="157" t="s">
        <v>86</v>
      </c>
      <c r="AV1620" s="12" t="s">
        <v>86</v>
      </c>
      <c r="AW1620" s="12" t="s">
        <v>32</v>
      </c>
      <c r="AX1620" s="12" t="s">
        <v>84</v>
      </c>
      <c r="AY1620" s="157" t="s">
        <v>177</v>
      </c>
    </row>
    <row r="1621" spans="2:65" s="1" customFormat="1" ht="21.75" customHeight="1">
      <c r="B1621" s="32"/>
      <c r="C1621" s="136" t="s">
        <v>2347</v>
      </c>
      <c r="D1621" s="136" t="s">
        <v>180</v>
      </c>
      <c r="E1621" s="137" t="s">
        <v>2348</v>
      </c>
      <c r="F1621" s="138" t="s">
        <v>2349</v>
      </c>
      <c r="G1621" s="139" t="s">
        <v>368</v>
      </c>
      <c r="H1621" s="140">
        <v>13.446999999999999</v>
      </c>
      <c r="I1621" s="141"/>
      <c r="J1621" s="142">
        <f>ROUND(I1621*H1621,2)</f>
        <v>0</v>
      </c>
      <c r="K1621" s="138" t="s">
        <v>1</v>
      </c>
      <c r="L1621" s="32"/>
      <c r="M1621" s="143" t="s">
        <v>1</v>
      </c>
      <c r="N1621" s="144" t="s">
        <v>42</v>
      </c>
      <c r="P1621" s="145">
        <f>O1621*H1621</f>
        <v>0</v>
      </c>
      <c r="Q1621" s="145">
        <v>1.8929999999999999E-2</v>
      </c>
      <c r="R1621" s="145">
        <f>Q1621*H1621</f>
        <v>0.25455170999999999</v>
      </c>
      <c r="S1621" s="145">
        <v>0</v>
      </c>
      <c r="T1621" s="146">
        <f>S1621*H1621</f>
        <v>0</v>
      </c>
      <c r="AR1621" s="147" t="s">
        <v>354</v>
      </c>
      <c r="AT1621" s="147" t="s">
        <v>180</v>
      </c>
      <c r="AU1621" s="147" t="s">
        <v>86</v>
      </c>
      <c r="AY1621" s="17" t="s">
        <v>177</v>
      </c>
      <c r="BE1621" s="148">
        <f>IF(N1621="základní",J1621,0)</f>
        <v>0</v>
      </c>
      <c r="BF1621" s="148">
        <f>IF(N1621="snížená",J1621,0)</f>
        <v>0</v>
      </c>
      <c r="BG1621" s="148">
        <f>IF(N1621="zákl. přenesená",J1621,0)</f>
        <v>0</v>
      </c>
      <c r="BH1621" s="148">
        <f>IF(N1621="sníž. přenesená",J1621,0)</f>
        <v>0</v>
      </c>
      <c r="BI1621" s="148">
        <f>IF(N1621="nulová",J1621,0)</f>
        <v>0</v>
      </c>
      <c r="BJ1621" s="17" t="s">
        <v>84</v>
      </c>
      <c r="BK1621" s="148">
        <f>ROUND(I1621*H1621,2)</f>
        <v>0</v>
      </c>
      <c r="BL1621" s="17" t="s">
        <v>354</v>
      </c>
      <c r="BM1621" s="147" t="s">
        <v>2350</v>
      </c>
    </row>
    <row r="1622" spans="2:65" s="1" customFormat="1" ht="11.25">
      <c r="B1622" s="32"/>
      <c r="D1622" s="149" t="s">
        <v>186</v>
      </c>
      <c r="F1622" s="150" t="s">
        <v>2349</v>
      </c>
      <c r="I1622" s="151"/>
      <c r="L1622" s="32"/>
      <c r="M1622" s="152"/>
      <c r="T1622" s="56"/>
      <c r="AT1622" s="17" t="s">
        <v>186</v>
      </c>
      <c r="AU1622" s="17" t="s">
        <v>86</v>
      </c>
    </row>
    <row r="1623" spans="2:65" s="1" customFormat="1" ht="19.5">
      <c r="B1623" s="32"/>
      <c r="D1623" s="149" t="s">
        <v>784</v>
      </c>
      <c r="F1623" s="193" t="s">
        <v>2351</v>
      </c>
      <c r="I1623" s="151"/>
      <c r="L1623" s="32"/>
      <c r="M1623" s="152"/>
      <c r="T1623" s="56"/>
      <c r="AT1623" s="17" t="s">
        <v>784</v>
      </c>
      <c r="AU1623" s="17" t="s">
        <v>86</v>
      </c>
    </row>
    <row r="1624" spans="2:65" s="12" customFormat="1" ht="11.25">
      <c r="B1624" s="156"/>
      <c r="D1624" s="149" t="s">
        <v>240</v>
      </c>
      <c r="E1624" s="157" t="s">
        <v>1</v>
      </c>
      <c r="F1624" s="158" t="s">
        <v>1571</v>
      </c>
      <c r="H1624" s="159">
        <v>13.446999999999999</v>
      </c>
      <c r="I1624" s="160"/>
      <c r="L1624" s="156"/>
      <c r="M1624" s="161"/>
      <c r="T1624" s="162"/>
      <c r="AT1624" s="157" t="s">
        <v>240</v>
      </c>
      <c r="AU1624" s="157" t="s">
        <v>86</v>
      </c>
      <c r="AV1624" s="12" t="s">
        <v>86</v>
      </c>
      <c r="AW1624" s="12" t="s">
        <v>32</v>
      </c>
      <c r="AX1624" s="12" t="s">
        <v>84</v>
      </c>
      <c r="AY1624" s="157" t="s">
        <v>177</v>
      </c>
    </row>
    <row r="1625" spans="2:65" s="1" customFormat="1" ht="16.5" customHeight="1">
      <c r="B1625" s="32"/>
      <c r="C1625" s="136" t="s">
        <v>2352</v>
      </c>
      <c r="D1625" s="136" t="s">
        <v>180</v>
      </c>
      <c r="E1625" s="137" t="s">
        <v>2353</v>
      </c>
      <c r="F1625" s="138" t="s">
        <v>2354</v>
      </c>
      <c r="G1625" s="139" t="s">
        <v>307</v>
      </c>
      <c r="H1625" s="140">
        <v>0.255</v>
      </c>
      <c r="I1625" s="141"/>
      <c r="J1625" s="142">
        <f>ROUND(I1625*H1625,2)</f>
        <v>0</v>
      </c>
      <c r="K1625" s="138" t="s">
        <v>237</v>
      </c>
      <c r="L1625" s="32"/>
      <c r="M1625" s="143" t="s">
        <v>1</v>
      </c>
      <c r="N1625" s="144" t="s">
        <v>42</v>
      </c>
      <c r="P1625" s="145">
        <f>O1625*H1625</f>
        <v>0</v>
      </c>
      <c r="Q1625" s="145">
        <v>0</v>
      </c>
      <c r="R1625" s="145">
        <f>Q1625*H1625</f>
        <v>0</v>
      </c>
      <c r="S1625" s="145">
        <v>0</v>
      </c>
      <c r="T1625" s="146">
        <f>S1625*H1625</f>
        <v>0</v>
      </c>
      <c r="AR1625" s="147" t="s">
        <v>354</v>
      </c>
      <c r="AT1625" s="147" t="s">
        <v>180</v>
      </c>
      <c r="AU1625" s="147" t="s">
        <v>86</v>
      </c>
      <c r="AY1625" s="17" t="s">
        <v>177</v>
      </c>
      <c r="BE1625" s="148">
        <f>IF(N1625="základní",J1625,0)</f>
        <v>0</v>
      </c>
      <c r="BF1625" s="148">
        <f>IF(N1625="snížená",J1625,0)</f>
        <v>0</v>
      </c>
      <c r="BG1625" s="148">
        <f>IF(N1625="zákl. přenesená",J1625,0)</f>
        <v>0</v>
      </c>
      <c r="BH1625" s="148">
        <f>IF(N1625="sníž. přenesená",J1625,0)</f>
        <v>0</v>
      </c>
      <c r="BI1625" s="148">
        <f>IF(N1625="nulová",J1625,0)</f>
        <v>0</v>
      </c>
      <c r="BJ1625" s="17" t="s">
        <v>84</v>
      </c>
      <c r="BK1625" s="148">
        <f>ROUND(I1625*H1625,2)</f>
        <v>0</v>
      </c>
      <c r="BL1625" s="17" t="s">
        <v>354</v>
      </c>
      <c r="BM1625" s="147" t="s">
        <v>2355</v>
      </c>
    </row>
    <row r="1626" spans="2:65" s="1" customFormat="1" ht="19.5">
      <c r="B1626" s="32"/>
      <c r="D1626" s="149" t="s">
        <v>186</v>
      </c>
      <c r="F1626" s="150" t="s">
        <v>2356</v>
      </c>
      <c r="I1626" s="151"/>
      <c r="L1626" s="32"/>
      <c r="M1626" s="152"/>
      <c r="T1626" s="56"/>
      <c r="AT1626" s="17" t="s">
        <v>186</v>
      </c>
      <c r="AU1626" s="17" t="s">
        <v>86</v>
      </c>
    </row>
    <row r="1627" spans="2:65" s="11" customFormat="1" ht="22.9" customHeight="1">
      <c r="B1627" s="124"/>
      <c r="D1627" s="125" t="s">
        <v>76</v>
      </c>
      <c r="E1627" s="134" t="s">
        <v>2357</v>
      </c>
      <c r="F1627" s="134" t="s">
        <v>2358</v>
      </c>
      <c r="I1627" s="127"/>
      <c r="J1627" s="135">
        <f>BK1627</f>
        <v>0</v>
      </c>
      <c r="L1627" s="124"/>
      <c r="M1627" s="129"/>
      <c r="P1627" s="130">
        <f>SUM(P1628:P1662)</f>
        <v>0</v>
      </c>
      <c r="R1627" s="130">
        <f>SUM(R1628:R1662)</f>
        <v>2.5191113999999999</v>
      </c>
      <c r="T1627" s="131">
        <f>SUM(T1628:T1662)</f>
        <v>0</v>
      </c>
      <c r="AR1627" s="125" t="s">
        <v>86</v>
      </c>
      <c r="AT1627" s="132" t="s">
        <v>76</v>
      </c>
      <c r="AU1627" s="132" t="s">
        <v>84</v>
      </c>
      <c r="AY1627" s="125" t="s">
        <v>177</v>
      </c>
      <c r="BK1627" s="133">
        <f>SUM(BK1628:BK1662)</f>
        <v>0</v>
      </c>
    </row>
    <row r="1628" spans="2:65" s="1" customFormat="1" ht="16.5" customHeight="1">
      <c r="B1628" s="32"/>
      <c r="C1628" s="136" t="s">
        <v>2359</v>
      </c>
      <c r="D1628" s="136" t="s">
        <v>180</v>
      </c>
      <c r="E1628" s="137" t="s">
        <v>2360</v>
      </c>
      <c r="F1628" s="138" t="s">
        <v>2361</v>
      </c>
      <c r="G1628" s="139" t="s">
        <v>368</v>
      </c>
      <c r="H1628" s="140">
        <v>183.16</v>
      </c>
      <c r="I1628" s="141"/>
      <c r="J1628" s="142">
        <f>ROUND(I1628*H1628,2)</f>
        <v>0</v>
      </c>
      <c r="K1628" s="138" t="s">
        <v>1</v>
      </c>
      <c r="L1628" s="32"/>
      <c r="M1628" s="143" t="s">
        <v>1</v>
      </c>
      <c r="N1628" s="144" t="s">
        <v>42</v>
      </c>
      <c r="P1628" s="145">
        <f>O1628*H1628</f>
        <v>0</v>
      </c>
      <c r="Q1628" s="145">
        <v>3.0000000000000001E-5</v>
      </c>
      <c r="R1628" s="145">
        <f>Q1628*H1628</f>
        <v>5.4948000000000002E-3</v>
      </c>
      <c r="S1628" s="145">
        <v>0</v>
      </c>
      <c r="T1628" s="146">
        <f>S1628*H1628</f>
        <v>0</v>
      </c>
      <c r="AR1628" s="147" t="s">
        <v>354</v>
      </c>
      <c r="AT1628" s="147" t="s">
        <v>180</v>
      </c>
      <c r="AU1628" s="147" t="s">
        <v>86</v>
      </c>
      <c r="AY1628" s="17" t="s">
        <v>177</v>
      </c>
      <c r="BE1628" s="148">
        <f>IF(N1628="základní",J1628,0)</f>
        <v>0</v>
      </c>
      <c r="BF1628" s="148">
        <f>IF(N1628="snížená",J1628,0)</f>
        <v>0</v>
      </c>
      <c r="BG1628" s="148">
        <f>IF(N1628="zákl. přenesená",J1628,0)</f>
        <v>0</v>
      </c>
      <c r="BH1628" s="148">
        <f>IF(N1628="sníž. přenesená",J1628,0)</f>
        <v>0</v>
      </c>
      <c r="BI1628" s="148">
        <f>IF(N1628="nulová",J1628,0)</f>
        <v>0</v>
      </c>
      <c r="BJ1628" s="17" t="s">
        <v>84</v>
      </c>
      <c r="BK1628" s="148">
        <f>ROUND(I1628*H1628,2)</f>
        <v>0</v>
      </c>
      <c r="BL1628" s="17" t="s">
        <v>354</v>
      </c>
      <c r="BM1628" s="147" t="s">
        <v>2362</v>
      </c>
    </row>
    <row r="1629" spans="2:65" s="1" customFormat="1" ht="11.25">
      <c r="B1629" s="32"/>
      <c r="D1629" s="149" t="s">
        <v>186</v>
      </c>
      <c r="F1629" s="150" t="s">
        <v>2361</v>
      </c>
      <c r="I1629" s="151"/>
      <c r="L1629" s="32"/>
      <c r="M1629" s="152"/>
      <c r="T1629" s="56"/>
      <c r="AT1629" s="17" t="s">
        <v>186</v>
      </c>
      <c r="AU1629" s="17" t="s">
        <v>86</v>
      </c>
    </row>
    <row r="1630" spans="2:65" s="12" customFormat="1" ht="11.25">
      <c r="B1630" s="156"/>
      <c r="D1630" s="149" t="s">
        <v>240</v>
      </c>
      <c r="E1630" s="157" t="s">
        <v>1</v>
      </c>
      <c r="F1630" s="158" t="s">
        <v>1112</v>
      </c>
      <c r="H1630" s="159">
        <v>183.16</v>
      </c>
      <c r="I1630" s="160"/>
      <c r="L1630" s="156"/>
      <c r="M1630" s="161"/>
      <c r="T1630" s="162"/>
      <c r="AT1630" s="157" t="s">
        <v>240</v>
      </c>
      <c r="AU1630" s="157" t="s">
        <v>86</v>
      </c>
      <c r="AV1630" s="12" t="s">
        <v>86</v>
      </c>
      <c r="AW1630" s="12" t="s">
        <v>32</v>
      </c>
      <c r="AX1630" s="12" t="s">
        <v>84</v>
      </c>
      <c r="AY1630" s="157" t="s">
        <v>177</v>
      </c>
    </row>
    <row r="1631" spans="2:65" s="1" customFormat="1" ht="21.75" customHeight="1">
      <c r="B1631" s="32"/>
      <c r="C1631" s="136" t="s">
        <v>2363</v>
      </c>
      <c r="D1631" s="136" t="s">
        <v>180</v>
      </c>
      <c r="E1631" s="137" t="s">
        <v>2364</v>
      </c>
      <c r="F1631" s="138" t="s">
        <v>2365</v>
      </c>
      <c r="G1631" s="139" t="s">
        <v>368</v>
      </c>
      <c r="H1631" s="140">
        <v>183.16</v>
      </c>
      <c r="I1631" s="141"/>
      <c r="J1631" s="142">
        <f>ROUND(I1631*H1631,2)</f>
        <v>0</v>
      </c>
      <c r="K1631" s="138" t="s">
        <v>237</v>
      </c>
      <c r="L1631" s="32"/>
      <c r="M1631" s="143" t="s">
        <v>1</v>
      </c>
      <c r="N1631" s="144" t="s">
        <v>42</v>
      </c>
      <c r="P1631" s="145">
        <f>O1631*H1631</f>
        <v>0</v>
      </c>
      <c r="Q1631" s="145">
        <v>7.4999999999999997E-3</v>
      </c>
      <c r="R1631" s="145">
        <f>Q1631*H1631</f>
        <v>1.3736999999999999</v>
      </c>
      <c r="S1631" s="145">
        <v>0</v>
      </c>
      <c r="T1631" s="146">
        <f>S1631*H1631</f>
        <v>0</v>
      </c>
      <c r="AR1631" s="147" t="s">
        <v>354</v>
      </c>
      <c r="AT1631" s="147" t="s">
        <v>180</v>
      </c>
      <c r="AU1631" s="147" t="s">
        <v>86</v>
      </c>
      <c r="AY1631" s="17" t="s">
        <v>177</v>
      </c>
      <c r="BE1631" s="148">
        <f>IF(N1631="základní",J1631,0)</f>
        <v>0</v>
      </c>
      <c r="BF1631" s="148">
        <f>IF(N1631="snížená",J1631,0)</f>
        <v>0</v>
      </c>
      <c r="BG1631" s="148">
        <f>IF(N1631="zákl. přenesená",J1631,0)</f>
        <v>0</v>
      </c>
      <c r="BH1631" s="148">
        <f>IF(N1631="sníž. přenesená",J1631,0)</f>
        <v>0</v>
      </c>
      <c r="BI1631" s="148">
        <f>IF(N1631="nulová",J1631,0)</f>
        <v>0</v>
      </c>
      <c r="BJ1631" s="17" t="s">
        <v>84</v>
      </c>
      <c r="BK1631" s="148">
        <f>ROUND(I1631*H1631,2)</f>
        <v>0</v>
      </c>
      <c r="BL1631" s="17" t="s">
        <v>354</v>
      </c>
      <c r="BM1631" s="147" t="s">
        <v>2366</v>
      </c>
    </row>
    <row r="1632" spans="2:65" s="1" customFormat="1" ht="11.25">
      <c r="B1632" s="32"/>
      <c r="D1632" s="149" t="s">
        <v>186</v>
      </c>
      <c r="F1632" s="150" t="s">
        <v>2367</v>
      </c>
      <c r="I1632" s="151"/>
      <c r="L1632" s="32"/>
      <c r="M1632" s="152"/>
      <c r="T1632" s="56"/>
      <c r="AT1632" s="17" t="s">
        <v>186</v>
      </c>
      <c r="AU1632" s="17" t="s">
        <v>86</v>
      </c>
    </row>
    <row r="1633" spans="2:65" s="12" customFormat="1" ht="11.25">
      <c r="B1633" s="156"/>
      <c r="D1633" s="149" t="s">
        <v>240</v>
      </c>
      <c r="E1633" s="157" t="s">
        <v>1</v>
      </c>
      <c r="F1633" s="158" t="s">
        <v>1112</v>
      </c>
      <c r="H1633" s="159">
        <v>183.16</v>
      </c>
      <c r="I1633" s="160"/>
      <c r="L1633" s="156"/>
      <c r="M1633" s="161"/>
      <c r="T1633" s="162"/>
      <c r="AT1633" s="157" t="s">
        <v>240</v>
      </c>
      <c r="AU1633" s="157" t="s">
        <v>86</v>
      </c>
      <c r="AV1633" s="12" t="s">
        <v>86</v>
      </c>
      <c r="AW1633" s="12" t="s">
        <v>32</v>
      </c>
      <c r="AX1633" s="12" t="s">
        <v>84</v>
      </c>
      <c r="AY1633" s="157" t="s">
        <v>177</v>
      </c>
    </row>
    <row r="1634" spans="2:65" s="1" customFormat="1" ht="16.5" customHeight="1">
      <c r="B1634" s="32"/>
      <c r="C1634" s="136" t="s">
        <v>2368</v>
      </c>
      <c r="D1634" s="136" t="s">
        <v>180</v>
      </c>
      <c r="E1634" s="137" t="s">
        <v>2369</v>
      </c>
      <c r="F1634" s="138" t="s">
        <v>2370</v>
      </c>
      <c r="G1634" s="139" t="s">
        <v>368</v>
      </c>
      <c r="H1634" s="140">
        <v>53.56</v>
      </c>
      <c r="I1634" s="141"/>
      <c r="J1634" s="142">
        <f>ROUND(I1634*H1634,2)</f>
        <v>0</v>
      </c>
      <c r="K1634" s="138" t="s">
        <v>237</v>
      </c>
      <c r="L1634" s="32"/>
      <c r="M1634" s="143" t="s">
        <v>1</v>
      </c>
      <c r="N1634" s="144" t="s">
        <v>42</v>
      </c>
      <c r="P1634" s="145">
        <f>O1634*H1634</f>
        <v>0</v>
      </c>
      <c r="Q1634" s="145">
        <v>2.9999999999999997E-4</v>
      </c>
      <c r="R1634" s="145">
        <f>Q1634*H1634</f>
        <v>1.6067999999999999E-2</v>
      </c>
      <c r="S1634" s="145">
        <v>0</v>
      </c>
      <c r="T1634" s="146">
        <f>S1634*H1634</f>
        <v>0</v>
      </c>
      <c r="AR1634" s="147" t="s">
        <v>354</v>
      </c>
      <c r="AT1634" s="147" t="s">
        <v>180</v>
      </c>
      <c r="AU1634" s="147" t="s">
        <v>86</v>
      </c>
      <c r="AY1634" s="17" t="s">
        <v>177</v>
      </c>
      <c r="BE1634" s="148">
        <f>IF(N1634="základní",J1634,0)</f>
        <v>0</v>
      </c>
      <c r="BF1634" s="148">
        <f>IF(N1634="snížená",J1634,0)</f>
        <v>0</v>
      </c>
      <c r="BG1634" s="148">
        <f>IF(N1634="zákl. přenesená",J1634,0)</f>
        <v>0</v>
      </c>
      <c r="BH1634" s="148">
        <f>IF(N1634="sníž. přenesená",J1634,0)</f>
        <v>0</v>
      </c>
      <c r="BI1634" s="148">
        <f>IF(N1634="nulová",J1634,0)</f>
        <v>0</v>
      </c>
      <c r="BJ1634" s="17" t="s">
        <v>84</v>
      </c>
      <c r="BK1634" s="148">
        <f>ROUND(I1634*H1634,2)</f>
        <v>0</v>
      </c>
      <c r="BL1634" s="17" t="s">
        <v>354</v>
      </c>
      <c r="BM1634" s="147" t="s">
        <v>2371</v>
      </c>
    </row>
    <row r="1635" spans="2:65" s="1" customFormat="1" ht="11.25">
      <c r="B1635" s="32"/>
      <c r="D1635" s="149" t="s">
        <v>186</v>
      </c>
      <c r="F1635" s="150" t="s">
        <v>2372</v>
      </c>
      <c r="I1635" s="151"/>
      <c r="L1635" s="32"/>
      <c r="M1635" s="152"/>
      <c r="T1635" s="56"/>
      <c r="AT1635" s="17" t="s">
        <v>186</v>
      </c>
      <c r="AU1635" s="17" t="s">
        <v>86</v>
      </c>
    </row>
    <row r="1636" spans="2:65" s="12" customFormat="1" ht="11.25">
      <c r="B1636" s="156"/>
      <c r="D1636" s="149" t="s">
        <v>240</v>
      </c>
      <c r="E1636" s="157" t="s">
        <v>1</v>
      </c>
      <c r="F1636" s="158" t="s">
        <v>1113</v>
      </c>
      <c r="H1636" s="159">
        <v>47.08</v>
      </c>
      <c r="I1636" s="160"/>
      <c r="L1636" s="156"/>
      <c r="M1636" s="161"/>
      <c r="T1636" s="162"/>
      <c r="AT1636" s="157" t="s">
        <v>240</v>
      </c>
      <c r="AU1636" s="157" t="s">
        <v>86</v>
      </c>
      <c r="AV1636" s="12" t="s">
        <v>86</v>
      </c>
      <c r="AW1636" s="12" t="s">
        <v>32</v>
      </c>
      <c r="AX1636" s="12" t="s">
        <v>77</v>
      </c>
      <c r="AY1636" s="157" t="s">
        <v>177</v>
      </c>
    </row>
    <row r="1637" spans="2:65" s="13" customFormat="1" ht="11.25">
      <c r="B1637" s="163"/>
      <c r="D1637" s="149" t="s">
        <v>240</v>
      </c>
      <c r="E1637" s="164" t="s">
        <v>1</v>
      </c>
      <c r="F1637" s="165" t="s">
        <v>2373</v>
      </c>
      <c r="H1637" s="164" t="s">
        <v>1</v>
      </c>
      <c r="I1637" s="166"/>
      <c r="L1637" s="163"/>
      <c r="M1637" s="167"/>
      <c r="T1637" s="168"/>
      <c r="AT1637" s="164" t="s">
        <v>240</v>
      </c>
      <c r="AU1637" s="164" t="s">
        <v>86</v>
      </c>
      <c r="AV1637" s="13" t="s">
        <v>84</v>
      </c>
      <c r="AW1637" s="13" t="s">
        <v>32</v>
      </c>
      <c r="AX1637" s="13" t="s">
        <v>77</v>
      </c>
      <c r="AY1637" s="164" t="s">
        <v>177</v>
      </c>
    </row>
    <row r="1638" spans="2:65" s="12" customFormat="1" ht="11.25">
      <c r="B1638" s="156"/>
      <c r="D1638" s="149" t="s">
        <v>240</v>
      </c>
      <c r="E1638" s="157" t="s">
        <v>1</v>
      </c>
      <c r="F1638" s="158" t="s">
        <v>2374</v>
      </c>
      <c r="H1638" s="159">
        <v>6.48</v>
      </c>
      <c r="I1638" s="160"/>
      <c r="L1638" s="156"/>
      <c r="M1638" s="161"/>
      <c r="T1638" s="162"/>
      <c r="AT1638" s="157" t="s">
        <v>240</v>
      </c>
      <c r="AU1638" s="157" t="s">
        <v>86</v>
      </c>
      <c r="AV1638" s="12" t="s">
        <v>86</v>
      </c>
      <c r="AW1638" s="12" t="s">
        <v>32</v>
      </c>
      <c r="AX1638" s="12" t="s">
        <v>77</v>
      </c>
      <c r="AY1638" s="157" t="s">
        <v>177</v>
      </c>
    </row>
    <row r="1639" spans="2:65" s="14" customFormat="1" ht="11.25">
      <c r="B1639" s="169"/>
      <c r="D1639" s="149" t="s">
        <v>240</v>
      </c>
      <c r="E1639" s="170" t="s">
        <v>1</v>
      </c>
      <c r="F1639" s="171" t="s">
        <v>263</v>
      </c>
      <c r="H1639" s="172">
        <v>53.56</v>
      </c>
      <c r="I1639" s="173"/>
      <c r="L1639" s="169"/>
      <c r="M1639" s="174"/>
      <c r="T1639" s="175"/>
      <c r="AT1639" s="170" t="s">
        <v>240</v>
      </c>
      <c r="AU1639" s="170" t="s">
        <v>86</v>
      </c>
      <c r="AV1639" s="14" t="s">
        <v>115</v>
      </c>
      <c r="AW1639" s="14" t="s">
        <v>32</v>
      </c>
      <c r="AX1639" s="14" t="s">
        <v>84</v>
      </c>
      <c r="AY1639" s="170" t="s">
        <v>177</v>
      </c>
    </row>
    <row r="1640" spans="2:65" s="1" customFormat="1" ht="16.5" customHeight="1">
      <c r="B1640" s="32"/>
      <c r="C1640" s="183" t="s">
        <v>2375</v>
      </c>
      <c r="D1640" s="183" t="s">
        <v>344</v>
      </c>
      <c r="E1640" s="184" t="s">
        <v>2376</v>
      </c>
      <c r="F1640" s="185" t="s">
        <v>2377</v>
      </c>
      <c r="G1640" s="186" t="s">
        <v>368</v>
      </c>
      <c r="H1640" s="187">
        <v>58.915999999999997</v>
      </c>
      <c r="I1640" s="188"/>
      <c r="J1640" s="189">
        <f>ROUND(I1640*H1640,2)</f>
        <v>0</v>
      </c>
      <c r="K1640" s="185" t="s">
        <v>1</v>
      </c>
      <c r="L1640" s="190"/>
      <c r="M1640" s="191" t="s">
        <v>1</v>
      </c>
      <c r="N1640" s="192" t="s">
        <v>42</v>
      </c>
      <c r="P1640" s="145">
        <f>O1640*H1640</f>
        <v>0</v>
      </c>
      <c r="Q1640" s="145">
        <v>3.3999999999999998E-3</v>
      </c>
      <c r="R1640" s="145">
        <f>Q1640*H1640</f>
        <v>0.20031439999999998</v>
      </c>
      <c r="S1640" s="145">
        <v>0</v>
      </c>
      <c r="T1640" s="146">
        <f>S1640*H1640</f>
        <v>0</v>
      </c>
      <c r="AR1640" s="147" t="s">
        <v>447</v>
      </c>
      <c r="AT1640" s="147" t="s">
        <v>344</v>
      </c>
      <c r="AU1640" s="147" t="s">
        <v>86</v>
      </c>
      <c r="AY1640" s="17" t="s">
        <v>177</v>
      </c>
      <c r="BE1640" s="148">
        <f>IF(N1640="základní",J1640,0)</f>
        <v>0</v>
      </c>
      <c r="BF1640" s="148">
        <f>IF(N1640="snížená",J1640,0)</f>
        <v>0</v>
      </c>
      <c r="BG1640" s="148">
        <f>IF(N1640="zákl. přenesená",J1640,0)</f>
        <v>0</v>
      </c>
      <c r="BH1640" s="148">
        <f>IF(N1640="sníž. přenesená",J1640,0)</f>
        <v>0</v>
      </c>
      <c r="BI1640" s="148">
        <f>IF(N1640="nulová",J1640,0)</f>
        <v>0</v>
      </c>
      <c r="BJ1640" s="17" t="s">
        <v>84</v>
      </c>
      <c r="BK1640" s="148">
        <f>ROUND(I1640*H1640,2)</f>
        <v>0</v>
      </c>
      <c r="BL1640" s="17" t="s">
        <v>354</v>
      </c>
      <c r="BM1640" s="147" t="s">
        <v>2378</v>
      </c>
    </row>
    <row r="1641" spans="2:65" s="1" customFormat="1" ht="11.25">
      <c r="B1641" s="32"/>
      <c r="D1641" s="149" t="s">
        <v>186</v>
      </c>
      <c r="F1641" s="150" t="s">
        <v>2377</v>
      </c>
      <c r="I1641" s="151"/>
      <c r="L1641" s="32"/>
      <c r="M1641" s="152"/>
      <c r="T1641" s="56"/>
      <c r="AT1641" s="17" t="s">
        <v>186</v>
      </c>
      <c r="AU1641" s="17" t="s">
        <v>86</v>
      </c>
    </row>
    <row r="1642" spans="2:65" s="12" customFormat="1" ht="11.25">
      <c r="B1642" s="156"/>
      <c r="D1642" s="149" t="s">
        <v>240</v>
      </c>
      <c r="F1642" s="158" t="s">
        <v>2379</v>
      </c>
      <c r="H1642" s="159">
        <v>58.915999999999997</v>
      </c>
      <c r="I1642" s="160"/>
      <c r="L1642" s="156"/>
      <c r="M1642" s="161"/>
      <c r="T1642" s="162"/>
      <c r="AT1642" s="157" t="s">
        <v>240</v>
      </c>
      <c r="AU1642" s="157" t="s">
        <v>86</v>
      </c>
      <c r="AV1642" s="12" t="s">
        <v>86</v>
      </c>
      <c r="AW1642" s="12" t="s">
        <v>4</v>
      </c>
      <c r="AX1642" s="12" t="s">
        <v>84</v>
      </c>
      <c r="AY1642" s="157" t="s">
        <v>177</v>
      </c>
    </row>
    <row r="1643" spans="2:65" s="1" customFormat="1" ht="16.5" customHeight="1">
      <c r="B1643" s="32"/>
      <c r="C1643" s="136" t="s">
        <v>2380</v>
      </c>
      <c r="D1643" s="136" t="s">
        <v>180</v>
      </c>
      <c r="E1643" s="137" t="s">
        <v>2381</v>
      </c>
      <c r="F1643" s="138" t="s">
        <v>2382</v>
      </c>
      <c r="G1643" s="139" t="s">
        <v>368</v>
      </c>
      <c r="H1643" s="140">
        <v>190.87</v>
      </c>
      <c r="I1643" s="141"/>
      <c r="J1643" s="142">
        <f>ROUND(I1643*H1643,2)</f>
        <v>0</v>
      </c>
      <c r="K1643" s="138" t="s">
        <v>237</v>
      </c>
      <c r="L1643" s="32"/>
      <c r="M1643" s="143" t="s">
        <v>1</v>
      </c>
      <c r="N1643" s="144" t="s">
        <v>42</v>
      </c>
      <c r="P1643" s="145">
        <f>O1643*H1643</f>
        <v>0</v>
      </c>
      <c r="Q1643" s="145">
        <v>4.0000000000000002E-4</v>
      </c>
      <c r="R1643" s="145">
        <f>Q1643*H1643</f>
        <v>7.6347999999999999E-2</v>
      </c>
      <c r="S1643" s="145">
        <v>0</v>
      </c>
      <c r="T1643" s="146">
        <f>S1643*H1643</f>
        <v>0</v>
      </c>
      <c r="AR1643" s="147" t="s">
        <v>354</v>
      </c>
      <c r="AT1643" s="147" t="s">
        <v>180</v>
      </c>
      <c r="AU1643" s="147" t="s">
        <v>86</v>
      </c>
      <c r="AY1643" s="17" t="s">
        <v>177</v>
      </c>
      <c r="BE1643" s="148">
        <f>IF(N1643="základní",J1643,0)</f>
        <v>0</v>
      </c>
      <c r="BF1643" s="148">
        <f>IF(N1643="snížená",J1643,0)</f>
        <v>0</v>
      </c>
      <c r="BG1643" s="148">
        <f>IF(N1643="zákl. přenesená",J1643,0)</f>
        <v>0</v>
      </c>
      <c r="BH1643" s="148">
        <f>IF(N1643="sníž. přenesená",J1643,0)</f>
        <v>0</v>
      </c>
      <c r="BI1643" s="148">
        <f>IF(N1643="nulová",J1643,0)</f>
        <v>0</v>
      </c>
      <c r="BJ1643" s="17" t="s">
        <v>84</v>
      </c>
      <c r="BK1643" s="148">
        <f>ROUND(I1643*H1643,2)</f>
        <v>0</v>
      </c>
      <c r="BL1643" s="17" t="s">
        <v>354</v>
      </c>
      <c r="BM1643" s="147" t="s">
        <v>2383</v>
      </c>
    </row>
    <row r="1644" spans="2:65" s="1" customFormat="1" ht="11.25">
      <c r="B1644" s="32"/>
      <c r="D1644" s="149" t="s">
        <v>186</v>
      </c>
      <c r="F1644" s="150" t="s">
        <v>2384</v>
      </c>
      <c r="I1644" s="151"/>
      <c r="L1644" s="32"/>
      <c r="M1644" s="152"/>
      <c r="T1644" s="56"/>
      <c r="AT1644" s="17" t="s">
        <v>186</v>
      </c>
      <c r="AU1644" s="17" t="s">
        <v>86</v>
      </c>
    </row>
    <row r="1645" spans="2:65" s="12" customFormat="1" ht="11.25">
      <c r="B1645" s="156"/>
      <c r="D1645" s="149" t="s">
        <v>240</v>
      </c>
      <c r="E1645" s="157" t="s">
        <v>1</v>
      </c>
      <c r="F1645" s="158" t="s">
        <v>1112</v>
      </c>
      <c r="H1645" s="159">
        <v>183.16</v>
      </c>
      <c r="I1645" s="160"/>
      <c r="L1645" s="156"/>
      <c r="M1645" s="161"/>
      <c r="T1645" s="162"/>
      <c r="AT1645" s="157" t="s">
        <v>240</v>
      </c>
      <c r="AU1645" s="157" t="s">
        <v>86</v>
      </c>
      <c r="AV1645" s="12" t="s">
        <v>86</v>
      </c>
      <c r="AW1645" s="12" t="s">
        <v>32</v>
      </c>
      <c r="AX1645" s="12" t="s">
        <v>77</v>
      </c>
      <c r="AY1645" s="157" t="s">
        <v>177</v>
      </c>
    </row>
    <row r="1646" spans="2:65" s="13" customFormat="1" ht="11.25">
      <c r="B1646" s="163"/>
      <c r="D1646" s="149" t="s">
        <v>240</v>
      </c>
      <c r="E1646" s="164" t="s">
        <v>1</v>
      </c>
      <c r="F1646" s="165" t="s">
        <v>2373</v>
      </c>
      <c r="H1646" s="164" t="s">
        <v>1</v>
      </c>
      <c r="I1646" s="166"/>
      <c r="L1646" s="163"/>
      <c r="M1646" s="167"/>
      <c r="T1646" s="168"/>
      <c r="AT1646" s="164" t="s">
        <v>240</v>
      </c>
      <c r="AU1646" s="164" t="s">
        <v>86</v>
      </c>
      <c r="AV1646" s="13" t="s">
        <v>84</v>
      </c>
      <c r="AW1646" s="13" t="s">
        <v>32</v>
      </c>
      <c r="AX1646" s="13" t="s">
        <v>77</v>
      </c>
      <c r="AY1646" s="164" t="s">
        <v>177</v>
      </c>
    </row>
    <row r="1647" spans="2:65" s="12" customFormat="1" ht="11.25">
      <c r="B1647" s="156"/>
      <c r="D1647" s="149" t="s">
        <v>240</v>
      </c>
      <c r="E1647" s="157" t="s">
        <v>1</v>
      </c>
      <c r="F1647" s="158" t="s">
        <v>2385</v>
      </c>
      <c r="H1647" s="159">
        <v>7.71</v>
      </c>
      <c r="I1647" s="160"/>
      <c r="L1647" s="156"/>
      <c r="M1647" s="161"/>
      <c r="T1647" s="162"/>
      <c r="AT1647" s="157" t="s">
        <v>240</v>
      </c>
      <c r="AU1647" s="157" t="s">
        <v>86</v>
      </c>
      <c r="AV1647" s="12" t="s">
        <v>86</v>
      </c>
      <c r="AW1647" s="12" t="s">
        <v>32</v>
      </c>
      <c r="AX1647" s="12" t="s">
        <v>77</v>
      </c>
      <c r="AY1647" s="157" t="s">
        <v>177</v>
      </c>
    </row>
    <row r="1648" spans="2:65" s="14" customFormat="1" ht="11.25">
      <c r="B1648" s="169"/>
      <c r="D1648" s="149" t="s">
        <v>240</v>
      </c>
      <c r="E1648" s="170" t="s">
        <v>1</v>
      </c>
      <c r="F1648" s="171" t="s">
        <v>263</v>
      </c>
      <c r="H1648" s="172">
        <v>190.87</v>
      </c>
      <c r="I1648" s="173"/>
      <c r="L1648" s="169"/>
      <c r="M1648" s="174"/>
      <c r="T1648" s="175"/>
      <c r="AT1648" s="170" t="s">
        <v>240</v>
      </c>
      <c r="AU1648" s="170" t="s">
        <v>86</v>
      </c>
      <c r="AV1648" s="14" t="s">
        <v>115</v>
      </c>
      <c r="AW1648" s="14" t="s">
        <v>32</v>
      </c>
      <c r="AX1648" s="14" t="s">
        <v>84</v>
      </c>
      <c r="AY1648" s="170" t="s">
        <v>177</v>
      </c>
    </row>
    <row r="1649" spans="2:65" s="1" customFormat="1" ht="16.5" customHeight="1">
      <c r="B1649" s="32"/>
      <c r="C1649" s="136" t="s">
        <v>2386</v>
      </c>
      <c r="D1649" s="136" t="s">
        <v>180</v>
      </c>
      <c r="E1649" s="137" t="s">
        <v>2387</v>
      </c>
      <c r="F1649" s="138" t="s">
        <v>2388</v>
      </c>
      <c r="G1649" s="139" t="s">
        <v>368</v>
      </c>
      <c r="H1649" s="140">
        <v>31.446000000000002</v>
      </c>
      <c r="I1649" s="141"/>
      <c r="J1649" s="142">
        <f>ROUND(I1649*H1649,2)</f>
        <v>0</v>
      </c>
      <c r="K1649" s="138" t="s">
        <v>237</v>
      </c>
      <c r="L1649" s="32"/>
      <c r="M1649" s="143" t="s">
        <v>1</v>
      </c>
      <c r="N1649" s="144" t="s">
        <v>42</v>
      </c>
      <c r="P1649" s="145">
        <f>O1649*H1649</f>
        <v>0</v>
      </c>
      <c r="Q1649" s="145">
        <v>5.0000000000000001E-4</v>
      </c>
      <c r="R1649" s="145">
        <f>Q1649*H1649</f>
        <v>1.5723000000000001E-2</v>
      </c>
      <c r="S1649" s="145">
        <v>0</v>
      </c>
      <c r="T1649" s="146">
        <f>S1649*H1649</f>
        <v>0</v>
      </c>
      <c r="AR1649" s="147" t="s">
        <v>354</v>
      </c>
      <c r="AT1649" s="147" t="s">
        <v>180</v>
      </c>
      <c r="AU1649" s="147" t="s">
        <v>86</v>
      </c>
      <c r="AY1649" s="17" t="s">
        <v>177</v>
      </c>
      <c r="BE1649" s="148">
        <f>IF(N1649="základní",J1649,0)</f>
        <v>0</v>
      </c>
      <c r="BF1649" s="148">
        <f>IF(N1649="snížená",J1649,0)</f>
        <v>0</v>
      </c>
      <c r="BG1649" s="148">
        <f>IF(N1649="zákl. přenesená",J1649,0)</f>
        <v>0</v>
      </c>
      <c r="BH1649" s="148">
        <f>IF(N1649="sníž. přenesená",J1649,0)</f>
        <v>0</v>
      </c>
      <c r="BI1649" s="148">
        <f>IF(N1649="nulová",J1649,0)</f>
        <v>0</v>
      </c>
      <c r="BJ1649" s="17" t="s">
        <v>84</v>
      </c>
      <c r="BK1649" s="148">
        <f>ROUND(I1649*H1649,2)</f>
        <v>0</v>
      </c>
      <c r="BL1649" s="17" t="s">
        <v>354</v>
      </c>
      <c r="BM1649" s="147" t="s">
        <v>2389</v>
      </c>
    </row>
    <row r="1650" spans="2:65" s="1" customFormat="1" ht="11.25">
      <c r="B1650" s="32"/>
      <c r="D1650" s="149" t="s">
        <v>186</v>
      </c>
      <c r="F1650" s="150" t="s">
        <v>2390</v>
      </c>
      <c r="I1650" s="151"/>
      <c r="L1650" s="32"/>
      <c r="M1650" s="152"/>
      <c r="T1650" s="56"/>
      <c r="AT1650" s="17" t="s">
        <v>186</v>
      </c>
      <c r="AU1650" s="17" t="s">
        <v>86</v>
      </c>
    </row>
    <row r="1651" spans="2:65" s="12" customFormat="1" ht="11.25">
      <c r="B1651" s="156"/>
      <c r="D1651" s="149" t="s">
        <v>240</v>
      </c>
      <c r="E1651" s="157" t="s">
        <v>1</v>
      </c>
      <c r="F1651" s="158" t="s">
        <v>2391</v>
      </c>
      <c r="H1651" s="159">
        <v>8.25</v>
      </c>
      <c r="I1651" s="160"/>
      <c r="L1651" s="156"/>
      <c r="M1651" s="161"/>
      <c r="T1651" s="162"/>
      <c r="AT1651" s="157" t="s">
        <v>240</v>
      </c>
      <c r="AU1651" s="157" t="s">
        <v>86</v>
      </c>
      <c r="AV1651" s="12" t="s">
        <v>86</v>
      </c>
      <c r="AW1651" s="12" t="s">
        <v>32</v>
      </c>
      <c r="AX1651" s="12" t="s">
        <v>77</v>
      </c>
      <c r="AY1651" s="157" t="s">
        <v>177</v>
      </c>
    </row>
    <row r="1652" spans="2:65" s="12" customFormat="1" ht="11.25">
      <c r="B1652" s="156"/>
      <c r="D1652" s="149" t="s">
        <v>240</v>
      </c>
      <c r="E1652" s="157" t="s">
        <v>1</v>
      </c>
      <c r="F1652" s="158" t="s">
        <v>1759</v>
      </c>
      <c r="H1652" s="159">
        <v>2.496</v>
      </c>
      <c r="I1652" s="160"/>
      <c r="L1652" s="156"/>
      <c r="M1652" s="161"/>
      <c r="T1652" s="162"/>
      <c r="AT1652" s="157" t="s">
        <v>240</v>
      </c>
      <c r="AU1652" s="157" t="s">
        <v>86</v>
      </c>
      <c r="AV1652" s="12" t="s">
        <v>86</v>
      </c>
      <c r="AW1652" s="12" t="s">
        <v>32</v>
      </c>
      <c r="AX1652" s="12" t="s">
        <v>77</v>
      </c>
      <c r="AY1652" s="157" t="s">
        <v>177</v>
      </c>
    </row>
    <row r="1653" spans="2:65" s="12" customFormat="1" ht="11.25">
      <c r="B1653" s="156"/>
      <c r="D1653" s="149" t="s">
        <v>240</v>
      </c>
      <c r="E1653" s="157" t="s">
        <v>1</v>
      </c>
      <c r="F1653" s="158" t="s">
        <v>2392</v>
      </c>
      <c r="H1653" s="159">
        <v>20.7</v>
      </c>
      <c r="I1653" s="160"/>
      <c r="L1653" s="156"/>
      <c r="M1653" s="161"/>
      <c r="T1653" s="162"/>
      <c r="AT1653" s="157" t="s">
        <v>240</v>
      </c>
      <c r="AU1653" s="157" t="s">
        <v>86</v>
      </c>
      <c r="AV1653" s="12" t="s">
        <v>86</v>
      </c>
      <c r="AW1653" s="12" t="s">
        <v>32</v>
      </c>
      <c r="AX1653" s="12" t="s">
        <v>77</v>
      </c>
      <c r="AY1653" s="157" t="s">
        <v>177</v>
      </c>
    </row>
    <row r="1654" spans="2:65" s="14" customFormat="1" ht="11.25">
      <c r="B1654" s="169"/>
      <c r="D1654" s="149" t="s">
        <v>240</v>
      </c>
      <c r="E1654" s="170" t="s">
        <v>1</v>
      </c>
      <c r="F1654" s="171" t="s">
        <v>263</v>
      </c>
      <c r="H1654" s="172">
        <v>31.446000000000002</v>
      </c>
      <c r="I1654" s="173"/>
      <c r="L1654" s="169"/>
      <c r="M1654" s="174"/>
      <c r="T1654" s="175"/>
      <c r="AT1654" s="170" t="s">
        <v>240</v>
      </c>
      <c r="AU1654" s="170" t="s">
        <v>86</v>
      </c>
      <c r="AV1654" s="14" t="s">
        <v>115</v>
      </c>
      <c r="AW1654" s="14" t="s">
        <v>32</v>
      </c>
      <c r="AX1654" s="14" t="s">
        <v>84</v>
      </c>
      <c r="AY1654" s="170" t="s">
        <v>177</v>
      </c>
    </row>
    <row r="1655" spans="2:65" s="1" customFormat="1" ht="16.5" customHeight="1">
      <c r="B1655" s="32"/>
      <c r="C1655" s="183" t="s">
        <v>2393</v>
      </c>
      <c r="D1655" s="183" t="s">
        <v>344</v>
      </c>
      <c r="E1655" s="184" t="s">
        <v>2394</v>
      </c>
      <c r="F1655" s="185" t="s">
        <v>2395</v>
      </c>
      <c r="G1655" s="186" t="s">
        <v>368</v>
      </c>
      <c r="H1655" s="187">
        <v>244.548</v>
      </c>
      <c r="I1655" s="188"/>
      <c r="J1655" s="189">
        <f>ROUND(I1655*H1655,2)</f>
        <v>0</v>
      </c>
      <c r="K1655" s="185" t="s">
        <v>1</v>
      </c>
      <c r="L1655" s="190"/>
      <c r="M1655" s="191" t="s">
        <v>1</v>
      </c>
      <c r="N1655" s="192" t="s">
        <v>42</v>
      </c>
      <c r="P1655" s="145">
        <f>O1655*H1655</f>
        <v>0</v>
      </c>
      <c r="Q1655" s="145">
        <v>3.3999999999999998E-3</v>
      </c>
      <c r="R1655" s="145">
        <f>Q1655*H1655</f>
        <v>0.83146319999999996</v>
      </c>
      <c r="S1655" s="145">
        <v>0</v>
      </c>
      <c r="T1655" s="146">
        <f>S1655*H1655</f>
        <v>0</v>
      </c>
      <c r="AR1655" s="147" t="s">
        <v>447</v>
      </c>
      <c r="AT1655" s="147" t="s">
        <v>344</v>
      </c>
      <c r="AU1655" s="147" t="s">
        <v>86</v>
      </c>
      <c r="AY1655" s="17" t="s">
        <v>177</v>
      </c>
      <c r="BE1655" s="148">
        <f>IF(N1655="základní",J1655,0)</f>
        <v>0</v>
      </c>
      <c r="BF1655" s="148">
        <f>IF(N1655="snížená",J1655,0)</f>
        <v>0</v>
      </c>
      <c r="BG1655" s="148">
        <f>IF(N1655="zákl. přenesená",J1655,0)</f>
        <v>0</v>
      </c>
      <c r="BH1655" s="148">
        <f>IF(N1655="sníž. přenesená",J1655,0)</f>
        <v>0</v>
      </c>
      <c r="BI1655" s="148">
        <f>IF(N1655="nulová",J1655,0)</f>
        <v>0</v>
      </c>
      <c r="BJ1655" s="17" t="s">
        <v>84</v>
      </c>
      <c r="BK1655" s="148">
        <f>ROUND(I1655*H1655,2)</f>
        <v>0</v>
      </c>
      <c r="BL1655" s="17" t="s">
        <v>354</v>
      </c>
      <c r="BM1655" s="147" t="s">
        <v>2396</v>
      </c>
    </row>
    <row r="1656" spans="2:65" s="1" customFormat="1" ht="11.25">
      <c r="B1656" s="32"/>
      <c r="D1656" s="149" t="s">
        <v>186</v>
      </c>
      <c r="F1656" s="150" t="s">
        <v>2395</v>
      </c>
      <c r="I1656" s="151"/>
      <c r="L1656" s="32"/>
      <c r="M1656" s="152"/>
      <c r="T1656" s="56"/>
      <c r="AT1656" s="17" t="s">
        <v>186</v>
      </c>
      <c r="AU1656" s="17" t="s">
        <v>86</v>
      </c>
    </row>
    <row r="1657" spans="2:65" s="12" customFormat="1" ht="11.25">
      <c r="B1657" s="156"/>
      <c r="D1657" s="149" t="s">
        <v>240</v>
      </c>
      <c r="E1657" s="157" t="s">
        <v>1</v>
      </c>
      <c r="F1657" s="158" t="s">
        <v>2397</v>
      </c>
      <c r="H1657" s="159">
        <v>190.87</v>
      </c>
      <c r="I1657" s="160"/>
      <c r="L1657" s="156"/>
      <c r="M1657" s="161"/>
      <c r="T1657" s="162"/>
      <c r="AT1657" s="157" t="s">
        <v>240</v>
      </c>
      <c r="AU1657" s="157" t="s">
        <v>86</v>
      </c>
      <c r="AV1657" s="12" t="s">
        <v>86</v>
      </c>
      <c r="AW1657" s="12" t="s">
        <v>32</v>
      </c>
      <c r="AX1657" s="12" t="s">
        <v>77</v>
      </c>
      <c r="AY1657" s="157" t="s">
        <v>177</v>
      </c>
    </row>
    <row r="1658" spans="2:65" s="12" customFormat="1" ht="11.25">
      <c r="B1658" s="156"/>
      <c r="D1658" s="149" t="s">
        <v>240</v>
      </c>
      <c r="E1658" s="157" t="s">
        <v>1</v>
      </c>
      <c r="F1658" s="158" t="s">
        <v>2398</v>
      </c>
      <c r="H1658" s="159">
        <v>31.446000000000002</v>
      </c>
      <c r="I1658" s="160"/>
      <c r="L1658" s="156"/>
      <c r="M1658" s="161"/>
      <c r="T1658" s="162"/>
      <c r="AT1658" s="157" t="s">
        <v>240</v>
      </c>
      <c r="AU1658" s="157" t="s">
        <v>86</v>
      </c>
      <c r="AV1658" s="12" t="s">
        <v>86</v>
      </c>
      <c r="AW1658" s="12" t="s">
        <v>32</v>
      </c>
      <c r="AX1658" s="12" t="s">
        <v>77</v>
      </c>
      <c r="AY1658" s="157" t="s">
        <v>177</v>
      </c>
    </row>
    <row r="1659" spans="2:65" s="14" customFormat="1" ht="11.25">
      <c r="B1659" s="169"/>
      <c r="D1659" s="149" t="s">
        <v>240</v>
      </c>
      <c r="E1659" s="170" t="s">
        <v>1</v>
      </c>
      <c r="F1659" s="171" t="s">
        <v>263</v>
      </c>
      <c r="H1659" s="172">
        <v>222.316</v>
      </c>
      <c r="I1659" s="173"/>
      <c r="L1659" s="169"/>
      <c r="M1659" s="174"/>
      <c r="T1659" s="175"/>
      <c r="AT1659" s="170" t="s">
        <v>240</v>
      </c>
      <c r="AU1659" s="170" t="s">
        <v>86</v>
      </c>
      <c r="AV1659" s="14" t="s">
        <v>115</v>
      </c>
      <c r="AW1659" s="14" t="s">
        <v>32</v>
      </c>
      <c r="AX1659" s="14" t="s">
        <v>84</v>
      </c>
      <c r="AY1659" s="170" t="s">
        <v>177</v>
      </c>
    </row>
    <row r="1660" spans="2:65" s="12" customFormat="1" ht="11.25">
      <c r="B1660" s="156"/>
      <c r="D1660" s="149" t="s">
        <v>240</v>
      </c>
      <c r="F1660" s="158" t="s">
        <v>2399</v>
      </c>
      <c r="H1660" s="159">
        <v>244.548</v>
      </c>
      <c r="I1660" s="160"/>
      <c r="L1660" s="156"/>
      <c r="M1660" s="161"/>
      <c r="T1660" s="162"/>
      <c r="AT1660" s="157" t="s">
        <v>240</v>
      </c>
      <c r="AU1660" s="157" t="s">
        <v>86</v>
      </c>
      <c r="AV1660" s="12" t="s">
        <v>86</v>
      </c>
      <c r="AW1660" s="12" t="s">
        <v>4</v>
      </c>
      <c r="AX1660" s="12" t="s">
        <v>84</v>
      </c>
      <c r="AY1660" s="157" t="s">
        <v>177</v>
      </c>
    </row>
    <row r="1661" spans="2:65" s="1" customFormat="1" ht="16.5" customHeight="1">
      <c r="B1661" s="32"/>
      <c r="C1661" s="136" t="s">
        <v>2400</v>
      </c>
      <c r="D1661" s="136" t="s">
        <v>180</v>
      </c>
      <c r="E1661" s="137" t="s">
        <v>2401</v>
      </c>
      <c r="F1661" s="138" t="s">
        <v>2402</v>
      </c>
      <c r="G1661" s="139" t="s">
        <v>307</v>
      </c>
      <c r="H1661" s="140">
        <v>2.5190000000000001</v>
      </c>
      <c r="I1661" s="141"/>
      <c r="J1661" s="142">
        <f>ROUND(I1661*H1661,2)</f>
        <v>0</v>
      </c>
      <c r="K1661" s="138" t="s">
        <v>237</v>
      </c>
      <c r="L1661" s="32"/>
      <c r="M1661" s="143" t="s">
        <v>1</v>
      </c>
      <c r="N1661" s="144" t="s">
        <v>42</v>
      </c>
      <c r="P1661" s="145">
        <f>O1661*H1661</f>
        <v>0</v>
      </c>
      <c r="Q1661" s="145">
        <v>0</v>
      </c>
      <c r="R1661" s="145">
        <f>Q1661*H1661</f>
        <v>0</v>
      </c>
      <c r="S1661" s="145">
        <v>0</v>
      </c>
      <c r="T1661" s="146">
        <f>S1661*H1661</f>
        <v>0</v>
      </c>
      <c r="AR1661" s="147" t="s">
        <v>354</v>
      </c>
      <c r="AT1661" s="147" t="s">
        <v>180</v>
      </c>
      <c r="AU1661" s="147" t="s">
        <v>86</v>
      </c>
      <c r="AY1661" s="17" t="s">
        <v>177</v>
      </c>
      <c r="BE1661" s="148">
        <f>IF(N1661="základní",J1661,0)</f>
        <v>0</v>
      </c>
      <c r="BF1661" s="148">
        <f>IF(N1661="snížená",J1661,0)</f>
        <v>0</v>
      </c>
      <c r="BG1661" s="148">
        <f>IF(N1661="zákl. přenesená",J1661,0)</f>
        <v>0</v>
      </c>
      <c r="BH1661" s="148">
        <f>IF(N1661="sníž. přenesená",J1661,0)</f>
        <v>0</v>
      </c>
      <c r="BI1661" s="148">
        <f>IF(N1661="nulová",J1661,0)</f>
        <v>0</v>
      </c>
      <c r="BJ1661" s="17" t="s">
        <v>84</v>
      </c>
      <c r="BK1661" s="148">
        <f>ROUND(I1661*H1661,2)</f>
        <v>0</v>
      </c>
      <c r="BL1661" s="17" t="s">
        <v>354</v>
      </c>
      <c r="BM1661" s="147" t="s">
        <v>2403</v>
      </c>
    </row>
    <row r="1662" spans="2:65" s="1" customFormat="1" ht="19.5">
      <c r="B1662" s="32"/>
      <c r="D1662" s="149" t="s">
        <v>186</v>
      </c>
      <c r="F1662" s="150" t="s">
        <v>2404</v>
      </c>
      <c r="I1662" s="151"/>
      <c r="L1662" s="32"/>
      <c r="M1662" s="152"/>
      <c r="T1662" s="56"/>
      <c r="AT1662" s="17" t="s">
        <v>186</v>
      </c>
      <c r="AU1662" s="17" t="s">
        <v>86</v>
      </c>
    </row>
    <row r="1663" spans="2:65" s="11" customFormat="1" ht="22.9" customHeight="1">
      <c r="B1663" s="124"/>
      <c r="D1663" s="125" t="s">
        <v>76</v>
      </c>
      <c r="E1663" s="134" t="s">
        <v>2405</v>
      </c>
      <c r="F1663" s="134" t="s">
        <v>2406</v>
      </c>
      <c r="I1663" s="127"/>
      <c r="J1663" s="135">
        <f>BK1663</f>
        <v>0</v>
      </c>
      <c r="L1663" s="124"/>
      <c r="M1663" s="129"/>
      <c r="P1663" s="130">
        <f>SUM(P1664:P1678)</f>
        <v>0</v>
      </c>
      <c r="R1663" s="130">
        <f>SUM(R1664:R1678)</f>
        <v>2.0932469999999999</v>
      </c>
      <c r="T1663" s="131">
        <f>SUM(T1664:T1678)</f>
        <v>0</v>
      </c>
      <c r="AR1663" s="125" t="s">
        <v>86</v>
      </c>
      <c r="AT1663" s="132" t="s">
        <v>76</v>
      </c>
      <c r="AU1663" s="132" t="s">
        <v>84</v>
      </c>
      <c r="AY1663" s="125" t="s">
        <v>177</v>
      </c>
      <c r="BK1663" s="133">
        <f>SUM(BK1664:BK1678)</f>
        <v>0</v>
      </c>
    </row>
    <row r="1664" spans="2:65" s="1" customFormat="1" ht="16.5" customHeight="1">
      <c r="B1664" s="32"/>
      <c r="C1664" s="136" t="s">
        <v>2407</v>
      </c>
      <c r="D1664" s="136" t="s">
        <v>180</v>
      </c>
      <c r="E1664" s="137" t="s">
        <v>2408</v>
      </c>
      <c r="F1664" s="138" t="s">
        <v>2409</v>
      </c>
      <c r="G1664" s="139" t="s">
        <v>368</v>
      </c>
      <c r="H1664" s="140">
        <v>59.594000000000001</v>
      </c>
      <c r="I1664" s="141"/>
      <c r="J1664" s="142">
        <f>ROUND(I1664*H1664,2)</f>
        <v>0</v>
      </c>
      <c r="K1664" s="138" t="s">
        <v>237</v>
      </c>
      <c r="L1664" s="32"/>
      <c r="M1664" s="143" t="s">
        <v>1</v>
      </c>
      <c r="N1664" s="144" t="s">
        <v>42</v>
      </c>
      <c r="P1664" s="145">
        <f>O1664*H1664</f>
        <v>0</v>
      </c>
      <c r="Q1664" s="145">
        <v>1.5E-3</v>
      </c>
      <c r="R1664" s="145">
        <f>Q1664*H1664</f>
        <v>8.9390999999999998E-2</v>
      </c>
      <c r="S1664" s="145">
        <v>0</v>
      </c>
      <c r="T1664" s="146">
        <f>S1664*H1664</f>
        <v>0</v>
      </c>
      <c r="AR1664" s="147" t="s">
        <v>354</v>
      </c>
      <c r="AT1664" s="147" t="s">
        <v>180</v>
      </c>
      <c r="AU1664" s="147" t="s">
        <v>86</v>
      </c>
      <c r="AY1664" s="17" t="s">
        <v>177</v>
      </c>
      <c r="BE1664" s="148">
        <f>IF(N1664="základní",J1664,0)</f>
        <v>0</v>
      </c>
      <c r="BF1664" s="148">
        <f>IF(N1664="snížená",J1664,0)</f>
        <v>0</v>
      </c>
      <c r="BG1664" s="148">
        <f>IF(N1664="zákl. přenesená",J1664,0)</f>
        <v>0</v>
      </c>
      <c r="BH1664" s="148">
        <f>IF(N1664="sníž. přenesená",J1664,0)</f>
        <v>0</v>
      </c>
      <c r="BI1664" s="148">
        <f>IF(N1664="nulová",J1664,0)</f>
        <v>0</v>
      </c>
      <c r="BJ1664" s="17" t="s">
        <v>84</v>
      </c>
      <c r="BK1664" s="148">
        <f>ROUND(I1664*H1664,2)</f>
        <v>0</v>
      </c>
      <c r="BL1664" s="17" t="s">
        <v>354</v>
      </c>
      <c r="BM1664" s="147" t="s">
        <v>2410</v>
      </c>
    </row>
    <row r="1665" spans="2:65" s="1" customFormat="1" ht="11.25">
      <c r="B1665" s="32"/>
      <c r="D1665" s="149" t="s">
        <v>186</v>
      </c>
      <c r="F1665" s="150" t="s">
        <v>2411</v>
      </c>
      <c r="I1665" s="151"/>
      <c r="L1665" s="32"/>
      <c r="M1665" s="152"/>
      <c r="T1665" s="56"/>
      <c r="AT1665" s="17" t="s">
        <v>186</v>
      </c>
      <c r="AU1665" s="17" t="s">
        <v>86</v>
      </c>
    </row>
    <row r="1666" spans="2:65" s="12" customFormat="1" ht="11.25">
      <c r="B1666" s="156"/>
      <c r="D1666" s="149" t="s">
        <v>240</v>
      </c>
      <c r="E1666" s="157" t="s">
        <v>1</v>
      </c>
      <c r="F1666" s="158" t="s">
        <v>2412</v>
      </c>
      <c r="H1666" s="159">
        <v>59.594000000000001</v>
      </c>
      <c r="I1666" s="160"/>
      <c r="L1666" s="156"/>
      <c r="M1666" s="161"/>
      <c r="T1666" s="162"/>
      <c r="AT1666" s="157" t="s">
        <v>240</v>
      </c>
      <c r="AU1666" s="157" t="s">
        <v>86</v>
      </c>
      <c r="AV1666" s="12" t="s">
        <v>86</v>
      </c>
      <c r="AW1666" s="12" t="s">
        <v>32</v>
      </c>
      <c r="AX1666" s="12" t="s">
        <v>84</v>
      </c>
      <c r="AY1666" s="157" t="s">
        <v>177</v>
      </c>
    </row>
    <row r="1667" spans="2:65" s="1" customFormat="1" ht="16.5" customHeight="1">
      <c r="B1667" s="32"/>
      <c r="C1667" s="136" t="s">
        <v>2413</v>
      </c>
      <c r="D1667" s="136" t="s">
        <v>180</v>
      </c>
      <c r="E1667" s="137" t="s">
        <v>2414</v>
      </c>
      <c r="F1667" s="138" t="s">
        <v>2415</v>
      </c>
      <c r="G1667" s="139" t="s">
        <v>368</v>
      </c>
      <c r="H1667" s="140">
        <v>74.492999999999995</v>
      </c>
      <c r="I1667" s="141"/>
      <c r="J1667" s="142">
        <f>ROUND(I1667*H1667,2)</f>
        <v>0</v>
      </c>
      <c r="K1667" s="138" t="s">
        <v>1</v>
      </c>
      <c r="L1667" s="32"/>
      <c r="M1667" s="143" t="s">
        <v>1</v>
      </c>
      <c r="N1667" s="144" t="s">
        <v>42</v>
      </c>
      <c r="P1667" s="145">
        <f>O1667*H1667</f>
        <v>0</v>
      </c>
      <c r="Q1667" s="145">
        <v>6.0000000000000001E-3</v>
      </c>
      <c r="R1667" s="145">
        <f>Q1667*H1667</f>
        <v>0.44695799999999997</v>
      </c>
      <c r="S1667" s="145">
        <v>0</v>
      </c>
      <c r="T1667" s="146">
        <f>S1667*H1667</f>
        <v>0</v>
      </c>
      <c r="AR1667" s="147" t="s">
        <v>354</v>
      </c>
      <c r="AT1667" s="147" t="s">
        <v>180</v>
      </c>
      <c r="AU1667" s="147" t="s">
        <v>86</v>
      </c>
      <c r="AY1667" s="17" t="s">
        <v>177</v>
      </c>
      <c r="BE1667" s="148">
        <f>IF(N1667="základní",J1667,0)</f>
        <v>0</v>
      </c>
      <c r="BF1667" s="148">
        <f>IF(N1667="snížená",J1667,0)</f>
        <v>0</v>
      </c>
      <c r="BG1667" s="148">
        <f>IF(N1667="zákl. přenesená",J1667,0)</f>
        <v>0</v>
      </c>
      <c r="BH1667" s="148">
        <f>IF(N1667="sníž. přenesená",J1667,0)</f>
        <v>0</v>
      </c>
      <c r="BI1667" s="148">
        <f>IF(N1667="nulová",J1667,0)</f>
        <v>0</v>
      </c>
      <c r="BJ1667" s="17" t="s">
        <v>84</v>
      </c>
      <c r="BK1667" s="148">
        <f>ROUND(I1667*H1667,2)</f>
        <v>0</v>
      </c>
      <c r="BL1667" s="17" t="s">
        <v>354</v>
      </c>
      <c r="BM1667" s="147" t="s">
        <v>2416</v>
      </c>
    </row>
    <row r="1668" spans="2:65" s="1" customFormat="1" ht="11.25">
      <c r="B1668" s="32"/>
      <c r="D1668" s="149" t="s">
        <v>186</v>
      </c>
      <c r="F1668" s="150" t="s">
        <v>2417</v>
      </c>
      <c r="I1668" s="151"/>
      <c r="L1668" s="32"/>
      <c r="M1668" s="152"/>
      <c r="T1668" s="56"/>
      <c r="AT1668" s="17" t="s">
        <v>186</v>
      </c>
      <c r="AU1668" s="17" t="s">
        <v>86</v>
      </c>
    </row>
    <row r="1669" spans="2:65" s="12" customFormat="1" ht="11.25">
      <c r="B1669" s="156"/>
      <c r="D1669" s="149" t="s">
        <v>240</v>
      </c>
      <c r="E1669" s="157" t="s">
        <v>1</v>
      </c>
      <c r="F1669" s="158" t="s">
        <v>2418</v>
      </c>
      <c r="H1669" s="159">
        <v>4.5</v>
      </c>
      <c r="I1669" s="160"/>
      <c r="L1669" s="156"/>
      <c r="M1669" s="161"/>
      <c r="T1669" s="162"/>
      <c r="AT1669" s="157" t="s">
        <v>240</v>
      </c>
      <c r="AU1669" s="157" t="s">
        <v>86</v>
      </c>
      <c r="AV1669" s="12" t="s">
        <v>86</v>
      </c>
      <c r="AW1669" s="12" t="s">
        <v>32</v>
      </c>
      <c r="AX1669" s="12" t="s">
        <v>77</v>
      </c>
      <c r="AY1669" s="157" t="s">
        <v>177</v>
      </c>
    </row>
    <row r="1670" spans="2:65" s="12" customFormat="1" ht="11.25">
      <c r="B1670" s="156"/>
      <c r="D1670" s="149" t="s">
        <v>240</v>
      </c>
      <c r="E1670" s="157" t="s">
        <v>1</v>
      </c>
      <c r="F1670" s="158" t="s">
        <v>2419</v>
      </c>
      <c r="H1670" s="159">
        <v>6</v>
      </c>
      <c r="I1670" s="160"/>
      <c r="L1670" s="156"/>
      <c r="M1670" s="161"/>
      <c r="T1670" s="162"/>
      <c r="AT1670" s="157" t="s">
        <v>240</v>
      </c>
      <c r="AU1670" s="157" t="s">
        <v>86</v>
      </c>
      <c r="AV1670" s="12" t="s">
        <v>86</v>
      </c>
      <c r="AW1670" s="12" t="s">
        <v>32</v>
      </c>
      <c r="AX1670" s="12" t="s">
        <v>77</v>
      </c>
      <c r="AY1670" s="157" t="s">
        <v>177</v>
      </c>
    </row>
    <row r="1671" spans="2:65" s="12" customFormat="1" ht="11.25">
      <c r="B1671" s="156"/>
      <c r="D1671" s="149" t="s">
        <v>240</v>
      </c>
      <c r="E1671" s="157" t="s">
        <v>1</v>
      </c>
      <c r="F1671" s="158" t="s">
        <v>2420</v>
      </c>
      <c r="H1671" s="159">
        <v>51.993000000000002</v>
      </c>
      <c r="I1671" s="160"/>
      <c r="L1671" s="156"/>
      <c r="M1671" s="161"/>
      <c r="T1671" s="162"/>
      <c r="AT1671" s="157" t="s">
        <v>240</v>
      </c>
      <c r="AU1671" s="157" t="s">
        <v>86</v>
      </c>
      <c r="AV1671" s="12" t="s">
        <v>86</v>
      </c>
      <c r="AW1671" s="12" t="s">
        <v>32</v>
      </c>
      <c r="AX1671" s="12" t="s">
        <v>77</v>
      </c>
      <c r="AY1671" s="157" t="s">
        <v>177</v>
      </c>
    </row>
    <row r="1672" spans="2:65" s="12" customFormat="1" ht="11.25">
      <c r="B1672" s="156"/>
      <c r="D1672" s="149" t="s">
        <v>240</v>
      </c>
      <c r="E1672" s="157" t="s">
        <v>1</v>
      </c>
      <c r="F1672" s="158" t="s">
        <v>2421</v>
      </c>
      <c r="H1672" s="159">
        <v>12</v>
      </c>
      <c r="I1672" s="160"/>
      <c r="L1672" s="156"/>
      <c r="M1672" s="161"/>
      <c r="T1672" s="162"/>
      <c r="AT1672" s="157" t="s">
        <v>240</v>
      </c>
      <c r="AU1672" s="157" t="s">
        <v>86</v>
      </c>
      <c r="AV1672" s="12" t="s">
        <v>86</v>
      </c>
      <c r="AW1672" s="12" t="s">
        <v>32</v>
      </c>
      <c r="AX1672" s="12" t="s">
        <v>77</v>
      </c>
      <c r="AY1672" s="157" t="s">
        <v>177</v>
      </c>
    </row>
    <row r="1673" spans="2:65" s="14" customFormat="1" ht="11.25">
      <c r="B1673" s="169"/>
      <c r="D1673" s="149" t="s">
        <v>240</v>
      </c>
      <c r="E1673" s="170" t="s">
        <v>1</v>
      </c>
      <c r="F1673" s="171" t="s">
        <v>263</v>
      </c>
      <c r="H1673" s="172">
        <v>74.492999999999995</v>
      </c>
      <c r="I1673" s="173"/>
      <c r="L1673" s="169"/>
      <c r="M1673" s="174"/>
      <c r="T1673" s="175"/>
      <c r="AT1673" s="170" t="s">
        <v>240</v>
      </c>
      <c r="AU1673" s="170" t="s">
        <v>86</v>
      </c>
      <c r="AV1673" s="14" t="s">
        <v>115</v>
      </c>
      <c r="AW1673" s="14" t="s">
        <v>32</v>
      </c>
      <c r="AX1673" s="14" t="s">
        <v>84</v>
      </c>
      <c r="AY1673" s="170" t="s">
        <v>177</v>
      </c>
    </row>
    <row r="1674" spans="2:65" s="1" customFormat="1" ht="16.5" customHeight="1">
      <c r="B1674" s="32"/>
      <c r="C1674" s="183" t="s">
        <v>2422</v>
      </c>
      <c r="D1674" s="183" t="s">
        <v>344</v>
      </c>
      <c r="E1674" s="184" t="s">
        <v>2423</v>
      </c>
      <c r="F1674" s="185" t="s">
        <v>2424</v>
      </c>
      <c r="G1674" s="186" t="s">
        <v>368</v>
      </c>
      <c r="H1674" s="187">
        <v>81.941999999999993</v>
      </c>
      <c r="I1674" s="188"/>
      <c r="J1674" s="189">
        <f>ROUND(I1674*H1674,2)</f>
        <v>0</v>
      </c>
      <c r="K1674" s="185" t="s">
        <v>1</v>
      </c>
      <c r="L1674" s="190"/>
      <c r="M1674" s="191" t="s">
        <v>1</v>
      </c>
      <c r="N1674" s="192" t="s">
        <v>42</v>
      </c>
      <c r="P1674" s="145">
        <f>O1674*H1674</f>
        <v>0</v>
      </c>
      <c r="Q1674" s="145">
        <v>1.9E-2</v>
      </c>
      <c r="R1674" s="145">
        <f>Q1674*H1674</f>
        <v>1.5568979999999999</v>
      </c>
      <c r="S1674" s="145">
        <v>0</v>
      </c>
      <c r="T1674" s="146">
        <f>S1674*H1674</f>
        <v>0</v>
      </c>
      <c r="AR1674" s="147" t="s">
        <v>447</v>
      </c>
      <c r="AT1674" s="147" t="s">
        <v>344</v>
      </c>
      <c r="AU1674" s="147" t="s">
        <v>86</v>
      </c>
      <c r="AY1674" s="17" t="s">
        <v>177</v>
      </c>
      <c r="BE1674" s="148">
        <f>IF(N1674="základní",J1674,0)</f>
        <v>0</v>
      </c>
      <c r="BF1674" s="148">
        <f>IF(N1674="snížená",J1674,0)</f>
        <v>0</v>
      </c>
      <c r="BG1674" s="148">
        <f>IF(N1674="zákl. přenesená",J1674,0)</f>
        <v>0</v>
      </c>
      <c r="BH1674" s="148">
        <f>IF(N1674="sníž. přenesená",J1674,0)</f>
        <v>0</v>
      </c>
      <c r="BI1674" s="148">
        <f>IF(N1674="nulová",J1674,0)</f>
        <v>0</v>
      </c>
      <c r="BJ1674" s="17" t="s">
        <v>84</v>
      </c>
      <c r="BK1674" s="148">
        <f>ROUND(I1674*H1674,2)</f>
        <v>0</v>
      </c>
      <c r="BL1674" s="17" t="s">
        <v>354</v>
      </c>
      <c r="BM1674" s="147" t="s">
        <v>2425</v>
      </c>
    </row>
    <row r="1675" spans="2:65" s="1" customFormat="1" ht="11.25">
      <c r="B1675" s="32"/>
      <c r="D1675" s="149" t="s">
        <v>186</v>
      </c>
      <c r="F1675" s="150" t="s">
        <v>2424</v>
      </c>
      <c r="I1675" s="151"/>
      <c r="L1675" s="32"/>
      <c r="M1675" s="152"/>
      <c r="T1675" s="56"/>
      <c r="AT1675" s="17" t="s">
        <v>186</v>
      </c>
      <c r="AU1675" s="17" t="s">
        <v>86</v>
      </c>
    </row>
    <row r="1676" spans="2:65" s="12" customFormat="1" ht="11.25">
      <c r="B1676" s="156"/>
      <c r="D1676" s="149" t="s">
        <v>240</v>
      </c>
      <c r="F1676" s="158" t="s">
        <v>2426</v>
      </c>
      <c r="H1676" s="159">
        <v>81.941999999999993</v>
      </c>
      <c r="I1676" s="160"/>
      <c r="L1676" s="156"/>
      <c r="M1676" s="161"/>
      <c r="T1676" s="162"/>
      <c r="AT1676" s="157" t="s">
        <v>240</v>
      </c>
      <c r="AU1676" s="157" t="s">
        <v>86</v>
      </c>
      <c r="AV1676" s="12" t="s">
        <v>86</v>
      </c>
      <c r="AW1676" s="12" t="s">
        <v>4</v>
      </c>
      <c r="AX1676" s="12" t="s">
        <v>84</v>
      </c>
      <c r="AY1676" s="157" t="s">
        <v>177</v>
      </c>
    </row>
    <row r="1677" spans="2:65" s="1" customFormat="1" ht="16.5" customHeight="1">
      <c r="B1677" s="32"/>
      <c r="C1677" s="136" t="s">
        <v>2427</v>
      </c>
      <c r="D1677" s="136" t="s">
        <v>180</v>
      </c>
      <c r="E1677" s="137" t="s">
        <v>2428</v>
      </c>
      <c r="F1677" s="138" t="s">
        <v>2429</v>
      </c>
      <c r="G1677" s="139" t="s">
        <v>307</v>
      </c>
      <c r="H1677" s="140">
        <v>2.093</v>
      </c>
      <c r="I1677" s="141"/>
      <c r="J1677" s="142">
        <f>ROUND(I1677*H1677,2)</f>
        <v>0</v>
      </c>
      <c r="K1677" s="138" t="s">
        <v>237</v>
      </c>
      <c r="L1677" s="32"/>
      <c r="M1677" s="143" t="s">
        <v>1</v>
      </c>
      <c r="N1677" s="144" t="s">
        <v>42</v>
      </c>
      <c r="P1677" s="145">
        <f>O1677*H1677</f>
        <v>0</v>
      </c>
      <c r="Q1677" s="145">
        <v>0</v>
      </c>
      <c r="R1677" s="145">
        <f>Q1677*H1677</f>
        <v>0</v>
      </c>
      <c r="S1677" s="145">
        <v>0</v>
      </c>
      <c r="T1677" s="146">
        <f>S1677*H1677</f>
        <v>0</v>
      </c>
      <c r="AR1677" s="147" t="s">
        <v>354</v>
      </c>
      <c r="AT1677" s="147" t="s">
        <v>180</v>
      </c>
      <c r="AU1677" s="147" t="s">
        <v>86</v>
      </c>
      <c r="AY1677" s="17" t="s">
        <v>177</v>
      </c>
      <c r="BE1677" s="148">
        <f>IF(N1677="základní",J1677,0)</f>
        <v>0</v>
      </c>
      <c r="BF1677" s="148">
        <f>IF(N1677="snížená",J1677,0)</f>
        <v>0</v>
      </c>
      <c r="BG1677" s="148">
        <f>IF(N1677="zákl. přenesená",J1677,0)</f>
        <v>0</v>
      </c>
      <c r="BH1677" s="148">
        <f>IF(N1677="sníž. přenesená",J1677,0)</f>
        <v>0</v>
      </c>
      <c r="BI1677" s="148">
        <f>IF(N1677="nulová",J1677,0)</f>
        <v>0</v>
      </c>
      <c r="BJ1677" s="17" t="s">
        <v>84</v>
      </c>
      <c r="BK1677" s="148">
        <f>ROUND(I1677*H1677,2)</f>
        <v>0</v>
      </c>
      <c r="BL1677" s="17" t="s">
        <v>354</v>
      </c>
      <c r="BM1677" s="147" t="s">
        <v>2430</v>
      </c>
    </row>
    <row r="1678" spans="2:65" s="1" customFormat="1" ht="19.5">
      <c r="B1678" s="32"/>
      <c r="D1678" s="149" t="s">
        <v>186</v>
      </c>
      <c r="F1678" s="150" t="s">
        <v>2431</v>
      </c>
      <c r="I1678" s="151"/>
      <c r="L1678" s="32"/>
      <c r="M1678" s="152"/>
      <c r="T1678" s="56"/>
      <c r="AT1678" s="17" t="s">
        <v>186</v>
      </c>
      <c r="AU1678" s="17" t="s">
        <v>86</v>
      </c>
    </row>
    <row r="1679" spans="2:65" s="11" customFormat="1" ht="22.9" customHeight="1">
      <c r="B1679" s="124"/>
      <c r="D1679" s="125" t="s">
        <v>76</v>
      </c>
      <c r="E1679" s="134" t="s">
        <v>2432</v>
      </c>
      <c r="F1679" s="134" t="s">
        <v>2433</v>
      </c>
      <c r="I1679" s="127"/>
      <c r="J1679" s="135">
        <f>BK1679</f>
        <v>0</v>
      </c>
      <c r="L1679" s="124"/>
      <c r="M1679" s="129"/>
      <c r="P1679" s="130">
        <f>SUM(P1680:P1690)</f>
        <v>0</v>
      </c>
      <c r="R1679" s="130">
        <f>SUM(R1680:R1690)</f>
        <v>1.49166E-2</v>
      </c>
      <c r="T1679" s="131">
        <f>SUM(T1680:T1690)</f>
        <v>0</v>
      </c>
      <c r="AR1679" s="125" t="s">
        <v>86</v>
      </c>
      <c r="AT1679" s="132" t="s">
        <v>76</v>
      </c>
      <c r="AU1679" s="132" t="s">
        <v>84</v>
      </c>
      <c r="AY1679" s="125" t="s">
        <v>177</v>
      </c>
      <c r="BK1679" s="133">
        <f>SUM(BK1680:BK1690)</f>
        <v>0</v>
      </c>
    </row>
    <row r="1680" spans="2:65" s="1" customFormat="1" ht="16.5" customHeight="1">
      <c r="B1680" s="32"/>
      <c r="C1680" s="136" t="s">
        <v>2434</v>
      </c>
      <c r="D1680" s="136" t="s">
        <v>180</v>
      </c>
      <c r="E1680" s="137" t="s">
        <v>2435</v>
      </c>
      <c r="F1680" s="138" t="s">
        <v>2436</v>
      </c>
      <c r="G1680" s="139" t="s">
        <v>368</v>
      </c>
      <c r="H1680" s="140">
        <v>7.83</v>
      </c>
      <c r="I1680" s="141"/>
      <c r="J1680" s="142">
        <f>ROUND(I1680*H1680,2)</f>
        <v>0</v>
      </c>
      <c r="K1680" s="138" t="s">
        <v>237</v>
      </c>
      <c r="L1680" s="32"/>
      <c r="M1680" s="143" t="s">
        <v>1</v>
      </c>
      <c r="N1680" s="144" t="s">
        <v>42</v>
      </c>
      <c r="P1680" s="145">
        <f>O1680*H1680</f>
        <v>0</v>
      </c>
      <c r="Q1680" s="145">
        <v>3.6000000000000002E-4</v>
      </c>
      <c r="R1680" s="145">
        <f>Q1680*H1680</f>
        <v>2.8188000000000002E-3</v>
      </c>
      <c r="S1680" s="145">
        <v>0</v>
      </c>
      <c r="T1680" s="146">
        <f>S1680*H1680</f>
        <v>0</v>
      </c>
      <c r="AR1680" s="147" t="s">
        <v>354</v>
      </c>
      <c r="AT1680" s="147" t="s">
        <v>180</v>
      </c>
      <c r="AU1680" s="147" t="s">
        <v>86</v>
      </c>
      <c r="AY1680" s="17" t="s">
        <v>177</v>
      </c>
      <c r="BE1680" s="148">
        <f>IF(N1680="základní",J1680,0)</f>
        <v>0</v>
      </c>
      <c r="BF1680" s="148">
        <f>IF(N1680="snížená",J1680,0)</f>
        <v>0</v>
      </c>
      <c r="BG1680" s="148">
        <f>IF(N1680="zákl. přenesená",J1680,0)</f>
        <v>0</v>
      </c>
      <c r="BH1680" s="148">
        <f>IF(N1680="sníž. přenesená",J1680,0)</f>
        <v>0</v>
      </c>
      <c r="BI1680" s="148">
        <f>IF(N1680="nulová",J1680,0)</f>
        <v>0</v>
      </c>
      <c r="BJ1680" s="17" t="s">
        <v>84</v>
      </c>
      <c r="BK1680" s="148">
        <f>ROUND(I1680*H1680,2)</f>
        <v>0</v>
      </c>
      <c r="BL1680" s="17" t="s">
        <v>354</v>
      </c>
      <c r="BM1680" s="147" t="s">
        <v>2437</v>
      </c>
    </row>
    <row r="1681" spans="2:65" s="1" customFormat="1" ht="11.25">
      <c r="B1681" s="32"/>
      <c r="D1681" s="149" t="s">
        <v>186</v>
      </c>
      <c r="F1681" s="150" t="s">
        <v>2438</v>
      </c>
      <c r="I1681" s="151"/>
      <c r="L1681" s="32"/>
      <c r="M1681" s="152"/>
      <c r="T1681" s="56"/>
      <c r="AT1681" s="17" t="s">
        <v>186</v>
      </c>
      <c r="AU1681" s="17" t="s">
        <v>86</v>
      </c>
    </row>
    <row r="1682" spans="2:65" s="12" customFormat="1" ht="11.25">
      <c r="B1682" s="156"/>
      <c r="D1682" s="149" t="s">
        <v>240</v>
      </c>
      <c r="E1682" s="157" t="s">
        <v>1</v>
      </c>
      <c r="F1682" s="158" t="s">
        <v>2301</v>
      </c>
      <c r="H1682" s="159">
        <v>7.83</v>
      </c>
      <c r="I1682" s="160"/>
      <c r="L1682" s="156"/>
      <c r="M1682" s="161"/>
      <c r="T1682" s="162"/>
      <c r="AT1682" s="157" t="s">
        <v>240</v>
      </c>
      <c r="AU1682" s="157" t="s">
        <v>86</v>
      </c>
      <c r="AV1682" s="12" t="s">
        <v>86</v>
      </c>
      <c r="AW1682" s="12" t="s">
        <v>32</v>
      </c>
      <c r="AX1682" s="12" t="s">
        <v>84</v>
      </c>
      <c r="AY1682" s="157" t="s">
        <v>177</v>
      </c>
    </row>
    <row r="1683" spans="2:65" s="1" customFormat="1" ht="16.5" customHeight="1">
      <c r="B1683" s="32"/>
      <c r="C1683" s="136" t="s">
        <v>2439</v>
      </c>
      <c r="D1683" s="136" t="s">
        <v>180</v>
      </c>
      <c r="E1683" s="137" t="s">
        <v>2440</v>
      </c>
      <c r="F1683" s="138" t="s">
        <v>2441</v>
      </c>
      <c r="G1683" s="139" t="s">
        <v>368</v>
      </c>
      <c r="H1683" s="140">
        <v>7.83</v>
      </c>
      <c r="I1683" s="141"/>
      <c r="J1683" s="142">
        <f>ROUND(I1683*H1683,2)</f>
        <v>0</v>
      </c>
      <c r="K1683" s="138" t="s">
        <v>1</v>
      </c>
      <c r="L1683" s="32"/>
      <c r="M1683" s="143" t="s">
        <v>1</v>
      </c>
      <c r="N1683" s="144" t="s">
        <v>42</v>
      </c>
      <c r="P1683" s="145">
        <f>O1683*H1683</f>
        <v>0</v>
      </c>
      <c r="Q1683" s="145">
        <v>6.6E-4</v>
      </c>
      <c r="R1683" s="145">
        <f>Q1683*H1683</f>
        <v>5.1678000000000002E-3</v>
      </c>
      <c r="S1683" s="145">
        <v>0</v>
      </c>
      <c r="T1683" s="146">
        <f>S1683*H1683</f>
        <v>0</v>
      </c>
      <c r="AR1683" s="147" t="s">
        <v>354</v>
      </c>
      <c r="AT1683" s="147" t="s">
        <v>180</v>
      </c>
      <c r="AU1683" s="147" t="s">
        <v>86</v>
      </c>
      <c r="AY1683" s="17" t="s">
        <v>177</v>
      </c>
      <c r="BE1683" s="148">
        <f>IF(N1683="základní",J1683,0)</f>
        <v>0</v>
      </c>
      <c r="BF1683" s="148">
        <f>IF(N1683="snížená",J1683,0)</f>
        <v>0</v>
      </c>
      <c r="BG1683" s="148">
        <f>IF(N1683="zákl. přenesená",J1683,0)</f>
        <v>0</v>
      </c>
      <c r="BH1683" s="148">
        <f>IF(N1683="sníž. přenesená",J1683,0)</f>
        <v>0</v>
      </c>
      <c r="BI1683" s="148">
        <f>IF(N1683="nulová",J1683,0)</f>
        <v>0</v>
      </c>
      <c r="BJ1683" s="17" t="s">
        <v>84</v>
      </c>
      <c r="BK1683" s="148">
        <f>ROUND(I1683*H1683,2)</f>
        <v>0</v>
      </c>
      <c r="BL1683" s="17" t="s">
        <v>354</v>
      </c>
      <c r="BM1683" s="147" t="s">
        <v>2442</v>
      </c>
    </row>
    <row r="1684" spans="2:65" s="1" customFormat="1" ht="11.25">
      <c r="B1684" s="32"/>
      <c r="D1684" s="149" t="s">
        <v>186</v>
      </c>
      <c r="F1684" s="150" t="s">
        <v>2443</v>
      </c>
      <c r="I1684" s="151"/>
      <c r="L1684" s="32"/>
      <c r="M1684" s="152"/>
      <c r="T1684" s="56"/>
      <c r="AT1684" s="17" t="s">
        <v>186</v>
      </c>
      <c r="AU1684" s="17" t="s">
        <v>86</v>
      </c>
    </row>
    <row r="1685" spans="2:65" s="1" customFormat="1" ht="19.5">
      <c r="B1685" s="32"/>
      <c r="D1685" s="149" t="s">
        <v>784</v>
      </c>
      <c r="F1685" s="193" t="s">
        <v>2444</v>
      </c>
      <c r="I1685" s="151"/>
      <c r="L1685" s="32"/>
      <c r="M1685" s="152"/>
      <c r="T1685" s="56"/>
      <c r="AT1685" s="17" t="s">
        <v>784</v>
      </c>
      <c r="AU1685" s="17" t="s">
        <v>86</v>
      </c>
    </row>
    <row r="1686" spans="2:65" s="12" customFormat="1" ht="11.25">
      <c r="B1686" s="156"/>
      <c r="D1686" s="149" t="s">
        <v>240</v>
      </c>
      <c r="E1686" s="157" t="s">
        <v>1</v>
      </c>
      <c r="F1686" s="158" t="s">
        <v>2301</v>
      </c>
      <c r="H1686" s="159">
        <v>7.83</v>
      </c>
      <c r="I1686" s="160"/>
      <c r="L1686" s="156"/>
      <c r="M1686" s="161"/>
      <c r="T1686" s="162"/>
      <c r="AT1686" s="157" t="s">
        <v>240</v>
      </c>
      <c r="AU1686" s="157" t="s">
        <v>86</v>
      </c>
      <c r="AV1686" s="12" t="s">
        <v>86</v>
      </c>
      <c r="AW1686" s="12" t="s">
        <v>32</v>
      </c>
      <c r="AX1686" s="12" t="s">
        <v>84</v>
      </c>
      <c r="AY1686" s="157" t="s">
        <v>177</v>
      </c>
    </row>
    <row r="1687" spans="2:65" s="1" customFormat="1" ht="16.5" customHeight="1">
      <c r="B1687" s="32"/>
      <c r="C1687" s="136" t="s">
        <v>2445</v>
      </c>
      <c r="D1687" s="136" t="s">
        <v>180</v>
      </c>
      <c r="E1687" s="137" t="s">
        <v>2446</v>
      </c>
      <c r="F1687" s="138" t="s">
        <v>2447</v>
      </c>
      <c r="G1687" s="139" t="s">
        <v>236</v>
      </c>
      <c r="H1687" s="140">
        <v>10.5</v>
      </c>
      <c r="I1687" s="141"/>
      <c r="J1687" s="142">
        <f>ROUND(I1687*H1687,2)</f>
        <v>0</v>
      </c>
      <c r="K1687" s="138" t="s">
        <v>1</v>
      </c>
      <c r="L1687" s="32"/>
      <c r="M1687" s="143" t="s">
        <v>1</v>
      </c>
      <c r="N1687" s="144" t="s">
        <v>42</v>
      </c>
      <c r="P1687" s="145">
        <f>O1687*H1687</f>
        <v>0</v>
      </c>
      <c r="Q1687" s="145">
        <v>6.6E-4</v>
      </c>
      <c r="R1687" s="145">
        <f>Q1687*H1687</f>
        <v>6.9300000000000004E-3</v>
      </c>
      <c r="S1687" s="145">
        <v>0</v>
      </c>
      <c r="T1687" s="146">
        <f>S1687*H1687</f>
        <v>0</v>
      </c>
      <c r="AR1687" s="147" t="s">
        <v>354</v>
      </c>
      <c r="AT1687" s="147" t="s">
        <v>180</v>
      </c>
      <c r="AU1687" s="147" t="s">
        <v>86</v>
      </c>
      <c r="AY1687" s="17" t="s">
        <v>177</v>
      </c>
      <c r="BE1687" s="148">
        <f>IF(N1687="základní",J1687,0)</f>
        <v>0</v>
      </c>
      <c r="BF1687" s="148">
        <f>IF(N1687="snížená",J1687,0)</f>
        <v>0</v>
      </c>
      <c r="BG1687" s="148">
        <f>IF(N1687="zákl. přenesená",J1687,0)</f>
        <v>0</v>
      </c>
      <c r="BH1687" s="148">
        <f>IF(N1687="sníž. přenesená",J1687,0)</f>
        <v>0</v>
      </c>
      <c r="BI1687" s="148">
        <f>IF(N1687="nulová",J1687,0)</f>
        <v>0</v>
      </c>
      <c r="BJ1687" s="17" t="s">
        <v>84</v>
      </c>
      <c r="BK1687" s="148">
        <f>ROUND(I1687*H1687,2)</f>
        <v>0</v>
      </c>
      <c r="BL1687" s="17" t="s">
        <v>354</v>
      </c>
      <c r="BM1687" s="147" t="s">
        <v>2448</v>
      </c>
    </row>
    <row r="1688" spans="2:65" s="1" customFormat="1" ht="11.25">
      <c r="B1688" s="32"/>
      <c r="D1688" s="149" t="s">
        <v>186</v>
      </c>
      <c r="F1688" s="150" t="s">
        <v>2447</v>
      </c>
      <c r="I1688" s="151"/>
      <c r="L1688" s="32"/>
      <c r="M1688" s="152"/>
      <c r="T1688" s="56"/>
      <c r="AT1688" s="17" t="s">
        <v>186</v>
      </c>
      <c r="AU1688" s="17" t="s">
        <v>86</v>
      </c>
    </row>
    <row r="1689" spans="2:65" s="1" customFormat="1" ht="19.5">
      <c r="B1689" s="32"/>
      <c r="D1689" s="149" t="s">
        <v>784</v>
      </c>
      <c r="F1689" s="193" t="s">
        <v>2444</v>
      </c>
      <c r="I1689" s="151"/>
      <c r="L1689" s="32"/>
      <c r="M1689" s="152"/>
      <c r="T1689" s="56"/>
      <c r="AT1689" s="17" t="s">
        <v>784</v>
      </c>
      <c r="AU1689" s="17" t="s">
        <v>86</v>
      </c>
    </row>
    <row r="1690" spans="2:65" s="12" customFormat="1" ht="11.25">
      <c r="B1690" s="156"/>
      <c r="D1690" s="149" t="s">
        <v>240</v>
      </c>
      <c r="E1690" s="157" t="s">
        <v>1</v>
      </c>
      <c r="F1690" s="158" t="s">
        <v>2449</v>
      </c>
      <c r="H1690" s="159">
        <v>10.5</v>
      </c>
      <c r="I1690" s="160"/>
      <c r="L1690" s="156"/>
      <c r="M1690" s="161"/>
      <c r="T1690" s="162"/>
      <c r="AT1690" s="157" t="s">
        <v>240</v>
      </c>
      <c r="AU1690" s="157" t="s">
        <v>86</v>
      </c>
      <c r="AV1690" s="12" t="s">
        <v>86</v>
      </c>
      <c r="AW1690" s="12" t="s">
        <v>32</v>
      </c>
      <c r="AX1690" s="12" t="s">
        <v>84</v>
      </c>
      <c r="AY1690" s="157" t="s">
        <v>177</v>
      </c>
    </row>
    <row r="1691" spans="2:65" s="11" customFormat="1" ht="22.9" customHeight="1">
      <c r="B1691" s="124"/>
      <c r="D1691" s="125" t="s">
        <v>76</v>
      </c>
      <c r="E1691" s="134" t="s">
        <v>2450</v>
      </c>
      <c r="F1691" s="134" t="s">
        <v>2451</v>
      </c>
      <c r="I1691" s="127"/>
      <c r="J1691" s="135">
        <f>BK1691</f>
        <v>0</v>
      </c>
      <c r="L1691" s="124"/>
      <c r="M1691" s="129"/>
      <c r="P1691" s="130">
        <f>SUM(P1692:P1700)</f>
        <v>0</v>
      </c>
      <c r="R1691" s="130">
        <f>SUM(R1692:R1700)</f>
        <v>0.45027086999999993</v>
      </c>
      <c r="T1691" s="131">
        <f>SUM(T1692:T1700)</f>
        <v>0</v>
      </c>
      <c r="AR1691" s="125" t="s">
        <v>86</v>
      </c>
      <c r="AT1691" s="132" t="s">
        <v>76</v>
      </c>
      <c r="AU1691" s="132" t="s">
        <v>84</v>
      </c>
      <c r="AY1691" s="125" t="s">
        <v>177</v>
      </c>
      <c r="BK1691" s="133">
        <f>SUM(BK1692:BK1700)</f>
        <v>0</v>
      </c>
    </row>
    <row r="1692" spans="2:65" s="1" customFormat="1" ht="21.75" customHeight="1">
      <c r="B1692" s="32"/>
      <c r="C1692" s="136" t="s">
        <v>2452</v>
      </c>
      <c r="D1692" s="136" t="s">
        <v>180</v>
      </c>
      <c r="E1692" s="137" t="s">
        <v>2453</v>
      </c>
      <c r="F1692" s="138" t="s">
        <v>2454</v>
      </c>
      <c r="G1692" s="139" t="s">
        <v>368</v>
      </c>
      <c r="H1692" s="140">
        <v>621.63099999999997</v>
      </c>
      <c r="I1692" s="141"/>
      <c r="J1692" s="142">
        <f>ROUND(I1692*H1692,2)</f>
        <v>0</v>
      </c>
      <c r="K1692" s="138" t="s">
        <v>237</v>
      </c>
      <c r="L1692" s="32"/>
      <c r="M1692" s="143" t="s">
        <v>1</v>
      </c>
      <c r="N1692" s="144" t="s">
        <v>42</v>
      </c>
      <c r="P1692" s="145">
        <f>O1692*H1692</f>
        <v>0</v>
      </c>
      <c r="Q1692" s="145">
        <v>2.1000000000000001E-4</v>
      </c>
      <c r="R1692" s="145">
        <f>Q1692*H1692</f>
        <v>0.13054251</v>
      </c>
      <c r="S1692" s="145">
        <v>0</v>
      </c>
      <c r="T1692" s="146">
        <f>S1692*H1692</f>
        <v>0</v>
      </c>
      <c r="AR1692" s="147" t="s">
        <v>354</v>
      </c>
      <c r="AT1692" s="147" t="s">
        <v>180</v>
      </c>
      <c r="AU1692" s="147" t="s">
        <v>86</v>
      </c>
      <c r="AY1692" s="17" t="s">
        <v>177</v>
      </c>
      <c r="BE1692" s="148">
        <f>IF(N1692="základní",J1692,0)</f>
        <v>0</v>
      </c>
      <c r="BF1692" s="148">
        <f>IF(N1692="snížená",J1692,0)</f>
        <v>0</v>
      </c>
      <c r="BG1692" s="148">
        <f>IF(N1692="zákl. přenesená",J1692,0)</f>
        <v>0</v>
      </c>
      <c r="BH1692" s="148">
        <f>IF(N1692="sníž. přenesená",J1692,0)</f>
        <v>0</v>
      </c>
      <c r="BI1692" s="148">
        <f>IF(N1692="nulová",J1692,0)</f>
        <v>0</v>
      </c>
      <c r="BJ1692" s="17" t="s">
        <v>84</v>
      </c>
      <c r="BK1692" s="148">
        <f>ROUND(I1692*H1692,2)</f>
        <v>0</v>
      </c>
      <c r="BL1692" s="17" t="s">
        <v>354</v>
      </c>
      <c r="BM1692" s="147" t="s">
        <v>2455</v>
      </c>
    </row>
    <row r="1693" spans="2:65" s="1" customFormat="1" ht="11.25">
      <c r="B1693" s="32"/>
      <c r="D1693" s="149" t="s">
        <v>186</v>
      </c>
      <c r="F1693" s="150" t="s">
        <v>2456</v>
      </c>
      <c r="I1693" s="151"/>
      <c r="L1693" s="32"/>
      <c r="M1693" s="152"/>
      <c r="T1693" s="56"/>
      <c r="AT1693" s="17" t="s">
        <v>186</v>
      </c>
      <c r="AU1693" s="17" t="s">
        <v>86</v>
      </c>
    </row>
    <row r="1694" spans="2:65" s="12" customFormat="1" ht="11.25">
      <c r="B1694" s="156"/>
      <c r="D1694" s="149" t="s">
        <v>240</v>
      </c>
      <c r="E1694" s="157" t="s">
        <v>1</v>
      </c>
      <c r="F1694" s="158" t="s">
        <v>2457</v>
      </c>
      <c r="H1694" s="159">
        <v>621.63099999999997</v>
      </c>
      <c r="I1694" s="160"/>
      <c r="L1694" s="156"/>
      <c r="M1694" s="161"/>
      <c r="T1694" s="162"/>
      <c r="AT1694" s="157" t="s">
        <v>240</v>
      </c>
      <c r="AU1694" s="157" t="s">
        <v>86</v>
      </c>
      <c r="AV1694" s="12" t="s">
        <v>86</v>
      </c>
      <c r="AW1694" s="12" t="s">
        <v>32</v>
      </c>
      <c r="AX1694" s="12" t="s">
        <v>84</v>
      </c>
      <c r="AY1694" s="157" t="s">
        <v>177</v>
      </c>
    </row>
    <row r="1695" spans="2:65" s="1" customFormat="1" ht="21.75" customHeight="1">
      <c r="B1695" s="32"/>
      <c r="C1695" s="136" t="s">
        <v>2458</v>
      </c>
      <c r="D1695" s="136" t="s">
        <v>180</v>
      </c>
      <c r="E1695" s="137" t="s">
        <v>2459</v>
      </c>
      <c r="F1695" s="138" t="s">
        <v>2460</v>
      </c>
      <c r="G1695" s="139" t="s">
        <v>368</v>
      </c>
      <c r="H1695" s="140">
        <v>2283.7739999999999</v>
      </c>
      <c r="I1695" s="141"/>
      <c r="J1695" s="142">
        <f>ROUND(I1695*H1695,2)</f>
        <v>0</v>
      </c>
      <c r="K1695" s="138" t="s">
        <v>237</v>
      </c>
      <c r="L1695" s="32"/>
      <c r="M1695" s="143" t="s">
        <v>1</v>
      </c>
      <c r="N1695" s="144" t="s">
        <v>42</v>
      </c>
      <c r="P1695" s="145">
        <f>O1695*H1695</f>
        <v>0</v>
      </c>
      <c r="Q1695" s="145">
        <v>1.3999999999999999E-4</v>
      </c>
      <c r="R1695" s="145">
        <f>Q1695*H1695</f>
        <v>0.31972835999999993</v>
      </c>
      <c r="S1695" s="145">
        <v>0</v>
      </c>
      <c r="T1695" s="146">
        <f>S1695*H1695</f>
        <v>0</v>
      </c>
      <c r="AR1695" s="147" t="s">
        <v>354</v>
      </c>
      <c r="AT1695" s="147" t="s">
        <v>180</v>
      </c>
      <c r="AU1695" s="147" t="s">
        <v>86</v>
      </c>
      <c r="AY1695" s="17" t="s">
        <v>177</v>
      </c>
      <c r="BE1695" s="148">
        <f>IF(N1695="základní",J1695,0)</f>
        <v>0</v>
      </c>
      <c r="BF1695" s="148">
        <f>IF(N1695="snížená",J1695,0)</f>
        <v>0</v>
      </c>
      <c r="BG1695" s="148">
        <f>IF(N1695="zákl. přenesená",J1695,0)</f>
        <v>0</v>
      </c>
      <c r="BH1695" s="148">
        <f>IF(N1695="sníž. přenesená",J1695,0)</f>
        <v>0</v>
      </c>
      <c r="BI1695" s="148">
        <f>IF(N1695="nulová",J1695,0)</f>
        <v>0</v>
      </c>
      <c r="BJ1695" s="17" t="s">
        <v>84</v>
      </c>
      <c r="BK1695" s="148">
        <f>ROUND(I1695*H1695,2)</f>
        <v>0</v>
      </c>
      <c r="BL1695" s="17" t="s">
        <v>354</v>
      </c>
      <c r="BM1695" s="147" t="s">
        <v>2461</v>
      </c>
    </row>
    <row r="1696" spans="2:65" s="1" customFormat="1" ht="19.5">
      <c r="B1696" s="32"/>
      <c r="D1696" s="149" t="s">
        <v>186</v>
      </c>
      <c r="F1696" s="150" t="s">
        <v>2462</v>
      </c>
      <c r="I1696" s="151"/>
      <c r="L1696" s="32"/>
      <c r="M1696" s="152"/>
      <c r="T1696" s="56"/>
      <c r="AT1696" s="17" t="s">
        <v>186</v>
      </c>
      <c r="AU1696" s="17" t="s">
        <v>86</v>
      </c>
    </row>
    <row r="1697" spans="2:65" s="12" customFormat="1" ht="11.25">
      <c r="B1697" s="156"/>
      <c r="D1697" s="149" t="s">
        <v>240</v>
      </c>
      <c r="E1697" s="157" t="s">
        <v>1</v>
      </c>
      <c r="F1697" s="158" t="s">
        <v>2463</v>
      </c>
      <c r="H1697" s="159">
        <v>139.62700000000001</v>
      </c>
      <c r="I1697" s="160"/>
      <c r="L1697" s="156"/>
      <c r="M1697" s="161"/>
      <c r="T1697" s="162"/>
      <c r="AT1697" s="157" t="s">
        <v>240</v>
      </c>
      <c r="AU1697" s="157" t="s">
        <v>86</v>
      </c>
      <c r="AV1697" s="12" t="s">
        <v>86</v>
      </c>
      <c r="AW1697" s="12" t="s">
        <v>32</v>
      </c>
      <c r="AX1697" s="12" t="s">
        <v>77</v>
      </c>
      <c r="AY1697" s="157" t="s">
        <v>177</v>
      </c>
    </row>
    <row r="1698" spans="2:65" s="12" customFormat="1" ht="11.25">
      <c r="B1698" s="156"/>
      <c r="D1698" s="149" t="s">
        <v>240</v>
      </c>
      <c r="E1698" s="157" t="s">
        <v>1</v>
      </c>
      <c r="F1698" s="158" t="s">
        <v>2457</v>
      </c>
      <c r="H1698" s="159">
        <v>621.63099999999997</v>
      </c>
      <c r="I1698" s="160"/>
      <c r="L1698" s="156"/>
      <c r="M1698" s="161"/>
      <c r="T1698" s="162"/>
      <c r="AT1698" s="157" t="s">
        <v>240</v>
      </c>
      <c r="AU1698" s="157" t="s">
        <v>86</v>
      </c>
      <c r="AV1698" s="12" t="s">
        <v>86</v>
      </c>
      <c r="AW1698" s="12" t="s">
        <v>32</v>
      </c>
      <c r="AX1698" s="12" t="s">
        <v>77</v>
      </c>
      <c r="AY1698" s="157" t="s">
        <v>177</v>
      </c>
    </row>
    <row r="1699" spans="2:65" s="14" customFormat="1" ht="11.25">
      <c r="B1699" s="169"/>
      <c r="D1699" s="149" t="s">
        <v>240</v>
      </c>
      <c r="E1699" s="170" t="s">
        <v>1</v>
      </c>
      <c r="F1699" s="171" t="s">
        <v>263</v>
      </c>
      <c r="H1699" s="172">
        <v>761.25800000000004</v>
      </c>
      <c r="I1699" s="173"/>
      <c r="L1699" s="169"/>
      <c r="M1699" s="174"/>
      <c r="T1699" s="175"/>
      <c r="AT1699" s="170" t="s">
        <v>240</v>
      </c>
      <c r="AU1699" s="170" t="s">
        <v>86</v>
      </c>
      <c r="AV1699" s="14" t="s">
        <v>115</v>
      </c>
      <c r="AW1699" s="14" t="s">
        <v>32</v>
      </c>
      <c r="AX1699" s="14" t="s">
        <v>77</v>
      </c>
      <c r="AY1699" s="170" t="s">
        <v>177</v>
      </c>
    </row>
    <row r="1700" spans="2:65" s="12" customFormat="1" ht="11.25">
      <c r="B1700" s="156"/>
      <c r="D1700" s="149" t="s">
        <v>240</v>
      </c>
      <c r="E1700" s="157" t="s">
        <v>1</v>
      </c>
      <c r="F1700" s="158" t="s">
        <v>2464</v>
      </c>
      <c r="H1700" s="159">
        <v>2283.7739999999999</v>
      </c>
      <c r="I1700" s="160"/>
      <c r="L1700" s="156"/>
      <c r="M1700" s="161"/>
      <c r="T1700" s="162"/>
      <c r="AT1700" s="157" t="s">
        <v>240</v>
      </c>
      <c r="AU1700" s="157" t="s">
        <v>86</v>
      </c>
      <c r="AV1700" s="12" t="s">
        <v>86</v>
      </c>
      <c r="AW1700" s="12" t="s">
        <v>32</v>
      </c>
      <c r="AX1700" s="12" t="s">
        <v>84</v>
      </c>
      <c r="AY1700" s="157" t="s">
        <v>177</v>
      </c>
    </row>
    <row r="1701" spans="2:65" s="11" customFormat="1" ht="22.9" customHeight="1">
      <c r="B1701" s="124"/>
      <c r="D1701" s="125" t="s">
        <v>76</v>
      </c>
      <c r="E1701" s="134" t="s">
        <v>2465</v>
      </c>
      <c r="F1701" s="134" t="s">
        <v>2466</v>
      </c>
      <c r="I1701" s="127"/>
      <c r="J1701" s="135">
        <f>BK1701</f>
        <v>0</v>
      </c>
      <c r="L1701" s="124"/>
      <c r="M1701" s="129"/>
      <c r="P1701" s="130">
        <f>SUM(P1702:P1706)</f>
        <v>0</v>
      </c>
      <c r="R1701" s="130">
        <f>SUM(R1702:R1706)</f>
        <v>0</v>
      </c>
      <c r="T1701" s="131">
        <f>SUM(T1702:T1706)</f>
        <v>0</v>
      </c>
      <c r="AR1701" s="125" t="s">
        <v>86</v>
      </c>
      <c r="AT1701" s="132" t="s">
        <v>76</v>
      </c>
      <c r="AU1701" s="132" t="s">
        <v>84</v>
      </c>
      <c r="AY1701" s="125" t="s">
        <v>177</v>
      </c>
      <c r="BK1701" s="133">
        <f>SUM(BK1702:BK1706)</f>
        <v>0</v>
      </c>
    </row>
    <row r="1702" spans="2:65" s="1" customFormat="1" ht="16.5" customHeight="1">
      <c r="B1702" s="32"/>
      <c r="C1702" s="136" t="s">
        <v>2467</v>
      </c>
      <c r="D1702" s="136" t="s">
        <v>180</v>
      </c>
      <c r="E1702" s="137" t="s">
        <v>2468</v>
      </c>
      <c r="F1702" s="138" t="s">
        <v>2469</v>
      </c>
      <c r="G1702" s="139" t="s">
        <v>393</v>
      </c>
      <c r="H1702" s="140">
        <v>5</v>
      </c>
      <c r="I1702" s="141"/>
      <c r="J1702" s="142">
        <f>ROUND(I1702*H1702,2)</f>
        <v>0</v>
      </c>
      <c r="K1702" s="138" t="s">
        <v>1</v>
      </c>
      <c r="L1702" s="32"/>
      <c r="M1702" s="143" t="s">
        <v>1</v>
      </c>
      <c r="N1702" s="144" t="s">
        <v>42</v>
      </c>
      <c r="P1702" s="145">
        <f>O1702*H1702</f>
        <v>0</v>
      </c>
      <c r="Q1702" s="145">
        <v>0</v>
      </c>
      <c r="R1702" s="145">
        <f>Q1702*H1702</f>
        <v>0</v>
      </c>
      <c r="S1702" s="145">
        <v>0</v>
      </c>
      <c r="T1702" s="146">
        <f>S1702*H1702</f>
        <v>0</v>
      </c>
      <c r="AR1702" s="147" t="s">
        <v>354</v>
      </c>
      <c r="AT1702" s="147" t="s">
        <v>180</v>
      </c>
      <c r="AU1702" s="147" t="s">
        <v>86</v>
      </c>
      <c r="AY1702" s="17" t="s">
        <v>177</v>
      </c>
      <c r="BE1702" s="148">
        <f>IF(N1702="základní",J1702,0)</f>
        <v>0</v>
      </c>
      <c r="BF1702" s="148">
        <f>IF(N1702="snížená",J1702,0)</f>
        <v>0</v>
      </c>
      <c r="BG1702" s="148">
        <f>IF(N1702="zákl. přenesená",J1702,0)</f>
        <v>0</v>
      </c>
      <c r="BH1702" s="148">
        <f>IF(N1702="sníž. přenesená",J1702,0)</f>
        <v>0</v>
      </c>
      <c r="BI1702" s="148">
        <f>IF(N1702="nulová",J1702,0)</f>
        <v>0</v>
      </c>
      <c r="BJ1702" s="17" t="s">
        <v>84</v>
      </c>
      <c r="BK1702" s="148">
        <f>ROUND(I1702*H1702,2)</f>
        <v>0</v>
      </c>
      <c r="BL1702" s="17" t="s">
        <v>354</v>
      </c>
      <c r="BM1702" s="147" t="s">
        <v>2470</v>
      </c>
    </row>
    <row r="1703" spans="2:65" s="1" customFormat="1" ht="58.5">
      <c r="B1703" s="32"/>
      <c r="D1703" s="149" t="s">
        <v>186</v>
      </c>
      <c r="F1703" s="150" t="s">
        <v>2471</v>
      </c>
      <c r="I1703" s="151"/>
      <c r="L1703" s="32"/>
      <c r="M1703" s="152"/>
      <c r="T1703" s="56"/>
      <c r="AT1703" s="17" t="s">
        <v>186</v>
      </c>
      <c r="AU1703" s="17" t="s">
        <v>86</v>
      </c>
    </row>
    <row r="1704" spans="2:65" s="12" customFormat="1" ht="11.25">
      <c r="B1704" s="156"/>
      <c r="D1704" s="149" t="s">
        <v>240</v>
      </c>
      <c r="E1704" s="157" t="s">
        <v>1</v>
      </c>
      <c r="F1704" s="158" t="s">
        <v>2092</v>
      </c>
      <c r="H1704" s="159">
        <v>5</v>
      </c>
      <c r="I1704" s="160"/>
      <c r="L1704" s="156"/>
      <c r="M1704" s="161"/>
      <c r="T1704" s="162"/>
      <c r="AT1704" s="157" t="s">
        <v>240</v>
      </c>
      <c r="AU1704" s="157" t="s">
        <v>86</v>
      </c>
      <c r="AV1704" s="12" t="s">
        <v>86</v>
      </c>
      <c r="AW1704" s="12" t="s">
        <v>32</v>
      </c>
      <c r="AX1704" s="12" t="s">
        <v>84</v>
      </c>
      <c r="AY1704" s="157" t="s">
        <v>177</v>
      </c>
    </row>
    <row r="1705" spans="2:65" s="1" customFormat="1" ht="16.5" customHeight="1">
      <c r="B1705" s="32"/>
      <c r="C1705" s="136" t="s">
        <v>2472</v>
      </c>
      <c r="D1705" s="136" t="s">
        <v>180</v>
      </c>
      <c r="E1705" s="137" t="s">
        <v>2473</v>
      </c>
      <c r="F1705" s="138" t="s">
        <v>2474</v>
      </c>
      <c r="G1705" s="139" t="s">
        <v>183</v>
      </c>
      <c r="H1705" s="140">
        <v>1</v>
      </c>
      <c r="I1705" s="141"/>
      <c r="J1705" s="142">
        <f>ROUND(I1705*H1705,2)</f>
        <v>0</v>
      </c>
      <c r="K1705" s="138" t="s">
        <v>1</v>
      </c>
      <c r="L1705" s="32"/>
      <c r="M1705" s="143" t="s">
        <v>1</v>
      </c>
      <c r="N1705" s="144" t="s">
        <v>42</v>
      </c>
      <c r="P1705" s="145">
        <f>O1705*H1705</f>
        <v>0</v>
      </c>
      <c r="Q1705" s="145">
        <v>0</v>
      </c>
      <c r="R1705" s="145">
        <f>Q1705*H1705</f>
        <v>0</v>
      </c>
      <c r="S1705" s="145">
        <v>0</v>
      </c>
      <c r="T1705" s="146">
        <f>S1705*H1705</f>
        <v>0</v>
      </c>
      <c r="AR1705" s="147" t="s">
        <v>354</v>
      </c>
      <c r="AT1705" s="147" t="s">
        <v>180</v>
      </c>
      <c r="AU1705" s="147" t="s">
        <v>86</v>
      </c>
      <c r="AY1705" s="17" t="s">
        <v>177</v>
      </c>
      <c r="BE1705" s="148">
        <f>IF(N1705="základní",J1705,0)</f>
        <v>0</v>
      </c>
      <c r="BF1705" s="148">
        <f>IF(N1705="snížená",J1705,0)</f>
        <v>0</v>
      </c>
      <c r="BG1705" s="148">
        <f>IF(N1705="zákl. přenesená",J1705,0)</f>
        <v>0</v>
      </c>
      <c r="BH1705" s="148">
        <f>IF(N1705="sníž. přenesená",J1705,0)</f>
        <v>0</v>
      </c>
      <c r="BI1705" s="148">
        <f>IF(N1705="nulová",J1705,0)</f>
        <v>0</v>
      </c>
      <c r="BJ1705" s="17" t="s">
        <v>84</v>
      </c>
      <c r="BK1705" s="148">
        <f>ROUND(I1705*H1705,2)</f>
        <v>0</v>
      </c>
      <c r="BL1705" s="17" t="s">
        <v>354</v>
      </c>
      <c r="BM1705" s="147" t="s">
        <v>2475</v>
      </c>
    </row>
    <row r="1706" spans="2:65" s="1" customFormat="1" ht="11.25">
      <c r="B1706" s="32"/>
      <c r="D1706" s="149" t="s">
        <v>186</v>
      </c>
      <c r="F1706" s="150" t="s">
        <v>2474</v>
      </c>
      <c r="I1706" s="151"/>
      <c r="L1706" s="32"/>
      <c r="M1706" s="152"/>
      <c r="T1706" s="56"/>
      <c r="AT1706" s="17" t="s">
        <v>186</v>
      </c>
      <c r="AU1706" s="17" t="s">
        <v>86</v>
      </c>
    </row>
    <row r="1707" spans="2:65" s="11" customFormat="1" ht="22.9" customHeight="1">
      <c r="B1707" s="124"/>
      <c r="D1707" s="125" t="s">
        <v>76</v>
      </c>
      <c r="E1707" s="134" t="s">
        <v>2476</v>
      </c>
      <c r="F1707" s="134" t="s">
        <v>2477</v>
      </c>
      <c r="I1707" s="127"/>
      <c r="J1707" s="135">
        <f>BK1707</f>
        <v>0</v>
      </c>
      <c r="L1707" s="124"/>
      <c r="M1707" s="129"/>
      <c r="P1707" s="130">
        <f>SUM(P1708:P1710)</f>
        <v>0</v>
      </c>
      <c r="R1707" s="130">
        <f>SUM(R1708:R1710)</f>
        <v>0</v>
      </c>
      <c r="T1707" s="131">
        <f>SUM(T1708:T1710)</f>
        <v>0</v>
      </c>
      <c r="AR1707" s="125" t="s">
        <v>86</v>
      </c>
      <c r="AT1707" s="132" t="s">
        <v>76</v>
      </c>
      <c r="AU1707" s="132" t="s">
        <v>84</v>
      </c>
      <c r="AY1707" s="125" t="s">
        <v>177</v>
      </c>
      <c r="BK1707" s="133">
        <f>SUM(BK1708:BK1710)</f>
        <v>0</v>
      </c>
    </row>
    <row r="1708" spans="2:65" s="1" customFormat="1" ht="16.5" customHeight="1">
      <c r="B1708" s="32"/>
      <c r="C1708" s="136" t="s">
        <v>2478</v>
      </c>
      <c r="D1708" s="136" t="s">
        <v>180</v>
      </c>
      <c r="E1708" s="137" t="s">
        <v>2479</v>
      </c>
      <c r="F1708" s="138" t="s">
        <v>2480</v>
      </c>
      <c r="G1708" s="139" t="s">
        <v>183</v>
      </c>
      <c r="H1708" s="140">
        <v>4</v>
      </c>
      <c r="I1708" s="141"/>
      <c r="J1708" s="142">
        <f>ROUND(I1708*H1708,2)</f>
        <v>0</v>
      </c>
      <c r="K1708" s="138" t="s">
        <v>1</v>
      </c>
      <c r="L1708" s="32"/>
      <c r="M1708" s="143" t="s">
        <v>1</v>
      </c>
      <c r="N1708" s="144" t="s">
        <v>42</v>
      </c>
      <c r="P1708" s="145">
        <f>O1708*H1708</f>
        <v>0</v>
      </c>
      <c r="Q1708" s="145">
        <v>0</v>
      </c>
      <c r="R1708" s="145">
        <f>Q1708*H1708</f>
        <v>0</v>
      </c>
      <c r="S1708" s="145">
        <v>0</v>
      </c>
      <c r="T1708" s="146">
        <f>S1708*H1708</f>
        <v>0</v>
      </c>
      <c r="AR1708" s="147" t="s">
        <v>354</v>
      </c>
      <c r="AT1708" s="147" t="s">
        <v>180</v>
      </c>
      <c r="AU1708" s="147" t="s">
        <v>86</v>
      </c>
      <c r="AY1708" s="17" t="s">
        <v>177</v>
      </c>
      <c r="BE1708" s="148">
        <f>IF(N1708="základní",J1708,0)</f>
        <v>0</v>
      </c>
      <c r="BF1708" s="148">
        <f>IF(N1708="snížená",J1708,0)</f>
        <v>0</v>
      </c>
      <c r="BG1708" s="148">
        <f>IF(N1708="zákl. přenesená",J1708,0)</f>
        <v>0</v>
      </c>
      <c r="BH1708" s="148">
        <f>IF(N1708="sníž. přenesená",J1708,0)</f>
        <v>0</v>
      </c>
      <c r="BI1708" s="148">
        <f>IF(N1708="nulová",J1708,0)</f>
        <v>0</v>
      </c>
      <c r="BJ1708" s="17" t="s">
        <v>84</v>
      </c>
      <c r="BK1708" s="148">
        <f>ROUND(I1708*H1708,2)</f>
        <v>0</v>
      </c>
      <c r="BL1708" s="17" t="s">
        <v>354</v>
      </c>
      <c r="BM1708" s="147" t="s">
        <v>2481</v>
      </c>
    </row>
    <row r="1709" spans="2:65" s="1" customFormat="1" ht="11.25">
      <c r="B1709" s="32"/>
      <c r="D1709" s="149" t="s">
        <v>186</v>
      </c>
      <c r="F1709" s="150" t="s">
        <v>2480</v>
      </c>
      <c r="I1709" s="151"/>
      <c r="L1709" s="32"/>
      <c r="M1709" s="152"/>
      <c r="T1709" s="56"/>
      <c r="AT1709" s="17" t="s">
        <v>186</v>
      </c>
      <c r="AU1709" s="17" t="s">
        <v>86</v>
      </c>
    </row>
    <row r="1710" spans="2:65" s="12" customFormat="1" ht="11.25">
      <c r="B1710" s="156"/>
      <c r="D1710" s="149" t="s">
        <v>240</v>
      </c>
      <c r="E1710" s="157" t="s">
        <v>1</v>
      </c>
      <c r="F1710" s="158" t="s">
        <v>2482</v>
      </c>
      <c r="H1710" s="159">
        <v>4</v>
      </c>
      <c r="I1710" s="160"/>
      <c r="L1710" s="156"/>
      <c r="M1710" s="194"/>
      <c r="N1710" s="195"/>
      <c r="O1710" s="195"/>
      <c r="P1710" s="195"/>
      <c r="Q1710" s="195"/>
      <c r="R1710" s="195"/>
      <c r="S1710" s="195"/>
      <c r="T1710" s="196"/>
      <c r="AT1710" s="157" t="s">
        <v>240</v>
      </c>
      <c r="AU1710" s="157" t="s">
        <v>86</v>
      </c>
      <c r="AV1710" s="12" t="s">
        <v>86</v>
      </c>
      <c r="AW1710" s="12" t="s">
        <v>32</v>
      </c>
      <c r="AX1710" s="12" t="s">
        <v>84</v>
      </c>
      <c r="AY1710" s="157" t="s">
        <v>177</v>
      </c>
    </row>
    <row r="1711" spans="2:65" s="1" customFormat="1" ht="6.95" customHeight="1">
      <c r="B1711" s="44"/>
      <c r="C1711" s="45"/>
      <c r="D1711" s="45"/>
      <c r="E1711" s="45"/>
      <c r="F1711" s="45"/>
      <c r="G1711" s="45"/>
      <c r="H1711" s="45"/>
      <c r="I1711" s="45"/>
      <c r="J1711" s="45"/>
      <c r="K1711" s="45"/>
      <c r="L1711" s="32"/>
    </row>
  </sheetData>
  <sheetProtection algorithmName="SHA-512" hashValue="gBQiYONMPhQ5VQTmekBAX4t90slIENl72c/iq/MRpKlMb1TuIQPQ+GYw9ntbaqH0CyxXKo7F1E+/1BMRXe76uA==" saltValue="eCE1dDSIcHfF11b9ICxdyU9VgPYz8MZWunAnPaaulvPlHQcxKyW2K5QzOv2DeYQpU05+tqW5CjwFy5zIX2vRaA==" spinCount="100000" sheet="1" objects="1" scenarios="1" formatColumns="0" formatRows="0" autoFilter="0"/>
  <autoFilter ref="C147:K1710" xr:uid="{00000000-0009-0000-0000-000002000000}"/>
  <mergeCells count="12">
    <mergeCell ref="E140:H140"/>
    <mergeCell ref="L2:V2"/>
    <mergeCell ref="E85:H85"/>
    <mergeCell ref="E87:H87"/>
    <mergeCell ref="E89:H89"/>
    <mergeCell ref="E136:H136"/>
    <mergeCell ref="E138:H13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36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8"/>
      <c r="M2" s="208"/>
      <c r="N2" s="208"/>
      <c r="O2" s="208"/>
      <c r="P2" s="208"/>
      <c r="Q2" s="208"/>
      <c r="R2" s="208"/>
      <c r="S2" s="208"/>
      <c r="T2" s="208"/>
      <c r="U2" s="208"/>
      <c r="V2" s="208"/>
      <c r="AT2" s="17" t="s">
        <v>103</v>
      </c>
    </row>
    <row r="3" spans="2:46" ht="6.95" customHeight="1">
      <c r="B3" s="18"/>
      <c r="C3" s="19"/>
      <c r="D3" s="19"/>
      <c r="E3" s="19"/>
      <c r="F3" s="19"/>
      <c r="G3" s="19"/>
      <c r="H3" s="19"/>
      <c r="I3" s="19"/>
      <c r="J3" s="19"/>
      <c r="K3" s="19"/>
      <c r="L3" s="20"/>
      <c r="AT3" s="17" t="s">
        <v>86</v>
      </c>
    </row>
    <row r="4" spans="2:46" ht="24.95" customHeight="1">
      <c r="B4" s="20"/>
      <c r="D4" s="21" t="s">
        <v>147</v>
      </c>
      <c r="L4" s="20"/>
      <c r="M4" s="93" t="s">
        <v>10</v>
      </c>
      <c r="AT4" s="17" t="s">
        <v>4</v>
      </c>
    </row>
    <row r="5" spans="2:46" ht="6.95" customHeight="1">
      <c r="B5" s="20"/>
      <c r="L5" s="20"/>
    </row>
    <row r="6" spans="2:46" ht="12" customHeight="1">
      <c r="B6" s="20"/>
      <c r="D6" s="27" t="s">
        <v>16</v>
      </c>
      <c r="L6" s="20"/>
    </row>
    <row r="7" spans="2:46" ht="16.5" customHeight="1">
      <c r="B7" s="20"/>
      <c r="E7" s="240" t="str">
        <f>'Rekapitulace stavby'!K6</f>
        <v>PŘÍSTAVBA WALDORFSKÉ MŠ TURNOV</v>
      </c>
      <c r="F7" s="241"/>
      <c r="G7" s="241"/>
      <c r="H7" s="241"/>
      <c r="L7" s="20"/>
    </row>
    <row r="8" spans="2:46" ht="12.75">
      <c r="B8" s="20"/>
      <c r="D8" s="27" t="s">
        <v>148</v>
      </c>
      <c r="L8" s="20"/>
    </row>
    <row r="9" spans="2:46" ht="16.5" customHeight="1">
      <c r="B9" s="20"/>
      <c r="E9" s="240" t="s">
        <v>202</v>
      </c>
      <c r="F9" s="208"/>
      <c r="G9" s="208"/>
      <c r="H9" s="208"/>
      <c r="L9" s="20"/>
    </row>
    <row r="10" spans="2:46" ht="12" customHeight="1">
      <c r="B10" s="20"/>
      <c r="D10" s="27" t="s">
        <v>150</v>
      </c>
      <c r="L10" s="20"/>
    </row>
    <row r="11" spans="2:46" s="1" customFormat="1" ht="16.5" customHeight="1">
      <c r="B11" s="32"/>
      <c r="E11" s="237" t="s">
        <v>2483</v>
      </c>
      <c r="F11" s="242"/>
      <c r="G11" s="242"/>
      <c r="H11" s="242"/>
      <c r="L11" s="32"/>
    </row>
    <row r="12" spans="2:46" s="1" customFormat="1" ht="12" customHeight="1">
      <c r="B12" s="32"/>
      <c r="D12" s="27" t="s">
        <v>2484</v>
      </c>
      <c r="L12" s="32"/>
    </row>
    <row r="13" spans="2:46" s="1" customFormat="1" ht="16.5" customHeight="1">
      <c r="B13" s="32"/>
      <c r="E13" s="202" t="s">
        <v>2485</v>
      </c>
      <c r="F13" s="242"/>
      <c r="G13" s="242"/>
      <c r="H13" s="242"/>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24. 10. 2024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43" t="str">
        <f>'Rekapitulace stavby'!E14</f>
        <v>Vyplň údaj</v>
      </c>
      <c r="F22" s="207"/>
      <c r="G22" s="207"/>
      <c r="H22" s="207"/>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4"/>
      <c r="E31" s="212" t="s">
        <v>1</v>
      </c>
      <c r="F31" s="212"/>
      <c r="G31" s="212"/>
      <c r="H31" s="212"/>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37</v>
      </c>
      <c r="J34" s="66">
        <f>ROUND(J133,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ROUND((SUM(BE133:BE365)),  2)</f>
        <v>0</v>
      </c>
      <c r="I37" s="96">
        <v>0.21</v>
      </c>
      <c r="J37" s="86">
        <f>ROUND(((SUM(BE133:BE365))*I37),  2)</f>
        <v>0</v>
      </c>
      <c r="L37" s="32"/>
    </row>
    <row r="38" spans="2:12" s="1" customFormat="1" ht="14.45" customHeight="1">
      <c r="B38" s="32"/>
      <c r="E38" s="27" t="s">
        <v>43</v>
      </c>
      <c r="F38" s="86">
        <f>ROUND((SUM(BF133:BF365)),  2)</f>
        <v>0</v>
      </c>
      <c r="I38" s="96">
        <v>0.12</v>
      </c>
      <c r="J38" s="86">
        <f>ROUND(((SUM(BF133:BF365))*I38),  2)</f>
        <v>0</v>
      </c>
      <c r="L38" s="32"/>
    </row>
    <row r="39" spans="2:12" s="1" customFormat="1" ht="14.45" hidden="1" customHeight="1">
      <c r="B39" s="32"/>
      <c r="E39" s="27" t="s">
        <v>44</v>
      </c>
      <c r="F39" s="86">
        <f>ROUND((SUM(BG133:BG365)),  2)</f>
        <v>0</v>
      </c>
      <c r="I39" s="96">
        <v>0.21</v>
      </c>
      <c r="J39" s="86">
        <f>0</f>
        <v>0</v>
      </c>
      <c r="L39" s="32"/>
    </row>
    <row r="40" spans="2:12" s="1" customFormat="1" ht="14.45" hidden="1" customHeight="1">
      <c r="B40" s="32"/>
      <c r="E40" s="27" t="s">
        <v>45</v>
      </c>
      <c r="F40" s="86">
        <f>ROUND((SUM(BH133:BH365)),  2)</f>
        <v>0</v>
      </c>
      <c r="I40" s="96">
        <v>0.12</v>
      </c>
      <c r="J40" s="86">
        <f>0</f>
        <v>0</v>
      </c>
      <c r="L40" s="32"/>
    </row>
    <row r="41" spans="2:12" s="1" customFormat="1" ht="14.45" hidden="1" customHeight="1">
      <c r="B41" s="32"/>
      <c r="E41" s="27" t="s">
        <v>46</v>
      </c>
      <c r="F41" s="86">
        <f>ROUND((SUM(BI133:BI365)),  2)</f>
        <v>0</v>
      </c>
      <c r="I41" s="96">
        <v>0</v>
      </c>
      <c r="J41" s="86">
        <f>0</f>
        <v>0</v>
      </c>
      <c r="L41" s="32"/>
    </row>
    <row r="42" spans="2:12" s="1" customFormat="1" ht="6.95" customHeight="1">
      <c r="B42" s="32"/>
      <c r="L42" s="32"/>
    </row>
    <row r="43" spans="2:12" s="1" customFormat="1" ht="25.35" customHeight="1">
      <c r="B43" s="32"/>
      <c r="C43" s="97"/>
      <c r="D43" s="98" t="s">
        <v>47</v>
      </c>
      <c r="E43" s="57"/>
      <c r="F43" s="57"/>
      <c r="G43" s="99" t="s">
        <v>48</v>
      </c>
      <c r="H43" s="100" t="s">
        <v>49</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3" t="s">
        <v>53</v>
      </c>
      <c r="G61" s="43" t="s">
        <v>52</v>
      </c>
      <c r="H61" s="34"/>
      <c r="I61" s="34"/>
      <c r="J61" s="104"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152</v>
      </c>
      <c r="L82" s="32"/>
    </row>
    <row r="83" spans="2:12" s="1" customFormat="1" ht="6.95" customHeight="1">
      <c r="B83" s="32"/>
      <c r="L83" s="32"/>
    </row>
    <row r="84" spans="2:12" s="1" customFormat="1" ht="12" customHeight="1">
      <c r="B84" s="32"/>
      <c r="C84" s="27" t="s">
        <v>16</v>
      </c>
      <c r="L84" s="32"/>
    </row>
    <row r="85" spans="2:12" s="1" customFormat="1" ht="16.5" customHeight="1">
      <c r="B85" s="32"/>
      <c r="E85" s="240" t="str">
        <f>E7</f>
        <v>PŘÍSTAVBA WALDORFSKÉ MŠ TURNOV</v>
      </c>
      <c r="F85" s="241"/>
      <c r="G85" s="241"/>
      <c r="H85" s="241"/>
      <c r="L85" s="32"/>
    </row>
    <row r="86" spans="2:12" ht="12" customHeight="1">
      <c r="B86" s="20"/>
      <c r="C86" s="27" t="s">
        <v>148</v>
      </c>
      <c r="L86" s="20"/>
    </row>
    <row r="87" spans="2:12" ht="16.5" customHeight="1">
      <c r="B87" s="20"/>
      <c r="E87" s="240" t="s">
        <v>202</v>
      </c>
      <c r="F87" s="208"/>
      <c r="G87" s="208"/>
      <c r="H87" s="208"/>
      <c r="L87" s="20"/>
    </row>
    <row r="88" spans="2:12" ht="12" customHeight="1">
      <c r="B88" s="20"/>
      <c r="C88" s="27" t="s">
        <v>150</v>
      </c>
      <c r="L88" s="20"/>
    </row>
    <row r="89" spans="2:12" s="1" customFormat="1" ht="16.5" customHeight="1">
      <c r="B89" s="32"/>
      <c r="E89" s="237" t="s">
        <v>2483</v>
      </c>
      <c r="F89" s="242"/>
      <c r="G89" s="242"/>
      <c r="H89" s="242"/>
      <c r="L89" s="32"/>
    </row>
    <row r="90" spans="2:12" s="1" customFormat="1" ht="12" customHeight="1">
      <c r="B90" s="32"/>
      <c r="C90" s="27" t="s">
        <v>2484</v>
      </c>
      <c r="L90" s="32"/>
    </row>
    <row r="91" spans="2:12" s="1" customFormat="1" ht="16.5" customHeight="1">
      <c r="B91" s="32"/>
      <c r="E91" s="202" t="str">
        <f>E13</f>
        <v>700.2.1 - Zařízení pro vytápění budov</v>
      </c>
      <c r="F91" s="242"/>
      <c r="G91" s="242"/>
      <c r="H91" s="242"/>
      <c r="L91" s="32"/>
    </row>
    <row r="92" spans="2:12" s="1" customFormat="1" ht="6.95" customHeight="1">
      <c r="B92" s="32"/>
      <c r="L92" s="32"/>
    </row>
    <row r="93" spans="2:12" s="1" customFormat="1" ht="12" customHeight="1">
      <c r="B93" s="32"/>
      <c r="C93" s="27" t="s">
        <v>20</v>
      </c>
      <c r="F93" s="25" t="str">
        <f>F16</f>
        <v>Turnov</v>
      </c>
      <c r="I93" s="27" t="s">
        <v>22</v>
      </c>
      <c r="J93" s="52" t="str">
        <f>IF(J16="","",J16)</f>
        <v>24. 10. 2024</v>
      </c>
      <c r="L93" s="32"/>
    </row>
    <row r="94" spans="2:12" s="1" customFormat="1" ht="6.95" customHeight="1">
      <c r="B94" s="32"/>
      <c r="L94" s="32"/>
    </row>
    <row r="95" spans="2:12" s="1" customFormat="1" ht="15.2" customHeight="1">
      <c r="B95" s="32"/>
      <c r="C95" s="27" t="s">
        <v>24</v>
      </c>
      <c r="F95" s="25" t="str">
        <f>E19</f>
        <v>MĚSTO TURNOV</v>
      </c>
      <c r="I95" s="27" t="s">
        <v>30</v>
      </c>
      <c r="J95" s="30" t="str">
        <f>E25</f>
        <v>Valbek, spol. s 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153</v>
      </c>
      <c r="D98" s="97"/>
      <c r="E98" s="97"/>
      <c r="F98" s="97"/>
      <c r="G98" s="97"/>
      <c r="H98" s="97"/>
      <c r="I98" s="97"/>
      <c r="J98" s="106" t="s">
        <v>154</v>
      </c>
      <c r="K98" s="97"/>
      <c r="L98" s="32"/>
    </row>
    <row r="99" spans="2:47" s="1" customFormat="1" ht="10.35" customHeight="1">
      <c r="B99" s="32"/>
      <c r="L99" s="32"/>
    </row>
    <row r="100" spans="2:47" s="1" customFormat="1" ht="22.9" customHeight="1">
      <c r="B100" s="32"/>
      <c r="C100" s="107" t="s">
        <v>155</v>
      </c>
      <c r="J100" s="66">
        <f>J133</f>
        <v>0</v>
      </c>
      <c r="L100" s="32"/>
      <c r="AU100" s="17" t="s">
        <v>156</v>
      </c>
    </row>
    <row r="101" spans="2:47" s="8" customFormat="1" ht="24.95" customHeight="1">
      <c r="B101" s="108"/>
      <c r="D101" s="109" t="s">
        <v>214</v>
      </c>
      <c r="E101" s="110"/>
      <c r="F101" s="110"/>
      <c r="G101" s="110"/>
      <c r="H101" s="110"/>
      <c r="I101" s="110"/>
      <c r="J101" s="111">
        <f>J134</f>
        <v>0</v>
      </c>
      <c r="L101" s="108"/>
    </row>
    <row r="102" spans="2:47" s="9" customFormat="1" ht="19.899999999999999" customHeight="1">
      <c r="B102" s="112"/>
      <c r="D102" s="113" t="s">
        <v>217</v>
      </c>
      <c r="E102" s="114"/>
      <c r="F102" s="114"/>
      <c r="G102" s="114"/>
      <c r="H102" s="114"/>
      <c r="I102" s="114"/>
      <c r="J102" s="115">
        <f>J135</f>
        <v>0</v>
      </c>
      <c r="L102" s="112"/>
    </row>
    <row r="103" spans="2:47" s="9" customFormat="1" ht="19.899999999999999" customHeight="1">
      <c r="B103" s="112"/>
      <c r="D103" s="113" t="s">
        <v>2486</v>
      </c>
      <c r="E103" s="114"/>
      <c r="F103" s="114"/>
      <c r="G103" s="114"/>
      <c r="H103" s="114"/>
      <c r="I103" s="114"/>
      <c r="J103" s="115">
        <f>J148</f>
        <v>0</v>
      </c>
      <c r="L103" s="112"/>
    </row>
    <row r="104" spans="2:47" s="9" customFormat="1" ht="19.899999999999999" customHeight="1">
      <c r="B104" s="112"/>
      <c r="D104" s="113" t="s">
        <v>2487</v>
      </c>
      <c r="E104" s="114"/>
      <c r="F104" s="114"/>
      <c r="G104" s="114"/>
      <c r="H104" s="114"/>
      <c r="I104" s="114"/>
      <c r="J104" s="115">
        <f>J157</f>
        <v>0</v>
      </c>
      <c r="L104" s="112"/>
    </row>
    <row r="105" spans="2:47" s="9" customFormat="1" ht="19.899999999999999" customHeight="1">
      <c r="B105" s="112"/>
      <c r="D105" s="113" t="s">
        <v>2488</v>
      </c>
      <c r="E105" s="114"/>
      <c r="F105" s="114"/>
      <c r="G105" s="114"/>
      <c r="H105" s="114"/>
      <c r="I105" s="114"/>
      <c r="J105" s="115">
        <f>J202</f>
        <v>0</v>
      </c>
      <c r="L105" s="112"/>
    </row>
    <row r="106" spans="2:47" s="9" customFormat="1" ht="19.899999999999999" customHeight="1">
      <c r="B106" s="112"/>
      <c r="D106" s="113" t="s">
        <v>2489</v>
      </c>
      <c r="E106" s="114"/>
      <c r="F106" s="114"/>
      <c r="G106" s="114"/>
      <c r="H106" s="114"/>
      <c r="I106" s="114"/>
      <c r="J106" s="115">
        <f>J256</f>
        <v>0</v>
      </c>
      <c r="L106" s="112"/>
    </row>
    <row r="107" spans="2:47" s="9" customFormat="1" ht="19.899999999999999" customHeight="1">
      <c r="B107" s="112"/>
      <c r="D107" s="113" t="s">
        <v>2490</v>
      </c>
      <c r="E107" s="114"/>
      <c r="F107" s="114"/>
      <c r="G107" s="114"/>
      <c r="H107" s="114"/>
      <c r="I107" s="114"/>
      <c r="J107" s="115">
        <f>J326</f>
        <v>0</v>
      </c>
      <c r="L107" s="112"/>
    </row>
    <row r="108" spans="2:47" s="9" customFormat="1" ht="19.899999999999999" customHeight="1">
      <c r="B108" s="112"/>
      <c r="D108" s="113" t="s">
        <v>228</v>
      </c>
      <c r="E108" s="114"/>
      <c r="F108" s="114"/>
      <c r="G108" s="114"/>
      <c r="H108" s="114"/>
      <c r="I108" s="114"/>
      <c r="J108" s="115">
        <f>J351</f>
        <v>0</v>
      </c>
      <c r="L108" s="112"/>
    </row>
    <row r="109" spans="2:47" s="8" customFormat="1" ht="24.95" customHeight="1">
      <c r="B109" s="108"/>
      <c r="D109" s="109" t="s">
        <v>2491</v>
      </c>
      <c r="E109" s="110"/>
      <c r="F109" s="110"/>
      <c r="G109" s="110"/>
      <c r="H109" s="110"/>
      <c r="I109" s="110"/>
      <c r="J109" s="111">
        <f>J358</f>
        <v>0</v>
      </c>
      <c r="L109" s="108"/>
    </row>
    <row r="110" spans="2:47" s="1" customFormat="1" ht="21.75" customHeight="1">
      <c r="B110" s="32"/>
      <c r="L110" s="32"/>
    </row>
    <row r="111" spans="2:47" s="1" customFormat="1" ht="6.95" customHeight="1">
      <c r="B111" s="44"/>
      <c r="C111" s="45"/>
      <c r="D111" s="45"/>
      <c r="E111" s="45"/>
      <c r="F111" s="45"/>
      <c r="G111" s="45"/>
      <c r="H111" s="45"/>
      <c r="I111" s="45"/>
      <c r="J111" s="45"/>
      <c r="K111" s="45"/>
      <c r="L111" s="32"/>
    </row>
    <row r="115" spans="2:12" s="1" customFormat="1" ht="6.95" customHeight="1">
      <c r="B115" s="46"/>
      <c r="C115" s="47"/>
      <c r="D115" s="47"/>
      <c r="E115" s="47"/>
      <c r="F115" s="47"/>
      <c r="G115" s="47"/>
      <c r="H115" s="47"/>
      <c r="I115" s="47"/>
      <c r="J115" s="47"/>
      <c r="K115" s="47"/>
      <c r="L115" s="32"/>
    </row>
    <row r="116" spans="2:12" s="1" customFormat="1" ht="24.95" customHeight="1">
      <c r="B116" s="32"/>
      <c r="C116" s="21" t="s">
        <v>161</v>
      </c>
      <c r="L116" s="32"/>
    </row>
    <row r="117" spans="2:12" s="1" customFormat="1" ht="6.95" customHeight="1">
      <c r="B117" s="32"/>
      <c r="L117" s="32"/>
    </row>
    <row r="118" spans="2:12" s="1" customFormat="1" ht="12" customHeight="1">
      <c r="B118" s="32"/>
      <c r="C118" s="27" t="s">
        <v>16</v>
      </c>
      <c r="L118" s="32"/>
    </row>
    <row r="119" spans="2:12" s="1" customFormat="1" ht="16.5" customHeight="1">
      <c r="B119" s="32"/>
      <c r="E119" s="240" t="str">
        <f>E7</f>
        <v>PŘÍSTAVBA WALDORFSKÉ MŠ TURNOV</v>
      </c>
      <c r="F119" s="241"/>
      <c r="G119" s="241"/>
      <c r="H119" s="241"/>
      <c r="L119" s="32"/>
    </row>
    <row r="120" spans="2:12" ht="12" customHeight="1">
      <c r="B120" s="20"/>
      <c r="C120" s="27" t="s">
        <v>148</v>
      </c>
      <c r="L120" s="20"/>
    </row>
    <row r="121" spans="2:12" ht="16.5" customHeight="1">
      <c r="B121" s="20"/>
      <c r="E121" s="240" t="s">
        <v>202</v>
      </c>
      <c r="F121" s="208"/>
      <c r="G121" s="208"/>
      <c r="H121" s="208"/>
      <c r="L121" s="20"/>
    </row>
    <row r="122" spans="2:12" ht="12" customHeight="1">
      <c r="B122" s="20"/>
      <c r="C122" s="27" t="s">
        <v>150</v>
      </c>
      <c r="L122" s="20"/>
    </row>
    <row r="123" spans="2:12" s="1" customFormat="1" ht="16.5" customHeight="1">
      <c r="B123" s="32"/>
      <c r="E123" s="237" t="s">
        <v>2483</v>
      </c>
      <c r="F123" s="242"/>
      <c r="G123" s="242"/>
      <c r="H123" s="242"/>
      <c r="L123" s="32"/>
    </row>
    <row r="124" spans="2:12" s="1" customFormat="1" ht="12" customHeight="1">
      <c r="B124" s="32"/>
      <c r="C124" s="27" t="s">
        <v>2484</v>
      </c>
      <c r="L124" s="32"/>
    </row>
    <row r="125" spans="2:12" s="1" customFormat="1" ht="16.5" customHeight="1">
      <c r="B125" s="32"/>
      <c r="E125" s="202" t="str">
        <f>E13</f>
        <v>700.2.1 - Zařízení pro vytápění budov</v>
      </c>
      <c r="F125" s="242"/>
      <c r="G125" s="242"/>
      <c r="H125" s="242"/>
      <c r="L125" s="32"/>
    </row>
    <row r="126" spans="2:12" s="1" customFormat="1" ht="6.95" customHeight="1">
      <c r="B126" s="32"/>
      <c r="L126" s="32"/>
    </row>
    <row r="127" spans="2:12" s="1" customFormat="1" ht="12" customHeight="1">
      <c r="B127" s="32"/>
      <c r="C127" s="27" t="s">
        <v>20</v>
      </c>
      <c r="F127" s="25" t="str">
        <f>F16</f>
        <v>Turnov</v>
      </c>
      <c r="I127" s="27" t="s">
        <v>22</v>
      </c>
      <c r="J127" s="52" t="str">
        <f>IF(J16="","",J16)</f>
        <v>24. 10. 2024</v>
      </c>
      <c r="L127" s="32"/>
    </row>
    <row r="128" spans="2:12" s="1" customFormat="1" ht="6.95" customHeight="1">
      <c r="B128" s="32"/>
      <c r="L128" s="32"/>
    </row>
    <row r="129" spans="2:65" s="1" customFormat="1" ht="15.2" customHeight="1">
      <c r="B129" s="32"/>
      <c r="C129" s="27" t="s">
        <v>24</v>
      </c>
      <c r="F129" s="25" t="str">
        <f>E19</f>
        <v>MĚSTO TURNOV</v>
      </c>
      <c r="I129" s="27" t="s">
        <v>30</v>
      </c>
      <c r="J129" s="30" t="str">
        <f>E25</f>
        <v>Valbek, spol. s r.o.</v>
      </c>
      <c r="L129" s="32"/>
    </row>
    <row r="130" spans="2:65" s="1" customFormat="1" ht="15.2" customHeight="1">
      <c r="B130" s="32"/>
      <c r="C130" s="27" t="s">
        <v>28</v>
      </c>
      <c r="F130" s="25" t="str">
        <f>IF(E22="","",E22)</f>
        <v>Vyplň údaj</v>
      </c>
      <c r="I130" s="27" t="s">
        <v>33</v>
      </c>
      <c r="J130" s="30" t="str">
        <f>E28</f>
        <v xml:space="preserve"> </v>
      </c>
      <c r="L130" s="32"/>
    </row>
    <row r="131" spans="2:65" s="1" customFormat="1" ht="10.35" customHeight="1">
      <c r="B131" s="32"/>
      <c r="L131" s="32"/>
    </row>
    <row r="132" spans="2:65" s="10" customFormat="1" ht="29.25" customHeight="1">
      <c r="B132" s="116"/>
      <c r="C132" s="117" t="s">
        <v>162</v>
      </c>
      <c r="D132" s="118" t="s">
        <v>62</v>
      </c>
      <c r="E132" s="118" t="s">
        <v>58</v>
      </c>
      <c r="F132" s="118" t="s">
        <v>59</v>
      </c>
      <c r="G132" s="118" t="s">
        <v>163</v>
      </c>
      <c r="H132" s="118" t="s">
        <v>164</v>
      </c>
      <c r="I132" s="118" t="s">
        <v>165</v>
      </c>
      <c r="J132" s="118" t="s">
        <v>154</v>
      </c>
      <c r="K132" s="119" t="s">
        <v>166</v>
      </c>
      <c r="L132" s="116"/>
      <c r="M132" s="59" t="s">
        <v>1</v>
      </c>
      <c r="N132" s="60" t="s">
        <v>41</v>
      </c>
      <c r="O132" s="60" t="s">
        <v>167</v>
      </c>
      <c r="P132" s="60" t="s">
        <v>168</v>
      </c>
      <c r="Q132" s="60" t="s">
        <v>169</v>
      </c>
      <c r="R132" s="60" t="s">
        <v>170</v>
      </c>
      <c r="S132" s="60" t="s">
        <v>171</v>
      </c>
      <c r="T132" s="61" t="s">
        <v>172</v>
      </c>
    </row>
    <row r="133" spans="2:65" s="1" customFormat="1" ht="22.9" customHeight="1">
      <c r="B133" s="32"/>
      <c r="C133" s="64" t="s">
        <v>173</v>
      </c>
      <c r="J133" s="120">
        <f>BK133</f>
        <v>0</v>
      </c>
      <c r="L133" s="32"/>
      <c r="M133" s="62"/>
      <c r="N133" s="53"/>
      <c r="O133" s="53"/>
      <c r="P133" s="121">
        <f>P134+P358</f>
        <v>0</v>
      </c>
      <c r="Q133" s="53"/>
      <c r="R133" s="121">
        <f>R134+R358</f>
        <v>1.5388200000000001</v>
      </c>
      <c r="S133" s="53"/>
      <c r="T133" s="122">
        <f>T134+T358</f>
        <v>0.18408000000000002</v>
      </c>
      <c r="AT133" s="17" t="s">
        <v>76</v>
      </c>
      <c r="AU133" s="17" t="s">
        <v>156</v>
      </c>
      <c r="BK133" s="123">
        <f>BK134+BK358</f>
        <v>0</v>
      </c>
    </row>
    <row r="134" spans="2:65" s="11" customFormat="1" ht="25.9" customHeight="1">
      <c r="B134" s="124"/>
      <c r="D134" s="125" t="s">
        <v>76</v>
      </c>
      <c r="E134" s="126" t="s">
        <v>1389</v>
      </c>
      <c r="F134" s="126" t="s">
        <v>1390</v>
      </c>
      <c r="I134" s="127"/>
      <c r="J134" s="128">
        <f>BK134</f>
        <v>0</v>
      </c>
      <c r="L134" s="124"/>
      <c r="M134" s="129"/>
      <c r="P134" s="130">
        <f>P135+P148+P157+P202+P256+P326+P351</f>
        <v>0</v>
      </c>
      <c r="R134" s="130">
        <f>R135+R148+R157+R202+R256+R326+R351</f>
        <v>1.5388200000000001</v>
      </c>
      <c r="T134" s="131">
        <f>T135+T148+T157+T202+T256+T326+T351</f>
        <v>0.18408000000000002</v>
      </c>
      <c r="AR134" s="125" t="s">
        <v>86</v>
      </c>
      <c r="AT134" s="132" t="s">
        <v>76</v>
      </c>
      <c r="AU134" s="132" t="s">
        <v>77</v>
      </c>
      <c r="AY134" s="125" t="s">
        <v>177</v>
      </c>
      <c r="BK134" s="133">
        <f>BK135+BK148+BK157+BK202+BK256+BK326+BK351</f>
        <v>0</v>
      </c>
    </row>
    <row r="135" spans="2:65" s="11" customFormat="1" ht="22.9" customHeight="1">
      <c r="B135" s="124"/>
      <c r="D135" s="125" t="s">
        <v>76</v>
      </c>
      <c r="E135" s="134" t="s">
        <v>1554</v>
      </c>
      <c r="F135" s="134" t="s">
        <v>1555</v>
      </c>
      <c r="I135" s="127"/>
      <c r="J135" s="135">
        <f>BK135</f>
        <v>0</v>
      </c>
      <c r="L135" s="124"/>
      <c r="M135" s="129"/>
      <c r="P135" s="130">
        <f>SUM(P136:P147)</f>
        <v>0</v>
      </c>
      <c r="R135" s="130">
        <f>SUM(R136:R147)</f>
        <v>0.24832000000000004</v>
      </c>
      <c r="T135" s="131">
        <f>SUM(T136:T147)</f>
        <v>0</v>
      </c>
      <c r="AR135" s="125" t="s">
        <v>86</v>
      </c>
      <c r="AT135" s="132" t="s">
        <v>76</v>
      </c>
      <c r="AU135" s="132" t="s">
        <v>84</v>
      </c>
      <c r="AY135" s="125" t="s">
        <v>177</v>
      </c>
      <c r="BK135" s="133">
        <f>SUM(BK136:BK147)</f>
        <v>0</v>
      </c>
    </row>
    <row r="136" spans="2:65" s="1" customFormat="1" ht="16.5" customHeight="1">
      <c r="B136" s="32"/>
      <c r="C136" s="136" t="s">
        <v>84</v>
      </c>
      <c r="D136" s="136" t="s">
        <v>180</v>
      </c>
      <c r="E136" s="137" t="s">
        <v>2492</v>
      </c>
      <c r="F136" s="138" t="s">
        <v>2493</v>
      </c>
      <c r="G136" s="139" t="s">
        <v>236</v>
      </c>
      <c r="H136" s="140">
        <v>230</v>
      </c>
      <c r="I136" s="141"/>
      <c r="J136" s="142">
        <f>ROUND(I136*H136,2)</f>
        <v>0</v>
      </c>
      <c r="K136" s="138" t="s">
        <v>1</v>
      </c>
      <c r="L136" s="32"/>
      <c r="M136" s="143" t="s">
        <v>1</v>
      </c>
      <c r="N136" s="144" t="s">
        <v>42</v>
      </c>
      <c r="P136" s="145">
        <f>O136*H136</f>
        <v>0</v>
      </c>
      <c r="Q136" s="145">
        <v>6.4000000000000005E-4</v>
      </c>
      <c r="R136" s="145">
        <f>Q136*H136</f>
        <v>0.14720000000000003</v>
      </c>
      <c r="S136" s="145">
        <v>0</v>
      </c>
      <c r="T136" s="146">
        <f>S136*H136</f>
        <v>0</v>
      </c>
      <c r="AR136" s="147" t="s">
        <v>354</v>
      </c>
      <c r="AT136" s="147" t="s">
        <v>180</v>
      </c>
      <c r="AU136" s="147" t="s">
        <v>86</v>
      </c>
      <c r="AY136" s="17" t="s">
        <v>177</v>
      </c>
      <c r="BE136" s="148">
        <f>IF(N136="základní",J136,0)</f>
        <v>0</v>
      </c>
      <c r="BF136" s="148">
        <f>IF(N136="snížená",J136,0)</f>
        <v>0</v>
      </c>
      <c r="BG136" s="148">
        <f>IF(N136="zákl. přenesená",J136,0)</f>
        <v>0</v>
      </c>
      <c r="BH136" s="148">
        <f>IF(N136="sníž. přenesená",J136,0)</f>
        <v>0</v>
      </c>
      <c r="BI136" s="148">
        <f>IF(N136="nulová",J136,0)</f>
        <v>0</v>
      </c>
      <c r="BJ136" s="17" t="s">
        <v>84</v>
      </c>
      <c r="BK136" s="148">
        <f>ROUND(I136*H136,2)</f>
        <v>0</v>
      </c>
      <c r="BL136" s="17" t="s">
        <v>354</v>
      </c>
      <c r="BM136" s="147" t="s">
        <v>2494</v>
      </c>
    </row>
    <row r="137" spans="2:65" s="1" customFormat="1" ht="11.25">
      <c r="B137" s="32"/>
      <c r="D137" s="149" t="s">
        <v>186</v>
      </c>
      <c r="F137" s="150" t="s">
        <v>2493</v>
      </c>
      <c r="I137" s="151"/>
      <c r="L137" s="32"/>
      <c r="M137" s="152"/>
      <c r="T137" s="56"/>
      <c r="AT137" s="17" t="s">
        <v>186</v>
      </c>
      <c r="AU137" s="17" t="s">
        <v>86</v>
      </c>
    </row>
    <row r="138" spans="2:65" s="1" customFormat="1" ht="48.75">
      <c r="B138" s="32"/>
      <c r="D138" s="149" t="s">
        <v>784</v>
      </c>
      <c r="F138" s="193" t="s">
        <v>2495</v>
      </c>
      <c r="I138" s="151"/>
      <c r="L138" s="32"/>
      <c r="M138" s="152"/>
      <c r="T138" s="56"/>
      <c r="AT138" s="17" t="s">
        <v>784</v>
      </c>
      <c r="AU138" s="17" t="s">
        <v>86</v>
      </c>
    </row>
    <row r="139" spans="2:65" s="1" customFormat="1" ht="16.5" customHeight="1">
      <c r="B139" s="32"/>
      <c r="C139" s="136" t="s">
        <v>86</v>
      </c>
      <c r="D139" s="136" t="s">
        <v>180</v>
      </c>
      <c r="E139" s="137" t="s">
        <v>2496</v>
      </c>
      <c r="F139" s="138" t="s">
        <v>2497</v>
      </c>
      <c r="G139" s="139" t="s">
        <v>236</v>
      </c>
      <c r="H139" s="140">
        <v>6</v>
      </c>
      <c r="I139" s="141"/>
      <c r="J139" s="142">
        <f>ROUND(I139*H139,2)</f>
        <v>0</v>
      </c>
      <c r="K139" s="138" t="s">
        <v>1</v>
      </c>
      <c r="L139" s="32"/>
      <c r="M139" s="143" t="s">
        <v>1</v>
      </c>
      <c r="N139" s="144" t="s">
        <v>42</v>
      </c>
      <c r="P139" s="145">
        <f>O139*H139</f>
        <v>0</v>
      </c>
      <c r="Q139" s="145">
        <v>6.4000000000000005E-4</v>
      </c>
      <c r="R139" s="145">
        <f>Q139*H139</f>
        <v>3.8400000000000005E-3</v>
      </c>
      <c r="S139" s="145">
        <v>0</v>
      </c>
      <c r="T139" s="146">
        <f>S139*H139</f>
        <v>0</v>
      </c>
      <c r="AR139" s="147" t="s">
        <v>354</v>
      </c>
      <c r="AT139" s="147" t="s">
        <v>180</v>
      </c>
      <c r="AU139" s="147" t="s">
        <v>86</v>
      </c>
      <c r="AY139" s="17" t="s">
        <v>177</v>
      </c>
      <c r="BE139" s="148">
        <f>IF(N139="základní",J139,0)</f>
        <v>0</v>
      </c>
      <c r="BF139" s="148">
        <f>IF(N139="snížená",J139,0)</f>
        <v>0</v>
      </c>
      <c r="BG139" s="148">
        <f>IF(N139="zákl. přenesená",J139,0)</f>
        <v>0</v>
      </c>
      <c r="BH139" s="148">
        <f>IF(N139="sníž. přenesená",J139,0)</f>
        <v>0</v>
      </c>
      <c r="BI139" s="148">
        <f>IF(N139="nulová",J139,0)</f>
        <v>0</v>
      </c>
      <c r="BJ139" s="17" t="s">
        <v>84</v>
      </c>
      <c r="BK139" s="148">
        <f>ROUND(I139*H139,2)</f>
        <v>0</v>
      </c>
      <c r="BL139" s="17" t="s">
        <v>354</v>
      </c>
      <c r="BM139" s="147" t="s">
        <v>2498</v>
      </c>
    </row>
    <row r="140" spans="2:65" s="1" customFormat="1" ht="11.25">
      <c r="B140" s="32"/>
      <c r="D140" s="149" t="s">
        <v>186</v>
      </c>
      <c r="F140" s="150" t="s">
        <v>2497</v>
      </c>
      <c r="I140" s="151"/>
      <c r="L140" s="32"/>
      <c r="M140" s="152"/>
      <c r="T140" s="56"/>
      <c r="AT140" s="17" t="s">
        <v>186</v>
      </c>
      <c r="AU140" s="17" t="s">
        <v>86</v>
      </c>
    </row>
    <row r="141" spans="2:65" s="1" customFormat="1" ht="39">
      <c r="B141" s="32"/>
      <c r="D141" s="149" t="s">
        <v>784</v>
      </c>
      <c r="F141" s="193" t="s">
        <v>2499</v>
      </c>
      <c r="I141" s="151"/>
      <c r="L141" s="32"/>
      <c r="M141" s="152"/>
      <c r="T141" s="56"/>
      <c r="AT141" s="17" t="s">
        <v>784</v>
      </c>
      <c r="AU141" s="17" t="s">
        <v>86</v>
      </c>
    </row>
    <row r="142" spans="2:65" s="1" customFormat="1" ht="16.5" customHeight="1">
      <c r="B142" s="32"/>
      <c r="C142" s="136" t="s">
        <v>102</v>
      </c>
      <c r="D142" s="136" t="s">
        <v>180</v>
      </c>
      <c r="E142" s="137" t="s">
        <v>2500</v>
      </c>
      <c r="F142" s="138" t="s">
        <v>2501</v>
      </c>
      <c r="G142" s="139" t="s">
        <v>236</v>
      </c>
      <c r="H142" s="140">
        <v>77</v>
      </c>
      <c r="I142" s="141"/>
      <c r="J142" s="142">
        <f>ROUND(I142*H142,2)</f>
        <v>0</v>
      </c>
      <c r="K142" s="138" t="s">
        <v>1</v>
      </c>
      <c r="L142" s="32"/>
      <c r="M142" s="143" t="s">
        <v>1</v>
      </c>
      <c r="N142" s="144" t="s">
        <v>42</v>
      </c>
      <c r="P142" s="145">
        <f>O142*H142</f>
        <v>0</v>
      </c>
      <c r="Q142" s="145">
        <v>6.4000000000000005E-4</v>
      </c>
      <c r="R142" s="145">
        <f>Q142*H142</f>
        <v>4.9280000000000004E-2</v>
      </c>
      <c r="S142" s="145">
        <v>0</v>
      </c>
      <c r="T142" s="146">
        <f>S142*H142</f>
        <v>0</v>
      </c>
      <c r="AR142" s="147" t="s">
        <v>354</v>
      </c>
      <c r="AT142" s="147" t="s">
        <v>180</v>
      </c>
      <c r="AU142" s="147" t="s">
        <v>86</v>
      </c>
      <c r="AY142" s="17" t="s">
        <v>177</v>
      </c>
      <c r="BE142" s="148">
        <f>IF(N142="základní",J142,0)</f>
        <v>0</v>
      </c>
      <c r="BF142" s="148">
        <f>IF(N142="snížená",J142,0)</f>
        <v>0</v>
      </c>
      <c r="BG142" s="148">
        <f>IF(N142="zákl. přenesená",J142,0)</f>
        <v>0</v>
      </c>
      <c r="BH142" s="148">
        <f>IF(N142="sníž. přenesená",J142,0)</f>
        <v>0</v>
      </c>
      <c r="BI142" s="148">
        <f>IF(N142="nulová",J142,0)</f>
        <v>0</v>
      </c>
      <c r="BJ142" s="17" t="s">
        <v>84</v>
      </c>
      <c r="BK142" s="148">
        <f>ROUND(I142*H142,2)</f>
        <v>0</v>
      </c>
      <c r="BL142" s="17" t="s">
        <v>354</v>
      </c>
      <c r="BM142" s="147" t="s">
        <v>2502</v>
      </c>
    </row>
    <row r="143" spans="2:65" s="1" customFormat="1" ht="11.25">
      <c r="B143" s="32"/>
      <c r="D143" s="149" t="s">
        <v>186</v>
      </c>
      <c r="F143" s="150" t="s">
        <v>2501</v>
      </c>
      <c r="I143" s="151"/>
      <c r="L143" s="32"/>
      <c r="M143" s="152"/>
      <c r="T143" s="56"/>
      <c r="AT143" s="17" t="s">
        <v>186</v>
      </c>
      <c r="AU143" s="17" t="s">
        <v>86</v>
      </c>
    </row>
    <row r="144" spans="2:65" s="1" customFormat="1" ht="48.75">
      <c r="B144" s="32"/>
      <c r="D144" s="149" t="s">
        <v>784</v>
      </c>
      <c r="F144" s="193" t="s">
        <v>2503</v>
      </c>
      <c r="I144" s="151"/>
      <c r="L144" s="32"/>
      <c r="M144" s="152"/>
      <c r="T144" s="56"/>
      <c r="AT144" s="17" t="s">
        <v>784</v>
      </c>
      <c r="AU144" s="17" t="s">
        <v>86</v>
      </c>
    </row>
    <row r="145" spans="2:65" s="1" customFormat="1" ht="16.5" customHeight="1">
      <c r="B145" s="32"/>
      <c r="C145" s="136" t="s">
        <v>115</v>
      </c>
      <c r="D145" s="136" t="s">
        <v>180</v>
      </c>
      <c r="E145" s="137" t="s">
        <v>2504</v>
      </c>
      <c r="F145" s="138" t="s">
        <v>2505</v>
      </c>
      <c r="G145" s="139" t="s">
        <v>236</v>
      </c>
      <c r="H145" s="140">
        <v>75</v>
      </c>
      <c r="I145" s="141"/>
      <c r="J145" s="142">
        <f>ROUND(I145*H145,2)</f>
        <v>0</v>
      </c>
      <c r="K145" s="138" t="s">
        <v>1</v>
      </c>
      <c r="L145" s="32"/>
      <c r="M145" s="143" t="s">
        <v>1</v>
      </c>
      <c r="N145" s="144" t="s">
        <v>42</v>
      </c>
      <c r="P145" s="145">
        <f>O145*H145</f>
        <v>0</v>
      </c>
      <c r="Q145" s="145">
        <v>6.4000000000000005E-4</v>
      </c>
      <c r="R145" s="145">
        <f>Q145*H145</f>
        <v>4.8000000000000001E-2</v>
      </c>
      <c r="S145" s="145">
        <v>0</v>
      </c>
      <c r="T145" s="146">
        <f>S145*H145</f>
        <v>0</v>
      </c>
      <c r="AR145" s="147" t="s">
        <v>354</v>
      </c>
      <c r="AT145" s="147" t="s">
        <v>180</v>
      </c>
      <c r="AU145" s="147" t="s">
        <v>86</v>
      </c>
      <c r="AY145" s="17" t="s">
        <v>177</v>
      </c>
      <c r="BE145" s="148">
        <f>IF(N145="základní",J145,0)</f>
        <v>0</v>
      </c>
      <c r="BF145" s="148">
        <f>IF(N145="snížená",J145,0)</f>
        <v>0</v>
      </c>
      <c r="BG145" s="148">
        <f>IF(N145="zákl. přenesená",J145,0)</f>
        <v>0</v>
      </c>
      <c r="BH145" s="148">
        <f>IF(N145="sníž. přenesená",J145,0)</f>
        <v>0</v>
      </c>
      <c r="BI145" s="148">
        <f>IF(N145="nulová",J145,0)</f>
        <v>0</v>
      </c>
      <c r="BJ145" s="17" t="s">
        <v>84</v>
      </c>
      <c r="BK145" s="148">
        <f>ROUND(I145*H145,2)</f>
        <v>0</v>
      </c>
      <c r="BL145" s="17" t="s">
        <v>354</v>
      </c>
      <c r="BM145" s="147" t="s">
        <v>2506</v>
      </c>
    </row>
    <row r="146" spans="2:65" s="1" customFormat="1" ht="11.25">
      <c r="B146" s="32"/>
      <c r="D146" s="149" t="s">
        <v>186</v>
      </c>
      <c r="F146" s="150" t="s">
        <v>2505</v>
      </c>
      <c r="I146" s="151"/>
      <c r="L146" s="32"/>
      <c r="M146" s="152"/>
      <c r="T146" s="56"/>
      <c r="AT146" s="17" t="s">
        <v>186</v>
      </c>
      <c r="AU146" s="17" t="s">
        <v>86</v>
      </c>
    </row>
    <row r="147" spans="2:65" s="1" customFormat="1" ht="48.75">
      <c r="B147" s="32"/>
      <c r="D147" s="149" t="s">
        <v>784</v>
      </c>
      <c r="F147" s="193" t="s">
        <v>2507</v>
      </c>
      <c r="I147" s="151"/>
      <c r="L147" s="32"/>
      <c r="M147" s="152"/>
      <c r="T147" s="56"/>
      <c r="AT147" s="17" t="s">
        <v>784</v>
      </c>
      <c r="AU147" s="17" t="s">
        <v>86</v>
      </c>
    </row>
    <row r="148" spans="2:65" s="11" customFormat="1" ht="22.9" customHeight="1">
      <c r="B148" s="124"/>
      <c r="D148" s="125" t="s">
        <v>76</v>
      </c>
      <c r="E148" s="134" t="s">
        <v>2508</v>
      </c>
      <c r="F148" s="134" t="s">
        <v>2509</v>
      </c>
      <c r="I148" s="127"/>
      <c r="J148" s="135">
        <f>BK148</f>
        <v>0</v>
      </c>
      <c r="L148" s="124"/>
      <c r="M148" s="129"/>
      <c r="P148" s="130">
        <f>SUM(P149:P156)</f>
        <v>0</v>
      </c>
      <c r="R148" s="130">
        <f>SUM(R149:R156)</f>
        <v>4.036E-2</v>
      </c>
      <c r="T148" s="131">
        <f>SUM(T149:T156)</f>
        <v>0</v>
      </c>
      <c r="AR148" s="125" t="s">
        <v>86</v>
      </c>
      <c r="AT148" s="132" t="s">
        <v>76</v>
      </c>
      <c r="AU148" s="132" t="s">
        <v>84</v>
      </c>
      <c r="AY148" s="125" t="s">
        <v>177</v>
      </c>
      <c r="BK148" s="133">
        <f>SUM(BK149:BK156)</f>
        <v>0</v>
      </c>
    </row>
    <row r="149" spans="2:65" s="1" customFormat="1" ht="21.75" customHeight="1">
      <c r="B149" s="32"/>
      <c r="C149" s="136" t="s">
        <v>176</v>
      </c>
      <c r="D149" s="136" t="s">
        <v>180</v>
      </c>
      <c r="E149" s="137" t="s">
        <v>2510</v>
      </c>
      <c r="F149" s="138" t="s">
        <v>2511</v>
      </c>
      <c r="G149" s="139" t="s">
        <v>183</v>
      </c>
      <c r="H149" s="140">
        <v>1</v>
      </c>
      <c r="I149" s="141"/>
      <c r="J149" s="142">
        <f>ROUND(I149*H149,2)</f>
        <v>0</v>
      </c>
      <c r="K149" s="138" t="s">
        <v>1</v>
      </c>
      <c r="L149" s="32"/>
      <c r="M149" s="143" t="s">
        <v>1</v>
      </c>
      <c r="N149" s="144" t="s">
        <v>42</v>
      </c>
      <c r="P149" s="145">
        <f>O149*H149</f>
        <v>0</v>
      </c>
      <c r="Q149" s="145">
        <v>1.009E-2</v>
      </c>
      <c r="R149" s="145">
        <f>Q149*H149</f>
        <v>1.009E-2</v>
      </c>
      <c r="S149" s="145">
        <v>0</v>
      </c>
      <c r="T149" s="146">
        <f>S149*H149</f>
        <v>0</v>
      </c>
      <c r="AR149" s="147" t="s">
        <v>354</v>
      </c>
      <c r="AT149" s="147" t="s">
        <v>180</v>
      </c>
      <c r="AU149" s="147" t="s">
        <v>86</v>
      </c>
      <c r="AY149" s="17" t="s">
        <v>177</v>
      </c>
      <c r="BE149" s="148">
        <f>IF(N149="základní",J149,0)</f>
        <v>0</v>
      </c>
      <c r="BF149" s="148">
        <f>IF(N149="snížená",J149,0)</f>
        <v>0</v>
      </c>
      <c r="BG149" s="148">
        <f>IF(N149="zákl. přenesená",J149,0)</f>
        <v>0</v>
      </c>
      <c r="BH149" s="148">
        <f>IF(N149="sníž. přenesená",J149,0)</f>
        <v>0</v>
      </c>
      <c r="BI149" s="148">
        <f>IF(N149="nulová",J149,0)</f>
        <v>0</v>
      </c>
      <c r="BJ149" s="17" t="s">
        <v>84</v>
      </c>
      <c r="BK149" s="148">
        <f>ROUND(I149*H149,2)</f>
        <v>0</v>
      </c>
      <c r="BL149" s="17" t="s">
        <v>354</v>
      </c>
      <c r="BM149" s="147" t="s">
        <v>2512</v>
      </c>
    </row>
    <row r="150" spans="2:65" s="1" customFormat="1" ht="11.25">
      <c r="B150" s="32"/>
      <c r="D150" s="149" t="s">
        <v>186</v>
      </c>
      <c r="F150" s="150" t="s">
        <v>2511</v>
      </c>
      <c r="I150" s="151"/>
      <c r="L150" s="32"/>
      <c r="M150" s="152"/>
      <c r="T150" s="56"/>
      <c r="AT150" s="17" t="s">
        <v>186</v>
      </c>
      <c r="AU150" s="17" t="s">
        <v>86</v>
      </c>
    </row>
    <row r="151" spans="2:65" s="1" customFormat="1" ht="16.5" customHeight="1">
      <c r="B151" s="32"/>
      <c r="C151" s="136" t="s">
        <v>277</v>
      </c>
      <c r="D151" s="136" t="s">
        <v>180</v>
      </c>
      <c r="E151" s="137" t="s">
        <v>2513</v>
      </c>
      <c r="F151" s="138" t="s">
        <v>2514</v>
      </c>
      <c r="G151" s="139" t="s">
        <v>183</v>
      </c>
      <c r="H151" s="140">
        <v>2</v>
      </c>
      <c r="I151" s="141"/>
      <c r="J151" s="142">
        <f>ROUND(I151*H151,2)</f>
        <v>0</v>
      </c>
      <c r="K151" s="138" t="s">
        <v>1</v>
      </c>
      <c r="L151" s="32"/>
      <c r="M151" s="143" t="s">
        <v>1</v>
      </c>
      <c r="N151" s="144" t="s">
        <v>42</v>
      </c>
      <c r="P151" s="145">
        <f>O151*H151</f>
        <v>0</v>
      </c>
      <c r="Q151" s="145">
        <v>1.009E-2</v>
      </c>
      <c r="R151" s="145">
        <f>Q151*H151</f>
        <v>2.018E-2</v>
      </c>
      <c r="S151" s="145">
        <v>0</v>
      </c>
      <c r="T151" s="146">
        <f>S151*H151</f>
        <v>0</v>
      </c>
      <c r="AR151" s="147" t="s">
        <v>354</v>
      </c>
      <c r="AT151" s="147" t="s">
        <v>180</v>
      </c>
      <c r="AU151" s="147" t="s">
        <v>86</v>
      </c>
      <c r="AY151" s="17" t="s">
        <v>177</v>
      </c>
      <c r="BE151" s="148">
        <f>IF(N151="základní",J151,0)</f>
        <v>0</v>
      </c>
      <c r="BF151" s="148">
        <f>IF(N151="snížená",J151,0)</f>
        <v>0</v>
      </c>
      <c r="BG151" s="148">
        <f>IF(N151="zákl. přenesená",J151,0)</f>
        <v>0</v>
      </c>
      <c r="BH151" s="148">
        <f>IF(N151="sníž. přenesená",J151,0)</f>
        <v>0</v>
      </c>
      <c r="BI151" s="148">
        <f>IF(N151="nulová",J151,0)</f>
        <v>0</v>
      </c>
      <c r="BJ151" s="17" t="s">
        <v>84</v>
      </c>
      <c r="BK151" s="148">
        <f>ROUND(I151*H151,2)</f>
        <v>0</v>
      </c>
      <c r="BL151" s="17" t="s">
        <v>354</v>
      </c>
      <c r="BM151" s="147" t="s">
        <v>2515</v>
      </c>
    </row>
    <row r="152" spans="2:65" s="1" customFormat="1" ht="11.25">
      <c r="B152" s="32"/>
      <c r="D152" s="149" t="s">
        <v>186</v>
      </c>
      <c r="F152" s="150" t="s">
        <v>2514</v>
      </c>
      <c r="I152" s="151"/>
      <c r="L152" s="32"/>
      <c r="M152" s="152"/>
      <c r="T152" s="56"/>
      <c r="AT152" s="17" t="s">
        <v>186</v>
      </c>
      <c r="AU152" s="17" t="s">
        <v>86</v>
      </c>
    </row>
    <row r="153" spans="2:65" s="1" customFormat="1" ht="58.5">
      <c r="B153" s="32"/>
      <c r="D153" s="149" t="s">
        <v>784</v>
      </c>
      <c r="F153" s="193" t="s">
        <v>2516</v>
      </c>
      <c r="I153" s="151"/>
      <c r="L153" s="32"/>
      <c r="M153" s="152"/>
      <c r="T153" s="56"/>
      <c r="AT153" s="17" t="s">
        <v>784</v>
      </c>
      <c r="AU153" s="17" t="s">
        <v>86</v>
      </c>
    </row>
    <row r="154" spans="2:65" s="1" customFormat="1" ht="21.75" customHeight="1">
      <c r="B154" s="32"/>
      <c r="C154" s="136" t="s">
        <v>283</v>
      </c>
      <c r="D154" s="136" t="s">
        <v>180</v>
      </c>
      <c r="E154" s="137" t="s">
        <v>2517</v>
      </c>
      <c r="F154" s="138" t="s">
        <v>2518</v>
      </c>
      <c r="G154" s="139" t="s">
        <v>183</v>
      </c>
      <c r="H154" s="140">
        <v>1</v>
      </c>
      <c r="I154" s="141"/>
      <c r="J154" s="142">
        <f>ROUND(I154*H154,2)</f>
        <v>0</v>
      </c>
      <c r="K154" s="138" t="s">
        <v>1</v>
      </c>
      <c r="L154" s="32"/>
      <c r="M154" s="143" t="s">
        <v>1</v>
      </c>
      <c r="N154" s="144" t="s">
        <v>42</v>
      </c>
      <c r="P154" s="145">
        <f>O154*H154</f>
        <v>0</v>
      </c>
      <c r="Q154" s="145">
        <v>1.009E-2</v>
      </c>
      <c r="R154" s="145">
        <f>Q154*H154</f>
        <v>1.009E-2</v>
      </c>
      <c r="S154" s="145">
        <v>0</v>
      </c>
      <c r="T154" s="146">
        <f>S154*H154</f>
        <v>0</v>
      </c>
      <c r="AR154" s="147" t="s">
        <v>354</v>
      </c>
      <c r="AT154" s="147" t="s">
        <v>180</v>
      </c>
      <c r="AU154" s="147" t="s">
        <v>86</v>
      </c>
      <c r="AY154" s="17" t="s">
        <v>177</v>
      </c>
      <c r="BE154" s="148">
        <f>IF(N154="základní",J154,0)</f>
        <v>0</v>
      </c>
      <c r="BF154" s="148">
        <f>IF(N154="snížená",J154,0)</f>
        <v>0</v>
      </c>
      <c r="BG154" s="148">
        <f>IF(N154="zákl. přenesená",J154,0)</f>
        <v>0</v>
      </c>
      <c r="BH154" s="148">
        <f>IF(N154="sníž. přenesená",J154,0)</f>
        <v>0</v>
      </c>
      <c r="BI154" s="148">
        <f>IF(N154="nulová",J154,0)</f>
        <v>0</v>
      </c>
      <c r="BJ154" s="17" t="s">
        <v>84</v>
      </c>
      <c r="BK154" s="148">
        <f>ROUND(I154*H154,2)</f>
        <v>0</v>
      </c>
      <c r="BL154" s="17" t="s">
        <v>354</v>
      </c>
      <c r="BM154" s="147" t="s">
        <v>2519</v>
      </c>
    </row>
    <row r="155" spans="2:65" s="1" customFormat="1" ht="11.25">
      <c r="B155" s="32"/>
      <c r="D155" s="149" t="s">
        <v>186</v>
      </c>
      <c r="F155" s="150" t="s">
        <v>2518</v>
      </c>
      <c r="I155" s="151"/>
      <c r="L155" s="32"/>
      <c r="M155" s="152"/>
      <c r="T155" s="56"/>
      <c r="AT155" s="17" t="s">
        <v>186</v>
      </c>
      <c r="AU155" s="17" t="s">
        <v>86</v>
      </c>
    </row>
    <row r="156" spans="2:65" s="1" customFormat="1" ht="29.25">
      <c r="B156" s="32"/>
      <c r="D156" s="149" t="s">
        <v>784</v>
      </c>
      <c r="F156" s="193" t="s">
        <v>2520</v>
      </c>
      <c r="I156" s="151"/>
      <c r="L156" s="32"/>
      <c r="M156" s="152"/>
      <c r="T156" s="56"/>
      <c r="AT156" s="17" t="s">
        <v>784</v>
      </c>
      <c r="AU156" s="17" t="s">
        <v>86</v>
      </c>
    </row>
    <row r="157" spans="2:65" s="11" customFormat="1" ht="22.9" customHeight="1">
      <c r="B157" s="124"/>
      <c r="D157" s="125" t="s">
        <v>76</v>
      </c>
      <c r="E157" s="134" t="s">
        <v>2521</v>
      </c>
      <c r="F157" s="134" t="s">
        <v>2522</v>
      </c>
      <c r="I157" s="127"/>
      <c r="J157" s="135">
        <f>BK157</f>
        <v>0</v>
      </c>
      <c r="L157" s="124"/>
      <c r="M157" s="129"/>
      <c r="P157" s="130">
        <f>SUM(P158:P201)</f>
        <v>0</v>
      </c>
      <c r="R157" s="130">
        <f>SUM(R158:R201)</f>
        <v>0.22536</v>
      </c>
      <c r="T157" s="131">
        <f>SUM(T158:T201)</f>
        <v>0</v>
      </c>
      <c r="AR157" s="125" t="s">
        <v>86</v>
      </c>
      <c r="AT157" s="132" t="s">
        <v>76</v>
      </c>
      <c r="AU157" s="132" t="s">
        <v>84</v>
      </c>
      <c r="AY157" s="125" t="s">
        <v>177</v>
      </c>
      <c r="BK157" s="133">
        <f>SUM(BK158:BK201)</f>
        <v>0</v>
      </c>
    </row>
    <row r="158" spans="2:65" s="1" customFormat="1" ht="16.5" customHeight="1">
      <c r="B158" s="32"/>
      <c r="C158" s="136" t="s">
        <v>290</v>
      </c>
      <c r="D158" s="136" t="s">
        <v>180</v>
      </c>
      <c r="E158" s="137" t="s">
        <v>2523</v>
      </c>
      <c r="F158" s="138" t="s">
        <v>2524</v>
      </c>
      <c r="G158" s="139" t="s">
        <v>393</v>
      </c>
      <c r="H158" s="140">
        <v>2</v>
      </c>
      <c r="I158" s="141"/>
      <c r="J158" s="142">
        <f>ROUND(I158*H158,2)</f>
        <v>0</v>
      </c>
      <c r="K158" s="138" t="s">
        <v>1</v>
      </c>
      <c r="L158" s="32"/>
      <c r="M158" s="143" t="s">
        <v>1</v>
      </c>
      <c r="N158" s="144" t="s">
        <v>42</v>
      </c>
      <c r="P158" s="145">
        <f>O158*H158</f>
        <v>0</v>
      </c>
      <c r="Q158" s="145">
        <v>3.6330000000000001E-2</v>
      </c>
      <c r="R158" s="145">
        <f>Q158*H158</f>
        <v>7.2660000000000002E-2</v>
      </c>
      <c r="S158" s="145">
        <v>0</v>
      </c>
      <c r="T158" s="146">
        <f>S158*H158</f>
        <v>0</v>
      </c>
      <c r="AR158" s="147" t="s">
        <v>354</v>
      </c>
      <c r="AT158" s="147" t="s">
        <v>180</v>
      </c>
      <c r="AU158" s="147" t="s">
        <v>86</v>
      </c>
      <c r="AY158" s="17" t="s">
        <v>177</v>
      </c>
      <c r="BE158" s="148">
        <f>IF(N158="základní",J158,0)</f>
        <v>0</v>
      </c>
      <c r="BF158" s="148">
        <f>IF(N158="snížená",J158,0)</f>
        <v>0</v>
      </c>
      <c r="BG158" s="148">
        <f>IF(N158="zákl. přenesená",J158,0)</f>
        <v>0</v>
      </c>
      <c r="BH158" s="148">
        <f>IF(N158="sníž. přenesená",J158,0)</f>
        <v>0</v>
      </c>
      <c r="BI158" s="148">
        <f>IF(N158="nulová",J158,0)</f>
        <v>0</v>
      </c>
      <c r="BJ158" s="17" t="s">
        <v>84</v>
      </c>
      <c r="BK158" s="148">
        <f>ROUND(I158*H158,2)</f>
        <v>0</v>
      </c>
      <c r="BL158" s="17" t="s">
        <v>354</v>
      </c>
      <c r="BM158" s="147" t="s">
        <v>2525</v>
      </c>
    </row>
    <row r="159" spans="2:65" s="1" customFormat="1" ht="11.25">
      <c r="B159" s="32"/>
      <c r="D159" s="149" t="s">
        <v>186</v>
      </c>
      <c r="F159" s="150" t="s">
        <v>2524</v>
      </c>
      <c r="I159" s="151"/>
      <c r="L159" s="32"/>
      <c r="M159" s="152"/>
      <c r="T159" s="56"/>
      <c r="AT159" s="17" t="s">
        <v>186</v>
      </c>
      <c r="AU159" s="17" t="s">
        <v>86</v>
      </c>
    </row>
    <row r="160" spans="2:65" s="1" customFormat="1" ht="16.5" customHeight="1">
      <c r="B160" s="32"/>
      <c r="C160" s="136" t="s">
        <v>299</v>
      </c>
      <c r="D160" s="136" t="s">
        <v>180</v>
      </c>
      <c r="E160" s="137" t="s">
        <v>2526</v>
      </c>
      <c r="F160" s="138" t="s">
        <v>2527</v>
      </c>
      <c r="G160" s="139" t="s">
        <v>393</v>
      </c>
      <c r="H160" s="140">
        <v>2</v>
      </c>
      <c r="I160" s="141"/>
      <c r="J160" s="142">
        <f>ROUND(I160*H160,2)</f>
        <v>0</v>
      </c>
      <c r="K160" s="138" t="s">
        <v>237</v>
      </c>
      <c r="L160" s="32"/>
      <c r="M160" s="143" t="s">
        <v>1</v>
      </c>
      <c r="N160" s="144" t="s">
        <v>42</v>
      </c>
      <c r="P160" s="145">
        <f>O160*H160</f>
        <v>0</v>
      </c>
      <c r="Q160" s="145">
        <v>5.9000000000000003E-4</v>
      </c>
      <c r="R160" s="145">
        <f>Q160*H160</f>
        <v>1.1800000000000001E-3</v>
      </c>
      <c r="S160" s="145">
        <v>0</v>
      </c>
      <c r="T160" s="146">
        <f>S160*H160</f>
        <v>0</v>
      </c>
      <c r="AR160" s="147" t="s">
        <v>354</v>
      </c>
      <c r="AT160" s="147" t="s">
        <v>180</v>
      </c>
      <c r="AU160" s="147" t="s">
        <v>86</v>
      </c>
      <c r="AY160" s="17" t="s">
        <v>177</v>
      </c>
      <c r="BE160" s="148">
        <f>IF(N160="základní",J160,0)</f>
        <v>0</v>
      </c>
      <c r="BF160" s="148">
        <f>IF(N160="snížená",J160,0)</f>
        <v>0</v>
      </c>
      <c r="BG160" s="148">
        <f>IF(N160="zákl. přenesená",J160,0)</f>
        <v>0</v>
      </c>
      <c r="BH160" s="148">
        <f>IF(N160="sníž. přenesená",J160,0)</f>
        <v>0</v>
      </c>
      <c r="BI160" s="148">
        <f>IF(N160="nulová",J160,0)</f>
        <v>0</v>
      </c>
      <c r="BJ160" s="17" t="s">
        <v>84</v>
      </c>
      <c r="BK160" s="148">
        <f>ROUND(I160*H160,2)</f>
        <v>0</v>
      </c>
      <c r="BL160" s="17" t="s">
        <v>354</v>
      </c>
      <c r="BM160" s="147" t="s">
        <v>2528</v>
      </c>
    </row>
    <row r="161" spans="2:65" s="1" customFormat="1" ht="11.25">
      <c r="B161" s="32"/>
      <c r="D161" s="149" t="s">
        <v>186</v>
      </c>
      <c r="F161" s="150" t="s">
        <v>2527</v>
      </c>
      <c r="I161" s="151"/>
      <c r="L161" s="32"/>
      <c r="M161" s="152"/>
      <c r="T161" s="56"/>
      <c r="AT161" s="17" t="s">
        <v>186</v>
      </c>
      <c r="AU161" s="17" t="s">
        <v>86</v>
      </c>
    </row>
    <row r="162" spans="2:65" s="1" customFormat="1" ht="16.5" customHeight="1">
      <c r="B162" s="32"/>
      <c r="C162" s="136" t="s">
        <v>304</v>
      </c>
      <c r="D162" s="136" t="s">
        <v>180</v>
      </c>
      <c r="E162" s="137" t="s">
        <v>2529</v>
      </c>
      <c r="F162" s="138" t="s">
        <v>2530</v>
      </c>
      <c r="G162" s="139" t="s">
        <v>393</v>
      </c>
      <c r="H162" s="140">
        <v>2</v>
      </c>
      <c r="I162" s="141"/>
      <c r="J162" s="142">
        <f>ROUND(I162*H162,2)</f>
        <v>0</v>
      </c>
      <c r="K162" s="138" t="s">
        <v>237</v>
      </c>
      <c r="L162" s="32"/>
      <c r="M162" s="143" t="s">
        <v>1</v>
      </c>
      <c r="N162" s="144" t="s">
        <v>42</v>
      </c>
      <c r="P162" s="145">
        <f>O162*H162</f>
        <v>0</v>
      </c>
      <c r="Q162" s="145">
        <v>6.7000000000000002E-4</v>
      </c>
      <c r="R162" s="145">
        <f>Q162*H162</f>
        <v>1.34E-3</v>
      </c>
      <c r="S162" s="145">
        <v>0</v>
      </c>
      <c r="T162" s="146">
        <f>S162*H162</f>
        <v>0</v>
      </c>
      <c r="AR162" s="147" t="s">
        <v>354</v>
      </c>
      <c r="AT162" s="147" t="s">
        <v>180</v>
      </c>
      <c r="AU162" s="147" t="s">
        <v>86</v>
      </c>
      <c r="AY162" s="17" t="s">
        <v>177</v>
      </c>
      <c r="BE162" s="148">
        <f>IF(N162="základní",J162,0)</f>
        <v>0</v>
      </c>
      <c r="BF162" s="148">
        <f>IF(N162="snížená",J162,0)</f>
        <v>0</v>
      </c>
      <c r="BG162" s="148">
        <f>IF(N162="zákl. přenesená",J162,0)</f>
        <v>0</v>
      </c>
      <c r="BH162" s="148">
        <f>IF(N162="sníž. přenesená",J162,0)</f>
        <v>0</v>
      </c>
      <c r="BI162" s="148">
        <f>IF(N162="nulová",J162,0)</f>
        <v>0</v>
      </c>
      <c r="BJ162" s="17" t="s">
        <v>84</v>
      </c>
      <c r="BK162" s="148">
        <f>ROUND(I162*H162,2)</f>
        <v>0</v>
      </c>
      <c r="BL162" s="17" t="s">
        <v>354</v>
      </c>
      <c r="BM162" s="147" t="s">
        <v>2531</v>
      </c>
    </row>
    <row r="163" spans="2:65" s="1" customFormat="1" ht="11.25">
      <c r="B163" s="32"/>
      <c r="D163" s="149" t="s">
        <v>186</v>
      </c>
      <c r="F163" s="150" t="s">
        <v>2530</v>
      </c>
      <c r="I163" s="151"/>
      <c r="L163" s="32"/>
      <c r="M163" s="152"/>
      <c r="T163" s="56"/>
      <c r="AT163" s="17" t="s">
        <v>186</v>
      </c>
      <c r="AU163" s="17" t="s">
        <v>86</v>
      </c>
    </row>
    <row r="164" spans="2:65" s="1" customFormat="1" ht="16.5" customHeight="1">
      <c r="B164" s="32"/>
      <c r="C164" s="136" t="s">
        <v>311</v>
      </c>
      <c r="D164" s="136" t="s">
        <v>180</v>
      </c>
      <c r="E164" s="137" t="s">
        <v>2532</v>
      </c>
      <c r="F164" s="138" t="s">
        <v>2533</v>
      </c>
      <c r="G164" s="139" t="s">
        <v>393</v>
      </c>
      <c r="H164" s="140">
        <v>2</v>
      </c>
      <c r="I164" s="141"/>
      <c r="J164" s="142">
        <f>ROUND(I164*H164,2)</f>
        <v>0</v>
      </c>
      <c r="K164" s="138" t="s">
        <v>237</v>
      </c>
      <c r="L164" s="32"/>
      <c r="M164" s="143" t="s">
        <v>1</v>
      </c>
      <c r="N164" s="144" t="s">
        <v>42</v>
      </c>
      <c r="P164" s="145">
        <f>O164*H164</f>
        <v>0</v>
      </c>
      <c r="Q164" s="145">
        <v>7.7999999999999999E-4</v>
      </c>
      <c r="R164" s="145">
        <f>Q164*H164</f>
        <v>1.56E-3</v>
      </c>
      <c r="S164" s="145">
        <v>0</v>
      </c>
      <c r="T164" s="146">
        <f>S164*H164</f>
        <v>0</v>
      </c>
      <c r="AR164" s="147" t="s">
        <v>354</v>
      </c>
      <c r="AT164" s="147" t="s">
        <v>180</v>
      </c>
      <c r="AU164" s="147" t="s">
        <v>86</v>
      </c>
      <c r="AY164" s="17" t="s">
        <v>177</v>
      </c>
      <c r="BE164" s="148">
        <f>IF(N164="základní",J164,0)</f>
        <v>0</v>
      </c>
      <c r="BF164" s="148">
        <f>IF(N164="snížená",J164,0)</f>
        <v>0</v>
      </c>
      <c r="BG164" s="148">
        <f>IF(N164="zákl. přenesená",J164,0)</f>
        <v>0</v>
      </c>
      <c r="BH164" s="148">
        <f>IF(N164="sníž. přenesená",J164,0)</f>
        <v>0</v>
      </c>
      <c r="BI164" s="148">
        <f>IF(N164="nulová",J164,0)</f>
        <v>0</v>
      </c>
      <c r="BJ164" s="17" t="s">
        <v>84</v>
      </c>
      <c r="BK164" s="148">
        <f>ROUND(I164*H164,2)</f>
        <v>0</v>
      </c>
      <c r="BL164" s="17" t="s">
        <v>354</v>
      </c>
      <c r="BM164" s="147" t="s">
        <v>2534</v>
      </c>
    </row>
    <row r="165" spans="2:65" s="1" customFormat="1" ht="11.25">
      <c r="B165" s="32"/>
      <c r="D165" s="149" t="s">
        <v>186</v>
      </c>
      <c r="F165" s="150" t="s">
        <v>2533</v>
      </c>
      <c r="I165" s="151"/>
      <c r="L165" s="32"/>
      <c r="M165" s="152"/>
      <c r="T165" s="56"/>
      <c r="AT165" s="17" t="s">
        <v>186</v>
      </c>
      <c r="AU165" s="17" t="s">
        <v>86</v>
      </c>
    </row>
    <row r="166" spans="2:65" s="1" customFormat="1" ht="16.5" customHeight="1">
      <c r="B166" s="32"/>
      <c r="C166" s="136" t="s">
        <v>8</v>
      </c>
      <c r="D166" s="136" t="s">
        <v>180</v>
      </c>
      <c r="E166" s="137" t="s">
        <v>2535</v>
      </c>
      <c r="F166" s="138" t="s">
        <v>2536</v>
      </c>
      <c r="G166" s="139" t="s">
        <v>393</v>
      </c>
      <c r="H166" s="140">
        <v>2</v>
      </c>
      <c r="I166" s="141"/>
      <c r="J166" s="142">
        <f>ROUND(I166*H166,2)</f>
        <v>0</v>
      </c>
      <c r="K166" s="138" t="s">
        <v>237</v>
      </c>
      <c r="L166" s="32"/>
      <c r="M166" s="143" t="s">
        <v>1</v>
      </c>
      <c r="N166" s="144" t="s">
        <v>42</v>
      </c>
      <c r="P166" s="145">
        <f>O166*H166</f>
        <v>0</v>
      </c>
      <c r="Q166" s="145">
        <v>1.6999999999999999E-3</v>
      </c>
      <c r="R166" s="145">
        <f>Q166*H166</f>
        <v>3.3999999999999998E-3</v>
      </c>
      <c r="S166" s="145">
        <v>0</v>
      </c>
      <c r="T166" s="146">
        <f>S166*H166</f>
        <v>0</v>
      </c>
      <c r="AR166" s="147" t="s">
        <v>354</v>
      </c>
      <c r="AT166" s="147" t="s">
        <v>180</v>
      </c>
      <c r="AU166" s="147" t="s">
        <v>86</v>
      </c>
      <c r="AY166" s="17" t="s">
        <v>177</v>
      </c>
      <c r="BE166" s="148">
        <f>IF(N166="základní",J166,0)</f>
        <v>0</v>
      </c>
      <c r="BF166" s="148">
        <f>IF(N166="snížená",J166,0)</f>
        <v>0</v>
      </c>
      <c r="BG166" s="148">
        <f>IF(N166="zákl. přenesená",J166,0)</f>
        <v>0</v>
      </c>
      <c r="BH166" s="148">
        <f>IF(N166="sníž. přenesená",J166,0)</f>
        <v>0</v>
      </c>
      <c r="BI166" s="148">
        <f>IF(N166="nulová",J166,0)</f>
        <v>0</v>
      </c>
      <c r="BJ166" s="17" t="s">
        <v>84</v>
      </c>
      <c r="BK166" s="148">
        <f>ROUND(I166*H166,2)</f>
        <v>0</v>
      </c>
      <c r="BL166" s="17" t="s">
        <v>354</v>
      </c>
      <c r="BM166" s="147" t="s">
        <v>2537</v>
      </c>
    </row>
    <row r="167" spans="2:65" s="1" customFormat="1" ht="11.25">
      <c r="B167" s="32"/>
      <c r="D167" s="149" t="s">
        <v>186</v>
      </c>
      <c r="F167" s="150" t="s">
        <v>2536</v>
      </c>
      <c r="I167" s="151"/>
      <c r="L167" s="32"/>
      <c r="M167" s="152"/>
      <c r="T167" s="56"/>
      <c r="AT167" s="17" t="s">
        <v>186</v>
      </c>
      <c r="AU167" s="17" t="s">
        <v>86</v>
      </c>
    </row>
    <row r="168" spans="2:65" s="1" customFormat="1" ht="16.5" customHeight="1">
      <c r="B168" s="32"/>
      <c r="C168" s="136" t="s">
        <v>322</v>
      </c>
      <c r="D168" s="136" t="s">
        <v>180</v>
      </c>
      <c r="E168" s="137" t="s">
        <v>2538</v>
      </c>
      <c r="F168" s="138" t="s">
        <v>2539</v>
      </c>
      <c r="G168" s="139" t="s">
        <v>183</v>
      </c>
      <c r="H168" s="140">
        <v>63</v>
      </c>
      <c r="I168" s="141"/>
      <c r="J168" s="142">
        <f>ROUND(I168*H168,2)</f>
        <v>0</v>
      </c>
      <c r="K168" s="138" t="s">
        <v>1</v>
      </c>
      <c r="L168" s="32"/>
      <c r="M168" s="143" t="s">
        <v>1</v>
      </c>
      <c r="N168" s="144" t="s">
        <v>42</v>
      </c>
      <c r="P168" s="145">
        <f>O168*H168</f>
        <v>0</v>
      </c>
      <c r="Q168" s="145">
        <v>1.1299999999999999E-3</v>
      </c>
      <c r="R168" s="145">
        <f>Q168*H168</f>
        <v>7.1189999999999989E-2</v>
      </c>
      <c r="S168" s="145">
        <v>0</v>
      </c>
      <c r="T168" s="146">
        <f>S168*H168</f>
        <v>0</v>
      </c>
      <c r="AR168" s="147" t="s">
        <v>354</v>
      </c>
      <c r="AT168" s="147" t="s">
        <v>180</v>
      </c>
      <c r="AU168" s="147" t="s">
        <v>86</v>
      </c>
      <c r="AY168" s="17" t="s">
        <v>177</v>
      </c>
      <c r="BE168" s="148">
        <f>IF(N168="základní",J168,0)</f>
        <v>0</v>
      </c>
      <c r="BF168" s="148">
        <f>IF(N168="snížená",J168,0)</f>
        <v>0</v>
      </c>
      <c r="BG168" s="148">
        <f>IF(N168="zákl. přenesená",J168,0)</f>
        <v>0</v>
      </c>
      <c r="BH168" s="148">
        <f>IF(N168="sníž. přenesená",J168,0)</f>
        <v>0</v>
      </c>
      <c r="BI168" s="148">
        <f>IF(N168="nulová",J168,0)</f>
        <v>0</v>
      </c>
      <c r="BJ168" s="17" t="s">
        <v>84</v>
      </c>
      <c r="BK168" s="148">
        <f>ROUND(I168*H168,2)</f>
        <v>0</v>
      </c>
      <c r="BL168" s="17" t="s">
        <v>354</v>
      </c>
      <c r="BM168" s="147" t="s">
        <v>2540</v>
      </c>
    </row>
    <row r="169" spans="2:65" s="1" customFormat="1" ht="11.25">
      <c r="B169" s="32"/>
      <c r="D169" s="149" t="s">
        <v>186</v>
      </c>
      <c r="F169" s="150" t="s">
        <v>2539</v>
      </c>
      <c r="I169" s="151"/>
      <c r="L169" s="32"/>
      <c r="M169" s="152"/>
      <c r="T169" s="56"/>
      <c r="AT169" s="17" t="s">
        <v>186</v>
      </c>
      <c r="AU169" s="17" t="s">
        <v>86</v>
      </c>
    </row>
    <row r="170" spans="2:65" s="1" customFormat="1" ht="16.5" customHeight="1">
      <c r="B170" s="32"/>
      <c r="C170" s="136" t="s">
        <v>343</v>
      </c>
      <c r="D170" s="136" t="s">
        <v>180</v>
      </c>
      <c r="E170" s="137" t="s">
        <v>2541</v>
      </c>
      <c r="F170" s="138" t="s">
        <v>2542</v>
      </c>
      <c r="G170" s="139" t="s">
        <v>183</v>
      </c>
      <c r="H170" s="140">
        <v>1</v>
      </c>
      <c r="I170" s="141"/>
      <c r="J170" s="142">
        <f>ROUND(I170*H170,2)</f>
        <v>0</v>
      </c>
      <c r="K170" s="138" t="s">
        <v>1</v>
      </c>
      <c r="L170" s="32"/>
      <c r="M170" s="143" t="s">
        <v>1</v>
      </c>
      <c r="N170" s="144" t="s">
        <v>42</v>
      </c>
      <c r="P170" s="145">
        <f>O170*H170</f>
        <v>0</v>
      </c>
      <c r="Q170" s="145">
        <v>1.0200000000000001E-2</v>
      </c>
      <c r="R170" s="145">
        <f>Q170*H170</f>
        <v>1.0200000000000001E-2</v>
      </c>
      <c r="S170" s="145">
        <v>0</v>
      </c>
      <c r="T170" s="146">
        <f>S170*H170</f>
        <v>0</v>
      </c>
      <c r="AR170" s="147" t="s">
        <v>354</v>
      </c>
      <c r="AT170" s="147" t="s">
        <v>180</v>
      </c>
      <c r="AU170" s="147" t="s">
        <v>86</v>
      </c>
      <c r="AY170" s="17" t="s">
        <v>177</v>
      </c>
      <c r="BE170" s="148">
        <f>IF(N170="základní",J170,0)</f>
        <v>0</v>
      </c>
      <c r="BF170" s="148">
        <f>IF(N170="snížená",J170,0)</f>
        <v>0</v>
      </c>
      <c r="BG170" s="148">
        <f>IF(N170="zákl. přenesená",J170,0)</f>
        <v>0</v>
      </c>
      <c r="BH170" s="148">
        <f>IF(N170="sníž. přenesená",J170,0)</f>
        <v>0</v>
      </c>
      <c r="BI170" s="148">
        <f>IF(N170="nulová",J170,0)</f>
        <v>0</v>
      </c>
      <c r="BJ170" s="17" t="s">
        <v>84</v>
      </c>
      <c r="BK170" s="148">
        <f>ROUND(I170*H170,2)</f>
        <v>0</v>
      </c>
      <c r="BL170" s="17" t="s">
        <v>354</v>
      </c>
      <c r="BM170" s="147" t="s">
        <v>2543</v>
      </c>
    </row>
    <row r="171" spans="2:65" s="1" customFormat="1" ht="11.25">
      <c r="B171" s="32"/>
      <c r="D171" s="149" t="s">
        <v>186</v>
      </c>
      <c r="F171" s="150" t="s">
        <v>2542</v>
      </c>
      <c r="I171" s="151"/>
      <c r="L171" s="32"/>
      <c r="M171" s="152"/>
      <c r="T171" s="56"/>
      <c r="AT171" s="17" t="s">
        <v>186</v>
      </c>
      <c r="AU171" s="17" t="s">
        <v>86</v>
      </c>
    </row>
    <row r="172" spans="2:65" s="1" customFormat="1" ht="24.2" customHeight="1">
      <c r="B172" s="32"/>
      <c r="C172" s="136" t="s">
        <v>350</v>
      </c>
      <c r="D172" s="136" t="s">
        <v>180</v>
      </c>
      <c r="E172" s="137" t="s">
        <v>2544</v>
      </c>
      <c r="F172" s="138" t="s">
        <v>2545</v>
      </c>
      <c r="G172" s="139" t="s">
        <v>183</v>
      </c>
      <c r="H172" s="140">
        <v>1</v>
      </c>
      <c r="I172" s="141"/>
      <c r="J172" s="142">
        <f>ROUND(I172*H172,2)</f>
        <v>0</v>
      </c>
      <c r="K172" s="138" t="s">
        <v>1</v>
      </c>
      <c r="L172" s="32"/>
      <c r="M172" s="143" t="s">
        <v>1</v>
      </c>
      <c r="N172" s="144" t="s">
        <v>42</v>
      </c>
      <c r="P172" s="145">
        <f>O172*H172</f>
        <v>0</v>
      </c>
      <c r="Q172" s="145">
        <v>5.9360000000000003E-2</v>
      </c>
      <c r="R172" s="145">
        <f>Q172*H172</f>
        <v>5.9360000000000003E-2</v>
      </c>
      <c r="S172" s="145">
        <v>0</v>
      </c>
      <c r="T172" s="146">
        <f>S172*H172</f>
        <v>0</v>
      </c>
      <c r="AR172" s="147" t="s">
        <v>354</v>
      </c>
      <c r="AT172" s="147" t="s">
        <v>180</v>
      </c>
      <c r="AU172" s="147" t="s">
        <v>86</v>
      </c>
      <c r="AY172" s="17" t="s">
        <v>177</v>
      </c>
      <c r="BE172" s="148">
        <f>IF(N172="základní",J172,0)</f>
        <v>0</v>
      </c>
      <c r="BF172" s="148">
        <f>IF(N172="snížená",J172,0)</f>
        <v>0</v>
      </c>
      <c r="BG172" s="148">
        <f>IF(N172="zákl. přenesená",J172,0)</f>
        <v>0</v>
      </c>
      <c r="BH172" s="148">
        <f>IF(N172="sníž. přenesená",J172,0)</f>
        <v>0</v>
      </c>
      <c r="BI172" s="148">
        <f>IF(N172="nulová",J172,0)</f>
        <v>0</v>
      </c>
      <c r="BJ172" s="17" t="s">
        <v>84</v>
      </c>
      <c r="BK172" s="148">
        <f>ROUND(I172*H172,2)</f>
        <v>0</v>
      </c>
      <c r="BL172" s="17" t="s">
        <v>354</v>
      </c>
      <c r="BM172" s="147" t="s">
        <v>2546</v>
      </c>
    </row>
    <row r="173" spans="2:65" s="1" customFormat="1" ht="11.25">
      <c r="B173" s="32"/>
      <c r="D173" s="149" t="s">
        <v>186</v>
      </c>
      <c r="F173" s="150" t="s">
        <v>2545</v>
      </c>
      <c r="I173" s="151"/>
      <c r="L173" s="32"/>
      <c r="M173" s="152"/>
      <c r="T173" s="56"/>
      <c r="AT173" s="17" t="s">
        <v>186</v>
      </c>
      <c r="AU173" s="17" t="s">
        <v>86</v>
      </c>
    </row>
    <row r="174" spans="2:65" s="1" customFormat="1" ht="16.5" customHeight="1">
      <c r="B174" s="32"/>
      <c r="C174" s="136" t="s">
        <v>354</v>
      </c>
      <c r="D174" s="136" t="s">
        <v>180</v>
      </c>
      <c r="E174" s="137" t="s">
        <v>2547</v>
      </c>
      <c r="F174" s="138" t="s">
        <v>2548</v>
      </c>
      <c r="G174" s="139" t="s">
        <v>183</v>
      </c>
      <c r="H174" s="140">
        <v>4</v>
      </c>
      <c r="I174" s="141"/>
      <c r="J174" s="142">
        <f>ROUND(I174*H174,2)</f>
        <v>0</v>
      </c>
      <c r="K174" s="138" t="s">
        <v>1</v>
      </c>
      <c r="L174" s="32"/>
      <c r="M174" s="143" t="s">
        <v>1</v>
      </c>
      <c r="N174" s="144" t="s">
        <v>42</v>
      </c>
      <c r="P174" s="145">
        <f>O174*H174</f>
        <v>0</v>
      </c>
      <c r="Q174" s="145">
        <v>1.3999999999999999E-4</v>
      </c>
      <c r="R174" s="145">
        <f>Q174*H174</f>
        <v>5.5999999999999995E-4</v>
      </c>
      <c r="S174" s="145">
        <v>0</v>
      </c>
      <c r="T174" s="146">
        <f>S174*H174</f>
        <v>0</v>
      </c>
      <c r="AR174" s="147" t="s">
        <v>354</v>
      </c>
      <c r="AT174" s="147" t="s">
        <v>180</v>
      </c>
      <c r="AU174" s="147" t="s">
        <v>86</v>
      </c>
      <c r="AY174" s="17" t="s">
        <v>177</v>
      </c>
      <c r="BE174" s="148">
        <f>IF(N174="základní",J174,0)</f>
        <v>0</v>
      </c>
      <c r="BF174" s="148">
        <f>IF(N174="snížená",J174,0)</f>
        <v>0</v>
      </c>
      <c r="BG174" s="148">
        <f>IF(N174="zákl. přenesená",J174,0)</f>
        <v>0</v>
      </c>
      <c r="BH174" s="148">
        <f>IF(N174="sníž. přenesená",J174,0)</f>
        <v>0</v>
      </c>
      <c r="BI174" s="148">
        <f>IF(N174="nulová",J174,0)</f>
        <v>0</v>
      </c>
      <c r="BJ174" s="17" t="s">
        <v>84</v>
      </c>
      <c r="BK174" s="148">
        <f>ROUND(I174*H174,2)</f>
        <v>0</v>
      </c>
      <c r="BL174" s="17" t="s">
        <v>354</v>
      </c>
      <c r="BM174" s="147" t="s">
        <v>2549</v>
      </c>
    </row>
    <row r="175" spans="2:65" s="1" customFormat="1" ht="11.25">
      <c r="B175" s="32"/>
      <c r="D175" s="149" t="s">
        <v>186</v>
      </c>
      <c r="F175" s="150" t="s">
        <v>2548</v>
      </c>
      <c r="I175" s="151"/>
      <c r="L175" s="32"/>
      <c r="M175" s="152"/>
      <c r="T175" s="56"/>
      <c r="AT175" s="17" t="s">
        <v>186</v>
      </c>
      <c r="AU175" s="17" t="s">
        <v>86</v>
      </c>
    </row>
    <row r="176" spans="2:65" s="1" customFormat="1" ht="33" customHeight="1">
      <c r="B176" s="32"/>
      <c r="C176" s="183" t="s">
        <v>360</v>
      </c>
      <c r="D176" s="183" t="s">
        <v>344</v>
      </c>
      <c r="E176" s="184" t="s">
        <v>2550</v>
      </c>
      <c r="F176" s="185" t="s">
        <v>2551</v>
      </c>
      <c r="G176" s="186" t="s">
        <v>183</v>
      </c>
      <c r="H176" s="187">
        <v>4</v>
      </c>
      <c r="I176" s="188"/>
      <c r="J176" s="189">
        <f>ROUND(I176*H176,2)</f>
        <v>0</v>
      </c>
      <c r="K176" s="185" t="s">
        <v>1</v>
      </c>
      <c r="L176" s="190"/>
      <c r="M176" s="191" t="s">
        <v>1</v>
      </c>
      <c r="N176" s="192" t="s">
        <v>42</v>
      </c>
      <c r="P176" s="145">
        <f>O176*H176</f>
        <v>0</v>
      </c>
      <c r="Q176" s="145">
        <v>0</v>
      </c>
      <c r="R176" s="145">
        <f>Q176*H176</f>
        <v>0</v>
      </c>
      <c r="S176" s="145">
        <v>0</v>
      </c>
      <c r="T176" s="146">
        <f>S176*H176</f>
        <v>0</v>
      </c>
      <c r="AR176" s="147" t="s">
        <v>447</v>
      </c>
      <c r="AT176" s="147" t="s">
        <v>344</v>
      </c>
      <c r="AU176" s="147" t="s">
        <v>86</v>
      </c>
      <c r="AY176" s="17" t="s">
        <v>177</v>
      </c>
      <c r="BE176" s="148">
        <f>IF(N176="základní",J176,0)</f>
        <v>0</v>
      </c>
      <c r="BF176" s="148">
        <f>IF(N176="snížená",J176,0)</f>
        <v>0</v>
      </c>
      <c r="BG176" s="148">
        <f>IF(N176="zákl. přenesená",J176,0)</f>
        <v>0</v>
      </c>
      <c r="BH176" s="148">
        <f>IF(N176="sníž. přenesená",J176,0)</f>
        <v>0</v>
      </c>
      <c r="BI176" s="148">
        <f>IF(N176="nulová",J176,0)</f>
        <v>0</v>
      </c>
      <c r="BJ176" s="17" t="s">
        <v>84</v>
      </c>
      <c r="BK176" s="148">
        <f>ROUND(I176*H176,2)</f>
        <v>0</v>
      </c>
      <c r="BL176" s="17" t="s">
        <v>354</v>
      </c>
      <c r="BM176" s="147" t="s">
        <v>2552</v>
      </c>
    </row>
    <row r="177" spans="2:65" s="1" customFormat="1" ht="19.5">
      <c r="B177" s="32"/>
      <c r="D177" s="149" t="s">
        <v>186</v>
      </c>
      <c r="F177" s="150" t="s">
        <v>2551</v>
      </c>
      <c r="I177" s="151"/>
      <c r="L177" s="32"/>
      <c r="M177" s="152"/>
      <c r="T177" s="56"/>
      <c r="AT177" s="17" t="s">
        <v>186</v>
      </c>
      <c r="AU177" s="17" t="s">
        <v>86</v>
      </c>
    </row>
    <row r="178" spans="2:65" s="1" customFormat="1" ht="29.25">
      <c r="B178" s="32"/>
      <c r="D178" s="149" t="s">
        <v>784</v>
      </c>
      <c r="F178" s="193" t="s">
        <v>2553</v>
      </c>
      <c r="I178" s="151"/>
      <c r="L178" s="32"/>
      <c r="M178" s="152"/>
      <c r="T178" s="56"/>
      <c r="AT178" s="17" t="s">
        <v>784</v>
      </c>
      <c r="AU178" s="17" t="s">
        <v>86</v>
      </c>
    </row>
    <row r="179" spans="2:65" s="1" customFormat="1" ht="33" customHeight="1">
      <c r="B179" s="32"/>
      <c r="C179" s="183" t="s">
        <v>365</v>
      </c>
      <c r="D179" s="183" t="s">
        <v>344</v>
      </c>
      <c r="E179" s="184" t="s">
        <v>2554</v>
      </c>
      <c r="F179" s="185" t="s">
        <v>2555</v>
      </c>
      <c r="G179" s="186" t="s">
        <v>183</v>
      </c>
      <c r="H179" s="187">
        <v>1</v>
      </c>
      <c r="I179" s="188"/>
      <c r="J179" s="189">
        <f>ROUND(I179*H179,2)</f>
        <v>0</v>
      </c>
      <c r="K179" s="185" t="s">
        <v>1</v>
      </c>
      <c r="L179" s="190"/>
      <c r="M179" s="191" t="s">
        <v>1</v>
      </c>
      <c r="N179" s="192" t="s">
        <v>42</v>
      </c>
      <c r="P179" s="145">
        <f>O179*H179</f>
        <v>0</v>
      </c>
      <c r="Q179" s="145">
        <v>0</v>
      </c>
      <c r="R179" s="145">
        <f>Q179*H179</f>
        <v>0</v>
      </c>
      <c r="S179" s="145">
        <v>0</v>
      </c>
      <c r="T179" s="146">
        <f>S179*H179</f>
        <v>0</v>
      </c>
      <c r="AR179" s="147" t="s">
        <v>447</v>
      </c>
      <c r="AT179" s="147" t="s">
        <v>344</v>
      </c>
      <c r="AU179" s="147" t="s">
        <v>86</v>
      </c>
      <c r="AY179" s="17" t="s">
        <v>177</v>
      </c>
      <c r="BE179" s="148">
        <f>IF(N179="základní",J179,0)</f>
        <v>0</v>
      </c>
      <c r="BF179" s="148">
        <f>IF(N179="snížená",J179,0)</f>
        <v>0</v>
      </c>
      <c r="BG179" s="148">
        <f>IF(N179="zákl. přenesená",J179,0)</f>
        <v>0</v>
      </c>
      <c r="BH179" s="148">
        <f>IF(N179="sníž. přenesená",J179,0)</f>
        <v>0</v>
      </c>
      <c r="BI179" s="148">
        <f>IF(N179="nulová",J179,0)</f>
        <v>0</v>
      </c>
      <c r="BJ179" s="17" t="s">
        <v>84</v>
      </c>
      <c r="BK179" s="148">
        <f>ROUND(I179*H179,2)</f>
        <v>0</v>
      </c>
      <c r="BL179" s="17" t="s">
        <v>354</v>
      </c>
      <c r="BM179" s="147" t="s">
        <v>2556</v>
      </c>
    </row>
    <row r="180" spans="2:65" s="1" customFormat="1" ht="19.5">
      <c r="B180" s="32"/>
      <c r="D180" s="149" t="s">
        <v>186</v>
      </c>
      <c r="F180" s="150" t="s">
        <v>2555</v>
      </c>
      <c r="I180" s="151"/>
      <c r="L180" s="32"/>
      <c r="M180" s="152"/>
      <c r="T180" s="56"/>
      <c r="AT180" s="17" t="s">
        <v>186</v>
      </c>
      <c r="AU180" s="17" t="s">
        <v>86</v>
      </c>
    </row>
    <row r="181" spans="2:65" s="1" customFormat="1" ht="33" customHeight="1">
      <c r="B181" s="32"/>
      <c r="C181" s="183" t="s">
        <v>372</v>
      </c>
      <c r="D181" s="183" t="s">
        <v>344</v>
      </c>
      <c r="E181" s="184" t="s">
        <v>2557</v>
      </c>
      <c r="F181" s="185" t="s">
        <v>2558</v>
      </c>
      <c r="G181" s="186" t="s">
        <v>183</v>
      </c>
      <c r="H181" s="187">
        <v>1</v>
      </c>
      <c r="I181" s="188"/>
      <c r="J181" s="189">
        <f>ROUND(I181*H181,2)</f>
        <v>0</v>
      </c>
      <c r="K181" s="185" t="s">
        <v>1</v>
      </c>
      <c r="L181" s="190"/>
      <c r="M181" s="191" t="s">
        <v>1</v>
      </c>
      <c r="N181" s="192" t="s">
        <v>42</v>
      </c>
      <c r="P181" s="145">
        <f>O181*H181</f>
        <v>0</v>
      </c>
      <c r="Q181" s="145">
        <v>0</v>
      </c>
      <c r="R181" s="145">
        <f>Q181*H181</f>
        <v>0</v>
      </c>
      <c r="S181" s="145">
        <v>0</v>
      </c>
      <c r="T181" s="146">
        <f>S181*H181</f>
        <v>0</v>
      </c>
      <c r="AR181" s="147" t="s">
        <v>447</v>
      </c>
      <c r="AT181" s="147" t="s">
        <v>344</v>
      </c>
      <c r="AU181" s="147" t="s">
        <v>86</v>
      </c>
      <c r="AY181" s="17" t="s">
        <v>177</v>
      </c>
      <c r="BE181" s="148">
        <f>IF(N181="základní",J181,0)</f>
        <v>0</v>
      </c>
      <c r="BF181" s="148">
        <f>IF(N181="snížená",J181,0)</f>
        <v>0</v>
      </c>
      <c r="BG181" s="148">
        <f>IF(N181="zákl. přenesená",J181,0)</f>
        <v>0</v>
      </c>
      <c r="BH181" s="148">
        <f>IF(N181="sníž. přenesená",J181,0)</f>
        <v>0</v>
      </c>
      <c r="BI181" s="148">
        <f>IF(N181="nulová",J181,0)</f>
        <v>0</v>
      </c>
      <c r="BJ181" s="17" t="s">
        <v>84</v>
      </c>
      <c r="BK181" s="148">
        <f>ROUND(I181*H181,2)</f>
        <v>0</v>
      </c>
      <c r="BL181" s="17" t="s">
        <v>354</v>
      </c>
      <c r="BM181" s="147" t="s">
        <v>2559</v>
      </c>
    </row>
    <row r="182" spans="2:65" s="1" customFormat="1" ht="19.5">
      <c r="B182" s="32"/>
      <c r="D182" s="149" t="s">
        <v>186</v>
      </c>
      <c r="F182" s="150" t="s">
        <v>2558</v>
      </c>
      <c r="I182" s="151"/>
      <c r="L182" s="32"/>
      <c r="M182" s="152"/>
      <c r="T182" s="56"/>
      <c r="AT182" s="17" t="s">
        <v>186</v>
      </c>
      <c r="AU182" s="17" t="s">
        <v>86</v>
      </c>
    </row>
    <row r="183" spans="2:65" s="1" customFormat="1" ht="16.5" customHeight="1">
      <c r="B183" s="32"/>
      <c r="C183" s="183" t="s">
        <v>378</v>
      </c>
      <c r="D183" s="183" t="s">
        <v>344</v>
      </c>
      <c r="E183" s="184" t="s">
        <v>304</v>
      </c>
      <c r="F183" s="185" t="s">
        <v>2560</v>
      </c>
      <c r="G183" s="186" t="s">
        <v>183</v>
      </c>
      <c r="H183" s="187">
        <v>1</v>
      </c>
      <c r="I183" s="188"/>
      <c r="J183" s="189">
        <f>ROUND(I183*H183,2)</f>
        <v>0</v>
      </c>
      <c r="K183" s="185" t="s">
        <v>1</v>
      </c>
      <c r="L183" s="190"/>
      <c r="M183" s="191" t="s">
        <v>1</v>
      </c>
      <c r="N183" s="192" t="s">
        <v>42</v>
      </c>
      <c r="P183" s="145">
        <f>O183*H183</f>
        <v>0</v>
      </c>
      <c r="Q183" s="145">
        <v>0</v>
      </c>
      <c r="R183" s="145">
        <f>Q183*H183</f>
        <v>0</v>
      </c>
      <c r="S183" s="145">
        <v>0</v>
      </c>
      <c r="T183" s="146">
        <f>S183*H183</f>
        <v>0</v>
      </c>
      <c r="AR183" s="147" t="s">
        <v>447</v>
      </c>
      <c r="AT183" s="147" t="s">
        <v>344</v>
      </c>
      <c r="AU183" s="147" t="s">
        <v>86</v>
      </c>
      <c r="AY183" s="17" t="s">
        <v>177</v>
      </c>
      <c r="BE183" s="148">
        <f>IF(N183="základní",J183,0)</f>
        <v>0</v>
      </c>
      <c r="BF183" s="148">
        <f>IF(N183="snížená",J183,0)</f>
        <v>0</v>
      </c>
      <c r="BG183" s="148">
        <f>IF(N183="zákl. přenesená",J183,0)</f>
        <v>0</v>
      </c>
      <c r="BH183" s="148">
        <f>IF(N183="sníž. přenesená",J183,0)</f>
        <v>0</v>
      </c>
      <c r="BI183" s="148">
        <f>IF(N183="nulová",J183,0)</f>
        <v>0</v>
      </c>
      <c r="BJ183" s="17" t="s">
        <v>84</v>
      </c>
      <c r="BK183" s="148">
        <f>ROUND(I183*H183,2)</f>
        <v>0</v>
      </c>
      <c r="BL183" s="17" t="s">
        <v>354</v>
      </c>
      <c r="BM183" s="147" t="s">
        <v>2561</v>
      </c>
    </row>
    <row r="184" spans="2:65" s="1" customFormat="1" ht="11.25">
      <c r="B184" s="32"/>
      <c r="D184" s="149" t="s">
        <v>186</v>
      </c>
      <c r="F184" s="150" t="s">
        <v>2560</v>
      </c>
      <c r="I184" s="151"/>
      <c r="L184" s="32"/>
      <c r="M184" s="152"/>
      <c r="T184" s="56"/>
      <c r="AT184" s="17" t="s">
        <v>186</v>
      </c>
      <c r="AU184" s="17" t="s">
        <v>86</v>
      </c>
    </row>
    <row r="185" spans="2:65" s="1" customFormat="1" ht="29.25">
      <c r="B185" s="32"/>
      <c r="D185" s="149" t="s">
        <v>784</v>
      </c>
      <c r="F185" s="193" t="s">
        <v>2562</v>
      </c>
      <c r="I185" s="151"/>
      <c r="L185" s="32"/>
      <c r="M185" s="152"/>
      <c r="T185" s="56"/>
      <c r="AT185" s="17" t="s">
        <v>784</v>
      </c>
      <c r="AU185" s="17" t="s">
        <v>86</v>
      </c>
    </row>
    <row r="186" spans="2:65" s="1" customFormat="1" ht="16.5" customHeight="1">
      <c r="B186" s="32"/>
      <c r="C186" s="183" t="s">
        <v>7</v>
      </c>
      <c r="D186" s="183" t="s">
        <v>344</v>
      </c>
      <c r="E186" s="184" t="s">
        <v>343</v>
      </c>
      <c r="F186" s="185" t="s">
        <v>2563</v>
      </c>
      <c r="G186" s="186" t="s">
        <v>183</v>
      </c>
      <c r="H186" s="187">
        <v>1</v>
      </c>
      <c r="I186" s="188"/>
      <c r="J186" s="189">
        <f>ROUND(I186*H186,2)</f>
        <v>0</v>
      </c>
      <c r="K186" s="185" t="s">
        <v>1</v>
      </c>
      <c r="L186" s="190"/>
      <c r="M186" s="191" t="s">
        <v>1</v>
      </c>
      <c r="N186" s="192" t="s">
        <v>42</v>
      </c>
      <c r="P186" s="145">
        <f>O186*H186</f>
        <v>0</v>
      </c>
      <c r="Q186" s="145">
        <v>0</v>
      </c>
      <c r="R186" s="145">
        <f>Q186*H186</f>
        <v>0</v>
      </c>
      <c r="S186" s="145">
        <v>0</v>
      </c>
      <c r="T186" s="146">
        <f>S186*H186</f>
        <v>0</v>
      </c>
      <c r="AR186" s="147" t="s">
        <v>447</v>
      </c>
      <c r="AT186" s="147" t="s">
        <v>344</v>
      </c>
      <c r="AU186" s="147" t="s">
        <v>86</v>
      </c>
      <c r="AY186" s="17" t="s">
        <v>177</v>
      </c>
      <c r="BE186" s="148">
        <f>IF(N186="základní",J186,0)</f>
        <v>0</v>
      </c>
      <c r="BF186" s="148">
        <f>IF(N186="snížená",J186,0)</f>
        <v>0</v>
      </c>
      <c r="BG186" s="148">
        <f>IF(N186="zákl. přenesená",J186,0)</f>
        <v>0</v>
      </c>
      <c r="BH186" s="148">
        <f>IF(N186="sníž. přenesená",J186,0)</f>
        <v>0</v>
      </c>
      <c r="BI186" s="148">
        <f>IF(N186="nulová",J186,0)</f>
        <v>0</v>
      </c>
      <c r="BJ186" s="17" t="s">
        <v>84</v>
      </c>
      <c r="BK186" s="148">
        <f>ROUND(I186*H186,2)</f>
        <v>0</v>
      </c>
      <c r="BL186" s="17" t="s">
        <v>354</v>
      </c>
      <c r="BM186" s="147" t="s">
        <v>2564</v>
      </c>
    </row>
    <row r="187" spans="2:65" s="1" customFormat="1" ht="11.25">
      <c r="B187" s="32"/>
      <c r="D187" s="149" t="s">
        <v>186</v>
      </c>
      <c r="F187" s="150" t="s">
        <v>2563</v>
      </c>
      <c r="I187" s="151"/>
      <c r="L187" s="32"/>
      <c r="M187" s="152"/>
      <c r="T187" s="56"/>
      <c r="AT187" s="17" t="s">
        <v>186</v>
      </c>
      <c r="AU187" s="17" t="s">
        <v>86</v>
      </c>
    </row>
    <row r="188" spans="2:65" s="1" customFormat="1" ht="48.75">
      <c r="B188" s="32"/>
      <c r="D188" s="149" t="s">
        <v>784</v>
      </c>
      <c r="F188" s="193" t="s">
        <v>2565</v>
      </c>
      <c r="I188" s="151"/>
      <c r="L188" s="32"/>
      <c r="M188" s="152"/>
      <c r="T188" s="56"/>
      <c r="AT188" s="17" t="s">
        <v>784</v>
      </c>
      <c r="AU188" s="17" t="s">
        <v>86</v>
      </c>
    </row>
    <row r="189" spans="2:65" s="1" customFormat="1" ht="16.5" customHeight="1">
      <c r="B189" s="32"/>
      <c r="C189" s="183" t="s">
        <v>390</v>
      </c>
      <c r="D189" s="183" t="s">
        <v>344</v>
      </c>
      <c r="E189" s="184" t="s">
        <v>350</v>
      </c>
      <c r="F189" s="185" t="s">
        <v>2566</v>
      </c>
      <c r="G189" s="186" t="s">
        <v>183</v>
      </c>
      <c r="H189" s="187">
        <v>1</v>
      </c>
      <c r="I189" s="188"/>
      <c r="J189" s="189">
        <f>ROUND(I189*H189,2)</f>
        <v>0</v>
      </c>
      <c r="K189" s="185" t="s">
        <v>1</v>
      </c>
      <c r="L189" s="190"/>
      <c r="M189" s="191" t="s">
        <v>1</v>
      </c>
      <c r="N189" s="192" t="s">
        <v>42</v>
      </c>
      <c r="P189" s="145">
        <f>O189*H189</f>
        <v>0</v>
      </c>
      <c r="Q189" s="145">
        <v>0</v>
      </c>
      <c r="R189" s="145">
        <f>Q189*H189</f>
        <v>0</v>
      </c>
      <c r="S189" s="145">
        <v>0</v>
      </c>
      <c r="T189" s="146">
        <f>S189*H189</f>
        <v>0</v>
      </c>
      <c r="AR189" s="147" t="s">
        <v>447</v>
      </c>
      <c r="AT189" s="147" t="s">
        <v>344</v>
      </c>
      <c r="AU189" s="147" t="s">
        <v>86</v>
      </c>
      <c r="AY189" s="17" t="s">
        <v>177</v>
      </c>
      <c r="BE189" s="148">
        <f>IF(N189="základní",J189,0)</f>
        <v>0</v>
      </c>
      <c r="BF189" s="148">
        <f>IF(N189="snížená",J189,0)</f>
        <v>0</v>
      </c>
      <c r="BG189" s="148">
        <f>IF(N189="zákl. přenesená",J189,0)</f>
        <v>0</v>
      </c>
      <c r="BH189" s="148">
        <f>IF(N189="sníž. přenesená",J189,0)</f>
        <v>0</v>
      </c>
      <c r="BI189" s="148">
        <f>IF(N189="nulová",J189,0)</f>
        <v>0</v>
      </c>
      <c r="BJ189" s="17" t="s">
        <v>84</v>
      </c>
      <c r="BK189" s="148">
        <f>ROUND(I189*H189,2)</f>
        <v>0</v>
      </c>
      <c r="BL189" s="17" t="s">
        <v>354</v>
      </c>
      <c r="BM189" s="147" t="s">
        <v>2567</v>
      </c>
    </row>
    <row r="190" spans="2:65" s="1" customFormat="1" ht="11.25">
      <c r="B190" s="32"/>
      <c r="D190" s="149" t="s">
        <v>186</v>
      </c>
      <c r="F190" s="150" t="s">
        <v>2566</v>
      </c>
      <c r="I190" s="151"/>
      <c r="L190" s="32"/>
      <c r="M190" s="152"/>
      <c r="T190" s="56"/>
      <c r="AT190" s="17" t="s">
        <v>186</v>
      </c>
      <c r="AU190" s="17" t="s">
        <v>86</v>
      </c>
    </row>
    <row r="191" spans="2:65" s="1" customFormat="1" ht="39">
      <c r="B191" s="32"/>
      <c r="D191" s="149" t="s">
        <v>784</v>
      </c>
      <c r="F191" s="193" t="s">
        <v>2568</v>
      </c>
      <c r="I191" s="151"/>
      <c r="L191" s="32"/>
      <c r="M191" s="152"/>
      <c r="T191" s="56"/>
      <c r="AT191" s="17" t="s">
        <v>784</v>
      </c>
      <c r="AU191" s="17" t="s">
        <v>86</v>
      </c>
    </row>
    <row r="192" spans="2:65" s="1" customFormat="1" ht="24.2" customHeight="1">
      <c r="B192" s="32"/>
      <c r="C192" s="183" t="s">
        <v>397</v>
      </c>
      <c r="D192" s="183" t="s">
        <v>344</v>
      </c>
      <c r="E192" s="184" t="s">
        <v>354</v>
      </c>
      <c r="F192" s="185" t="s">
        <v>2569</v>
      </c>
      <c r="G192" s="186" t="s">
        <v>183</v>
      </c>
      <c r="H192" s="187">
        <v>1</v>
      </c>
      <c r="I192" s="188"/>
      <c r="J192" s="189">
        <f>ROUND(I192*H192,2)</f>
        <v>0</v>
      </c>
      <c r="K192" s="185" t="s">
        <v>1</v>
      </c>
      <c r="L192" s="190"/>
      <c r="M192" s="191" t="s">
        <v>1</v>
      </c>
      <c r="N192" s="192" t="s">
        <v>42</v>
      </c>
      <c r="P192" s="145">
        <f>O192*H192</f>
        <v>0</v>
      </c>
      <c r="Q192" s="145">
        <v>0</v>
      </c>
      <c r="R192" s="145">
        <f>Q192*H192</f>
        <v>0</v>
      </c>
      <c r="S192" s="145">
        <v>0</v>
      </c>
      <c r="T192" s="146">
        <f>S192*H192</f>
        <v>0</v>
      </c>
      <c r="AR192" s="147" t="s">
        <v>447</v>
      </c>
      <c r="AT192" s="147" t="s">
        <v>344</v>
      </c>
      <c r="AU192" s="147" t="s">
        <v>86</v>
      </c>
      <c r="AY192" s="17" t="s">
        <v>177</v>
      </c>
      <c r="BE192" s="148">
        <f>IF(N192="základní",J192,0)</f>
        <v>0</v>
      </c>
      <c r="BF192" s="148">
        <f>IF(N192="snížená",J192,0)</f>
        <v>0</v>
      </c>
      <c r="BG192" s="148">
        <f>IF(N192="zákl. přenesená",J192,0)</f>
        <v>0</v>
      </c>
      <c r="BH192" s="148">
        <f>IF(N192="sníž. přenesená",J192,0)</f>
        <v>0</v>
      </c>
      <c r="BI192" s="148">
        <f>IF(N192="nulová",J192,0)</f>
        <v>0</v>
      </c>
      <c r="BJ192" s="17" t="s">
        <v>84</v>
      </c>
      <c r="BK192" s="148">
        <f>ROUND(I192*H192,2)</f>
        <v>0</v>
      </c>
      <c r="BL192" s="17" t="s">
        <v>354</v>
      </c>
      <c r="BM192" s="147" t="s">
        <v>2570</v>
      </c>
    </row>
    <row r="193" spans="2:65" s="1" customFormat="1" ht="11.25">
      <c r="B193" s="32"/>
      <c r="D193" s="149" t="s">
        <v>186</v>
      </c>
      <c r="F193" s="150" t="s">
        <v>2569</v>
      </c>
      <c r="I193" s="151"/>
      <c r="L193" s="32"/>
      <c r="M193" s="152"/>
      <c r="T193" s="56"/>
      <c r="AT193" s="17" t="s">
        <v>186</v>
      </c>
      <c r="AU193" s="17" t="s">
        <v>86</v>
      </c>
    </row>
    <row r="194" spans="2:65" s="1" customFormat="1" ht="24.2" customHeight="1">
      <c r="B194" s="32"/>
      <c r="C194" s="183" t="s">
        <v>402</v>
      </c>
      <c r="D194" s="183" t="s">
        <v>344</v>
      </c>
      <c r="E194" s="184" t="s">
        <v>2571</v>
      </c>
      <c r="F194" s="185" t="s">
        <v>2572</v>
      </c>
      <c r="G194" s="186" t="s">
        <v>183</v>
      </c>
      <c r="H194" s="187">
        <v>2</v>
      </c>
      <c r="I194" s="188"/>
      <c r="J194" s="189">
        <f>ROUND(I194*H194,2)</f>
        <v>0</v>
      </c>
      <c r="K194" s="185" t="s">
        <v>1</v>
      </c>
      <c r="L194" s="190"/>
      <c r="M194" s="191" t="s">
        <v>1</v>
      </c>
      <c r="N194" s="192" t="s">
        <v>42</v>
      </c>
      <c r="P194" s="145">
        <f>O194*H194</f>
        <v>0</v>
      </c>
      <c r="Q194" s="145">
        <v>0</v>
      </c>
      <c r="R194" s="145">
        <f>Q194*H194</f>
        <v>0</v>
      </c>
      <c r="S194" s="145">
        <v>0</v>
      </c>
      <c r="T194" s="146">
        <f>S194*H194</f>
        <v>0</v>
      </c>
      <c r="AR194" s="147" t="s">
        <v>447</v>
      </c>
      <c r="AT194" s="147" t="s">
        <v>344</v>
      </c>
      <c r="AU194" s="147" t="s">
        <v>86</v>
      </c>
      <c r="AY194" s="17" t="s">
        <v>177</v>
      </c>
      <c r="BE194" s="148">
        <f>IF(N194="základní",J194,0)</f>
        <v>0</v>
      </c>
      <c r="BF194" s="148">
        <f>IF(N194="snížená",J194,0)</f>
        <v>0</v>
      </c>
      <c r="BG194" s="148">
        <f>IF(N194="zákl. přenesená",J194,0)</f>
        <v>0</v>
      </c>
      <c r="BH194" s="148">
        <f>IF(N194="sníž. přenesená",J194,0)</f>
        <v>0</v>
      </c>
      <c r="BI194" s="148">
        <f>IF(N194="nulová",J194,0)</f>
        <v>0</v>
      </c>
      <c r="BJ194" s="17" t="s">
        <v>84</v>
      </c>
      <c r="BK194" s="148">
        <f>ROUND(I194*H194,2)</f>
        <v>0</v>
      </c>
      <c r="BL194" s="17" t="s">
        <v>354</v>
      </c>
      <c r="BM194" s="147" t="s">
        <v>2573</v>
      </c>
    </row>
    <row r="195" spans="2:65" s="1" customFormat="1" ht="19.5">
      <c r="B195" s="32"/>
      <c r="D195" s="149" t="s">
        <v>186</v>
      </c>
      <c r="F195" s="150" t="s">
        <v>2572</v>
      </c>
      <c r="I195" s="151"/>
      <c r="L195" s="32"/>
      <c r="M195" s="152"/>
      <c r="T195" s="56"/>
      <c r="AT195" s="17" t="s">
        <v>186</v>
      </c>
      <c r="AU195" s="17" t="s">
        <v>86</v>
      </c>
    </row>
    <row r="196" spans="2:65" s="1" customFormat="1" ht="16.5" customHeight="1">
      <c r="B196" s="32"/>
      <c r="C196" s="183" t="s">
        <v>406</v>
      </c>
      <c r="D196" s="183" t="s">
        <v>344</v>
      </c>
      <c r="E196" s="184" t="s">
        <v>2574</v>
      </c>
      <c r="F196" s="185" t="s">
        <v>2575</v>
      </c>
      <c r="G196" s="186" t="s">
        <v>183</v>
      </c>
      <c r="H196" s="187">
        <v>1</v>
      </c>
      <c r="I196" s="188"/>
      <c r="J196" s="189">
        <f>ROUND(I196*H196,2)</f>
        <v>0</v>
      </c>
      <c r="K196" s="185" t="s">
        <v>1</v>
      </c>
      <c r="L196" s="190"/>
      <c r="M196" s="191" t="s">
        <v>1</v>
      </c>
      <c r="N196" s="192" t="s">
        <v>42</v>
      </c>
      <c r="P196" s="145">
        <f>O196*H196</f>
        <v>0</v>
      </c>
      <c r="Q196" s="145">
        <v>0</v>
      </c>
      <c r="R196" s="145">
        <f>Q196*H196</f>
        <v>0</v>
      </c>
      <c r="S196" s="145">
        <v>0</v>
      </c>
      <c r="T196" s="146">
        <f>S196*H196</f>
        <v>0</v>
      </c>
      <c r="AR196" s="147" t="s">
        <v>447</v>
      </c>
      <c r="AT196" s="147" t="s">
        <v>344</v>
      </c>
      <c r="AU196" s="147" t="s">
        <v>86</v>
      </c>
      <c r="AY196" s="17" t="s">
        <v>177</v>
      </c>
      <c r="BE196" s="148">
        <f>IF(N196="základní",J196,0)</f>
        <v>0</v>
      </c>
      <c r="BF196" s="148">
        <f>IF(N196="snížená",J196,0)</f>
        <v>0</v>
      </c>
      <c r="BG196" s="148">
        <f>IF(N196="zákl. přenesená",J196,0)</f>
        <v>0</v>
      </c>
      <c r="BH196" s="148">
        <f>IF(N196="sníž. přenesená",J196,0)</f>
        <v>0</v>
      </c>
      <c r="BI196" s="148">
        <f>IF(N196="nulová",J196,0)</f>
        <v>0</v>
      </c>
      <c r="BJ196" s="17" t="s">
        <v>84</v>
      </c>
      <c r="BK196" s="148">
        <f>ROUND(I196*H196,2)</f>
        <v>0</v>
      </c>
      <c r="BL196" s="17" t="s">
        <v>354</v>
      </c>
      <c r="BM196" s="147" t="s">
        <v>2576</v>
      </c>
    </row>
    <row r="197" spans="2:65" s="1" customFormat="1" ht="11.25">
      <c r="B197" s="32"/>
      <c r="D197" s="149" t="s">
        <v>186</v>
      </c>
      <c r="F197" s="150" t="s">
        <v>2575</v>
      </c>
      <c r="I197" s="151"/>
      <c r="L197" s="32"/>
      <c r="M197" s="152"/>
      <c r="T197" s="56"/>
      <c r="AT197" s="17" t="s">
        <v>186</v>
      </c>
      <c r="AU197" s="17" t="s">
        <v>86</v>
      </c>
    </row>
    <row r="198" spans="2:65" s="1" customFormat="1" ht="21.75" customHeight="1">
      <c r="B198" s="32"/>
      <c r="C198" s="183" t="s">
        <v>412</v>
      </c>
      <c r="D198" s="183" t="s">
        <v>344</v>
      </c>
      <c r="E198" s="184" t="s">
        <v>673</v>
      </c>
      <c r="F198" s="185" t="s">
        <v>2577</v>
      </c>
      <c r="G198" s="186" t="s">
        <v>183</v>
      </c>
      <c r="H198" s="187">
        <v>4</v>
      </c>
      <c r="I198" s="188"/>
      <c r="J198" s="189">
        <f>ROUND(I198*H198,2)</f>
        <v>0</v>
      </c>
      <c r="K198" s="185" t="s">
        <v>1</v>
      </c>
      <c r="L198" s="190"/>
      <c r="M198" s="191" t="s">
        <v>1</v>
      </c>
      <c r="N198" s="192" t="s">
        <v>42</v>
      </c>
      <c r="P198" s="145">
        <f>O198*H198</f>
        <v>0</v>
      </c>
      <c r="Q198" s="145">
        <v>0</v>
      </c>
      <c r="R198" s="145">
        <f>Q198*H198</f>
        <v>0</v>
      </c>
      <c r="S198" s="145">
        <v>0</v>
      </c>
      <c r="T198" s="146">
        <f>S198*H198</f>
        <v>0</v>
      </c>
      <c r="AR198" s="147" t="s">
        <v>447</v>
      </c>
      <c r="AT198" s="147" t="s">
        <v>344</v>
      </c>
      <c r="AU198" s="147" t="s">
        <v>86</v>
      </c>
      <c r="AY198" s="17" t="s">
        <v>177</v>
      </c>
      <c r="BE198" s="148">
        <f>IF(N198="základní",J198,0)</f>
        <v>0</v>
      </c>
      <c r="BF198" s="148">
        <f>IF(N198="snížená",J198,0)</f>
        <v>0</v>
      </c>
      <c r="BG198" s="148">
        <f>IF(N198="zákl. přenesená",J198,0)</f>
        <v>0</v>
      </c>
      <c r="BH198" s="148">
        <f>IF(N198="sníž. přenesená",J198,0)</f>
        <v>0</v>
      </c>
      <c r="BI198" s="148">
        <f>IF(N198="nulová",J198,0)</f>
        <v>0</v>
      </c>
      <c r="BJ198" s="17" t="s">
        <v>84</v>
      </c>
      <c r="BK198" s="148">
        <f>ROUND(I198*H198,2)</f>
        <v>0</v>
      </c>
      <c r="BL198" s="17" t="s">
        <v>354</v>
      </c>
      <c r="BM198" s="147" t="s">
        <v>2578</v>
      </c>
    </row>
    <row r="199" spans="2:65" s="1" customFormat="1" ht="11.25">
      <c r="B199" s="32"/>
      <c r="D199" s="149" t="s">
        <v>186</v>
      </c>
      <c r="F199" s="150" t="s">
        <v>2577</v>
      </c>
      <c r="I199" s="151"/>
      <c r="L199" s="32"/>
      <c r="M199" s="152"/>
      <c r="T199" s="56"/>
      <c r="AT199" s="17" t="s">
        <v>186</v>
      </c>
      <c r="AU199" s="17" t="s">
        <v>86</v>
      </c>
    </row>
    <row r="200" spans="2:65" s="1" customFormat="1" ht="16.5" customHeight="1">
      <c r="B200" s="32"/>
      <c r="C200" s="136" t="s">
        <v>418</v>
      </c>
      <c r="D200" s="136" t="s">
        <v>180</v>
      </c>
      <c r="E200" s="137" t="s">
        <v>2579</v>
      </c>
      <c r="F200" s="138" t="s">
        <v>2580</v>
      </c>
      <c r="G200" s="139" t="s">
        <v>183</v>
      </c>
      <c r="H200" s="140">
        <v>1</v>
      </c>
      <c r="I200" s="141"/>
      <c r="J200" s="142">
        <f>ROUND(I200*H200,2)</f>
        <v>0</v>
      </c>
      <c r="K200" s="138" t="s">
        <v>1</v>
      </c>
      <c r="L200" s="32"/>
      <c r="M200" s="143" t="s">
        <v>1</v>
      </c>
      <c r="N200" s="144" t="s">
        <v>42</v>
      </c>
      <c r="P200" s="145">
        <f>O200*H200</f>
        <v>0</v>
      </c>
      <c r="Q200" s="145">
        <v>3.9100000000000003E-3</v>
      </c>
      <c r="R200" s="145">
        <f>Q200*H200</f>
        <v>3.9100000000000003E-3</v>
      </c>
      <c r="S200" s="145">
        <v>0</v>
      </c>
      <c r="T200" s="146">
        <f>S200*H200</f>
        <v>0</v>
      </c>
      <c r="AR200" s="147" t="s">
        <v>354</v>
      </c>
      <c r="AT200" s="147" t="s">
        <v>180</v>
      </c>
      <c r="AU200" s="147" t="s">
        <v>86</v>
      </c>
      <c r="AY200" s="17" t="s">
        <v>177</v>
      </c>
      <c r="BE200" s="148">
        <f>IF(N200="základní",J200,0)</f>
        <v>0</v>
      </c>
      <c r="BF200" s="148">
        <f>IF(N200="snížená",J200,0)</f>
        <v>0</v>
      </c>
      <c r="BG200" s="148">
        <f>IF(N200="zákl. přenesená",J200,0)</f>
        <v>0</v>
      </c>
      <c r="BH200" s="148">
        <f>IF(N200="sníž. přenesená",J200,0)</f>
        <v>0</v>
      </c>
      <c r="BI200" s="148">
        <f>IF(N200="nulová",J200,0)</f>
        <v>0</v>
      </c>
      <c r="BJ200" s="17" t="s">
        <v>84</v>
      </c>
      <c r="BK200" s="148">
        <f>ROUND(I200*H200,2)</f>
        <v>0</v>
      </c>
      <c r="BL200" s="17" t="s">
        <v>354</v>
      </c>
      <c r="BM200" s="147" t="s">
        <v>2581</v>
      </c>
    </row>
    <row r="201" spans="2:65" s="1" customFormat="1" ht="11.25">
      <c r="B201" s="32"/>
      <c r="D201" s="149" t="s">
        <v>186</v>
      </c>
      <c r="F201" s="150" t="s">
        <v>2580</v>
      </c>
      <c r="I201" s="151"/>
      <c r="L201" s="32"/>
      <c r="M201" s="152"/>
      <c r="T201" s="56"/>
      <c r="AT201" s="17" t="s">
        <v>186</v>
      </c>
      <c r="AU201" s="17" t="s">
        <v>86</v>
      </c>
    </row>
    <row r="202" spans="2:65" s="11" customFormat="1" ht="22.9" customHeight="1">
      <c r="B202" s="124"/>
      <c r="D202" s="125" t="s">
        <v>76</v>
      </c>
      <c r="E202" s="134" t="s">
        <v>2582</v>
      </c>
      <c r="F202" s="134" t="s">
        <v>2583</v>
      </c>
      <c r="I202" s="127"/>
      <c r="J202" s="135">
        <f>BK202</f>
        <v>0</v>
      </c>
      <c r="L202" s="124"/>
      <c r="M202" s="129"/>
      <c r="P202" s="130">
        <f>SUM(P203:P255)</f>
        <v>0</v>
      </c>
      <c r="R202" s="130">
        <f>SUM(R203:R255)</f>
        <v>0.32203000000000004</v>
      </c>
      <c r="T202" s="131">
        <f>SUM(T203:T255)</f>
        <v>0.18408000000000002</v>
      </c>
      <c r="AR202" s="125" t="s">
        <v>86</v>
      </c>
      <c r="AT202" s="132" t="s">
        <v>76</v>
      </c>
      <c r="AU202" s="132" t="s">
        <v>84</v>
      </c>
      <c r="AY202" s="125" t="s">
        <v>177</v>
      </c>
      <c r="BK202" s="133">
        <f>SUM(BK203:BK255)</f>
        <v>0</v>
      </c>
    </row>
    <row r="203" spans="2:65" s="1" customFormat="1" ht="16.5" customHeight="1">
      <c r="B203" s="32"/>
      <c r="C203" s="136" t="s">
        <v>425</v>
      </c>
      <c r="D203" s="136" t="s">
        <v>180</v>
      </c>
      <c r="E203" s="137" t="s">
        <v>2584</v>
      </c>
      <c r="F203" s="138" t="s">
        <v>2585</v>
      </c>
      <c r="G203" s="139" t="s">
        <v>183</v>
      </c>
      <c r="H203" s="140">
        <v>1</v>
      </c>
      <c r="I203" s="141"/>
      <c r="J203" s="142">
        <f>ROUND(I203*H203,2)</f>
        <v>0</v>
      </c>
      <c r="K203" s="138" t="s">
        <v>1</v>
      </c>
      <c r="L203" s="32"/>
      <c r="M203" s="143" t="s">
        <v>1</v>
      </c>
      <c r="N203" s="144" t="s">
        <v>42</v>
      </c>
      <c r="P203" s="145">
        <f>O203*H203</f>
        <v>0</v>
      </c>
      <c r="Q203" s="145">
        <v>2.0000000000000002E-5</v>
      </c>
      <c r="R203" s="145">
        <f>Q203*H203</f>
        <v>2.0000000000000002E-5</v>
      </c>
      <c r="S203" s="145">
        <v>3.2000000000000002E-3</v>
      </c>
      <c r="T203" s="146">
        <f>S203*H203</f>
        <v>3.2000000000000002E-3</v>
      </c>
      <c r="AR203" s="147" t="s">
        <v>354</v>
      </c>
      <c r="AT203" s="147" t="s">
        <v>180</v>
      </c>
      <c r="AU203" s="147" t="s">
        <v>86</v>
      </c>
      <c r="AY203" s="17" t="s">
        <v>177</v>
      </c>
      <c r="BE203" s="148">
        <f>IF(N203="základní",J203,0)</f>
        <v>0</v>
      </c>
      <c r="BF203" s="148">
        <f>IF(N203="snížená",J203,0)</f>
        <v>0</v>
      </c>
      <c r="BG203" s="148">
        <f>IF(N203="zákl. přenesená",J203,0)</f>
        <v>0</v>
      </c>
      <c r="BH203" s="148">
        <f>IF(N203="sníž. přenesená",J203,0)</f>
        <v>0</v>
      </c>
      <c r="BI203" s="148">
        <f>IF(N203="nulová",J203,0)</f>
        <v>0</v>
      </c>
      <c r="BJ203" s="17" t="s">
        <v>84</v>
      </c>
      <c r="BK203" s="148">
        <f>ROUND(I203*H203,2)</f>
        <v>0</v>
      </c>
      <c r="BL203" s="17" t="s">
        <v>354</v>
      </c>
      <c r="BM203" s="147" t="s">
        <v>2586</v>
      </c>
    </row>
    <row r="204" spans="2:65" s="1" customFormat="1" ht="11.25">
      <c r="B204" s="32"/>
      <c r="D204" s="149" t="s">
        <v>186</v>
      </c>
      <c r="F204" s="150" t="s">
        <v>2585</v>
      </c>
      <c r="I204" s="151"/>
      <c r="L204" s="32"/>
      <c r="M204" s="152"/>
      <c r="T204" s="56"/>
      <c r="AT204" s="17" t="s">
        <v>186</v>
      </c>
      <c r="AU204" s="17" t="s">
        <v>86</v>
      </c>
    </row>
    <row r="205" spans="2:65" s="1" customFormat="1" ht="48.75">
      <c r="B205" s="32"/>
      <c r="D205" s="149" t="s">
        <v>784</v>
      </c>
      <c r="F205" s="193" t="s">
        <v>2587</v>
      </c>
      <c r="I205" s="151"/>
      <c r="L205" s="32"/>
      <c r="M205" s="152"/>
      <c r="T205" s="56"/>
      <c r="AT205" s="17" t="s">
        <v>784</v>
      </c>
      <c r="AU205" s="17" t="s">
        <v>86</v>
      </c>
    </row>
    <row r="206" spans="2:65" s="1" customFormat="1" ht="16.5" customHeight="1">
      <c r="B206" s="32"/>
      <c r="C206" s="136" t="s">
        <v>431</v>
      </c>
      <c r="D206" s="136" t="s">
        <v>180</v>
      </c>
      <c r="E206" s="137" t="s">
        <v>2588</v>
      </c>
      <c r="F206" s="138" t="s">
        <v>2589</v>
      </c>
      <c r="G206" s="139" t="s">
        <v>393</v>
      </c>
      <c r="H206" s="140">
        <v>34</v>
      </c>
      <c r="I206" s="141"/>
      <c r="J206" s="142">
        <f>ROUND(I206*H206,2)</f>
        <v>0</v>
      </c>
      <c r="K206" s="138" t="s">
        <v>1</v>
      </c>
      <c r="L206" s="32"/>
      <c r="M206" s="143" t="s">
        <v>1</v>
      </c>
      <c r="N206" s="144" t="s">
        <v>42</v>
      </c>
      <c r="P206" s="145">
        <f>O206*H206</f>
        <v>0</v>
      </c>
      <c r="Q206" s="145">
        <v>5.0000000000000002E-5</v>
      </c>
      <c r="R206" s="145">
        <f>Q206*H206</f>
        <v>1.7000000000000001E-3</v>
      </c>
      <c r="S206" s="145">
        <v>5.3200000000000001E-3</v>
      </c>
      <c r="T206" s="146">
        <f>S206*H206</f>
        <v>0.18088000000000001</v>
      </c>
      <c r="AR206" s="147" t="s">
        <v>354</v>
      </c>
      <c r="AT206" s="147" t="s">
        <v>180</v>
      </c>
      <c r="AU206" s="147" t="s">
        <v>86</v>
      </c>
      <c r="AY206" s="17" t="s">
        <v>177</v>
      </c>
      <c r="BE206" s="148">
        <f>IF(N206="základní",J206,0)</f>
        <v>0</v>
      </c>
      <c r="BF206" s="148">
        <f>IF(N206="snížená",J206,0)</f>
        <v>0</v>
      </c>
      <c r="BG206" s="148">
        <f>IF(N206="zákl. přenesená",J206,0)</f>
        <v>0</v>
      </c>
      <c r="BH206" s="148">
        <f>IF(N206="sníž. přenesená",J206,0)</f>
        <v>0</v>
      </c>
      <c r="BI206" s="148">
        <f>IF(N206="nulová",J206,0)</f>
        <v>0</v>
      </c>
      <c r="BJ206" s="17" t="s">
        <v>84</v>
      </c>
      <c r="BK206" s="148">
        <f>ROUND(I206*H206,2)</f>
        <v>0</v>
      </c>
      <c r="BL206" s="17" t="s">
        <v>354</v>
      </c>
      <c r="BM206" s="147" t="s">
        <v>2590</v>
      </c>
    </row>
    <row r="207" spans="2:65" s="1" customFormat="1" ht="11.25">
      <c r="B207" s="32"/>
      <c r="D207" s="149" t="s">
        <v>186</v>
      </c>
      <c r="F207" s="150" t="s">
        <v>2589</v>
      </c>
      <c r="I207" s="151"/>
      <c r="L207" s="32"/>
      <c r="M207" s="152"/>
      <c r="T207" s="56"/>
      <c r="AT207" s="17" t="s">
        <v>186</v>
      </c>
      <c r="AU207" s="17" t="s">
        <v>86</v>
      </c>
    </row>
    <row r="208" spans="2:65" s="1" customFormat="1" ht="16.5" customHeight="1">
      <c r="B208" s="32"/>
      <c r="C208" s="136" t="s">
        <v>436</v>
      </c>
      <c r="D208" s="136" t="s">
        <v>180</v>
      </c>
      <c r="E208" s="137" t="s">
        <v>2591</v>
      </c>
      <c r="F208" s="138" t="s">
        <v>2592</v>
      </c>
      <c r="G208" s="139" t="s">
        <v>236</v>
      </c>
      <c r="H208" s="140">
        <v>27</v>
      </c>
      <c r="I208" s="141"/>
      <c r="J208" s="142">
        <f>ROUND(I208*H208,2)</f>
        <v>0</v>
      </c>
      <c r="K208" s="138" t="s">
        <v>2593</v>
      </c>
      <c r="L208" s="32"/>
      <c r="M208" s="143" t="s">
        <v>1</v>
      </c>
      <c r="N208" s="144" t="s">
        <v>42</v>
      </c>
      <c r="P208" s="145">
        <f>O208*H208</f>
        <v>0</v>
      </c>
      <c r="Q208" s="145">
        <v>5.9000000000000003E-4</v>
      </c>
      <c r="R208" s="145">
        <f>Q208*H208</f>
        <v>1.593E-2</v>
      </c>
      <c r="S208" s="145">
        <v>0</v>
      </c>
      <c r="T208" s="146">
        <f>S208*H208</f>
        <v>0</v>
      </c>
      <c r="AR208" s="147" t="s">
        <v>354</v>
      </c>
      <c r="AT208" s="147" t="s">
        <v>180</v>
      </c>
      <c r="AU208" s="147" t="s">
        <v>86</v>
      </c>
      <c r="AY208" s="17" t="s">
        <v>177</v>
      </c>
      <c r="BE208" s="148">
        <f>IF(N208="základní",J208,0)</f>
        <v>0</v>
      </c>
      <c r="BF208" s="148">
        <f>IF(N208="snížená",J208,0)</f>
        <v>0</v>
      </c>
      <c r="BG208" s="148">
        <f>IF(N208="zákl. přenesená",J208,0)</f>
        <v>0</v>
      </c>
      <c r="BH208" s="148">
        <f>IF(N208="sníž. přenesená",J208,0)</f>
        <v>0</v>
      </c>
      <c r="BI208" s="148">
        <f>IF(N208="nulová",J208,0)</f>
        <v>0</v>
      </c>
      <c r="BJ208" s="17" t="s">
        <v>84</v>
      </c>
      <c r="BK208" s="148">
        <f>ROUND(I208*H208,2)</f>
        <v>0</v>
      </c>
      <c r="BL208" s="17" t="s">
        <v>354</v>
      </c>
      <c r="BM208" s="147" t="s">
        <v>2594</v>
      </c>
    </row>
    <row r="209" spans="2:65" s="1" customFormat="1" ht="11.25">
      <c r="B209" s="32"/>
      <c r="D209" s="149" t="s">
        <v>186</v>
      </c>
      <c r="F209" s="150" t="s">
        <v>2592</v>
      </c>
      <c r="I209" s="151"/>
      <c r="L209" s="32"/>
      <c r="M209" s="152"/>
      <c r="T209" s="56"/>
      <c r="AT209" s="17" t="s">
        <v>186</v>
      </c>
      <c r="AU209" s="17" t="s">
        <v>86</v>
      </c>
    </row>
    <row r="210" spans="2:65" s="1" customFormat="1" ht="16.5" customHeight="1">
      <c r="B210" s="32"/>
      <c r="C210" s="136" t="s">
        <v>441</v>
      </c>
      <c r="D210" s="136" t="s">
        <v>180</v>
      </c>
      <c r="E210" s="137" t="s">
        <v>2595</v>
      </c>
      <c r="F210" s="138" t="s">
        <v>2596</v>
      </c>
      <c r="G210" s="139" t="s">
        <v>236</v>
      </c>
      <c r="H210" s="140">
        <v>2</v>
      </c>
      <c r="I210" s="141"/>
      <c r="J210" s="142">
        <f>ROUND(I210*H210,2)</f>
        <v>0</v>
      </c>
      <c r="K210" s="138" t="s">
        <v>2593</v>
      </c>
      <c r="L210" s="32"/>
      <c r="M210" s="143" t="s">
        <v>1</v>
      </c>
      <c r="N210" s="144" t="s">
        <v>42</v>
      </c>
      <c r="P210" s="145">
        <f>O210*H210</f>
        <v>0</v>
      </c>
      <c r="Q210" s="145">
        <v>7.5000000000000002E-4</v>
      </c>
      <c r="R210" s="145">
        <f>Q210*H210</f>
        <v>1.5E-3</v>
      </c>
      <c r="S210" s="145">
        <v>0</v>
      </c>
      <c r="T210" s="146">
        <f>S210*H210</f>
        <v>0</v>
      </c>
      <c r="AR210" s="147" t="s">
        <v>354</v>
      </c>
      <c r="AT210" s="147" t="s">
        <v>180</v>
      </c>
      <c r="AU210" s="147" t="s">
        <v>86</v>
      </c>
      <c r="AY210" s="17" t="s">
        <v>177</v>
      </c>
      <c r="BE210" s="148">
        <f>IF(N210="základní",J210,0)</f>
        <v>0</v>
      </c>
      <c r="BF210" s="148">
        <f>IF(N210="snížená",J210,0)</f>
        <v>0</v>
      </c>
      <c r="BG210" s="148">
        <f>IF(N210="zákl. přenesená",J210,0)</f>
        <v>0</v>
      </c>
      <c r="BH210" s="148">
        <f>IF(N210="sníž. přenesená",J210,0)</f>
        <v>0</v>
      </c>
      <c r="BI210" s="148">
        <f>IF(N210="nulová",J210,0)</f>
        <v>0</v>
      </c>
      <c r="BJ210" s="17" t="s">
        <v>84</v>
      </c>
      <c r="BK210" s="148">
        <f>ROUND(I210*H210,2)</f>
        <v>0</v>
      </c>
      <c r="BL210" s="17" t="s">
        <v>354</v>
      </c>
      <c r="BM210" s="147" t="s">
        <v>2597</v>
      </c>
    </row>
    <row r="211" spans="2:65" s="1" customFormat="1" ht="11.25">
      <c r="B211" s="32"/>
      <c r="D211" s="149" t="s">
        <v>186</v>
      </c>
      <c r="F211" s="150" t="s">
        <v>2596</v>
      </c>
      <c r="I211" s="151"/>
      <c r="L211" s="32"/>
      <c r="M211" s="152"/>
      <c r="T211" s="56"/>
      <c r="AT211" s="17" t="s">
        <v>186</v>
      </c>
      <c r="AU211" s="17" t="s">
        <v>86</v>
      </c>
    </row>
    <row r="212" spans="2:65" s="1" customFormat="1" ht="16.5" customHeight="1">
      <c r="B212" s="32"/>
      <c r="C212" s="136" t="s">
        <v>447</v>
      </c>
      <c r="D212" s="136" t="s">
        <v>180</v>
      </c>
      <c r="E212" s="137" t="s">
        <v>2598</v>
      </c>
      <c r="F212" s="138" t="s">
        <v>2599</v>
      </c>
      <c r="G212" s="139" t="s">
        <v>236</v>
      </c>
      <c r="H212" s="140">
        <v>17</v>
      </c>
      <c r="I212" s="141"/>
      <c r="J212" s="142">
        <f>ROUND(I212*H212,2)</f>
        <v>0</v>
      </c>
      <c r="K212" s="138" t="s">
        <v>237</v>
      </c>
      <c r="L212" s="32"/>
      <c r="M212" s="143" t="s">
        <v>1</v>
      </c>
      <c r="N212" s="144" t="s">
        <v>42</v>
      </c>
      <c r="P212" s="145">
        <f>O212*H212</f>
        <v>0</v>
      </c>
      <c r="Q212" s="145">
        <v>1.2800000000000001E-3</v>
      </c>
      <c r="R212" s="145">
        <f>Q212*H212</f>
        <v>2.1760000000000002E-2</v>
      </c>
      <c r="S212" s="145">
        <v>0</v>
      </c>
      <c r="T212" s="146">
        <f>S212*H212</f>
        <v>0</v>
      </c>
      <c r="AR212" s="147" t="s">
        <v>354</v>
      </c>
      <c r="AT212" s="147" t="s">
        <v>180</v>
      </c>
      <c r="AU212" s="147" t="s">
        <v>86</v>
      </c>
      <c r="AY212" s="17" t="s">
        <v>177</v>
      </c>
      <c r="BE212" s="148">
        <f>IF(N212="základní",J212,0)</f>
        <v>0</v>
      </c>
      <c r="BF212" s="148">
        <f>IF(N212="snížená",J212,0)</f>
        <v>0</v>
      </c>
      <c r="BG212" s="148">
        <f>IF(N212="zákl. přenesená",J212,0)</f>
        <v>0</v>
      </c>
      <c r="BH212" s="148">
        <f>IF(N212="sníž. přenesená",J212,0)</f>
        <v>0</v>
      </c>
      <c r="BI212" s="148">
        <f>IF(N212="nulová",J212,0)</f>
        <v>0</v>
      </c>
      <c r="BJ212" s="17" t="s">
        <v>84</v>
      </c>
      <c r="BK212" s="148">
        <f>ROUND(I212*H212,2)</f>
        <v>0</v>
      </c>
      <c r="BL212" s="17" t="s">
        <v>354</v>
      </c>
      <c r="BM212" s="147" t="s">
        <v>2600</v>
      </c>
    </row>
    <row r="213" spans="2:65" s="1" customFormat="1" ht="11.25">
      <c r="B213" s="32"/>
      <c r="D213" s="149" t="s">
        <v>186</v>
      </c>
      <c r="F213" s="150" t="s">
        <v>2599</v>
      </c>
      <c r="I213" s="151"/>
      <c r="L213" s="32"/>
      <c r="M213" s="152"/>
      <c r="T213" s="56"/>
      <c r="AT213" s="17" t="s">
        <v>186</v>
      </c>
      <c r="AU213" s="17" t="s">
        <v>86</v>
      </c>
    </row>
    <row r="214" spans="2:65" s="1" customFormat="1" ht="16.5" customHeight="1">
      <c r="B214" s="32"/>
      <c r="C214" s="136" t="s">
        <v>453</v>
      </c>
      <c r="D214" s="136" t="s">
        <v>180</v>
      </c>
      <c r="E214" s="137" t="s">
        <v>2601</v>
      </c>
      <c r="F214" s="138" t="s">
        <v>2602</v>
      </c>
      <c r="G214" s="139" t="s">
        <v>236</v>
      </c>
      <c r="H214" s="140">
        <v>11</v>
      </c>
      <c r="I214" s="141"/>
      <c r="J214" s="142">
        <f>ROUND(I214*H214,2)</f>
        <v>0</v>
      </c>
      <c r="K214" s="138" t="s">
        <v>237</v>
      </c>
      <c r="L214" s="32"/>
      <c r="M214" s="143" t="s">
        <v>1</v>
      </c>
      <c r="N214" s="144" t="s">
        <v>42</v>
      </c>
      <c r="P214" s="145">
        <f>O214*H214</f>
        <v>0</v>
      </c>
      <c r="Q214" s="145">
        <v>1.6000000000000001E-3</v>
      </c>
      <c r="R214" s="145">
        <f>Q214*H214</f>
        <v>1.7600000000000001E-2</v>
      </c>
      <c r="S214" s="145">
        <v>0</v>
      </c>
      <c r="T214" s="146">
        <f>S214*H214</f>
        <v>0</v>
      </c>
      <c r="AR214" s="147" t="s">
        <v>354</v>
      </c>
      <c r="AT214" s="147" t="s">
        <v>180</v>
      </c>
      <c r="AU214" s="147" t="s">
        <v>86</v>
      </c>
      <c r="AY214" s="17" t="s">
        <v>177</v>
      </c>
      <c r="BE214" s="148">
        <f>IF(N214="základní",J214,0)</f>
        <v>0</v>
      </c>
      <c r="BF214" s="148">
        <f>IF(N214="snížená",J214,0)</f>
        <v>0</v>
      </c>
      <c r="BG214" s="148">
        <f>IF(N214="zákl. přenesená",J214,0)</f>
        <v>0</v>
      </c>
      <c r="BH214" s="148">
        <f>IF(N214="sníž. přenesená",J214,0)</f>
        <v>0</v>
      </c>
      <c r="BI214" s="148">
        <f>IF(N214="nulová",J214,0)</f>
        <v>0</v>
      </c>
      <c r="BJ214" s="17" t="s">
        <v>84</v>
      </c>
      <c r="BK214" s="148">
        <f>ROUND(I214*H214,2)</f>
        <v>0</v>
      </c>
      <c r="BL214" s="17" t="s">
        <v>354</v>
      </c>
      <c r="BM214" s="147" t="s">
        <v>2603</v>
      </c>
    </row>
    <row r="215" spans="2:65" s="1" customFormat="1" ht="11.25">
      <c r="B215" s="32"/>
      <c r="D215" s="149" t="s">
        <v>186</v>
      </c>
      <c r="F215" s="150" t="s">
        <v>2602</v>
      </c>
      <c r="I215" s="151"/>
      <c r="L215" s="32"/>
      <c r="M215" s="152"/>
      <c r="T215" s="56"/>
      <c r="AT215" s="17" t="s">
        <v>186</v>
      </c>
      <c r="AU215" s="17" t="s">
        <v>86</v>
      </c>
    </row>
    <row r="216" spans="2:65" s="1" customFormat="1" ht="16.5" customHeight="1">
      <c r="B216" s="32"/>
      <c r="C216" s="136" t="s">
        <v>459</v>
      </c>
      <c r="D216" s="136" t="s">
        <v>180</v>
      </c>
      <c r="E216" s="137" t="s">
        <v>2604</v>
      </c>
      <c r="F216" s="138" t="s">
        <v>2605</v>
      </c>
      <c r="G216" s="139" t="s">
        <v>236</v>
      </c>
      <c r="H216" s="140">
        <v>36</v>
      </c>
      <c r="I216" s="141"/>
      <c r="J216" s="142">
        <f>ROUND(I216*H216,2)</f>
        <v>0</v>
      </c>
      <c r="K216" s="138" t="s">
        <v>237</v>
      </c>
      <c r="L216" s="32"/>
      <c r="M216" s="143" t="s">
        <v>1</v>
      </c>
      <c r="N216" s="144" t="s">
        <v>42</v>
      </c>
      <c r="P216" s="145">
        <f>O216*H216</f>
        <v>0</v>
      </c>
      <c r="Q216" s="145">
        <v>2.0100000000000001E-3</v>
      </c>
      <c r="R216" s="145">
        <f>Q216*H216</f>
        <v>7.2360000000000008E-2</v>
      </c>
      <c r="S216" s="145">
        <v>0</v>
      </c>
      <c r="T216" s="146">
        <f>S216*H216</f>
        <v>0</v>
      </c>
      <c r="AR216" s="147" t="s">
        <v>354</v>
      </c>
      <c r="AT216" s="147" t="s">
        <v>180</v>
      </c>
      <c r="AU216" s="147" t="s">
        <v>86</v>
      </c>
      <c r="AY216" s="17" t="s">
        <v>177</v>
      </c>
      <c r="BE216" s="148">
        <f>IF(N216="základní",J216,0)</f>
        <v>0</v>
      </c>
      <c r="BF216" s="148">
        <f>IF(N216="snížená",J216,0)</f>
        <v>0</v>
      </c>
      <c r="BG216" s="148">
        <f>IF(N216="zákl. přenesená",J216,0)</f>
        <v>0</v>
      </c>
      <c r="BH216" s="148">
        <f>IF(N216="sníž. přenesená",J216,0)</f>
        <v>0</v>
      </c>
      <c r="BI216" s="148">
        <f>IF(N216="nulová",J216,0)</f>
        <v>0</v>
      </c>
      <c r="BJ216" s="17" t="s">
        <v>84</v>
      </c>
      <c r="BK216" s="148">
        <f>ROUND(I216*H216,2)</f>
        <v>0</v>
      </c>
      <c r="BL216" s="17" t="s">
        <v>354</v>
      </c>
      <c r="BM216" s="147" t="s">
        <v>2606</v>
      </c>
    </row>
    <row r="217" spans="2:65" s="1" customFormat="1" ht="11.25">
      <c r="B217" s="32"/>
      <c r="D217" s="149" t="s">
        <v>186</v>
      </c>
      <c r="F217" s="150" t="s">
        <v>2605</v>
      </c>
      <c r="I217" s="151"/>
      <c r="L217" s="32"/>
      <c r="M217" s="152"/>
      <c r="T217" s="56"/>
      <c r="AT217" s="17" t="s">
        <v>186</v>
      </c>
      <c r="AU217" s="17" t="s">
        <v>86</v>
      </c>
    </row>
    <row r="218" spans="2:65" s="1" customFormat="1" ht="16.5" customHeight="1">
      <c r="B218" s="32"/>
      <c r="C218" s="136" t="s">
        <v>465</v>
      </c>
      <c r="D218" s="136" t="s">
        <v>180</v>
      </c>
      <c r="E218" s="137" t="s">
        <v>2607</v>
      </c>
      <c r="F218" s="138" t="s">
        <v>2608</v>
      </c>
      <c r="G218" s="139" t="s">
        <v>236</v>
      </c>
      <c r="H218" s="140">
        <v>14</v>
      </c>
      <c r="I218" s="141"/>
      <c r="J218" s="142">
        <f>ROUND(I218*H218,2)</f>
        <v>0</v>
      </c>
      <c r="K218" s="138" t="s">
        <v>237</v>
      </c>
      <c r="L218" s="32"/>
      <c r="M218" s="143" t="s">
        <v>1</v>
      </c>
      <c r="N218" s="144" t="s">
        <v>42</v>
      </c>
      <c r="P218" s="145">
        <f>O218*H218</f>
        <v>0</v>
      </c>
      <c r="Q218" s="145">
        <v>3.3800000000000002E-3</v>
      </c>
      <c r="R218" s="145">
        <f>Q218*H218</f>
        <v>4.7320000000000001E-2</v>
      </c>
      <c r="S218" s="145">
        <v>0</v>
      </c>
      <c r="T218" s="146">
        <f>S218*H218</f>
        <v>0</v>
      </c>
      <c r="AR218" s="147" t="s">
        <v>354</v>
      </c>
      <c r="AT218" s="147" t="s">
        <v>180</v>
      </c>
      <c r="AU218" s="147" t="s">
        <v>86</v>
      </c>
      <c r="AY218" s="17" t="s">
        <v>177</v>
      </c>
      <c r="BE218" s="148">
        <f>IF(N218="základní",J218,0)</f>
        <v>0</v>
      </c>
      <c r="BF218" s="148">
        <f>IF(N218="snížená",J218,0)</f>
        <v>0</v>
      </c>
      <c r="BG218" s="148">
        <f>IF(N218="zákl. přenesená",J218,0)</f>
        <v>0</v>
      </c>
      <c r="BH218" s="148">
        <f>IF(N218="sníž. přenesená",J218,0)</f>
        <v>0</v>
      </c>
      <c r="BI218" s="148">
        <f>IF(N218="nulová",J218,0)</f>
        <v>0</v>
      </c>
      <c r="BJ218" s="17" t="s">
        <v>84</v>
      </c>
      <c r="BK218" s="148">
        <f>ROUND(I218*H218,2)</f>
        <v>0</v>
      </c>
      <c r="BL218" s="17" t="s">
        <v>354</v>
      </c>
      <c r="BM218" s="147" t="s">
        <v>2609</v>
      </c>
    </row>
    <row r="219" spans="2:65" s="1" customFormat="1" ht="11.25">
      <c r="B219" s="32"/>
      <c r="D219" s="149" t="s">
        <v>186</v>
      </c>
      <c r="F219" s="150" t="s">
        <v>2608</v>
      </c>
      <c r="I219" s="151"/>
      <c r="L219" s="32"/>
      <c r="M219" s="152"/>
      <c r="T219" s="56"/>
      <c r="AT219" s="17" t="s">
        <v>186</v>
      </c>
      <c r="AU219" s="17" t="s">
        <v>86</v>
      </c>
    </row>
    <row r="220" spans="2:65" s="1" customFormat="1" ht="16.5" customHeight="1">
      <c r="B220" s="32"/>
      <c r="C220" s="136" t="s">
        <v>471</v>
      </c>
      <c r="D220" s="136" t="s">
        <v>180</v>
      </c>
      <c r="E220" s="137" t="s">
        <v>2610</v>
      </c>
      <c r="F220" s="138" t="s">
        <v>2611</v>
      </c>
      <c r="G220" s="139" t="s">
        <v>236</v>
      </c>
      <c r="H220" s="140">
        <v>27</v>
      </c>
      <c r="I220" s="141"/>
      <c r="J220" s="142">
        <f>ROUND(I220*H220,2)</f>
        <v>0</v>
      </c>
      <c r="K220" s="138" t="s">
        <v>237</v>
      </c>
      <c r="L220" s="32"/>
      <c r="M220" s="143" t="s">
        <v>1</v>
      </c>
      <c r="N220" s="144" t="s">
        <v>42</v>
      </c>
      <c r="P220" s="145">
        <f>O220*H220</f>
        <v>0</v>
      </c>
      <c r="Q220" s="145">
        <v>2.0000000000000002E-5</v>
      </c>
      <c r="R220" s="145">
        <f>Q220*H220</f>
        <v>5.4000000000000001E-4</v>
      </c>
      <c r="S220" s="145">
        <v>0</v>
      </c>
      <c r="T220" s="146">
        <f>S220*H220</f>
        <v>0</v>
      </c>
      <c r="AR220" s="147" t="s">
        <v>354</v>
      </c>
      <c r="AT220" s="147" t="s">
        <v>180</v>
      </c>
      <c r="AU220" s="147" t="s">
        <v>86</v>
      </c>
      <c r="AY220" s="17" t="s">
        <v>177</v>
      </c>
      <c r="BE220" s="148">
        <f>IF(N220="základní",J220,0)</f>
        <v>0</v>
      </c>
      <c r="BF220" s="148">
        <f>IF(N220="snížená",J220,0)</f>
        <v>0</v>
      </c>
      <c r="BG220" s="148">
        <f>IF(N220="zákl. přenesená",J220,0)</f>
        <v>0</v>
      </c>
      <c r="BH220" s="148">
        <f>IF(N220="sníž. přenesená",J220,0)</f>
        <v>0</v>
      </c>
      <c r="BI220" s="148">
        <f>IF(N220="nulová",J220,0)</f>
        <v>0</v>
      </c>
      <c r="BJ220" s="17" t="s">
        <v>84</v>
      </c>
      <c r="BK220" s="148">
        <f>ROUND(I220*H220,2)</f>
        <v>0</v>
      </c>
      <c r="BL220" s="17" t="s">
        <v>354</v>
      </c>
      <c r="BM220" s="147" t="s">
        <v>2612</v>
      </c>
    </row>
    <row r="221" spans="2:65" s="1" customFormat="1" ht="11.25">
      <c r="B221" s="32"/>
      <c r="D221" s="149" t="s">
        <v>186</v>
      </c>
      <c r="F221" s="150" t="s">
        <v>2611</v>
      </c>
      <c r="I221" s="151"/>
      <c r="L221" s="32"/>
      <c r="M221" s="152"/>
      <c r="T221" s="56"/>
      <c r="AT221" s="17" t="s">
        <v>186</v>
      </c>
      <c r="AU221" s="17" t="s">
        <v>86</v>
      </c>
    </row>
    <row r="222" spans="2:65" s="1" customFormat="1" ht="16.5" customHeight="1">
      <c r="B222" s="32"/>
      <c r="C222" s="136" t="s">
        <v>477</v>
      </c>
      <c r="D222" s="136" t="s">
        <v>180</v>
      </c>
      <c r="E222" s="137" t="s">
        <v>2613</v>
      </c>
      <c r="F222" s="138" t="s">
        <v>2614</v>
      </c>
      <c r="G222" s="139" t="s">
        <v>236</v>
      </c>
      <c r="H222" s="140">
        <v>2</v>
      </c>
      <c r="I222" s="141"/>
      <c r="J222" s="142">
        <f>ROUND(I222*H222,2)</f>
        <v>0</v>
      </c>
      <c r="K222" s="138" t="s">
        <v>237</v>
      </c>
      <c r="L222" s="32"/>
      <c r="M222" s="143" t="s">
        <v>1</v>
      </c>
      <c r="N222" s="144" t="s">
        <v>42</v>
      </c>
      <c r="P222" s="145">
        <f>O222*H222</f>
        <v>0</v>
      </c>
      <c r="Q222" s="145">
        <v>3.0000000000000001E-5</v>
      </c>
      <c r="R222" s="145">
        <f>Q222*H222</f>
        <v>6.0000000000000002E-5</v>
      </c>
      <c r="S222" s="145">
        <v>0</v>
      </c>
      <c r="T222" s="146">
        <f>S222*H222</f>
        <v>0</v>
      </c>
      <c r="AR222" s="147" t="s">
        <v>354</v>
      </c>
      <c r="AT222" s="147" t="s">
        <v>180</v>
      </c>
      <c r="AU222" s="147" t="s">
        <v>86</v>
      </c>
      <c r="AY222" s="17" t="s">
        <v>177</v>
      </c>
      <c r="BE222" s="148">
        <f>IF(N222="základní",J222,0)</f>
        <v>0</v>
      </c>
      <c r="BF222" s="148">
        <f>IF(N222="snížená",J222,0)</f>
        <v>0</v>
      </c>
      <c r="BG222" s="148">
        <f>IF(N222="zákl. přenesená",J222,0)</f>
        <v>0</v>
      </c>
      <c r="BH222" s="148">
        <f>IF(N222="sníž. přenesená",J222,0)</f>
        <v>0</v>
      </c>
      <c r="BI222" s="148">
        <f>IF(N222="nulová",J222,0)</f>
        <v>0</v>
      </c>
      <c r="BJ222" s="17" t="s">
        <v>84</v>
      </c>
      <c r="BK222" s="148">
        <f>ROUND(I222*H222,2)</f>
        <v>0</v>
      </c>
      <c r="BL222" s="17" t="s">
        <v>354</v>
      </c>
      <c r="BM222" s="147" t="s">
        <v>2615</v>
      </c>
    </row>
    <row r="223" spans="2:65" s="1" customFormat="1" ht="11.25">
      <c r="B223" s="32"/>
      <c r="D223" s="149" t="s">
        <v>186</v>
      </c>
      <c r="F223" s="150" t="s">
        <v>2614</v>
      </c>
      <c r="I223" s="151"/>
      <c r="L223" s="32"/>
      <c r="M223" s="152"/>
      <c r="T223" s="56"/>
      <c r="AT223" s="17" t="s">
        <v>186</v>
      </c>
      <c r="AU223" s="17" t="s">
        <v>86</v>
      </c>
    </row>
    <row r="224" spans="2:65" s="1" customFormat="1" ht="16.5" customHeight="1">
      <c r="B224" s="32"/>
      <c r="C224" s="136" t="s">
        <v>483</v>
      </c>
      <c r="D224" s="136" t="s">
        <v>180</v>
      </c>
      <c r="E224" s="137" t="s">
        <v>2616</v>
      </c>
      <c r="F224" s="138" t="s">
        <v>2617</v>
      </c>
      <c r="G224" s="139" t="s">
        <v>236</v>
      </c>
      <c r="H224" s="140">
        <v>17</v>
      </c>
      <c r="I224" s="141"/>
      <c r="J224" s="142">
        <f>ROUND(I224*H224,2)</f>
        <v>0</v>
      </c>
      <c r="K224" s="138" t="s">
        <v>237</v>
      </c>
      <c r="L224" s="32"/>
      <c r="M224" s="143" t="s">
        <v>1</v>
      </c>
      <c r="N224" s="144" t="s">
        <v>42</v>
      </c>
      <c r="P224" s="145">
        <f>O224*H224</f>
        <v>0</v>
      </c>
      <c r="Q224" s="145">
        <v>5.0000000000000002E-5</v>
      </c>
      <c r="R224" s="145">
        <f>Q224*H224</f>
        <v>8.5000000000000006E-4</v>
      </c>
      <c r="S224" s="145">
        <v>0</v>
      </c>
      <c r="T224" s="146">
        <f>S224*H224</f>
        <v>0</v>
      </c>
      <c r="AR224" s="147" t="s">
        <v>354</v>
      </c>
      <c r="AT224" s="147" t="s">
        <v>180</v>
      </c>
      <c r="AU224" s="147" t="s">
        <v>86</v>
      </c>
      <c r="AY224" s="17" t="s">
        <v>177</v>
      </c>
      <c r="BE224" s="148">
        <f>IF(N224="základní",J224,0)</f>
        <v>0</v>
      </c>
      <c r="BF224" s="148">
        <f>IF(N224="snížená",J224,0)</f>
        <v>0</v>
      </c>
      <c r="BG224" s="148">
        <f>IF(N224="zákl. přenesená",J224,0)</f>
        <v>0</v>
      </c>
      <c r="BH224" s="148">
        <f>IF(N224="sníž. přenesená",J224,0)</f>
        <v>0</v>
      </c>
      <c r="BI224" s="148">
        <f>IF(N224="nulová",J224,0)</f>
        <v>0</v>
      </c>
      <c r="BJ224" s="17" t="s">
        <v>84</v>
      </c>
      <c r="BK224" s="148">
        <f>ROUND(I224*H224,2)</f>
        <v>0</v>
      </c>
      <c r="BL224" s="17" t="s">
        <v>354</v>
      </c>
      <c r="BM224" s="147" t="s">
        <v>2618</v>
      </c>
    </row>
    <row r="225" spans="2:65" s="1" customFormat="1" ht="11.25">
      <c r="B225" s="32"/>
      <c r="D225" s="149" t="s">
        <v>186</v>
      </c>
      <c r="F225" s="150" t="s">
        <v>2617</v>
      </c>
      <c r="I225" s="151"/>
      <c r="L225" s="32"/>
      <c r="M225" s="152"/>
      <c r="T225" s="56"/>
      <c r="AT225" s="17" t="s">
        <v>186</v>
      </c>
      <c r="AU225" s="17" t="s">
        <v>86</v>
      </c>
    </row>
    <row r="226" spans="2:65" s="1" customFormat="1" ht="16.5" customHeight="1">
      <c r="B226" s="32"/>
      <c r="C226" s="136" t="s">
        <v>489</v>
      </c>
      <c r="D226" s="136" t="s">
        <v>180</v>
      </c>
      <c r="E226" s="137" t="s">
        <v>2619</v>
      </c>
      <c r="F226" s="138" t="s">
        <v>2620</v>
      </c>
      <c r="G226" s="139" t="s">
        <v>236</v>
      </c>
      <c r="H226" s="140">
        <v>11</v>
      </c>
      <c r="I226" s="141"/>
      <c r="J226" s="142">
        <f>ROUND(I226*H226,2)</f>
        <v>0</v>
      </c>
      <c r="K226" s="138" t="s">
        <v>237</v>
      </c>
      <c r="L226" s="32"/>
      <c r="M226" s="143" t="s">
        <v>1</v>
      </c>
      <c r="N226" s="144" t="s">
        <v>42</v>
      </c>
      <c r="P226" s="145">
        <f>O226*H226</f>
        <v>0</v>
      </c>
      <c r="Q226" s="145">
        <v>6.0000000000000002E-5</v>
      </c>
      <c r="R226" s="145">
        <f>Q226*H226</f>
        <v>6.6E-4</v>
      </c>
      <c r="S226" s="145">
        <v>0</v>
      </c>
      <c r="T226" s="146">
        <f>S226*H226</f>
        <v>0</v>
      </c>
      <c r="AR226" s="147" t="s">
        <v>354</v>
      </c>
      <c r="AT226" s="147" t="s">
        <v>180</v>
      </c>
      <c r="AU226" s="147" t="s">
        <v>86</v>
      </c>
      <c r="AY226" s="17" t="s">
        <v>177</v>
      </c>
      <c r="BE226" s="148">
        <f>IF(N226="základní",J226,0)</f>
        <v>0</v>
      </c>
      <c r="BF226" s="148">
        <f>IF(N226="snížená",J226,0)</f>
        <v>0</v>
      </c>
      <c r="BG226" s="148">
        <f>IF(N226="zákl. přenesená",J226,0)</f>
        <v>0</v>
      </c>
      <c r="BH226" s="148">
        <f>IF(N226="sníž. přenesená",J226,0)</f>
        <v>0</v>
      </c>
      <c r="BI226" s="148">
        <f>IF(N226="nulová",J226,0)</f>
        <v>0</v>
      </c>
      <c r="BJ226" s="17" t="s">
        <v>84</v>
      </c>
      <c r="BK226" s="148">
        <f>ROUND(I226*H226,2)</f>
        <v>0</v>
      </c>
      <c r="BL226" s="17" t="s">
        <v>354</v>
      </c>
      <c r="BM226" s="147" t="s">
        <v>2621</v>
      </c>
    </row>
    <row r="227" spans="2:65" s="1" customFormat="1" ht="11.25">
      <c r="B227" s="32"/>
      <c r="D227" s="149" t="s">
        <v>186</v>
      </c>
      <c r="F227" s="150" t="s">
        <v>2620</v>
      </c>
      <c r="I227" s="151"/>
      <c r="L227" s="32"/>
      <c r="M227" s="152"/>
      <c r="T227" s="56"/>
      <c r="AT227" s="17" t="s">
        <v>186</v>
      </c>
      <c r="AU227" s="17" t="s">
        <v>86</v>
      </c>
    </row>
    <row r="228" spans="2:65" s="1" customFormat="1" ht="16.5" customHeight="1">
      <c r="B228" s="32"/>
      <c r="C228" s="136" t="s">
        <v>497</v>
      </c>
      <c r="D228" s="136" t="s">
        <v>180</v>
      </c>
      <c r="E228" s="137" t="s">
        <v>2622</v>
      </c>
      <c r="F228" s="138" t="s">
        <v>2623</v>
      </c>
      <c r="G228" s="139" t="s">
        <v>236</v>
      </c>
      <c r="H228" s="140">
        <v>36</v>
      </c>
      <c r="I228" s="141"/>
      <c r="J228" s="142">
        <f>ROUND(I228*H228,2)</f>
        <v>0</v>
      </c>
      <c r="K228" s="138" t="s">
        <v>237</v>
      </c>
      <c r="L228" s="32"/>
      <c r="M228" s="143" t="s">
        <v>1</v>
      </c>
      <c r="N228" s="144" t="s">
        <v>42</v>
      </c>
      <c r="P228" s="145">
        <f>O228*H228</f>
        <v>0</v>
      </c>
      <c r="Q228" s="145">
        <v>1.3999999999999999E-4</v>
      </c>
      <c r="R228" s="145">
        <f>Q228*H228</f>
        <v>5.0399999999999993E-3</v>
      </c>
      <c r="S228" s="145">
        <v>0</v>
      </c>
      <c r="T228" s="146">
        <f>S228*H228</f>
        <v>0</v>
      </c>
      <c r="AR228" s="147" t="s">
        <v>354</v>
      </c>
      <c r="AT228" s="147" t="s">
        <v>180</v>
      </c>
      <c r="AU228" s="147" t="s">
        <v>86</v>
      </c>
      <c r="AY228" s="17" t="s">
        <v>177</v>
      </c>
      <c r="BE228" s="148">
        <f>IF(N228="základní",J228,0)</f>
        <v>0</v>
      </c>
      <c r="BF228" s="148">
        <f>IF(N228="snížená",J228,0)</f>
        <v>0</v>
      </c>
      <c r="BG228" s="148">
        <f>IF(N228="zákl. přenesená",J228,0)</f>
        <v>0</v>
      </c>
      <c r="BH228" s="148">
        <f>IF(N228="sníž. přenesená",J228,0)</f>
        <v>0</v>
      </c>
      <c r="BI228" s="148">
        <f>IF(N228="nulová",J228,0)</f>
        <v>0</v>
      </c>
      <c r="BJ228" s="17" t="s">
        <v>84</v>
      </c>
      <c r="BK228" s="148">
        <f>ROUND(I228*H228,2)</f>
        <v>0</v>
      </c>
      <c r="BL228" s="17" t="s">
        <v>354</v>
      </c>
      <c r="BM228" s="147" t="s">
        <v>2624</v>
      </c>
    </row>
    <row r="229" spans="2:65" s="1" customFormat="1" ht="11.25">
      <c r="B229" s="32"/>
      <c r="D229" s="149" t="s">
        <v>186</v>
      </c>
      <c r="F229" s="150" t="s">
        <v>2623</v>
      </c>
      <c r="I229" s="151"/>
      <c r="L229" s="32"/>
      <c r="M229" s="152"/>
      <c r="T229" s="56"/>
      <c r="AT229" s="17" t="s">
        <v>186</v>
      </c>
      <c r="AU229" s="17" t="s">
        <v>86</v>
      </c>
    </row>
    <row r="230" spans="2:65" s="1" customFormat="1" ht="16.5" customHeight="1">
      <c r="B230" s="32"/>
      <c r="C230" s="136" t="s">
        <v>503</v>
      </c>
      <c r="D230" s="136" t="s">
        <v>180</v>
      </c>
      <c r="E230" s="137" t="s">
        <v>2625</v>
      </c>
      <c r="F230" s="138" t="s">
        <v>2626</v>
      </c>
      <c r="G230" s="139" t="s">
        <v>236</v>
      </c>
      <c r="H230" s="140">
        <v>14</v>
      </c>
      <c r="I230" s="141"/>
      <c r="J230" s="142">
        <f>ROUND(I230*H230,2)</f>
        <v>0</v>
      </c>
      <c r="K230" s="138" t="s">
        <v>237</v>
      </c>
      <c r="L230" s="32"/>
      <c r="M230" s="143" t="s">
        <v>1</v>
      </c>
      <c r="N230" s="144" t="s">
        <v>42</v>
      </c>
      <c r="P230" s="145">
        <f>O230*H230</f>
        <v>0</v>
      </c>
      <c r="Q230" s="145">
        <v>2.4000000000000001E-4</v>
      </c>
      <c r="R230" s="145">
        <f>Q230*H230</f>
        <v>3.3600000000000001E-3</v>
      </c>
      <c r="S230" s="145">
        <v>0</v>
      </c>
      <c r="T230" s="146">
        <f>S230*H230</f>
        <v>0</v>
      </c>
      <c r="AR230" s="147" t="s">
        <v>354</v>
      </c>
      <c r="AT230" s="147" t="s">
        <v>180</v>
      </c>
      <c r="AU230" s="147" t="s">
        <v>86</v>
      </c>
      <c r="AY230" s="17" t="s">
        <v>177</v>
      </c>
      <c r="BE230" s="148">
        <f>IF(N230="základní",J230,0)</f>
        <v>0</v>
      </c>
      <c r="BF230" s="148">
        <f>IF(N230="snížená",J230,0)</f>
        <v>0</v>
      </c>
      <c r="BG230" s="148">
        <f>IF(N230="zákl. přenesená",J230,0)</f>
        <v>0</v>
      </c>
      <c r="BH230" s="148">
        <f>IF(N230="sníž. přenesená",J230,0)</f>
        <v>0</v>
      </c>
      <c r="BI230" s="148">
        <f>IF(N230="nulová",J230,0)</f>
        <v>0</v>
      </c>
      <c r="BJ230" s="17" t="s">
        <v>84</v>
      </c>
      <c r="BK230" s="148">
        <f>ROUND(I230*H230,2)</f>
        <v>0</v>
      </c>
      <c r="BL230" s="17" t="s">
        <v>354</v>
      </c>
      <c r="BM230" s="147" t="s">
        <v>2627</v>
      </c>
    </row>
    <row r="231" spans="2:65" s="1" customFormat="1" ht="11.25">
      <c r="B231" s="32"/>
      <c r="D231" s="149" t="s">
        <v>186</v>
      </c>
      <c r="F231" s="150" t="s">
        <v>2626</v>
      </c>
      <c r="I231" s="151"/>
      <c r="L231" s="32"/>
      <c r="M231" s="152"/>
      <c r="T231" s="56"/>
      <c r="AT231" s="17" t="s">
        <v>186</v>
      </c>
      <c r="AU231" s="17" t="s">
        <v>86</v>
      </c>
    </row>
    <row r="232" spans="2:65" s="1" customFormat="1" ht="16.5" customHeight="1">
      <c r="B232" s="32"/>
      <c r="C232" s="136" t="s">
        <v>510</v>
      </c>
      <c r="D232" s="136" t="s">
        <v>180</v>
      </c>
      <c r="E232" s="137" t="s">
        <v>2628</v>
      </c>
      <c r="F232" s="138" t="s">
        <v>2629</v>
      </c>
      <c r="G232" s="139" t="s">
        <v>393</v>
      </c>
      <c r="H232" s="140">
        <v>26</v>
      </c>
      <c r="I232" s="141"/>
      <c r="J232" s="142">
        <f>ROUND(I232*H232,2)</f>
        <v>0</v>
      </c>
      <c r="K232" s="138" t="s">
        <v>1</v>
      </c>
      <c r="L232" s="32"/>
      <c r="M232" s="143" t="s">
        <v>1</v>
      </c>
      <c r="N232" s="144" t="s">
        <v>42</v>
      </c>
      <c r="P232" s="145">
        <f>O232*H232</f>
        <v>0</v>
      </c>
      <c r="Q232" s="145">
        <v>1.0000000000000001E-5</v>
      </c>
      <c r="R232" s="145">
        <f>Q232*H232</f>
        <v>2.6000000000000003E-4</v>
      </c>
      <c r="S232" s="145">
        <v>0</v>
      </c>
      <c r="T232" s="146">
        <f>S232*H232</f>
        <v>0</v>
      </c>
      <c r="AR232" s="147" t="s">
        <v>354</v>
      </c>
      <c r="AT232" s="147" t="s">
        <v>180</v>
      </c>
      <c r="AU232" s="147" t="s">
        <v>86</v>
      </c>
      <c r="AY232" s="17" t="s">
        <v>177</v>
      </c>
      <c r="BE232" s="148">
        <f>IF(N232="základní",J232,0)</f>
        <v>0</v>
      </c>
      <c r="BF232" s="148">
        <f>IF(N232="snížená",J232,0)</f>
        <v>0</v>
      </c>
      <c r="BG232" s="148">
        <f>IF(N232="zákl. přenesená",J232,0)</f>
        <v>0</v>
      </c>
      <c r="BH232" s="148">
        <f>IF(N232="sníž. přenesená",J232,0)</f>
        <v>0</v>
      </c>
      <c r="BI232" s="148">
        <f>IF(N232="nulová",J232,0)</f>
        <v>0</v>
      </c>
      <c r="BJ232" s="17" t="s">
        <v>84</v>
      </c>
      <c r="BK232" s="148">
        <f>ROUND(I232*H232,2)</f>
        <v>0</v>
      </c>
      <c r="BL232" s="17" t="s">
        <v>354</v>
      </c>
      <c r="BM232" s="147" t="s">
        <v>2630</v>
      </c>
    </row>
    <row r="233" spans="2:65" s="1" customFormat="1" ht="11.25">
      <c r="B233" s="32"/>
      <c r="D233" s="149" t="s">
        <v>186</v>
      </c>
      <c r="F233" s="150" t="s">
        <v>2629</v>
      </c>
      <c r="I233" s="151"/>
      <c r="L233" s="32"/>
      <c r="M233" s="152"/>
      <c r="T233" s="56"/>
      <c r="AT233" s="17" t="s">
        <v>186</v>
      </c>
      <c r="AU233" s="17" t="s">
        <v>86</v>
      </c>
    </row>
    <row r="234" spans="2:65" s="1" customFormat="1" ht="16.5" customHeight="1">
      <c r="B234" s="32"/>
      <c r="C234" s="136" t="s">
        <v>516</v>
      </c>
      <c r="D234" s="136" t="s">
        <v>180</v>
      </c>
      <c r="E234" s="137" t="s">
        <v>2631</v>
      </c>
      <c r="F234" s="138" t="s">
        <v>2632</v>
      </c>
      <c r="G234" s="139" t="s">
        <v>393</v>
      </c>
      <c r="H234" s="140">
        <v>4</v>
      </c>
      <c r="I234" s="141"/>
      <c r="J234" s="142">
        <f>ROUND(I234*H234,2)</f>
        <v>0</v>
      </c>
      <c r="K234" s="138" t="s">
        <v>237</v>
      </c>
      <c r="L234" s="32"/>
      <c r="M234" s="143" t="s">
        <v>1</v>
      </c>
      <c r="N234" s="144" t="s">
        <v>42</v>
      </c>
      <c r="P234" s="145">
        <f>O234*H234</f>
        <v>0</v>
      </c>
      <c r="Q234" s="145">
        <v>5.0000000000000002E-5</v>
      </c>
      <c r="R234" s="145">
        <f>Q234*H234</f>
        <v>2.0000000000000001E-4</v>
      </c>
      <c r="S234" s="145">
        <v>0</v>
      </c>
      <c r="T234" s="146">
        <f>S234*H234</f>
        <v>0</v>
      </c>
      <c r="AR234" s="147" t="s">
        <v>354</v>
      </c>
      <c r="AT234" s="147" t="s">
        <v>180</v>
      </c>
      <c r="AU234" s="147" t="s">
        <v>86</v>
      </c>
      <c r="AY234" s="17" t="s">
        <v>177</v>
      </c>
      <c r="BE234" s="148">
        <f>IF(N234="základní",J234,0)</f>
        <v>0</v>
      </c>
      <c r="BF234" s="148">
        <f>IF(N234="snížená",J234,0)</f>
        <v>0</v>
      </c>
      <c r="BG234" s="148">
        <f>IF(N234="zákl. přenesená",J234,0)</f>
        <v>0</v>
      </c>
      <c r="BH234" s="148">
        <f>IF(N234="sníž. přenesená",J234,0)</f>
        <v>0</v>
      </c>
      <c r="BI234" s="148">
        <f>IF(N234="nulová",J234,0)</f>
        <v>0</v>
      </c>
      <c r="BJ234" s="17" t="s">
        <v>84</v>
      </c>
      <c r="BK234" s="148">
        <f>ROUND(I234*H234,2)</f>
        <v>0</v>
      </c>
      <c r="BL234" s="17" t="s">
        <v>354</v>
      </c>
      <c r="BM234" s="147" t="s">
        <v>2633</v>
      </c>
    </row>
    <row r="235" spans="2:65" s="1" customFormat="1" ht="11.25">
      <c r="B235" s="32"/>
      <c r="D235" s="149" t="s">
        <v>186</v>
      </c>
      <c r="F235" s="150" t="s">
        <v>2632</v>
      </c>
      <c r="I235" s="151"/>
      <c r="L235" s="32"/>
      <c r="M235" s="152"/>
      <c r="T235" s="56"/>
      <c r="AT235" s="17" t="s">
        <v>186</v>
      </c>
      <c r="AU235" s="17" t="s">
        <v>86</v>
      </c>
    </row>
    <row r="236" spans="2:65" s="1" customFormat="1" ht="16.5" customHeight="1">
      <c r="B236" s="32"/>
      <c r="C236" s="136" t="s">
        <v>523</v>
      </c>
      <c r="D236" s="136" t="s">
        <v>180</v>
      </c>
      <c r="E236" s="137" t="s">
        <v>2634</v>
      </c>
      <c r="F236" s="138" t="s">
        <v>2635</v>
      </c>
      <c r="G236" s="139" t="s">
        <v>393</v>
      </c>
      <c r="H236" s="140">
        <v>8</v>
      </c>
      <c r="I236" s="141"/>
      <c r="J236" s="142">
        <f>ROUND(I236*H236,2)</f>
        <v>0</v>
      </c>
      <c r="K236" s="138" t="s">
        <v>237</v>
      </c>
      <c r="L236" s="32"/>
      <c r="M236" s="143" t="s">
        <v>1</v>
      </c>
      <c r="N236" s="144" t="s">
        <v>42</v>
      </c>
      <c r="P236" s="145">
        <f>O236*H236</f>
        <v>0</v>
      </c>
      <c r="Q236" s="145">
        <v>1.3999999999999999E-4</v>
      </c>
      <c r="R236" s="145">
        <f>Q236*H236</f>
        <v>1.1199999999999999E-3</v>
      </c>
      <c r="S236" s="145">
        <v>0</v>
      </c>
      <c r="T236" s="146">
        <f>S236*H236</f>
        <v>0</v>
      </c>
      <c r="AR236" s="147" t="s">
        <v>354</v>
      </c>
      <c r="AT236" s="147" t="s">
        <v>180</v>
      </c>
      <c r="AU236" s="147" t="s">
        <v>86</v>
      </c>
      <c r="AY236" s="17" t="s">
        <v>177</v>
      </c>
      <c r="BE236" s="148">
        <f>IF(N236="základní",J236,0)</f>
        <v>0</v>
      </c>
      <c r="BF236" s="148">
        <f>IF(N236="snížená",J236,0)</f>
        <v>0</v>
      </c>
      <c r="BG236" s="148">
        <f>IF(N236="zákl. přenesená",J236,0)</f>
        <v>0</v>
      </c>
      <c r="BH236" s="148">
        <f>IF(N236="sníž. přenesená",J236,0)</f>
        <v>0</v>
      </c>
      <c r="BI236" s="148">
        <f>IF(N236="nulová",J236,0)</f>
        <v>0</v>
      </c>
      <c r="BJ236" s="17" t="s">
        <v>84</v>
      </c>
      <c r="BK236" s="148">
        <f>ROUND(I236*H236,2)</f>
        <v>0</v>
      </c>
      <c r="BL236" s="17" t="s">
        <v>354</v>
      </c>
      <c r="BM236" s="147" t="s">
        <v>2636</v>
      </c>
    </row>
    <row r="237" spans="2:65" s="1" customFormat="1" ht="11.25">
      <c r="B237" s="32"/>
      <c r="D237" s="149" t="s">
        <v>186</v>
      </c>
      <c r="F237" s="150" t="s">
        <v>2635</v>
      </c>
      <c r="I237" s="151"/>
      <c r="L237" s="32"/>
      <c r="M237" s="152"/>
      <c r="T237" s="56"/>
      <c r="AT237" s="17" t="s">
        <v>186</v>
      </c>
      <c r="AU237" s="17" t="s">
        <v>86</v>
      </c>
    </row>
    <row r="238" spans="2:65" s="1" customFormat="1" ht="16.5" customHeight="1">
      <c r="B238" s="32"/>
      <c r="C238" s="136" t="s">
        <v>536</v>
      </c>
      <c r="D238" s="136" t="s">
        <v>180</v>
      </c>
      <c r="E238" s="137" t="s">
        <v>2637</v>
      </c>
      <c r="F238" s="138" t="s">
        <v>2638</v>
      </c>
      <c r="G238" s="139" t="s">
        <v>393</v>
      </c>
      <c r="H238" s="140">
        <v>4</v>
      </c>
      <c r="I238" s="141"/>
      <c r="J238" s="142">
        <f>ROUND(I238*H238,2)</f>
        <v>0</v>
      </c>
      <c r="K238" s="138" t="s">
        <v>237</v>
      </c>
      <c r="L238" s="32"/>
      <c r="M238" s="143" t="s">
        <v>1</v>
      </c>
      <c r="N238" s="144" t="s">
        <v>42</v>
      </c>
      <c r="P238" s="145">
        <f>O238*H238</f>
        <v>0</v>
      </c>
      <c r="Q238" s="145">
        <v>2.4000000000000001E-4</v>
      </c>
      <c r="R238" s="145">
        <f>Q238*H238</f>
        <v>9.6000000000000002E-4</v>
      </c>
      <c r="S238" s="145">
        <v>0</v>
      </c>
      <c r="T238" s="146">
        <f>S238*H238</f>
        <v>0</v>
      </c>
      <c r="AR238" s="147" t="s">
        <v>354</v>
      </c>
      <c r="AT238" s="147" t="s">
        <v>180</v>
      </c>
      <c r="AU238" s="147" t="s">
        <v>86</v>
      </c>
      <c r="AY238" s="17" t="s">
        <v>177</v>
      </c>
      <c r="BE238" s="148">
        <f>IF(N238="základní",J238,0)</f>
        <v>0</v>
      </c>
      <c r="BF238" s="148">
        <f>IF(N238="snížená",J238,0)</f>
        <v>0</v>
      </c>
      <c r="BG238" s="148">
        <f>IF(N238="zákl. přenesená",J238,0)</f>
        <v>0</v>
      </c>
      <c r="BH238" s="148">
        <f>IF(N238="sníž. přenesená",J238,0)</f>
        <v>0</v>
      </c>
      <c r="BI238" s="148">
        <f>IF(N238="nulová",J238,0)</f>
        <v>0</v>
      </c>
      <c r="BJ238" s="17" t="s">
        <v>84</v>
      </c>
      <c r="BK238" s="148">
        <f>ROUND(I238*H238,2)</f>
        <v>0</v>
      </c>
      <c r="BL238" s="17" t="s">
        <v>354</v>
      </c>
      <c r="BM238" s="147" t="s">
        <v>2639</v>
      </c>
    </row>
    <row r="239" spans="2:65" s="1" customFormat="1" ht="11.25">
      <c r="B239" s="32"/>
      <c r="D239" s="149" t="s">
        <v>186</v>
      </c>
      <c r="F239" s="150" t="s">
        <v>2638</v>
      </c>
      <c r="I239" s="151"/>
      <c r="L239" s="32"/>
      <c r="M239" s="152"/>
      <c r="T239" s="56"/>
      <c r="AT239" s="17" t="s">
        <v>186</v>
      </c>
      <c r="AU239" s="17" t="s">
        <v>86</v>
      </c>
    </row>
    <row r="240" spans="2:65" s="1" customFormat="1" ht="16.5" customHeight="1">
      <c r="B240" s="32"/>
      <c r="C240" s="136" t="s">
        <v>548</v>
      </c>
      <c r="D240" s="136" t="s">
        <v>180</v>
      </c>
      <c r="E240" s="137" t="s">
        <v>2640</v>
      </c>
      <c r="F240" s="138" t="s">
        <v>2641</v>
      </c>
      <c r="G240" s="139" t="s">
        <v>236</v>
      </c>
      <c r="H240" s="140">
        <v>57</v>
      </c>
      <c r="I240" s="141"/>
      <c r="J240" s="142">
        <f>ROUND(I240*H240,2)</f>
        <v>0</v>
      </c>
      <c r="K240" s="138" t="s">
        <v>237</v>
      </c>
      <c r="L240" s="32"/>
      <c r="M240" s="143" t="s">
        <v>1</v>
      </c>
      <c r="N240" s="144" t="s">
        <v>42</v>
      </c>
      <c r="P240" s="145">
        <f>O240*H240</f>
        <v>0</v>
      </c>
      <c r="Q240" s="145">
        <v>0</v>
      </c>
      <c r="R240" s="145">
        <f>Q240*H240</f>
        <v>0</v>
      </c>
      <c r="S240" s="145">
        <v>0</v>
      </c>
      <c r="T240" s="146">
        <f>S240*H240</f>
        <v>0</v>
      </c>
      <c r="AR240" s="147" t="s">
        <v>354</v>
      </c>
      <c r="AT240" s="147" t="s">
        <v>180</v>
      </c>
      <c r="AU240" s="147" t="s">
        <v>86</v>
      </c>
      <c r="AY240" s="17" t="s">
        <v>177</v>
      </c>
      <c r="BE240" s="148">
        <f>IF(N240="základní",J240,0)</f>
        <v>0</v>
      </c>
      <c r="BF240" s="148">
        <f>IF(N240="snížená",J240,0)</f>
        <v>0</v>
      </c>
      <c r="BG240" s="148">
        <f>IF(N240="zákl. přenesená",J240,0)</f>
        <v>0</v>
      </c>
      <c r="BH240" s="148">
        <f>IF(N240="sníž. přenesená",J240,0)</f>
        <v>0</v>
      </c>
      <c r="BI240" s="148">
        <f>IF(N240="nulová",J240,0)</f>
        <v>0</v>
      </c>
      <c r="BJ240" s="17" t="s">
        <v>84</v>
      </c>
      <c r="BK240" s="148">
        <f>ROUND(I240*H240,2)</f>
        <v>0</v>
      </c>
      <c r="BL240" s="17" t="s">
        <v>354</v>
      </c>
      <c r="BM240" s="147" t="s">
        <v>2642</v>
      </c>
    </row>
    <row r="241" spans="2:65" s="1" customFormat="1" ht="11.25">
      <c r="B241" s="32"/>
      <c r="D241" s="149" t="s">
        <v>186</v>
      </c>
      <c r="F241" s="150" t="s">
        <v>2641</v>
      </c>
      <c r="I241" s="151"/>
      <c r="L241" s="32"/>
      <c r="M241" s="152"/>
      <c r="T241" s="56"/>
      <c r="AT241" s="17" t="s">
        <v>186</v>
      </c>
      <c r="AU241" s="17" t="s">
        <v>86</v>
      </c>
    </row>
    <row r="242" spans="2:65" s="1" customFormat="1" ht="16.5" customHeight="1">
      <c r="B242" s="32"/>
      <c r="C242" s="136" t="s">
        <v>554</v>
      </c>
      <c r="D242" s="136" t="s">
        <v>180</v>
      </c>
      <c r="E242" s="137" t="s">
        <v>2643</v>
      </c>
      <c r="F242" s="138" t="s">
        <v>2644</v>
      </c>
      <c r="G242" s="139" t="s">
        <v>236</v>
      </c>
      <c r="H242" s="140">
        <v>50</v>
      </c>
      <c r="I242" s="141"/>
      <c r="J242" s="142">
        <f>ROUND(I242*H242,2)</f>
        <v>0</v>
      </c>
      <c r="K242" s="138" t="s">
        <v>237</v>
      </c>
      <c r="L242" s="32"/>
      <c r="M242" s="143" t="s">
        <v>1</v>
      </c>
      <c r="N242" s="144" t="s">
        <v>42</v>
      </c>
      <c r="P242" s="145">
        <f>O242*H242</f>
        <v>0</v>
      </c>
      <c r="Q242" s="145">
        <v>0</v>
      </c>
      <c r="R242" s="145">
        <f>Q242*H242</f>
        <v>0</v>
      </c>
      <c r="S242" s="145">
        <v>0</v>
      </c>
      <c r="T242" s="146">
        <f>S242*H242</f>
        <v>0</v>
      </c>
      <c r="AR242" s="147" t="s">
        <v>354</v>
      </c>
      <c r="AT242" s="147" t="s">
        <v>180</v>
      </c>
      <c r="AU242" s="147" t="s">
        <v>86</v>
      </c>
      <c r="AY242" s="17" t="s">
        <v>177</v>
      </c>
      <c r="BE242" s="148">
        <f>IF(N242="základní",J242,0)</f>
        <v>0</v>
      </c>
      <c r="BF242" s="148">
        <f>IF(N242="snížená",J242,0)</f>
        <v>0</v>
      </c>
      <c r="BG242" s="148">
        <f>IF(N242="zákl. přenesená",J242,0)</f>
        <v>0</v>
      </c>
      <c r="BH242" s="148">
        <f>IF(N242="sníž. přenesená",J242,0)</f>
        <v>0</v>
      </c>
      <c r="BI242" s="148">
        <f>IF(N242="nulová",J242,0)</f>
        <v>0</v>
      </c>
      <c r="BJ242" s="17" t="s">
        <v>84</v>
      </c>
      <c r="BK242" s="148">
        <f>ROUND(I242*H242,2)</f>
        <v>0</v>
      </c>
      <c r="BL242" s="17" t="s">
        <v>354</v>
      </c>
      <c r="BM242" s="147" t="s">
        <v>2645</v>
      </c>
    </row>
    <row r="243" spans="2:65" s="1" customFormat="1" ht="11.25">
      <c r="B243" s="32"/>
      <c r="D243" s="149" t="s">
        <v>186</v>
      </c>
      <c r="F243" s="150" t="s">
        <v>2644</v>
      </c>
      <c r="I243" s="151"/>
      <c r="L243" s="32"/>
      <c r="M243" s="152"/>
      <c r="T243" s="56"/>
      <c r="AT243" s="17" t="s">
        <v>186</v>
      </c>
      <c r="AU243" s="17" t="s">
        <v>86</v>
      </c>
    </row>
    <row r="244" spans="2:65" s="1" customFormat="1" ht="24.2" customHeight="1">
      <c r="B244" s="32"/>
      <c r="C244" s="136" t="s">
        <v>564</v>
      </c>
      <c r="D244" s="136" t="s">
        <v>180</v>
      </c>
      <c r="E244" s="137" t="s">
        <v>2646</v>
      </c>
      <c r="F244" s="138" t="s">
        <v>2647</v>
      </c>
      <c r="G244" s="139" t="s">
        <v>236</v>
      </c>
      <c r="H244" s="140">
        <v>172</v>
      </c>
      <c r="I244" s="141"/>
      <c r="J244" s="142">
        <f>ROUND(I244*H244,2)</f>
        <v>0</v>
      </c>
      <c r="K244" s="138" t="s">
        <v>1</v>
      </c>
      <c r="L244" s="32"/>
      <c r="M244" s="143" t="s">
        <v>1</v>
      </c>
      <c r="N244" s="144" t="s">
        <v>42</v>
      </c>
      <c r="P244" s="145">
        <f>O244*H244</f>
        <v>0</v>
      </c>
      <c r="Q244" s="145">
        <v>4.0999999999999999E-4</v>
      </c>
      <c r="R244" s="145">
        <f>Q244*H244</f>
        <v>7.0519999999999999E-2</v>
      </c>
      <c r="S244" s="145">
        <v>0</v>
      </c>
      <c r="T244" s="146">
        <f>S244*H244</f>
        <v>0</v>
      </c>
      <c r="AR244" s="147" t="s">
        <v>354</v>
      </c>
      <c r="AT244" s="147" t="s">
        <v>180</v>
      </c>
      <c r="AU244" s="147" t="s">
        <v>86</v>
      </c>
      <c r="AY244" s="17" t="s">
        <v>177</v>
      </c>
      <c r="BE244" s="148">
        <f>IF(N244="základní",J244,0)</f>
        <v>0</v>
      </c>
      <c r="BF244" s="148">
        <f>IF(N244="snížená",J244,0)</f>
        <v>0</v>
      </c>
      <c r="BG244" s="148">
        <f>IF(N244="zákl. přenesená",J244,0)</f>
        <v>0</v>
      </c>
      <c r="BH244" s="148">
        <f>IF(N244="sníž. přenesená",J244,0)</f>
        <v>0</v>
      </c>
      <c r="BI244" s="148">
        <f>IF(N244="nulová",J244,0)</f>
        <v>0</v>
      </c>
      <c r="BJ244" s="17" t="s">
        <v>84</v>
      </c>
      <c r="BK244" s="148">
        <f>ROUND(I244*H244,2)</f>
        <v>0</v>
      </c>
      <c r="BL244" s="17" t="s">
        <v>354</v>
      </c>
      <c r="BM244" s="147" t="s">
        <v>2648</v>
      </c>
    </row>
    <row r="245" spans="2:65" s="1" customFormat="1" ht="11.25">
      <c r="B245" s="32"/>
      <c r="D245" s="149" t="s">
        <v>186</v>
      </c>
      <c r="F245" s="150" t="s">
        <v>2647</v>
      </c>
      <c r="I245" s="151"/>
      <c r="L245" s="32"/>
      <c r="M245" s="152"/>
      <c r="T245" s="56"/>
      <c r="AT245" s="17" t="s">
        <v>186</v>
      </c>
      <c r="AU245" s="17" t="s">
        <v>86</v>
      </c>
    </row>
    <row r="246" spans="2:65" s="1" customFormat="1" ht="24.2" customHeight="1">
      <c r="B246" s="32"/>
      <c r="C246" s="136" t="s">
        <v>573</v>
      </c>
      <c r="D246" s="136" t="s">
        <v>180</v>
      </c>
      <c r="E246" s="137" t="s">
        <v>2649</v>
      </c>
      <c r="F246" s="138" t="s">
        <v>2650</v>
      </c>
      <c r="G246" s="139" t="s">
        <v>236</v>
      </c>
      <c r="H246" s="140">
        <v>89</v>
      </c>
      <c r="I246" s="141"/>
      <c r="J246" s="142">
        <f>ROUND(I246*H246,2)</f>
        <v>0</v>
      </c>
      <c r="K246" s="138" t="s">
        <v>1</v>
      </c>
      <c r="L246" s="32"/>
      <c r="M246" s="143" t="s">
        <v>1</v>
      </c>
      <c r="N246" s="144" t="s">
        <v>42</v>
      </c>
      <c r="P246" s="145">
        <f>O246*H246</f>
        <v>0</v>
      </c>
      <c r="Q246" s="145">
        <v>4.0999999999999999E-4</v>
      </c>
      <c r="R246" s="145">
        <f>Q246*H246</f>
        <v>3.6490000000000002E-2</v>
      </c>
      <c r="S246" s="145">
        <v>0</v>
      </c>
      <c r="T246" s="146">
        <f>S246*H246</f>
        <v>0</v>
      </c>
      <c r="AR246" s="147" t="s">
        <v>354</v>
      </c>
      <c r="AT246" s="147" t="s">
        <v>180</v>
      </c>
      <c r="AU246" s="147" t="s">
        <v>86</v>
      </c>
      <c r="AY246" s="17" t="s">
        <v>177</v>
      </c>
      <c r="BE246" s="148">
        <f>IF(N246="základní",J246,0)</f>
        <v>0</v>
      </c>
      <c r="BF246" s="148">
        <f>IF(N246="snížená",J246,0)</f>
        <v>0</v>
      </c>
      <c r="BG246" s="148">
        <f>IF(N246="zákl. přenesená",J246,0)</f>
        <v>0</v>
      </c>
      <c r="BH246" s="148">
        <f>IF(N246="sníž. přenesená",J246,0)</f>
        <v>0</v>
      </c>
      <c r="BI246" s="148">
        <f>IF(N246="nulová",J246,0)</f>
        <v>0</v>
      </c>
      <c r="BJ246" s="17" t="s">
        <v>84</v>
      </c>
      <c r="BK246" s="148">
        <f>ROUND(I246*H246,2)</f>
        <v>0</v>
      </c>
      <c r="BL246" s="17" t="s">
        <v>354</v>
      </c>
      <c r="BM246" s="147" t="s">
        <v>2651</v>
      </c>
    </row>
    <row r="247" spans="2:65" s="1" customFormat="1" ht="11.25">
      <c r="B247" s="32"/>
      <c r="D247" s="149" t="s">
        <v>186</v>
      </c>
      <c r="F247" s="150" t="s">
        <v>2650</v>
      </c>
      <c r="I247" s="151"/>
      <c r="L247" s="32"/>
      <c r="M247" s="152"/>
      <c r="T247" s="56"/>
      <c r="AT247" s="17" t="s">
        <v>186</v>
      </c>
      <c r="AU247" s="17" t="s">
        <v>86</v>
      </c>
    </row>
    <row r="248" spans="2:65" s="1" customFormat="1" ht="24.2" customHeight="1">
      <c r="B248" s="32"/>
      <c r="C248" s="136" t="s">
        <v>580</v>
      </c>
      <c r="D248" s="136" t="s">
        <v>180</v>
      </c>
      <c r="E248" s="137" t="s">
        <v>2652</v>
      </c>
      <c r="F248" s="138" t="s">
        <v>2653</v>
      </c>
      <c r="G248" s="139" t="s">
        <v>236</v>
      </c>
      <c r="H248" s="140">
        <v>29</v>
      </c>
      <c r="I248" s="141"/>
      <c r="J248" s="142">
        <f>ROUND(I248*H248,2)</f>
        <v>0</v>
      </c>
      <c r="K248" s="138" t="s">
        <v>1</v>
      </c>
      <c r="L248" s="32"/>
      <c r="M248" s="143" t="s">
        <v>1</v>
      </c>
      <c r="N248" s="144" t="s">
        <v>42</v>
      </c>
      <c r="P248" s="145">
        <f>O248*H248</f>
        <v>0</v>
      </c>
      <c r="Q248" s="145">
        <v>4.0999999999999999E-4</v>
      </c>
      <c r="R248" s="145">
        <f>Q248*H248</f>
        <v>1.189E-2</v>
      </c>
      <c r="S248" s="145">
        <v>0</v>
      </c>
      <c r="T248" s="146">
        <f>S248*H248</f>
        <v>0</v>
      </c>
      <c r="AR248" s="147" t="s">
        <v>354</v>
      </c>
      <c r="AT248" s="147" t="s">
        <v>180</v>
      </c>
      <c r="AU248" s="147" t="s">
        <v>86</v>
      </c>
      <c r="AY248" s="17" t="s">
        <v>177</v>
      </c>
      <c r="BE248" s="148">
        <f>IF(N248="základní",J248,0)</f>
        <v>0</v>
      </c>
      <c r="BF248" s="148">
        <f>IF(N248="snížená",J248,0)</f>
        <v>0</v>
      </c>
      <c r="BG248" s="148">
        <f>IF(N248="zákl. přenesená",J248,0)</f>
        <v>0</v>
      </c>
      <c r="BH248" s="148">
        <f>IF(N248="sníž. přenesená",J248,0)</f>
        <v>0</v>
      </c>
      <c r="BI248" s="148">
        <f>IF(N248="nulová",J248,0)</f>
        <v>0</v>
      </c>
      <c r="BJ248" s="17" t="s">
        <v>84</v>
      </c>
      <c r="BK248" s="148">
        <f>ROUND(I248*H248,2)</f>
        <v>0</v>
      </c>
      <c r="BL248" s="17" t="s">
        <v>354</v>
      </c>
      <c r="BM248" s="147" t="s">
        <v>2654</v>
      </c>
    </row>
    <row r="249" spans="2:65" s="1" customFormat="1" ht="11.25">
      <c r="B249" s="32"/>
      <c r="D249" s="149" t="s">
        <v>186</v>
      </c>
      <c r="F249" s="150" t="s">
        <v>2653</v>
      </c>
      <c r="I249" s="151"/>
      <c r="L249" s="32"/>
      <c r="M249" s="152"/>
      <c r="T249" s="56"/>
      <c r="AT249" s="17" t="s">
        <v>186</v>
      </c>
      <c r="AU249" s="17" t="s">
        <v>86</v>
      </c>
    </row>
    <row r="250" spans="2:65" s="1" customFormat="1" ht="24.2" customHeight="1">
      <c r="B250" s="32"/>
      <c r="C250" s="136" t="s">
        <v>585</v>
      </c>
      <c r="D250" s="136" t="s">
        <v>180</v>
      </c>
      <c r="E250" s="137" t="s">
        <v>2655</v>
      </c>
      <c r="F250" s="138" t="s">
        <v>2656</v>
      </c>
      <c r="G250" s="139" t="s">
        <v>236</v>
      </c>
      <c r="H250" s="140">
        <v>29</v>
      </c>
      <c r="I250" s="141"/>
      <c r="J250" s="142">
        <f>ROUND(I250*H250,2)</f>
        <v>0</v>
      </c>
      <c r="K250" s="138" t="s">
        <v>1</v>
      </c>
      <c r="L250" s="32"/>
      <c r="M250" s="143" t="s">
        <v>1</v>
      </c>
      <c r="N250" s="144" t="s">
        <v>42</v>
      </c>
      <c r="P250" s="145">
        <f>O250*H250</f>
        <v>0</v>
      </c>
      <c r="Q250" s="145">
        <v>4.0999999999999999E-4</v>
      </c>
      <c r="R250" s="145">
        <f>Q250*H250</f>
        <v>1.189E-2</v>
      </c>
      <c r="S250" s="145">
        <v>0</v>
      </c>
      <c r="T250" s="146">
        <f>S250*H250</f>
        <v>0</v>
      </c>
      <c r="AR250" s="147" t="s">
        <v>354</v>
      </c>
      <c r="AT250" s="147" t="s">
        <v>180</v>
      </c>
      <c r="AU250" s="147" t="s">
        <v>86</v>
      </c>
      <c r="AY250" s="17" t="s">
        <v>177</v>
      </c>
      <c r="BE250" s="148">
        <f>IF(N250="základní",J250,0)</f>
        <v>0</v>
      </c>
      <c r="BF250" s="148">
        <f>IF(N250="snížená",J250,0)</f>
        <v>0</v>
      </c>
      <c r="BG250" s="148">
        <f>IF(N250="zákl. přenesená",J250,0)</f>
        <v>0</v>
      </c>
      <c r="BH250" s="148">
        <f>IF(N250="sníž. přenesená",J250,0)</f>
        <v>0</v>
      </c>
      <c r="BI250" s="148">
        <f>IF(N250="nulová",J250,0)</f>
        <v>0</v>
      </c>
      <c r="BJ250" s="17" t="s">
        <v>84</v>
      </c>
      <c r="BK250" s="148">
        <f>ROUND(I250*H250,2)</f>
        <v>0</v>
      </c>
      <c r="BL250" s="17" t="s">
        <v>354</v>
      </c>
      <c r="BM250" s="147" t="s">
        <v>2657</v>
      </c>
    </row>
    <row r="251" spans="2:65" s="1" customFormat="1" ht="11.25">
      <c r="B251" s="32"/>
      <c r="D251" s="149" t="s">
        <v>186</v>
      </c>
      <c r="F251" s="150" t="s">
        <v>2656</v>
      </c>
      <c r="I251" s="151"/>
      <c r="L251" s="32"/>
      <c r="M251" s="152"/>
      <c r="T251" s="56"/>
      <c r="AT251" s="17" t="s">
        <v>186</v>
      </c>
      <c r="AU251" s="17" t="s">
        <v>86</v>
      </c>
    </row>
    <row r="252" spans="2:65" s="1" customFormat="1" ht="16.5" customHeight="1">
      <c r="B252" s="32"/>
      <c r="C252" s="136" t="s">
        <v>592</v>
      </c>
      <c r="D252" s="136" t="s">
        <v>180</v>
      </c>
      <c r="E252" s="137" t="s">
        <v>2658</v>
      </c>
      <c r="F252" s="138" t="s">
        <v>2659</v>
      </c>
      <c r="G252" s="139" t="s">
        <v>236</v>
      </c>
      <c r="H252" s="140">
        <v>201</v>
      </c>
      <c r="I252" s="141"/>
      <c r="J252" s="142">
        <f>ROUND(I252*H252,2)</f>
        <v>0</v>
      </c>
      <c r="K252" s="138" t="s">
        <v>237</v>
      </c>
      <c r="L252" s="32"/>
      <c r="M252" s="143" t="s">
        <v>1</v>
      </c>
      <c r="N252" s="144" t="s">
        <v>42</v>
      </c>
      <c r="P252" s="145">
        <f>O252*H252</f>
        <v>0</v>
      </c>
      <c r="Q252" s="145">
        <v>0</v>
      </c>
      <c r="R252" s="145">
        <f>Q252*H252</f>
        <v>0</v>
      </c>
      <c r="S252" s="145">
        <v>0</v>
      </c>
      <c r="T252" s="146">
        <f>S252*H252</f>
        <v>0</v>
      </c>
      <c r="AR252" s="147" t="s">
        <v>354</v>
      </c>
      <c r="AT252" s="147" t="s">
        <v>180</v>
      </c>
      <c r="AU252" s="147" t="s">
        <v>86</v>
      </c>
      <c r="AY252" s="17" t="s">
        <v>177</v>
      </c>
      <c r="BE252" s="148">
        <f>IF(N252="základní",J252,0)</f>
        <v>0</v>
      </c>
      <c r="BF252" s="148">
        <f>IF(N252="snížená",J252,0)</f>
        <v>0</v>
      </c>
      <c r="BG252" s="148">
        <f>IF(N252="zákl. přenesená",J252,0)</f>
        <v>0</v>
      </c>
      <c r="BH252" s="148">
        <f>IF(N252="sníž. přenesená",J252,0)</f>
        <v>0</v>
      </c>
      <c r="BI252" s="148">
        <f>IF(N252="nulová",J252,0)</f>
        <v>0</v>
      </c>
      <c r="BJ252" s="17" t="s">
        <v>84</v>
      </c>
      <c r="BK252" s="148">
        <f>ROUND(I252*H252,2)</f>
        <v>0</v>
      </c>
      <c r="BL252" s="17" t="s">
        <v>354</v>
      </c>
      <c r="BM252" s="147" t="s">
        <v>2660</v>
      </c>
    </row>
    <row r="253" spans="2:65" s="1" customFormat="1" ht="11.25">
      <c r="B253" s="32"/>
      <c r="D253" s="149" t="s">
        <v>186</v>
      </c>
      <c r="F253" s="150" t="s">
        <v>2659</v>
      </c>
      <c r="I253" s="151"/>
      <c r="L253" s="32"/>
      <c r="M253" s="152"/>
      <c r="T253" s="56"/>
      <c r="AT253" s="17" t="s">
        <v>186</v>
      </c>
      <c r="AU253" s="17" t="s">
        <v>86</v>
      </c>
    </row>
    <row r="254" spans="2:65" s="1" customFormat="1" ht="16.5" customHeight="1">
      <c r="B254" s="32"/>
      <c r="C254" s="136" t="s">
        <v>603</v>
      </c>
      <c r="D254" s="136" t="s">
        <v>180</v>
      </c>
      <c r="E254" s="137" t="s">
        <v>2661</v>
      </c>
      <c r="F254" s="138" t="s">
        <v>2662</v>
      </c>
      <c r="G254" s="139" t="s">
        <v>236</v>
      </c>
      <c r="H254" s="140">
        <v>29</v>
      </c>
      <c r="I254" s="141"/>
      <c r="J254" s="142">
        <f>ROUND(I254*H254,2)</f>
        <v>0</v>
      </c>
      <c r="K254" s="138" t="s">
        <v>237</v>
      </c>
      <c r="L254" s="32"/>
      <c r="M254" s="143" t="s">
        <v>1</v>
      </c>
      <c r="N254" s="144" t="s">
        <v>42</v>
      </c>
      <c r="P254" s="145">
        <f>O254*H254</f>
        <v>0</v>
      </c>
      <c r="Q254" s="145">
        <v>0</v>
      </c>
      <c r="R254" s="145">
        <f>Q254*H254</f>
        <v>0</v>
      </c>
      <c r="S254" s="145">
        <v>0</v>
      </c>
      <c r="T254" s="146">
        <f>S254*H254</f>
        <v>0</v>
      </c>
      <c r="AR254" s="147" t="s">
        <v>354</v>
      </c>
      <c r="AT254" s="147" t="s">
        <v>180</v>
      </c>
      <c r="AU254" s="147" t="s">
        <v>86</v>
      </c>
      <c r="AY254" s="17" t="s">
        <v>177</v>
      </c>
      <c r="BE254" s="148">
        <f>IF(N254="základní",J254,0)</f>
        <v>0</v>
      </c>
      <c r="BF254" s="148">
        <f>IF(N254="snížená",J254,0)</f>
        <v>0</v>
      </c>
      <c r="BG254" s="148">
        <f>IF(N254="zákl. přenesená",J254,0)</f>
        <v>0</v>
      </c>
      <c r="BH254" s="148">
        <f>IF(N254="sníž. přenesená",J254,0)</f>
        <v>0</v>
      </c>
      <c r="BI254" s="148">
        <f>IF(N254="nulová",J254,0)</f>
        <v>0</v>
      </c>
      <c r="BJ254" s="17" t="s">
        <v>84</v>
      </c>
      <c r="BK254" s="148">
        <f>ROUND(I254*H254,2)</f>
        <v>0</v>
      </c>
      <c r="BL254" s="17" t="s">
        <v>354</v>
      </c>
      <c r="BM254" s="147" t="s">
        <v>2663</v>
      </c>
    </row>
    <row r="255" spans="2:65" s="1" customFormat="1" ht="11.25">
      <c r="B255" s="32"/>
      <c r="D255" s="149" t="s">
        <v>186</v>
      </c>
      <c r="F255" s="150" t="s">
        <v>2662</v>
      </c>
      <c r="I255" s="151"/>
      <c r="L255" s="32"/>
      <c r="M255" s="152"/>
      <c r="T255" s="56"/>
      <c r="AT255" s="17" t="s">
        <v>186</v>
      </c>
      <c r="AU255" s="17" t="s">
        <v>86</v>
      </c>
    </row>
    <row r="256" spans="2:65" s="11" customFormat="1" ht="22.9" customHeight="1">
      <c r="B256" s="124"/>
      <c r="D256" s="125" t="s">
        <v>76</v>
      </c>
      <c r="E256" s="134" t="s">
        <v>2664</v>
      </c>
      <c r="F256" s="134" t="s">
        <v>2665</v>
      </c>
      <c r="I256" s="127"/>
      <c r="J256" s="135">
        <f>BK256</f>
        <v>0</v>
      </c>
      <c r="L256" s="124"/>
      <c r="M256" s="129"/>
      <c r="P256" s="130">
        <f>SUM(P257:P325)</f>
        <v>0</v>
      </c>
      <c r="R256" s="130">
        <f>SUM(R257:R325)</f>
        <v>0.45949800000000007</v>
      </c>
      <c r="T256" s="131">
        <f>SUM(T257:T325)</f>
        <v>0</v>
      </c>
      <c r="AR256" s="125" t="s">
        <v>86</v>
      </c>
      <c r="AT256" s="132" t="s">
        <v>76</v>
      </c>
      <c r="AU256" s="132" t="s">
        <v>84</v>
      </c>
      <c r="AY256" s="125" t="s">
        <v>177</v>
      </c>
      <c r="BK256" s="133">
        <f>SUM(BK257:BK325)</f>
        <v>0</v>
      </c>
    </row>
    <row r="257" spans="2:65" s="1" customFormat="1" ht="16.5" customHeight="1">
      <c r="B257" s="32"/>
      <c r="C257" s="136" t="s">
        <v>609</v>
      </c>
      <c r="D257" s="136" t="s">
        <v>180</v>
      </c>
      <c r="E257" s="137" t="s">
        <v>2666</v>
      </c>
      <c r="F257" s="138" t="s">
        <v>2667</v>
      </c>
      <c r="G257" s="139" t="s">
        <v>393</v>
      </c>
      <c r="H257" s="140">
        <v>2</v>
      </c>
      <c r="I257" s="141"/>
      <c r="J257" s="142">
        <f>ROUND(I257*H257,2)</f>
        <v>0</v>
      </c>
      <c r="K257" s="138" t="s">
        <v>1</v>
      </c>
      <c r="L257" s="32"/>
      <c r="M257" s="143" t="s">
        <v>1</v>
      </c>
      <c r="N257" s="144" t="s">
        <v>42</v>
      </c>
      <c r="P257" s="145">
        <f>O257*H257</f>
        <v>0</v>
      </c>
      <c r="Q257" s="145">
        <v>2.7E-4</v>
      </c>
      <c r="R257" s="145">
        <f>Q257*H257</f>
        <v>5.4000000000000001E-4</v>
      </c>
      <c r="S257" s="145">
        <v>0</v>
      </c>
      <c r="T257" s="146">
        <f>S257*H257</f>
        <v>0</v>
      </c>
      <c r="AR257" s="147" t="s">
        <v>354</v>
      </c>
      <c r="AT257" s="147" t="s">
        <v>180</v>
      </c>
      <c r="AU257" s="147" t="s">
        <v>86</v>
      </c>
      <c r="AY257" s="17" t="s">
        <v>177</v>
      </c>
      <c r="BE257" s="148">
        <f>IF(N257="základní",J257,0)</f>
        <v>0</v>
      </c>
      <c r="BF257" s="148">
        <f>IF(N257="snížená",J257,0)</f>
        <v>0</v>
      </c>
      <c r="BG257" s="148">
        <f>IF(N257="zákl. přenesená",J257,0)</f>
        <v>0</v>
      </c>
      <c r="BH257" s="148">
        <f>IF(N257="sníž. přenesená",J257,0)</f>
        <v>0</v>
      </c>
      <c r="BI257" s="148">
        <f>IF(N257="nulová",J257,0)</f>
        <v>0</v>
      </c>
      <c r="BJ257" s="17" t="s">
        <v>84</v>
      </c>
      <c r="BK257" s="148">
        <f>ROUND(I257*H257,2)</f>
        <v>0</v>
      </c>
      <c r="BL257" s="17" t="s">
        <v>354</v>
      </c>
      <c r="BM257" s="147" t="s">
        <v>2668</v>
      </c>
    </row>
    <row r="258" spans="2:65" s="1" customFormat="1" ht="11.25">
      <c r="B258" s="32"/>
      <c r="D258" s="149" t="s">
        <v>186</v>
      </c>
      <c r="F258" s="150" t="s">
        <v>2667</v>
      </c>
      <c r="I258" s="151"/>
      <c r="L258" s="32"/>
      <c r="M258" s="152"/>
      <c r="T258" s="56"/>
      <c r="AT258" s="17" t="s">
        <v>186</v>
      </c>
      <c r="AU258" s="17" t="s">
        <v>86</v>
      </c>
    </row>
    <row r="259" spans="2:65" s="1" customFormat="1" ht="16.5" customHeight="1">
      <c r="B259" s="32"/>
      <c r="C259" s="136" t="s">
        <v>620</v>
      </c>
      <c r="D259" s="136" t="s">
        <v>180</v>
      </c>
      <c r="E259" s="137" t="s">
        <v>2669</v>
      </c>
      <c r="F259" s="138" t="s">
        <v>2670</v>
      </c>
      <c r="G259" s="139" t="s">
        <v>393</v>
      </c>
      <c r="H259" s="140">
        <v>11</v>
      </c>
      <c r="I259" s="141"/>
      <c r="J259" s="142">
        <f>ROUND(I259*H259,2)</f>
        <v>0</v>
      </c>
      <c r="K259" s="138" t="s">
        <v>1</v>
      </c>
      <c r="L259" s="32"/>
      <c r="M259" s="143" t="s">
        <v>1</v>
      </c>
      <c r="N259" s="144" t="s">
        <v>42</v>
      </c>
      <c r="P259" s="145">
        <f>O259*H259</f>
        <v>0</v>
      </c>
      <c r="Q259" s="145">
        <v>2.7E-4</v>
      </c>
      <c r="R259" s="145">
        <f>Q259*H259</f>
        <v>2.97E-3</v>
      </c>
      <c r="S259" s="145">
        <v>0</v>
      </c>
      <c r="T259" s="146">
        <f>S259*H259</f>
        <v>0</v>
      </c>
      <c r="AR259" s="147" t="s">
        <v>354</v>
      </c>
      <c r="AT259" s="147" t="s">
        <v>180</v>
      </c>
      <c r="AU259" s="147" t="s">
        <v>86</v>
      </c>
      <c r="AY259" s="17" t="s">
        <v>177</v>
      </c>
      <c r="BE259" s="148">
        <f>IF(N259="základní",J259,0)</f>
        <v>0</v>
      </c>
      <c r="BF259" s="148">
        <f>IF(N259="snížená",J259,0)</f>
        <v>0</v>
      </c>
      <c r="BG259" s="148">
        <f>IF(N259="zákl. přenesená",J259,0)</f>
        <v>0</v>
      </c>
      <c r="BH259" s="148">
        <f>IF(N259="sníž. přenesená",J259,0)</f>
        <v>0</v>
      </c>
      <c r="BI259" s="148">
        <f>IF(N259="nulová",J259,0)</f>
        <v>0</v>
      </c>
      <c r="BJ259" s="17" t="s">
        <v>84</v>
      </c>
      <c r="BK259" s="148">
        <f>ROUND(I259*H259,2)</f>
        <v>0</v>
      </c>
      <c r="BL259" s="17" t="s">
        <v>354</v>
      </c>
      <c r="BM259" s="147" t="s">
        <v>2671</v>
      </c>
    </row>
    <row r="260" spans="2:65" s="1" customFormat="1" ht="11.25">
      <c r="B260" s="32"/>
      <c r="D260" s="149" t="s">
        <v>186</v>
      </c>
      <c r="F260" s="150" t="s">
        <v>2670</v>
      </c>
      <c r="I260" s="151"/>
      <c r="L260" s="32"/>
      <c r="M260" s="152"/>
      <c r="T260" s="56"/>
      <c r="AT260" s="17" t="s">
        <v>186</v>
      </c>
      <c r="AU260" s="17" t="s">
        <v>86</v>
      </c>
    </row>
    <row r="261" spans="2:65" s="1" customFormat="1" ht="16.5" customHeight="1">
      <c r="B261" s="32"/>
      <c r="C261" s="136" t="s">
        <v>627</v>
      </c>
      <c r="D261" s="136" t="s">
        <v>180</v>
      </c>
      <c r="E261" s="137" t="s">
        <v>2672</v>
      </c>
      <c r="F261" s="138" t="s">
        <v>2673</v>
      </c>
      <c r="G261" s="139" t="s">
        <v>393</v>
      </c>
      <c r="H261" s="140">
        <v>2</v>
      </c>
      <c r="I261" s="141"/>
      <c r="J261" s="142">
        <f>ROUND(I261*H261,2)</f>
        <v>0</v>
      </c>
      <c r="K261" s="138" t="s">
        <v>237</v>
      </c>
      <c r="L261" s="32"/>
      <c r="M261" s="143" t="s">
        <v>1</v>
      </c>
      <c r="N261" s="144" t="s">
        <v>42</v>
      </c>
      <c r="P261" s="145">
        <f>O261*H261</f>
        <v>0</v>
      </c>
      <c r="Q261" s="145">
        <v>2.2799999999999999E-3</v>
      </c>
      <c r="R261" s="145">
        <f>Q261*H261</f>
        <v>4.5599999999999998E-3</v>
      </c>
      <c r="S261" s="145">
        <v>0</v>
      </c>
      <c r="T261" s="146">
        <f>S261*H261</f>
        <v>0</v>
      </c>
      <c r="AR261" s="147" t="s">
        <v>354</v>
      </c>
      <c r="AT261" s="147" t="s">
        <v>180</v>
      </c>
      <c r="AU261" s="147" t="s">
        <v>86</v>
      </c>
      <c r="AY261" s="17" t="s">
        <v>177</v>
      </c>
      <c r="BE261" s="148">
        <f>IF(N261="základní",J261,0)</f>
        <v>0</v>
      </c>
      <c r="BF261" s="148">
        <f>IF(N261="snížená",J261,0)</f>
        <v>0</v>
      </c>
      <c r="BG261" s="148">
        <f>IF(N261="zákl. přenesená",J261,0)</f>
        <v>0</v>
      </c>
      <c r="BH261" s="148">
        <f>IF(N261="sníž. přenesená",J261,0)</f>
        <v>0</v>
      </c>
      <c r="BI261" s="148">
        <f>IF(N261="nulová",J261,0)</f>
        <v>0</v>
      </c>
      <c r="BJ261" s="17" t="s">
        <v>84</v>
      </c>
      <c r="BK261" s="148">
        <f>ROUND(I261*H261,2)</f>
        <v>0</v>
      </c>
      <c r="BL261" s="17" t="s">
        <v>354</v>
      </c>
      <c r="BM261" s="147" t="s">
        <v>2674</v>
      </c>
    </row>
    <row r="262" spans="2:65" s="1" customFormat="1" ht="11.25">
      <c r="B262" s="32"/>
      <c r="D262" s="149" t="s">
        <v>186</v>
      </c>
      <c r="F262" s="150" t="s">
        <v>2673</v>
      </c>
      <c r="I262" s="151"/>
      <c r="L262" s="32"/>
      <c r="M262" s="152"/>
      <c r="T262" s="56"/>
      <c r="AT262" s="17" t="s">
        <v>186</v>
      </c>
      <c r="AU262" s="17" t="s">
        <v>86</v>
      </c>
    </row>
    <row r="263" spans="2:65" s="1" customFormat="1" ht="24.2" customHeight="1">
      <c r="B263" s="32"/>
      <c r="C263" s="136" t="s">
        <v>643</v>
      </c>
      <c r="D263" s="136" t="s">
        <v>180</v>
      </c>
      <c r="E263" s="137" t="s">
        <v>2675</v>
      </c>
      <c r="F263" s="138" t="s">
        <v>2676</v>
      </c>
      <c r="G263" s="139" t="s">
        <v>393</v>
      </c>
      <c r="H263" s="140">
        <v>1</v>
      </c>
      <c r="I263" s="141"/>
      <c r="J263" s="142">
        <f>ROUND(I263*H263,2)</f>
        <v>0</v>
      </c>
      <c r="K263" s="138" t="s">
        <v>1</v>
      </c>
      <c r="L263" s="32"/>
      <c r="M263" s="143" t="s">
        <v>1</v>
      </c>
      <c r="N263" s="144" t="s">
        <v>42</v>
      </c>
      <c r="P263" s="145">
        <f>O263*H263</f>
        <v>0</v>
      </c>
      <c r="Q263" s="145">
        <v>1.8000000000000001E-4</v>
      </c>
      <c r="R263" s="145">
        <f>Q263*H263</f>
        <v>1.8000000000000001E-4</v>
      </c>
      <c r="S263" s="145">
        <v>0</v>
      </c>
      <c r="T263" s="146">
        <f>S263*H263</f>
        <v>0</v>
      </c>
      <c r="AR263" s="147" t="s">
        <v>354</v>
      </c>
      <c r="AT263" s="147" t="s">
        <v>180</v>
      </c>
      <c r="AU263" s="147" t="s">
        <v>86</v>
      </c>
      <c r="AY263" s="17" t="s">
        <v>177</v>
      </c>
      <c r="BE263" s="148">
        <f>IF(N263="základní",J263,0)</f>
        <v>0</v>
      </c>
      <c r="BF263" s="148">
        <f>IF(N263="snížená",J263,0)</f>
        <v>0</v>
      </c>
      <c r="BG263" s="148">
        <f>IF(N263="zákl. přenesená",J263,0)</f>
        <v>0</v>
      </c>
      <c r="BH263" s="148">
        <f>IF(N263="sníž. přenesená",J263,0)</f>
        <v>0</v>
      </c>
      <c r="BI263" s="148">
        <f>IF(N263="nulová",J263,0)</f>
        <v>0</v>
      </c>
      <c r="BJ263" s="17" t="s">
        <v>84</v>
      </c>
      <c r="BK263" s="148">
        <f>ROUND(I263*H263,2)</f>
        <v>0</v>
      </c>
      <c r="BL263" s="17" t="s">
        <v>354</v>
      </c>
      <c r="BM263" s="147" t="s">
        <v>2677</v>
      </c>
    </row>
    <row r="264" spans="2:65" s="1" customFormat="1" ht="19.5">
      <c r="B264" s="32"/>
      <c r="D264" s="149" t="s">
        <v>186</v>
      </c>
      <c r="F264" s="150" t="s">
        <v>2676</v>
      </c>
      <c r="I264" s="151"/>
      <c r="L264" s="32"/>
      <c r="M264" s="152"/>
      <c r="T264" s="56"/>
      <c r="AT264" s="17" t="s">
        <v>186</v>
      </c>
      <c r="AU264" s="17" t="s">
        <v>86</v>
      </c>
    </row>
    <row r="265" spans="2:65" s="1" customFormat="1" ht="16.5" customHeight="1">
      <c r="B265" s="32"/>
      <c r="C265" s="136" t="s">
        <v>651</v>
      </c>
      <c r="D265" s="136" t="s">
        <v>180</v>
      </c>
      <c r="E265" s="137" t="s">
        <v>2678</v>
      </c>
      <c r="F265" s="138" t="s">
        <v>2679</v>
      </c>
      <c r="G265" s="139" t="s">
        <v>393</v>
      </c>
      <c r="H265" s="140">
        <v>8</v>
      </c>
      <c r="I265" s="141"/>
      <c r="J265" s="142">
        <f>ROUND(I265*H265,2)</f>
        <v>0</v>
      </c>
      <c r="K265" s="138" t="s">
        <v>237</v>
      </c>
      <c r="L265" s="32"/>
      <c r="M265" s="143" t="s">
        <v>1</v>
      </c>
      <c r="N265" s="144" t="s">
        <v>42</v>
      </c>
      <c r="P265" s="145">
        <f>O265*H265</f>
        <v>0</v>
      </c>
      <c r="Q265" s="145">
        <v>2.0000000000000001E-4</v>
      </c>
      <c r="R265" s="145">
        <f>Q265*H265</f>
        <v>1.6000000000000001E-3</v>
      </c>
      <c r="S265" s="145">
        <v>0</v>
      </c>
      <c r="T265" s="146">
        <f>S265*H265</f>
        <v>0</v>
      </c>
      <c r="AR265" s="147" t="s">
        <v>354</v>
      </c>
      <c r="AT265" s="147" t="s">
        <v>180</v>
      </c>
      <c r="AU265" s="147" t="s">
        <v>86</v>
      </c>
      <c r="AY265" s="17" t="s">
        <v>177</v>
      </c>
      <c r="BE265" s="148">
        <f>IF(N265="základní",J265,0)</f>
        <v>0</v>
      </c>
      <c r="BF265" s="148">
        <f>IF(N265="snížená",J265,0)</f>
        <v>0</v>
      </c>
      <c r="BG265" s="148">
        <f>IF(N265="zákl. přenesená",J265,0)</f>
        <v>0</v>
      </c>
      <c r="BH265" s="148">
        <f>IF(N265="sníž. přenesená",J265,0)</f>
        <v>0</v>
      </c>
      <c r="BI265" s="148">
        <f>IF(N265="nulová",J265,0)</f>
        <v>0</v>
      </c>
      <c r="BJ265" s="17" t="s">
        <v>84</v>
      </c>
      <c r="BK265" s="148">
        <f>ROUND(I265*H265,2)</f>
        <v>0</v>
      </c>
      <c r="BL265" s="17" t="s">
        <v>354</v>
      </c>
      <c r="BM265" s="147" t="s">
        <v>2680</v>
      </c>
    </row>
    <row r="266" spans="2:65" s="1" customFormat="1" ht="11.25">
      <c r="B266" s="32"/>
      <c r="D266" s="149" t="s">
        <v>186</v>
      </c>
      <c r="F266" s="150" t="s">
        <v>2679</v>
      </c>
      <c r="I266" s="151"/>
      <c r="L266" s="32"/>
      <c r="M266" s="152"/>
      <c r="T266" s="56"/>
      <c r="AT266" s="17" t="s">
        <v>186</v>
      </c>
      <c r="AU266" s="17" t="s">
        <v>86</v>
      </c>
    </row>
    <row r="267" spans="2:65" s="1" customFormat="1" ht="16.5" customHeight="1">
      <c r="B267" s="32"/>
      <c r="C267" s="136" t="s">
        <v>657</v>
      </c>
      <c r="D267" s="136" t="s">
        <v>180</v>
      </c>
      <c r="E267" s="137" t="s">
        <v>2681</v>
      </c>
      <c r="F267" s="138" t="s">
        <v>2682</v>
      </c>
      <c r="G267" s="139" t="s">
        <v>393</v>
      </c>
      <c r="H267" s="140">
        <v>1</v>
      </c>
      <c r="I267" s="141"/>
      <c r="J267" s="142">
        <f>ROUND(I267*H267,2)</f>
        <v>0</v>
      </c>
      <c r="K267" s="138" t="s">
        <v>1</v>
      </c>
      <c r="L267" s="32"/>
      <c r="M267" s="143" t="s">
        <v>1</v>
      </c>
      <c r="N267" s="144" t="s">
        <v>42</v>
      </c>
      <c r="P267" s="145">
        <f>O267*H267</f>
        <v>0</v>
      </c>
      <c r="Q267" s="145">
        <v>3.2499999999999999E-3</v>
      </c>
      <c r="R267" s="145">
        <f>Q267*H267</f>
        <v>3.2499999999999999E-3</v>
      </c>
      <c r="S267" s="145">
        <v>0</v>
      </c>
      <c r="T267" s="146">
        <f>S267*H267</f>
        <v>0</v>
      </c>
      <c r="AR267" s="147" t="s">
        <v>354</v>
      </c>
      <c r="AT267" s="147" t="s">
        <v>180</v>
      </c>
      <c r="AU267" s="147" t="s">
        <v>86</v>
      </c>
      <c r="AY267" s="17" t="s">
        <v>177</v>
      </c>
      <c r="BE267" s="148">
        <f>IF(N267="základní",J267,0)</f>
        <v>0</v>
      </c>
      <c r="BF267" s="148">
        <f>IF(N267="snížená",J267,0)</f>
        <v>0</v>
      </c>
      <c r="BG267" s="148">
        <f>IF(N267="zákl. přenesená",J267,0)</f>
        <v>0</v>
      </c>
      <c r="BH267" s="148">
        <f>IF(N267="sníž. přenesená",J267,0)</f>
        <v>0</v>
      </c>
      <c r="BI267" s="148">
        <f>IF(N267="nulová",J267,0)</f>
        <v>0</v>
      </c>
      <c r="BJ267" s="17" t="s">
        <v>84</v>
      </c>
      <c r="BK267" s="148">
        <f>ROUND(I267*H267,2)</f>
        <v>0</v>
      </c>
      <c r="BL267" s="17" t="s">
        <v>354</v>
      </c>
      <c r="BM267" s="147" t="s">
        <v>2683</v>
      </c>
    </row>
    <row r="268" spans="2:65" s="1" customFormat="1" ht="11.25">
      <c r="B268" s="32"/>
      <c r="D268" s="149" t="s">
        <v>186</v>
      </c>
      <c r="F268" s="150" t="s">
        <v>2682</v>
      </c>
      <c r="I268" s="151"/>
      <c r="L268" s="32"/>
      <c r="M268" s="152"/>
      <c r="T268" s="56"/>
      <c r="AT268" s="17" t="s">
        <v>186</v>
      </c>
      <c r="AU268" s="17" t="s">
        <v>86</v>
      </c>
    </row>
    <row r="269" spans="2:65" s="1" customFormat="1" ht="16.5" customHeight="1">
      <c r="B269" s="32"/>
      <c r="C269" s="136" t="s">
        <v>667</v>
      </c>
      <c r="D269" s="136" t="s">
        <v>180</v>
      </c>
      <c r="E269" s="137" t="s">
        <v>2684</v>
      </c>
      <c r="F269" s="138" t="s">
        <v>2685</v>
      </c>
      <c r="G269" s="139" t="s">
        <v>393</v>
      </c>
      <c r="H269" s="140">
        <v>1</v>
      </c>
      <c r="I269" s="141"/>
      <c r="J269" s="142">
        <f>ROUND(I269*H269,2)</f>
        <v>0</v>
      </c>
      <c r="K269" s="138" t="s">
        <v>1</v>
      </c>
      <c r="L269" s="32"/>
      <c r="M269" s="143" t="s">
        <v>1</v>
      </c>
      <c r="N269" s="144" t="s">
        <v>42</v>
      </c>
      <c r="P269" s="145">
        <f>O269*H269</f>
        <v>0</v>
      </c>
      <c r="Q269" s="145">
        <v>3.2499999999999999E-3</v>
      </c>
      <c r="R269" s="145">
        <f>Q269*H269</f>
        <v>3.2499999999999999E-3</v>
      </c>
      <c r="S269" s="145">
        <v>0</v>
      </c>
      <c r="T269" s="146">
        <f>S269*H269</f>
        <v>0</v>
      </c>
      <c r="AR269" s="147" t="s">
        <v>354</v>
      </c>
      <c r="AT269" s="147" t="s">
        <v>180</v>
      </c>
      <c r="AU269" s="147" t="s">
        <v>86</v>
      </c>
      <c r="AY269" s="17" t="s">
        <v>177</v>
      </c>
      <c r="BE269" s="148">
        <f>IF(N269="základní",J269,0)</f>
        <v>0</v>
      </c>
      <c r="BF269" s="148">
        <f>IF(N269="snížená",J269,0)</f>
        <v>0</v>
      </c>
      <c r="BG269" s="148">
        <f>IF(N269="zákl. přenesená",J269,0)</f>
        <v>0</v>
      </c>
      <c r="BH269" s="148">
        <f>IF(N269="sníž. přenesená",J269,0)</f>
        <v>0</v>
      </c>
      <c r="BI269" s="148">
        <f>IF(N269="nulová",J269,0)</f>
        <v>0</v>
      </c>
      <c r="BJ269" s="17" t="s">
        <v>84</v>
      </c>
      <c r="BK269" s="148">
        <f>ROUND(I269*H269,2)</f>
        <v>0</v>
      </c>
      <c r="BL269" s="17" t="s">
        <v>354</v>
      </c>
      <c r="BM269" s="147" t="s">
        <v>2686</v>
      </c>
    </row>
    <row r="270" spans="2:65" s="1" customFormat="1" ht="11.25">
      <c r="B270" s="32"/>
      <c r="D270" s="149" t="s">
        <v>186</v>
      </c>
      <c r="F270" s="150" t="s">
        <v>2685</v>
      </c>
      <c r="I270" s="151"/>
      <c r="L270" s="32"/>
      <c r="M270" s="152"/>
      <c r="T270" s="56"/>
      <c r="AT270" s="17" t="s">
        <v>186</v>
      </c>
      <c r="AU270" s="17" t="s">
        <v>86</v>
      </c>
    </row>
    <row r="271" spans="2:65" s="1" customFormat="1" ht="16.5" customHeight="1">
      <c r="B271" s="32"/>
      <c r="C271" s="136" t="s">
        <v>673</v>
      </c>
      <c r="D271" s="136" t="s">
        <v>180</v>
      </c>
      <c r="E271" s="137" t="s">
        <v>2687</v>
      </c>
      <c r="F271" s="138" t="s">
        <v>2688</v>
      </c>
      <c r="G271" s="139" t="s">
        <v>393</v>
      </c>
      <c r="H271" s="140">
        <v>4</v>
      </c>
      <c r="I271" s="141"/>
      <c r="J271" s="142">
        <f>ROUND(I271*H271,2)</f>
        <v>0</v>
      </c>
      <c r="K271" s="138" t="s">
        <v>1</v>
      </c>
      <c r="L271" s="32"/>
      <c r="M271" s="143" t="s">
        <v>1</v>
      </c>
      <c r="N271" s="144" t="s">
        <v>42</v>
      </c>
      <c r="P271" s="145">
        <f>O271*H271</f>
        <v>0</v>
      </c>
      <c r="Q271" s="145">
        <v>3.2499999999999999E-3</v>
      </c>
      <c r="R271" s="145">
        <f>Q271*H271</f>
        <v>1.2999999999999999E-2</v>
      </c>
      <c r="S271" s="145">
        <v>0</v>
      </c>
      <c r="T271" s="146">
        <f>S271*H271</f>
        <v>0</v>
      </c>
      <c r="AR271" s="147" t="s">
        <v>354</v>
      </c>
      <c r="AT271" s="147" t="s">
        <v>180</v>
      </c>
      <c r="AU271" s="147" t="s">
        <v>86</v>
      </c>
      <c r="AY271" s="17" t="s">
        <v>177</v>
      </c>
      <c r="BE271" s="148">
        <f>IF(N271="základní",J271,0)</f>
        <v>0</v>
      </c>
      <c r="BF271" s="148">
        <f>IF(N271="snížená",J271,0)</f>
        <v>0</v>
      </c>
      <c r="BG271" s="148">
        <f>IF(N271="zákl. přenesená",J271,0)</f>
        <v>0</v>
      </c>
      <c r="BH271" s="148">
        <f>IF(N271="sníž. přenesená",J271,0)</f>
        <v>0</v>
      </c>
      <c r="BI271" s="148">
        <f>IF(N271="nulová",J271,0)</f>
        <v>0</v>
      </c>
      <c r="BJ271" s="17" t="s">
        <v>84</v>
      </c>
      <c r="BK271" s="148">
        <f>ROUND(I271*H271,2)</f>
        <v>0</v>
      </c>
      <c r="BL271" s="17" t="s">
        <v>354</v>
      </c>
      <c r="BM271" s="147" t="s">
        <v>2689</v>
      </c>
    </row>
    <row r="272" spans="2:65" s="1" customFormat="1" ht="11.25">
      <c r="B272" s="32"/>
      <c r="D272" s="149" t="s">
        <v>186</v>
      </c>
      <c r="F272" s="150" t="s">
        <v>2688</v>
      </c>
      <c r="I272" s="151"/>
      <c r="L272" s="32"/>
      <c r="M272" s="152"/>
      <c r="T272" s="56"/>
      <c r="AT272" s="17" t="s">
        <v>186</v>
      </c>
      <c r="AU272" s="17" t="s">
        <v>86</v>
      </c>
    </row>
    <row r="273" spans="2:65" s="1" customFormat="1" ht="16.5" customHeight="1">
      <c r="B273" s="32"/>
      <c r="C273" s="136" t="s">
        <v>679</v>
      </c>
      <c r="D273" s="136" t="s">
        <v>180</v>
      </c>
      <c r="E273" s="137" t="s">
        <v>2690</v>
      </c>
      <c r="F273" s="138" t="s">
        <v>2691</v>
      </c>
      <c r="G273" s="139" t="s">
        <v>393</v>
      </c>
      <c r="H273" s="140">
        <v>5</v>
      </c>
      <c r="I273" s="141"/>
      <c r="J273" s="142">
        <f>ROUND(I273*H273,2)</f>
        <v>0</v>
      </c>
      <c r="K273" s="138" t="s">
        <v>1</v>
      </c>
      <c r="L273" s="32"/>
      <c r="M273" s="143" t="s">
        <v>1</v>
      </c>
      <c r="N273" s="144" t="s">
        <v>42</v>
      </c>
      <c r="P273" s="145">
        <f>O273*H273</f>
        <v>0</v>
      </c>
      <c r="Q273" s="145">
        <v>2.5000000000000001E-4</v>
      </c>
      <c r="R273" s="145">
        <f>Q273*H273</f>
        <v>1.25E-3</v>
      </c>
      <c r="S273" s="145">
        <v>0</v>
      </c>
      <c r="T273" s="146">
        <f>S273*H273</f>
        <v>0</v>
      </c>
      <c r="AR273" s="147" t="s">
        <v>354</v>
      </c>
      <c r="AT273" s="147" t="s">
        <v>180</v>
      </c>
      <c r="AU273" s="147" t="s">
        <v>86</v>
      </c>
      <c r="AY273" s="17" t="s">
        <v>177</v>
      </c>
      <c r="BE273" s="148">
        <f>IF(N273="základní",J273,0)</f>
        <v>0</v>
      </c>
      <c r="BF273" s="148">
        <f>IF(N273="snížená",J273,0)</f>
        <v>0</v>
      </c>
      <c r="BG273" s="148">
        <f>IF(N273="zákl. přenesená",J273,0)</f>
        <v>0</v>
      </c>
      <c r="BH273" s="148">
        <f>IF(N273="sníž. přenesená",J273,0)</f>
        <v>0</v>
      </c>
      <c r="BI273" s="148">
        <f>IF(N273="nulová",J273,0)</f>
        <v>0</v>
      </c>
      <c r="BJ273" s="17" t="s">
        <v>84</v>
      </c>
      <c r="BK273" s="148">
        <f>ROUND(I273*H273,2)</f>
        <v>0</v>
      </c>
      <c r="BL273" s="17" t="s">
        <v>354</v>
      </c>
      <c r="BM273" s="147" t="s">
        <v>2692</v>
      </c>
    </row>
    <row r="274" spans="2:65" s="1" customFormat="1" ht="11.25">
      <c r="B274" s="32"/>
      <c r="D274" s="149" t="s">
        <v>186</v>
      </c>
      <c r="F274" s="150" t="s">
        <v>2691</v>
      </c>
      <c r="I274" s="151"/>
      <c r="L274" s="32"/>
      <c r="M274" s="152"/>
      <c r="T274" s="56"/>
      <c r="AT274" s="17" t="s">
        <v>186</v>
      </c>
      <c r="AU274" s="17" t="s">
        <v>86</v>
      </c>
    </row>
    <row r="275" spans="2:65" s="1" customFormat="1" ht="24.2" customHeight="1">
      <c r="B275" s="32"/>
      <c r="C275" s="136" t="s">
        <v>685</v>
      </c>
      <c r="D275" s="136" t="s">
        <v>180</v>
      </c>
      <c r="E275" s="137" t="s">
        <v>2693</v>
      </c>
      <c r="F275" s="138" t="s">
        <v>2694</v>
      </c>
      <c r="G275" s="139" t="s">
        <v>393</v>
      </c>
      <c r="H275" s="140">
        <v>8</v>
      </c>
      <c r="I275" s="141"/>
      <c r="J275" s="142">
        <f>ROUND(I275*H275,2)</f>
        <v>0</v>
      </c>
      <c r="K275" s="138" t="s">
        <v>1</v>
      </c>
      <c r="L275" s="32"/>
      <c r="M275" s="143" t="s">
        <v>1</v>
      </c>
      <c r="N275" s="144" t="s">
        <v>42</v>
      </c>
      <c r="P275" s="145">
        <f>O275*H275</f>
        <v>0</v>
      </c>
      <c r="Q275" s="145">
        <v>7.1000000000000002E-4</v>
      </c>
      <c r="R275" s="145">
        <f>Q275*H275</f>
        <v>5.6800000000000002E-3</v>
      </c>
      <c r="S275" s="145">
        <v>0</v>
      </c>
      <c r="T275" s="146">
        <f>S275*H275</f>
        <v>0</v>
      </c>
      <c r="AR275" s="147" t="s">
        <v>354</v>
      </c>
      <c r="AT275" s="147" t="s">
        <v>180</v>
      </c>
      <c r="AU275" s="147" t="s">
        <v>86</v>
      </c>
      <c r="AY275" s="17" t="s">
        <v>177</v>
      </c>
      <c r="BE275" s="148">
        <f>IF(N275="základní",J275,0)</f>
        <v>0</v>
      </c>
      <c r="BF275" s="148">
        <f>IF(N275="snížená",J275,0)</f>
        <v>0</v>
      </c>
      <c r="BG275" s="148">
        <f>IF(N275="zákl. přenesená",J275,0)</f>
        <v>0</v>
      </c>
      <c r="BH275" s="148">
        <f>IF(N275="sníž. přenesená",J275,0)</f>
        <v>0</v>
      </c>
      <c r="BI275" s="148">
        <f>IF(N275="nulová",J275,0)</f>
        <v>0</v>
      </c>
      <c r="BJ275" s="17" t="s">
        <v>84</v>
      </c>
      <c r="BK275" s="148">
        <f>ROUND(I275*H275,2)</f>
        <v>0</v>
      </c>
      <c r="BL275" s="17" t="s">
        <v>354</v>
      </c>
      <c r="BM275" s="147" t="s">
        <v>2695</v>
      </c>
    </row>
    <row r="276" spans="2:65" s="1" customFormat="1" ht="19.5">
      <c r="B276" s="32"/>
      <c r="D276" s="149" t="s">
        <v>186</v>
      </c>
      <c r="F276" s="150" t="s">
        <v>2694</v>
      </c>
      <c r="I276" s="151"/>
      <c r="L276" s="32"/>
      <c r="M276" s="152"/>
      <c r="T276" s="56"/>
      <c r="AT276" s="17" t="s">
        <v>186</v>
      </c>
      <c r="AU276" s="17" t="s">
        <v>86</v>
      </c>
    </row>
    <row r="277" spans="2:65" s="1" customFormat="1" ht="24.2" customHeight="1">
      <c r="B277" s="32"/>
      <c r="C277" s="136" t="s">
        <v>691</v>
      </c>
      <c r="D277" s="136" t="s">
        <v>180</v>
      </c>
      <c r="E277" s="137" t="s">
        <v>2696</v>
      </c>
      <c r="F277" s="138" t="s">
        <v>2697</v>
      </c>
      <c r="G277" s="139" t="s">
        <v>393</v>
      </c>
      <c r="H277" s="140">
        <v>5</v>
      </c>
      <c r="I277" s="141"/>
      <c r="J277" s="142">
        <f>ROUND(I277*H277,2)</f>
        <v>0</v>
      </c>
      <c r="K277" s="138" t="s">
        <v>1</v>
      </c>
      <c r="L277" s="32"/>
      <c r="M277" s="143" t="s">
        <v>1</v>
      </c>
      <c r="N277" s="144" t="s">
        <v>42</v>
      </c>
      <c r="P277" s="145">
        <f>O277*H277</f>
        <v>0</v>
      </c>
      <c r="Q277" s="145">
        <v>2.5999999999999998E-4</v>
      </c>
      <c r="R277" s="145">
        <f>Q277*H277</f>
        <v>1.2999999999999999E-3</v>
      </c>
      <c r="S277" s="145">
        <v>0</v>
      </c>
      <c r="T277" s="146">
        <f>S277*H277</f>
        <v>0</v>
      </c>
      <c r="AR277" s="147" t="s">
        <v>354</v>
      </c>
      <c r="AT277" s="147" t="s">
        <v>180</v>
      </c>
      <c r="AU277" s="147" t="s">
        <v>86</v>
      </c>
      <c r="AY277" s="17" t="s">
        <v>177</v>
      </c>
      <c r="BE277" s="148">
        <f>IF(N277="základní",J277,0)</f>
        <v>0</v>
      </c>
      <c r="BF277" s="148">
        <f>IF(N277="snížená",J277,0)</f>
        <v>0</v>
      </c>
      <c r="BG277" s="148">
        <f>IF(N277="zákl. přenesená",J277,0)</f>
        <v>0</v>
      </c>
      <c r="BH277" s="148">
        <f>IF(N277="sníž. přenesená",J277,0)</f>
        <v>0</v>
      </c>
      <c r="BI277" s="148">
        <f>IF(N277="nulová",J277,0)</f>
        <v>0</v>
      </c>
      <c r="BJ277" s="17" t="s">
        <v>84</v>
      </c>
      <c r="BK277" s="148">
        <f>ROUND(I277*H277,2)</f>
        <v>0</v>
      </c>
      <c r="BL277" s="17" t="s">
        <v>354</v>
      </c>
      <c r="BM277" s="147" t="s">
        <v>2698</v>
      </c>
    </row>
    <row r="278" spans="2:65" s="1" customFormat="1" ht="11.25">
      <c r="B278" s="32"/>
      <c r="D278" s="149" t="s">
        <v>186</v>
      </c>
      <c r="F278" s="150" t="s">
        <v>2697</v>
      </c>
      <c r="I278" s="151"/>
      <c r="L278" s="32"/>
      <c r="M278" s="152"/>
      <c r="T278" s="56"/>
      <c r="AT278" s="17" t="s">
        <v>186</v>
      </c>
      <c r="AU278" s="17" t="s">
        <v>86</v>
      </c>
    </row>
    <row r="279" spans="2:65" s="1" customFormat="1" ht="16.5" customHeight="1">
      <c r="B279" s="32"/>
      <c r="C279" s="136" t="s">
        <v>697</v>
      </c>
      <c r="D279" s="136" t="s">
        <v>180</v>
      </c>
      <c r="E279" s="137" t="s">
        <v>2699</v>
      </c>
      <c r="F279" s="138" t="s">
        <v>2700</v>
      </c>
      <c r="G279" s="139" t="s">
        <v>393</v>
      </c>
      <c r="H279" s="140">
        <v>35</v>
      </c>
      <c r="I279" s="141"/>
      <c r="J279" s="142">
        <f>ROUND(I279*H279,2)</f>
        <v>0</v>
      </c>
      <c r="K279" s="138" t="s">
        <v>237</v>
      </c>
      <c r="L279" s="32"/>
      <c r="M279" s="143" t="s">
        <v>1</v>
      </c>
      <c r="N279" s="144" t="s">
        <v>42</v>
      </c>
      <c r="P279" s="145">
        <f>O279*H279</f>
        <v>0</v>
      </c>
      <c r="Q279" s="145">
        <v>2.2000000000000001E-4</v>
      </c>
      <c r="R279" s="145">
        <f>Q279*H279</f>
        <v>7.7000000000000002E-3</v>
      </c>
      <c r="S279" s="145">
        <v>0</v>
      </c>
      <c r="T279" s="146">
        <f>S279*H279</f>
        <v>0</v>
      </c>
      <c r="AR279" s="147" t="s">
        <v>354</v>
      </c>
      <c r="AT279" s="147" t="s">
        <v>180</v>
      </c>
      <c r="AU279" s="147" t="s">
        <v>86</v>
      </c>
      <c r="AY279" s="17" t="s">
        <v>177</v>
      </c>
      <c r="BE279" s="148">
        <f>IF(N279="základní",J279,0)</f>
        <v>0</v>
      </c>
      <c r="BF279" s="148">
        <f>IF(N279="snížená",J279,0)</f>
        <v>0</v>
      </c>
      <c r="BG279" s="148">
        <f>IF(N279="zákl. přenesená",J279,0)</f>
        <v>0</v>
      </c>
      <c r="BH279" s="148">
        <f>IF(N279="sníž. přenesená",J279,0)</f>
        <v>0</v>
      </c>
      <c r="BI279" s="148">
        <f>IF(N279="nulová",J279,0)</f>
        <v>0</v>
      </c>
      <c r="BJ279" s="17" t="s">
        <v>84</v>
      </c>
      <c r="BK279" s="148">
        <f>ROUND(I279*H279,2)</f>
        <v>0</v>
      </c>
      <c r="BL279" s="17" t="s">
        <v>354</v>
      </c>
      <c r="BM279" s="147" t="s">
        <v>2701</v>
      </c>
    </row>
    <row r="280" spans="2:65" s="1" customFormat="1" ht="11.25">
      <c r="B280" s="32"/>
      <c r="D280" s="149" t="s">
        <v>186</v>
      </c>
      <c r="F280" s="150" t="s">
        <v>2700</v>
      </c>
      <c r="I280" s="151"/>
      <c r="L280" s="32"/>
      <c r="M280" s="152"/>
      <c r="T280" s="56"/>
      <c r="AT280" s="17" t="s">
        <v>186</v>
      </c>
      <c r="AU280" s="17" t="s">
        <v>86</v>
      </c>
    </row>
    <row r="281" spans="2:65" s="1" customFormat="1" ht="24.2" customHeight="1">
      <c r="B281" s="32"/>
      <c r="C281" s="136" t="s">
        <v>703</v>
      </c>
      <c r="D281" s="136" t="s">
        <v>180</v>
      </c>
      <c r="E281" s="137" t="s">
        <v>2702</v>
      </c>
      <c r="F281" s="138" t="s">
        <v>2703</v>
      </c>
      <c r="G281" s="139" t="s">
        <v>393</v>
      </c>
      <c r="H281" s="140">
        <v>1</v>
      </c>
      <c r="I281" s="141"/>
      <c r="J281" s="142">
        <f>ROUND(I281*H281,2)</f>
        <v>0</v>
      </c>
      <c r="K281" s="138" t="s">
        <v>237</v>
      </c>
      <c r="L281" s="32"/>
      <c r="M281" s="143" t="s">
        <v>1</v>
      </c>
      <c r="N281" s="144" t="s">
        <v>42</v>
      </c>
      <c r="P281" s="145">
        <f>O281*H281</f>
        <v>0</v>
      </c>
      <c r="Q281" s="145">
        <v>1.9000000000000001E-4</v>
      </c>
      <c r="R281" s="145">
        <f>Q281*H281</f>
        <v>1.9000000000000001E-4</v>
      </c>
      <c r="S281" s="145">
        <v>0</v>
      </c>
      <c r="T281" s="146">
        <f>S281*H281</f>
        <v>0</v>
      </c>
      <c r="AR281" s="147" t="s">
        <v>354</v>
      </c>
      <c r="AT281" s="147" t="s">
        <v>180</v>
      </c>
      <c r="AU281" s="147" t="s">
        <v>86</v>
      </c>
      <c r="AY281" s="17" t="s">
        <v>177</v>
      </c>
      <c r="BE281" s="148">
        <f>IF(N281="základní",J281,0)</f>
        <v>0</v>
      </c>
      <c r="BF281" s="148">
        <f>IF(N281="snížená",J281,0)</f>
        <v>0</v>
      </c>
      <c r="BG281" s="148">
        <f>IF(N281="zákl. přenesená",J281,0)</f>
        <v>0</v>
      </c>
      <c r="BH281" s="148">
        <f>IF(N281="sníž. přenesená",J281,0)</f>
        <v>0</v>
      </c>
      <c r="BI281" s="148">
        <f>IF(N281="nulová",J281,0)</f>
        <v>0</v>
      </c>
      <c r="BJ281" s="17" t="s">
        <v>84</v>
      </c>
      <c r="BK281" s="148">
        <f>ROUND(I281*H281,2)</f>
        <v>0</v>
      </c>
      <c r="BL281" s="17" t="s">
        <v>354</v>
      </c>
      <c r="BM281" s="147" t="s">
        <v>2704</v>
      </c>
    </row>
    <row r="282" spans="2:65" s="1" customFormat="1" ht="11.25">
      <c r="B282" s="32"/>
      <c r="D282" s="149" t="s">
        <v>186</v>
      </c>
      <c r="F282" s="150" t="s">
        <v>2703</v>
      </c>
      <c r="I282" s="151"/>
      <c r="L282" s="32"/>
      <c r="M282" s="152"/>
      <c r="T282" s="56"/>
      <c r="AT282" s="17" t="s">
        <v>186</v>
      </c>
      <c r="AU282" s="17" t="s">
        <v>86</v>
      </c>
    </row>
    <row r="283" spans="2:65" s="1" customFormat="1" ht="24.2" customHeight="1">
      <c r="B283" s="32"/>
      <c r="C283" s="136" t="s">
        <v>709</v>
      </c>
      <c r="D283" s="136" t="s">
        <v>180</v>
      </c>
      <c r="E283" s="137" t="s">
        <v>2705</v>
      </c>
      <c r="F283" s="138" t="s">
        <v>2706</v>
      </c>
      <c r="G283" s="139" t="s">
        <v>393</v>
      </c>
      <c r="H283" s="140">
        <v>1</v>
      </c>
      <c r="I283" s="141"/>
      <c r="J283" s="142">
        <f>ROUND(I283*H283,2)</f>
        <v>0</v>
      </c>
      <c r="K283" s="138" t="s">
        <v>237</v>
      </c>
      <c r="L283" s="32"/>
      <c r="M283" s="143" t="s">
        <v>1</v>
      </c>
      <c r="N283" s="144" t="s">
        <v>42</v>
      </c>
      <c r="P283" s="145">
        <f>O283*H283</f>
        <v>0</v>
      </c>
      <c r="Q283" s="145">
        <v>5.6999999999999998E-4</v>
      </c>
      <c r="R283" s="145">
        <f>Q283*H283</f>
        <v>5.6999999999999998E-4</v>
      </c>
      <c r="S283" s="145">
        <v>0</v>
      </c>
      <c r="T283" s="146">
        <f>S283*H283</f>
        <v>0</v>
      </c>
      <c r="AR283" s="147" t="s">
        <v>354</v>
      </c>
      <c r="AT283" s="147" t="s">
        <v>180</v>
      </c>
      <c r="AU283" s="147" t="s">
        <v>86</v>
      </c>
      <c r="AY283" s="17" t="s">
        <v>177</v>
      </c>
      <c r="BE283" s="148">
        <f>IF(N283="základní",J283,0)</f>
        <v>0</v>
      </c>
      <c r="BF283" s="148">
        <f>IF(N283="snížená",J283,0)</f>
        <v>0</v>
      </c>
      <c r="BG283" s="148">
        <f>IF(N283="zákl. přenesená",J283,0)</f>
        <v>0</v>
      </c>
      <c r="BH283" s="148">
        <f>IF(N283="sníž. přenesená",J283,0)</f>
        <v>0</v>
      </c>
      <c r="BI283" s="148">
        <f>IF(N283="nulová",J283,0)</f>
        <v>0</v>
      </c>
      <c r="BJ283" s="17" t="s">
        <v>84</v>
      </c>
      <c r="BK283" s="148">
        <f>ROUND(I283*H283,2)</f>
        <v>0</v>
      </c>
      <c r="BL283" s="17" t="s">
        <v>354</v>
      </c>
      <c r="BM283" s="147" t="s">
        <v>2707</v>
      </c>
    </row>
    <row r="284" spans="2:65" s="1" customFormat="1" ht="11.25">
      <c r="B284" s="32"/>
      <c r="D284" s="149" t="s">
        <v>186</v>
      </c>
      <c r="F284" s="150" t="s">
        <v>2706</v>
      </c>
      <c r="I284" s="151"/>
      <c r="L284" s="32"/>
      <c r="M284" s="152"/>
      <c r="T284" s="56"/>
      <c r="AT284" s="17" t="s">
        <v>186</v>
      </c>
      <c r="AU284" s="17" t="s">
        <v>86</v>
      </c>
    </row>
    <row r="285" spans="2:65" s="1" customFormat="1" ht="24.2" customHeight="1">
      <c r="B285" s="32"/>
      <c r="C285" s="136" t="s">
        <v>715</v>
      </c>
      <c r="D285" s="136" t="s">
        <v>180</v>
      </c>
      <c r="E285" s="137" t="s">
        <v>2708</v>
      </c>
      <c r="F285" s="138" t="s">
        <v>2709</v>
      </c>
      <c r="G285" s="139" t="s">
        <v>393</v>
      </c>
      <c r="H285" s="140">
        <v>1</v>
      </c>
      <c r="I285" s="141"/>
      <c r="J285" s="142">
        <f>ROUND(I285*H285,2)</f>
        <v>0</v>
      </c>
      <c r="K285" s="138" t="s">
        <v>237</v>
      </c>
      <c r="L285" s="32"/>
      <c r="M285" s="143" t="s">
        <v>1</v>
      </c>
      <c r="N285" s="144" t="s">
        <v>42</v>
      </c>
      <c r="P285" s="145">
        <f>O285*H285</f>
        <v>0</v>
      </c>
      <c r="Q285" s="145">
        <v>1.14E-3</v>
      </c>
      <c r="R285" s="145">
        <f>Q285*H285</f>
        <v>1.14E-3</v>
      </c>
      <c r="S285" s="145">
        <v>0</v>
      </c>
      <c r="T285" s="146">
        <f>S285*H285</f>
        <v>0</v>
      </c>
      <c r="AR285" s="147" t="s">
        <v>354</v>
      </c>
      <c r="AT285" s="147" t="s">
        <v>180</v>
      </c>
      <c r="AU285" s="147" t="s">
        <v>86</v>
      </c>
      <c r="AY285" s="17" t="s">
        <v>177</v>
      </c>
      <c r="BE285" s="148">
        <f>IF(N285="základní",J285,0)</f>
        <v>0</v>
      </c>
      <c r="BF285" s="148">
        <f>IF(N285="snížená",J285,0)</f>
        <v>0</v>
      </c>
      <c r="BG285" s="148">
        <f>IF(N285="zákl. přenesená",J285,0)</f>
        <v>0</v>
      </c>
      <c r="BH285" s="148">
        <f>IF(N285="sníž. přenesená",J285,0)</f>
        <v>0</v>
      </c>
      <c r="BI285" s="148">
        <f>IF(N285="nulová",J285,0)</f>
        <v>0</v>
      </c>
      <c r="BJ285" s="17" t="s">
        <v>84</v>
      </c>
      <c r="BK285" s="148">
        <f>ROUND(I285*H285,2)</f>
        <v>0</v>
      </c>
      <c r="BL285" s="17" t="s">
        <v>354</v>
      </c>
      <c r="BM285" s="147" t="s">
        <v>2710</v>
      </c>
    </row>
    <row r="286" spans="2:65" s="1" customFormat="1" ht="11.25">
      <c r="B286" s="32"/>
      <c r="D286" s="149" t="s">
        <v>186</v>
      </c>
      <c r="F286" s="150" t="s">
        <v>2709</v>
      </c>
      <c r="I286" s="151"/>
      <c r="L286" s="32"/>
      <c r="M286" s="152"/>
      <c r="T286" s="56"/>
      <c r="AT286" s="17" t="s">
        <v>186</v>
      </c>
      <c r="AU286" s="17" t="s">
        <v>86</v>
      </c>
    </row>
    <row r="287" spans="2:65" s="1" customFormat="1" ht="24.2" customHeight="1">
      <c r="B287" s="32"/>
      <c r="C287" s="136" t="s">
        <v>722</v>
      </c>
      <c r="D287" s="136" t="s">
        <v>180</v>
      </c>
      <c r="E287" s="137" t="s">
        <v>2711</v>
      </c>
      <c r="F287" s="138" t="s">
        <v>2712</v>
      </c>
      <c r="G287" s="139" t="s">
        <v>393</v>
      </c>
      <c r="H287" s="140">
        <v>1</v>
      </c>
      <c r="I287" s="141"/>
      <c r="J287" s="142">
        <f>ROUND(I287*H287,2)</f>
        <v>0</v>
      </c>
      <c r="K287" s="138" t="s">
        <v>237</v>
      </c>
      <c r="L287" s="32"/>
      <c r="M287" s="143" t="s">
        <v>1</v>
      </c>
      <c r="N287" s="144" t="s">
        <v>42</v>
      </c>
      <c r="P287" s="145">
        <f>O287*H287</f>
        <v>0</v>
      </c>
      <c r="Q287" s="145">
        <v>1.24E-3</v>
      </c>
      <c r="R287" s="145">
        <f>Q287*H287</f>
        <v>1.24E-3</v>
      </c>
      <c r="S287" s="145">
        <v>0</v>
      </c>
      <c r="T287" s="146">
        <f>S287*H287</f>
        <v>0</v>
      </c>
      <c r="AR287" s="147" t="s">
        <v>354</v>
      </c>
      <c r="AT287" s="147" t="s">
        <v>180</v>
      </c>
      <c r="AU287" s="147" t="s">
        <v>86</v>
      </c>
      <c r="AY287" s="17" t="s">
        <v>177</v>
      </c>
      <c r="BE287" s="148">
        <f>IF(N287="základní",J287,0)</f>
        <v>0</v>
      </c>
      <c r="BF287" s="148">
        <f>IF(N287="snížená",J287,0)</f>
        <v>0</v>
      </c>
      <c r="BG287" s="148">
        <f>IF(N287="zákl. přenesená",J287,0)</f>
        <v>0</v>
      </c>
      <c r="BH287" s="148">
        <f>IF(N287="sníž. přenesená",J287,0)</f>
        <v>0</v>
      </c>
      <c r="BI287" s="148">
        <f>IF(N287="nulová",J287,0)</f>
        <v>0</v>
      </c>
      <c r="BJ287" s="17" t="s">
        <v>84</v>
      </c>
      <c r="BK287" s="148">
        <f>ROUND(I287*H287,2)</f>
        <v>0</v>
      </c>
      <c r="BL287" s="17" t="s">
        <v>354</v>
      </c>
      <c r="BM287" s="147" t="s">
        <v>2713</v>
      </c>
    </row>
    <row r="288" spans="2:65" s="1" customFormat="1" ht="11.25">
      <c r="B288" s="32"/>
      <c r="D288" s="149" t="s">
        <v>186</v>
      </c>
      <c r="F288" s="150" t="s">
        <v>2712</v>
      </c>
      <c r="I288" s="151"/>
      <c r="L288" s="32"/>
      <c r="M288" s="152"/>
      <c r="T288" s="56"/>
      <c r="AT288" s="17" t="s">
        <v>186</v>
      </c>
      <c r="AU288" s="17" t="s">
        <v>86</v>
      </c>
    </row>
    <row r="289" spans="2:65" s="1" customFormat="1" ht="16.5" customHeight="1">
      <c r="B289" s="32"/>
      <c r="C289" s="136" t="s">
        <v>728</v>
      </c>
      <c r="D289" s="136" t="s">
        <v>180</v>
      </c>
      <c r="E289" s="137" t="s">
        <v>2714</v>
      </c>
      <c r="F289" s="138" t="s">
        <v>2715</v>
      </c>
      <c r="G289" s="139" t="s">
        <v>393</v>
      </c>
      <c r="H289" s="140">
        <v>14</v>
      </c>
      <c r="I289" s="141"/>
      <c r="J289" s="142">
        <f>ROUND(I289*H289,2)</f>
        <v>0</v>
      </c>
      <c r="K289" s="138" t="s">
        <v>237</v>
      </c>
      <c r="L289" s="32"/>
      <c r="M289" s="143" t="s">
        <v>1</v>
      </c>
      <c r="N289" s="144" t="s">
        <v>42</v>
      </c>
      <c r="P289" s="145">
        <f>O289*H289</f>
        <v>0</v>
      </c>
      <c r="Q289" s="145">
        <v>2.3000000000000001E-4</v>
      </c>
      <c r="R289" s="145">
        <f>Q289*H289</f>
        <v>3.2200000000000002E-3</v>
      </c>
      <c r="S289" s="145">
        <v>0</v>
      </c>
      <c r="T289" s="146">
        <f>S289*H289</f>
        <v>0</v>
      </c>
      <c r="AR289" s="147" t="s">
        <v>354</v>
      </c>
      <c r="AT289" s="147" t="s">
        <v>180</v>
      </c>
      <c r="AU289" s="147" t="s">
        <v>86</v>
      </c>
      <c r="AY289" s="17" t="s">
        <v>177</v>
      </c>
      <c r="BE289" s="148">
        <f>IF(N289="základní",J289,0)</f>
        <v>0</v>
      </c>
      <c r="BF289" s="148">
        <f>IF(N289="snížená",J289,0)</f>
        <v>0</v>
      </c>
      <c r="BG289" s="148">
        <f>IF(N289="zákl. přenesená",J289,0)</f>
        <v>0</v>
      </c>
      <c r="BH289" s="148">
        <f>IF(N289="sníž. přenesená",J289,0)</f>
        <v>0</v>
      </c>
      <c r="BI289" s="148">
        <f>IF(N289="nulová",J289,0)</f>
        <v>0</v>
      </c>
      <c r="BJ289" s="17" t="s">
        <v>84</v>
      </c>
      <c r="BK289" s="148">
        <f>ROUND(I289*H289,2)</f>
        <v>0</v>
      </c>
      <c r="BL289" s="17" t="s">
        <v>354</v>
      </c>
      <c r="BM289" s="147" t="s">
        <v>2716</v>
      </c>
    </row>
    <row r="290" spans="2:65" s="1" customFormat="1" ht="11.25">
      <c r="B290" s="32"/>
      <c r="D290" s="149" t="s">
        <v>186</v>
      </c>
      <c r="F290" s="150" t="s">
        <v>2715</v>
      </c>
      <c r="I290" s="151"/>
      <c r="L290" s="32"/>
      <c r="M290" s="152"/>
      <c r="T290" s="56"/>
      <c r="AT290" s="17" t="s">
        <v>186</v>
      </c>
      <c r="AU290" s="17" t="s">
        <v>86</v>
      </c>
    </row>
    <row r="291" spans="2:65" s="1" customFormat="1" ht="16.5" customHeight="1">
      <c r="B291" s="32"/>
      <c r="C291" s="136" t="s">
        <v>735</v>
      </c>
      <c r="D291" s="136" t="s">
        <v>180</v>
      </c>
      <c r="E291" s="137" t="s">
        <v>2717</v>
      </c>
      <c r="F291" s="138" t="s">
        <v>2718</v>
      </c>
      <c r="G291" s="139" t="s">
        <v>393</v>
      </c>
      <c r="H291" s="140">
        <v>4</v>
      </c>
      <c r="I291" s="141"/>
      <c r="J291" s="142">
        <f>ROUND(I291*H291,2)</f>
        <v>0</v>
      </c>
      <c r="K291" s="138" t="s">
        <v>237</v>
      </c>
      <c r="L291" s="32"/>
      <c r="M291" s="143" t="s">
        <v>1</v>
      </c>
      <c r="N291" s="144" t="s">
        <v>42</v>
      </c>
      <c r="P291" s="145">
        <f>O291*H291</f>
        <v>0</v>
      </c>
      <c r="Q291" s="145">
        <v>5.5000000000000003E-4</v>
      </c>
      <c r="R291" s="145">
        <f>Q291*H291</f>
        <v>2.2000000000000001E-3</v>
      </c>
      <c r="S291" s="145">
        <v>0</v>
      </c>
      <c r="T291" s="146">
        <f>S291*H291</f>
        <v>0</v>
      </c>
      <c r="AR291" s="147" t="s">
        <v>354</v>
      </c>
      <c r="AT291" s="147" t="s">
        <v>180</v>
      </c>
      <c r="AU291" s="147" t="s">
        <v>86</v>
      </c>
      <c r="AY291" s="17" t="s">
        <v>177</v>
      </c>
      <c r="BE291" s="148">
        <f>IF(N291="základní",J291,0)</f>
        <v>0</v>
      </c>
      <c r="BF291" s="148">
        <f>IF(N291="snížená",J291,0)</f>
        <v>0</v>
      </c>
      <c r="BG291" s="148">
        <f>IF(N291="zákl. přenesená",J291,0)</f>
        <v>0</v>
      </c>
      <c r="BH291" s="148">
        <f>IF(N291="sníž. přenesená",J291,0)</f>
        <v>0</v>
      </c>
      <c r="BI291" s="148">
        <f>IF(N291="nulová",J291,0)</f>
        <v>0</v>
      </c>
      <c r="BJ291" s="17" t="s">
        <v>84</v>
      </c>
      <c r="BK291" s="148">
        <f>ROUND(I291*H291,2)</f>
        <v>0</v>
      </c>
      <c r="BL291" s="17" t="s">
        <v>354</v>
      </c>
      <c r="BM291" s="147" t="s">
        <v>2719</v>
      </c>
    </row>
    <row r="292" spans="2:65" s="1" customFormat="1" ht="11.25">
      <c r="B292" s="32"/>
      <c r="D292" s="149" t="s">
        <v>186</v>
      </c>
      <c r="F292" s="150" t="s">
        <v>2718</v>
      </c>
      <c r="I292" s="151"/>
      <c r="L292" s="32"/>
      <c r="M292" s="152"/>
      <c r="T292" s="56"/>
      <c r="AT292" s="17" t="s">
        <v>186</v>
      </c>
      <c r="AU292" s="17" t="s">
        <v>86</v>
      </c>
    </row>
    <row r="293" spans="2:65" s="1" customFormat="1" ht="16.5" customHeight="1">
      <c r="B293" s="32"/>
      <c r="C293" s="136" t="s">
        <v>741</v>
      </c>
      <c r="D293" s="136" t="s">
        <v>180</v>
      </c>
      <c r="E293" s="137" t="s">
        <v>2720</v>
      </c>
      <c r="F293" s="138" t="s">
        <v>2721</v>
      </c>
      <c r="G293" s="139" t="s">
        <v>393</v>
      </c>
      <c r="H293" s="140">
        <v>4</v>
      </c>
      <c r="I293" s="141"/>
      <c r="J293" s="142">
        <f>ROUND(I293*H293,2)</f>
        <v>0</v>
      </c>
      <c r="K293" s="138" t="s">
        <v>237</v>
      </c>
      <c r="L293" s="32"/>
      <c r="M293" s="143" t="s">
        <v>1</v>
      </c>
      <c r="N293" s="144" t="s">
        <v>42</v>
      </c>
      <c r="P293" s="145">
        <f>O293*H293</f>
        <v>0</v>
      </c>
      <c r="Q293" s="145">
        <v>7.6000000000000004E-4</v>
      </c>
      <c r="R293" s="145">
        <f>Q293*H293</f>
        <v>3.0400000000000002E-3</v>
      </c>
      <c r="S293" s="145">
        <v>0</v>
      </c>
      <c r="T293" s="146">
        <f>S293*H293</f>
        <v>0</v>
      </c>
      <c r="AR293" s="147" t="s">
        <v>354</v>
      </c>
      <c r="AT293" s="147" t="s">
        <v>180</v>
      </c>
      <c r="AU293" s="147" t="s">
        <v>86</v>
      </c>
      <c r="AY293" s="17" t="s">
        <v>177</v>
      </c>
      <c r="BE293" s="148">
        <f>IF(N293="základní",J293,0)</f>
        <v>0</v>
      </c>
      <c r="BF293" s="148">
        <f>IF(N293="snížená",J293,0)</f>
        <v>0</v>
      </c>
      <c r="BG293" s="148">
        <f>IF(N293="zákl. přenesená",J293,0)</f>
        <v>0</v>
      </c>
      <c r="BH293" s="148">
        <f>IF(N293="sníž. přenesená",J293,0)</f>
        <v>0</v>
      </c>
      <c r="BI293" s="148">
        <f>IF(N293="nulová",J293,0)</f>
        <v>0</v>
      </c>
      <c r="BJ293" s="17" t="s">
        <v>84</v>
      </c>
      <c r="BK293" s="148">
        <f>ROUND(I293*H293,2)</f>
        <v>0</v>
      </c>
      <c r="BL293" s="17" t="s">
        <v>354</v>
      </c>
      <c r="BM293" s="147" t="s">
        <v>2722</v>
      </c>
    </row>
    <row r="294" spans="2:65" s="1" customFormat="1" ht="11.25">
      <c r="B294" s="32"/>
      <c r="D294" s="149" t="s">
        <v>186</v>
      </c>
      <c r="F294" s="150" t="s">
        <v>2721</v>
      </c>
      <c r="I294" s="151"/>
      <c r="L294" s="32"/>
      <c r="M294" s="152"/>
      <c r="T294" s="56"/>
      <c r="AT294" s="17" t="s">
        <v>186</v>
      </c>
      <c r="AU294" s="17" t="s">
        <v>86</v>
      </c>
    </row>
    <row r="295" spans="2:65" s="1" customFormat="1" ht="16.5" customHeight="1">
      <c r="B295" s="32"/>
      <c r="C295" s="136" t="s">
        <v>747</v>
      </c>
      <c r="D295" s="136" t="s">
        <v>180</v>
      </c>
      <c r="E295" s="137" t="s">
        <v>2723</v>
      </c>
      <c r="F295" s="138" t="s">
        <v>2724</v>
      </c>
      <c r="G295" s="139" t="s">
        <v>393</v>
      </c>
      <c r="H295" s="140">
        <v>15</v>
      </c>
      <c r="I295" s="141"/>
      <c r="J295" s="142">
        <f>ROUND(I295*H295,2)</f>
        <v>0</v>
      </c>
      <c r="K295" s="138" t="s">
        <v>237</v>
      </c>
      <c r="L295" s="32"/>
      <c r="M295" s="143" t="s">
        <v>1</v>
      </c>
      <c r="N295" s="144" t="s">
        <v>42</v>
      </c>
      <c r="P295" s="145">
        <f>O295*H295</f>
        <v>0</v>
      </c>
      <c r="Q295" s="145">
        <v>1.1900000000000001E-3</v>
      </c>
      <c r="R295" s="145">
        <f>Q295*H295</f>
        <v>1.7850000000000001E-2</v>
      </c>
      <c r="S295" s="145">
        <v>0</v>
      </c>
      <c r="T295" s="146">
        <f>S295*H295</f>
        <v>0</v>
      </c>
      <c r="AR295" s="147" t="s">
        <v>354</v>
      </c>
      <c r="AT295" s="147" t="s">
        <v>180</v>
      </c>
      <c r="AU295" s="147" t="s">
        <v>86</v>
      </c>
      <c r="AY295" s="17" t="s">
        <v>177</v>
      </c>
      <c r="BE295" s="148">
        <f>IF(N295="základní",J295,0)</f>
        <v>0</v>
      </c>
      <c r="BF295" s="148">
        <f>IF(N295="snížená",J295,0)</f>
        <v>0</v>
      </c>
      <c r="BG295" s="148">
        <f>IF(N295="zákl. přenesená",J295,0)</f>
        <v>0</v>
      </c>
      <c r="BH295" s="148">
        <f>IF(N295="sníž. přenesená",J295,0)</f>
        <v>0</v>
      </c>
      <c r="BI295" s="148">
        <f>IF(N295="nulová",J295,0)</f>
        <v>0</v>
      </c>
      <c r="BJ295" s="17" t="s">
        <v>84</v>
      </c>
      <c r="BK295" s="148">
        <f>ROUND(I295*H295,2)</f>
        <v>0</v>
      </c>
      <c r="BL295" s="17" t="s">
        <v>354</v>
      </c>
      <c r="BM295" s="147" t="s">
        <v>2725</v>
      </c>
    </row>
    <row r="296" spans="2:65" s="1" customFormat="1" ht="11.25">
      <c r="B296" s="32"/>
      <c r="D296" s="149" t="s">
        <v>186</v>
      </c>
      <c r="F296" s="150" t="s">
        <v>2724</v>
      </c>
      <c r="I296" s="151"/>
      <c r="L296" s="32"/>
      <c r="M296" s="152"/>
      <c r="T296" s="56"/>
      <c r="AT296" s="17" t="s">
        <v>186</v>
      </c>
      <c r="AU296" s="17" t="s">
        <v>86</v>
      </c>
    </row>
    <row r="297" spans="2:65" s="1" customFormat="1" ht="16.5" customHeight="1">
      <c r="B297" s="32"/>
      <c r="C297" s="136" t="s">
        <v>755</v>
      </c>
      <c r="D297" s="136" t="s">
        <v>180</v>
      </c>
      <c r="E297" s="137" t="s">
        <v>2726</v>
      </c>
      <c r="F297" s="138" t="s">
        <v>2727</v>
      </c>
      <c r="G297" s="139" t="s">
        <v>393</v>
      </c>
      <c r="H297" s="140">
        <v>4</v>
      </c>
      <c r="I297" s="141"/>
      <c r="J297" s="142">
        <f>ROUND(I297*H297,2)</f>
        <v>0</v>
      </c>
      <c r="K297" s="138" t="s">
        <v>237</v>
      </c>
      <c r="L297" s="32"/>
      <c r="M297" s="143" t="s">
        <v>1</v>
      </c>
      <c r="N297" s="144" t="s">
        <v>42</v>
      </c>
      <c r="P297" s="145">
        <f>O297*H297</f>
        <v>0</v>
      </c>
      <c r="Q297" s="145">
        <v>1.8600000000000001E-3</v>
      </c>
      <c r="R297" s="145">
        <f>Q297*H297</f>
        <v>7.4400000000000004E-3</v>
      </c>
      <c r="S297" s="145">
        <v>0</v>
      </c>
      <c r="T297" s="146">
        <f>S297*H297</f>
        <v>0</v>
      </c>
      <c r="AR297" s="147" t="s">
        <v>354</v>
      </c>
      <c r="AT297" s="147" t="s">
        <v>180</v>
      </c>
      <c r="AU297" s="147" t="s">
        <v>86</v>
      </c>
      <c r="AY297" s="17" t="s">
        <v>177</v>
      </c>
      <c r="BE297" s="148">
        <f>IF(N297="základní",J297,0)</f>
        <v>0</v>
      </c>
      <c r="BF297" s="148">
        <f>IF(N297="snížená",J297,0)</f>
        <v>0</v>
      </c>
      <c r="BG297" s="148">
        <f>IF(N297="zákl. přenesená",J297,0)</f>
        <v>0</v>
      </c>
      <c r="BH297" s="148">
        <f>IF(N297="sníž. přenesená",J297,0)</f>
        <v>0</v>
      </c>
      <c r="BI297" s="148">
        <f>IF(N297="nulová",J297,0)</f>
        <v>0</v>
      </c>
      <c r="BJ297" s="17" t="s">
        <v>84</v>
      </c>
      <c r="BK297" s="148">
        <f>ROUND(I297*H297,2)</f>
        <v>0</v>
      </c>
      <c r="BL297" s="17" t="s">
        <v>354</v>
      </c>
      <c r="BM297" s="147" t="s">
        <v>2728</v>
      </c>
    </row>
    <row r="298" spans="2:65" s="1" customFormat="1" ht="11.25">
      <c r="B298" s="32"/>
      <c r="D298" s="149" t="s">
        <v>186</v>
      </c>
      <c r="F298" s="150" t="s">
        <v>2727</v>
      </c>
      <c r="I298" s="151"/>
      <c r="L298" s="32"/>
      <c r="M298" s="152"/>
      <c r="T298" s="56"/>
      <c r="AT298" s="17" t="s">
        <v>186</v>
      </c>
      <c r="AU298" s="17" t="s">
        <v>86</v>
      </c>
    </row>
    <row r="299" spans="2:65" s="1" customFormat="1" ht="16.5" customHeight="1">
      <c r="B299" s="32"/>
      <c r="C299" s="136" t="s">
        <v>763</v>
      </c>
      <c r="D299" s="136" t="s">
        <v>180</v>
      </c>
      <c r="E299" s="137" t="s">
        <v>2729</v>
      </c>
      <c r="F299" s="138" t="s">
        <v>2730</v>
      </c>
      <c r="G299" s="139" t="s">
        <v>393</v>
      </c>
      <c r="H299" s="140">
        <v>1</v>
      </c>
      <c r="I299" s="141"/>
      <c r="J299" s="142">
        <f>ROUND(I299*H299,2)</f>
        <v>0</v>
      </c>
      <c r="K299" s="138" t="s">
        <v>1</v>
      </c>
      <c r="L299" s="32"/>
      <c r="M299" s="143" t="s">
        <v>1</v>
      </c>
      <c r="N299" s="144" t="s">
        <v>42</v>
      </c>
      <c r="P299" s="145">
        <f>O299*H299</f>
        <v>0</v>
      </c>
      <c r="Q299" s="145">
        <v>4.2199999999999998E-3</v>
      </c>
      <c r="R299" s="145">
        <f>Q299*H299</f>
        <v>4.2199999999999998E-3</v>
      </c>
      <c r="S299" s="145">
        <v>0</v>
      </c>
      <c r="T299" s="146">
        <f>S299*H299</f>
        <v>0</v>
      </c>
      <c r="AR299" s="147" t="s">
        <v>354</v>
      </c>
      <c r="AT299" s="147" t="s">
        <v>180</v>
      </c>
      <c r="AU299" s="147" t="s">
        <v>86</v>
      </c>
      <c r="AY299" s="17" t="s">
        <v>177</v>
      </c>
      <c r="BE299" s="148">
        <f>IF(N299="základní",J299,0)</f>
        <v>0</v>
      </c>
      <c r="BF299" s="148">
        <f>IF(N299="snížená",J299,0)</f>
        <v>0</v>
      </c>
      <c r="BG299" s="148">
        <f>IF(N299="zákl. přenesená",J299,0)</f>
        <v>0</v>
      </c>
      <c r="BH299" s="148">
        <f>IF(N299="sníž. přenesená",J299,0)</f>
        <v>0</v>
      </c>
      <c r="BI299" s="148">
        <f>IF(N299="nulová",J299,0)</f>
        <v>0</v>
      </c>
      <c r="BJ299" s="17" t="s">
        <v>84</v>
      </c>
      <c r="BK299" s="148">
        <f>ROUND(I299*H299,2)</f>
        <v>0</v>
      </c>
      <c r="BL299" s="17" t="s">
        <v>354</v>
      </c>
      <c r="BM299" s="147" t="s">
        <v>2731</v>
      </c>
    </row>
    <row r="300" spans="2:65" s="1" customFormat="1" ht="11.25">
      <c r="B300" s="32"/>
      <c r="D300" s="149" t="s">
        <v>186</v>
      </c>
      <c r="F300" s="150" t="s">
        <v>2730</v>
      </c>
      <c r="I300" s="151"/>
      <c r="L300" s="32"/>
      <c r="M300" s="152"/>
      <c r="T300" s="56"/>
      <c r="AT300" s="17" t="s">
        <v>186</v>
      </c>
      <c r="AU300" s="17" t="s">
        <v>86</v>
      </c>
    </row>
    <row r="301" spans="2:65" s="1" customFormat="1" ht="16.5" customHeight="1">
      <c r="B301" s="32"/>
      <c r="C301" s="136" t="s">
        <v>772</v>
      </c>
      <c r="D301" s="136" t="s">
        <v>180</v>
      </c>
      <c r="E301" s="137" t="s">
        <v>2732</v>
      </c>
      <c r="F301" s="138" t="s">
        <v>2733</v>
      </c>
      <c r="G301" s="139" t="s">
        <v>393</v>
      </c>
      <c r="H301" s="140">
        <v>1</v>
      </c>
      <c r="I301" s="141"/>
      <c r="J301" s="142">
        <f>ROUND(I301*H301,2)</f>
        <v>0</v>
      </c>
      <c r="K301" s="138" t="s">
        <v>1</v>
      </c>
      <c r="L301" s="32"/>
      <c r="M301" s="143" t="s">
        <v>1</v>
      </c>
      <c r="N301" s="144" t="s">
        <v>42</v>
      </c>
      <c r="P301" s="145">
        <f>O301*H301</f>
        <v>0</v>
      </c>
      <c r="Q301" s="145">
        <v>7.6000000000000004E-4</v>
      </c>
      <c r="R301" s="145">
        <f>Q301*H301</f>
        <v>7.6000000000000004E-4</v>
      </c>
      <c r="S301" s="145">
        <v>0</v>
      </c>
      <c r="T301" s="146">
        <f>S301*H301</f>
        <v>0</v>
      </c>
      <c r="AR301" s="147" t="s">
        <v>354</v>
      </c>
      <c r="AT301" s="147" t="s">
        <v>180</v>
      </c>
      <c r="AU301" s="147" t="s">
        <v>86</v>
      </c>
      <c r="AY301" s="17" t="s">
        <v>177</v>
      </c>
      <c r="BE301" s="148">
        <f>IF(N301="základní",J301,0)</f>
        <v>0</v>
      </c>
      <c r="BF301" s="148">
        <f>IF(N301="snížená",J301,0)</f>
        <v>0</v>
      </c>
      <c r="BG301" s="148">
        <f>IF(N301="zákl. přenesená",J301,0)</f>
        <v>0</v>
      </c>
      <c r="BH301" s="148">
        <f>IF(N301="sníž. přenesená",J301,0)</f>
        <v>0</v>
      </c>
      <c r="BI301" s="148">
        <f>IF(N301="nulová",J301,0)</f>
        <v>0</v>
      </c>
      <c r="BJ301" s="17" t="s">
        <v>84</v>
      </c>
      <c r="BK301" s="148">
        <f>ROUND(I301*H301,2)</f>
        <v>0</v>
      </c>
      <c r="BL301" s="17" t="s">
        <v>354</v>
      </c>
      <c r="BM301" s="147" t="s">
        <v>2734</v>
      </c>
    </row>
    <row r="302" spans="2:65" s="1" customFormat="1" ht="11.25">
      <c r="B302" s="32"/>
      <c r="D302" s="149" t="s">
        <v>186</v>
      </c>
      <c r="F302" s="150" t="s">
        <v>2733</v>
      </c>
      <c r="I302" s="151"/>
      <c r="L302" s="32"/>
      <c r="M302" s="152"/>
      <c r="T302" s="56"/>
      <c r="AT302" s="17" t="s">
        <v>186</v>
      </c>
      <c r="AU302" s="17" t="s">
        <v>86</v>
      </c>
    </row>
    <row r="303" spans="2:65" s="1" customFormat="1" ht="24.2" customHeight="1">
      <c r="B303" s="32"/>
      <c r="C303" s="136" t="s">
        <v>780</v>
      </c>
      <c r="D303" s="136" t="s">
        <v>180</v>
      </c>
      <c r="E303" s="137" t="s">
        <v>2735</v>
      </c>
      <c r="F303" s="138" t="s">
        <v>2736</v>
      </c>
      <c r="G303" s="139" t="s">
        <v>393</v>
      </c>
      <c r="H303" s="140">
        <v>2</v>
      </c>
      <c r="I303" s="141"/>
      <c r="J303" s="142">
        <f>ROUND(I303*H303,2)</f>
        <v>0</v>
      </c>
      <c r="K303" s="138" t="s">
        <v>1</v>
      </c>
      <c r="L303" s="32"/>
      <c r="M303" s="143" t="s">
        <v>1</v>
      </c>
      <c r="N303" s="144" t="s">
        <v>42</v>
      </c>
      <c r="P303" s="145">
        <f>O303*H303</f>
        <v>0</v>
      </c>
      <c r="Q303" s="145">
        <v>7.6000000000000004E-4</v>
      </c>
      <c r="R303" s="145">
        <f>Q303*H303</f>
        <v>1.5200000000000001E-3</v>
      </c>
      <c r="S303" s="145">
        <v>0</v>
      </c>
      <c r="T303" s="146">
        <f>S303*H303</f>
        <v>0</v>
      </c>
      <c r="AR303" s="147" t="s">
        <v>354</v>
      </c>
      <c r="AT303" s="147" t="s">
        <v>180</v>
      </c>
      <c r="AU303" s="147" t="s">
        <v>86</v>
      </c>
      <c r="AY303" s="17" t="s">
        <v>177</v>
      </c>
      <c r="BE303" s="148">
        <f>IF(N303="základní",J303,0)</f>
        <v>0</v>
      </c>
      <c r="BF303" s="148">
        <f>IF(N303="snížená",J303,0)</f>
        <v>0</v>
      </c>
      <c r="BG303" s="148">
        <f>IF(N303="zákl. přenesená",J303,0)</f>
        <v>0</v>
      </c>
      <c r="BH303" s="148">
        <f>IF(N303="sníž. přenesená",J303,0)</f>
        <v>0</v>
      </c>
      <c r="BI303" s="148">
        <f>IF(N303="nulová",J303,0)</f>
        <v>0</v>
      </c>
      <c r="BJ303" s="17" t="s">
        <v>84</v>
      </c>
      <c r="BK303" s="148">
        <f>ROUND(I303*H303,2)</f>
        <v>0</v>
      </c>
      <c r="BL303" s="17" t="s">
        <v>354</v>
      </c>
      <c r="BM303" s="147" t="s">
        <v>2737</v>
      </c>
    </row>
    <row r="304" spans="2:65" s="1" customFormat="1" ht="11.25">
      <c r="B304" s="32"/>
      <c r="D304" s="149" t="s">
        <v>186</v>
      </c>
      <c r="F304" s="150" t="s">
        <v>2736</v>
      </c>
      <c r="I304" s="151"/>
      <c r="L304" s="32"/>
      <c r="M304" s="152"/>
      <c r="T304" s="56"/>
      <c r="AT304" s="17" t="s">
        <v>186</v>
      </c>
      <c r="AU304" s="17" t="s">
        <v>86</v>
      </c>
    </row>
    <row r="305" spans="2:65" s="1" customFormat="1" ht="16.5" customHeight="1">
      <c r="B305" s="32"/>
      <c r="C305" s="136" t="s">
        <v>791</v>
      </c>
      <c r="D305" s="136" t="s">
        <v>180</v>
      </c>
      <c r="E305" s="137" t="s">
        <v>2738</v>
      </c>
      <c r="F305" s="138" t="s">
        <v>2739</v>
      </c>
      <c r="G305" s="139" t="s">
        <v>393</v>
      </c>
      <c r="H305" s="140">
        <v>14</v>
      </c>
      <c r="I305" s="141"/>
      <c r="J305" s="142">
        <f>ROUND(I305*H305,2)</f>
        <v>0</v>
      </c>
      <c r="K305" s="138" t="s">
        <v>1</v>
      </c>
      <c r="L305" s="32"/>
      <c r="M305" s="143" t="s">
        <v>1</v>
      </c>
      <c r="N305" s="144" t="s">
        <v>42</v>
      </c>
      <c r="P305" s="145">
        <f>O305*H305</f>
        <v>0</v>
      </c>
      <c r="Q305" s="145">
        <v>7.2000000000000005E-4</v>
      </c>
      <c r="R305" s="145">
        <f>Q305*H305</f>
        <v>1.008E-2</v>
      </c>
      <c r="S305" s="145">
        <v>0</v>
      </c>
      <c r="T305" s="146">
        <f>S305*H305</f>
        <v>0</v>
      </c>
      <c r="AR305" s="147" t="s">
        <v>354</v>
      </c>
      <c r="AT305" s="147" t="s">
        <v>180</v>
      </c>
      <c r="AU305" s="147" t="s">
        <v>86</v>
      </c>
      <c r="AY305" s="17" t="s">
        <v>177</v>
      </c>
      <c r="BE305" s="148">
        <f>IF(N305="základní",J305,0)</f>
        <v>0</v>
      </c>
      <c r="BF305" s="148">
        <f>IF(N305="snížená",J305,0)</f>
        <v>0</v>
      </c>
      <c r="BG305" s="148">
        <f>IF(N305="zákl. přenesená",J305,0)</f>
        <v>0</v>
      </c>
      <c r="BH305" s="148">
        <f>IF(N305="sníž. přenesená",J305,0)</f>
        <v>0</v>
      </c>
      <c r="BI305" s="148">
        <f>IF(N305="nulová",J305,0)</f>
        <v>0</v>
      </c>
      <c r="BJ305" s="17" t="s">
        <v>84</v>
      </c>
      <c r="BK305" s="148">
        <f>ROUND(I305*H305,2)</f>
        <v>0</v>
      </c>
      <c r="BL305" s="17" t="s">
        <v>354</v>
      </c>
      <c r="BM305" s="147" t="s">
        <v>2740</v>
      </c>
    </row>
    <row r="306" spans="2:65" s="1" customFormat="1" ht="11.25">
      <c r="B306" s="32"/>
      <c r="D306" s="149" t="s">
        <v>186</v>
      </c>
      <c r="F306" s="150" t="s">
        <v>2739</v>
      </c>
      <c r="I306" s="151"/>
      <c r="L306" s="32"/>
      <c r="M306" s="152"/>
      <c r="T306" s="56"/>
      <c r="AT306" s="17" t="s">
        <v>186</v>
      </c>
      <c r="AU306" s="17" t="s">
        <v>86</v>
      </c>
    </row>
    <row r="307" spans="2:65" s="1" customFormat="1" ht="24.2" customHeight="1">
      <c r="B307" s="32"/>
      <c r="C307" s="136" t="s">
        <v>798</v>
      </c>
      <c r="D307" s="136" t="s">
        <v>180</v>
      </c>
      <c r="E307" s="137" t="s">
        <v>2741</v>
      </c>
      <c r="F307" s="138" t="s">
        <v>2742</v>
      </c>
      <c r="G307" s="139" t="s">
        <v>393</v>
      </c>
      <c r="H307" s="140">
        <v>17</v>
      </c>
      <c r="I307" s="141"/>
      <c r="J307" s="142">
        <f>ROUND(I307*H307,2)</f>
        <v>0</v>
      </c>
      <c r="K307" s="138" t="s">
        <v>1</v>
      </c>
      <c r="L307" s="32"/>
      <c r="M307" s="143" t="s">
        <v>1</v>
      </c>
      <c r="N307" s="144" t="s">
        <v>42</v>
      </c>
      <c r="P307" s="145">
        <f>O307*H307</f>
        <v>0</v>
      </c>
      <c r="Q307" s="145">
        <v>2.1800000000000001E-3</v>
      </c>
      <c r="R307" s="145">
        <f>Q307*H307</f>
        <v>3.7060000000000003E-2</v>
      </c>
      <c r="S307" s="145">
        <v>0</v>
      </c>
      <c r="T307" s="146">
        <f>S307*H307</f>
        <v>0</v>
      </c>
      <c r="AR307" s="147" t="s">
        <v>354</v>
      </c>
      <c r="AT307" s="147" t="s">
        <v>180</v>
      </c>
      <c r="AU307" s="147" t="s">
        <v>86</v>
      </c>
      <c r="AY307" s="17" t="s">
        <v>177</v>
      </c>
      <c r="BE307" s="148">
        <f>IF(N307="základní",J307,0)</f>
        <v>0</v>
      </c>
      <c r="BF307" s="148">
        <f>IF(N307="snížená",J307,0)</f>
        <v>0</v>
      </c>
      <c r="BG307" s="148">
        <f>IF(N307="zákl. přenesená",J307,0)</f>
        <v>0</v>
      </c>
      <c r="BH307" s="148">
        <f>IF(N307="sníž. přenesená",J307,0)</f>
        <v>0</v>
      </c>
      <c r="BI307" s="148">
        <f>IF(N307="nulová",J307,0)</f>
        <v>0</v>
      </c>
      <c r="BJ307" s="17" t="s">
        <v>84</v>
      </c>
      <c r="BK307" s="148">
        <f>ROUND(I307*H307,2)</f>
        <v>0</v>
      </c>
      <c r="BL307" s="17" t="s">
        <v>354</v>
      </c>
      <c r="BM307" s="147" t="s">
        <v>2743</v>
      </c>
    </row>
    <row r="308" spans="2:65" s="1" customFormat="1" ht="11.25">
      <c r="B308" s="32"/>
      <c r="D308" s="149" t="s">
        <v>186</v>
      </c>
      <c r="F308" s="150" t="s">
        <v>2742</v>
      </c>
      <c r="I308" s="151"/>
      <c r="L308" s="32"/>
      <c r="M308" s="152"/>
      <c r="T308" s="56"/>
      <c r="AT308" s="17" t="s">
        <v>186</v>
      </c>
      <c r="AU308" s="17" t="s">
        <v>86</v>
      </c>
    </row>
    <row r="309" spans="2:65" s="1" customFormat="1" ht="24.2" customHeight="1">
      <c r="B309" s="32"/>
      <c r="C309" s="136" t="s">
        <v>803</v>
      </c>
      <c r="D309" s="136" t="s">
        <v>180</v>
      </c>
      <c r="E309" s="137" t="s">
        <v>2744</v>
      </c>
      <c r="F309" s="138" t="s">
        <v>2745</v>
      </c>
      <c r="G309" s="139" t="s">
        <v>368</v>
      </c>
      <c r="H309" s="140">
        <v>231.6</v>
      </c>
      <c r="I309" s="141"/>
      <c r="J309" s="142">
        <f>ROUND(I309*H309,2)</f>
        <v>0</v>
      </c>
      <c r="K309" s="138" t="s">
        <v>1</v>
      </c>
      <c r="L309" s="32"/>
      <c r="M309" s="143" t="s">
        <v>1</v>
      </c>
      <c r="N309" s="144" t="s">
        <v>42</v>
      </c>
      <c r="P309" s="145">
        <f>O309*H309</f>
        <v>0</v>
      </c>
      <c r="Q309" s="145">
        <v>1.33E-3</v>
      </c>
      <c r="R309" s="145">
        <f>Q309*H309</f>
        <v>0.30802800000000002</v>
      </c>
      <c r="S309" s="145">
        <v>0</v>
      </c>
      <c r="T309" s="146">
        <f>S309*H309</f>
        <v>0</v>
      </c>
      <c r="AR309" s="147" t="s">
        <v>354</v>
      </c>
      <c r="AT309" s="147" t="s">
        <v>180</v>
      </c>
      <c r="AU309" s="147" t="s">
        <v>86</v>
      </c>
      <c r="AY309" s="17" t="s">
        <v>177</v>
      </c>
      <c r="BE309" s="148">
        <f>IF(N309="základní",J309,0)</f>
        <v>0</v>
      </c>
      <c r="BF309" s="148">
        <f>IF(N309="snížená",J309,0)</f>
        <v>0</v>
      </c>
      <c r="BG309" s="148">
        <f>IF(N309="zákl. přenesená",J309,0)</f>
        <v>0</v>
      </c>
      <c r="BH309" s="148">
        <f>IF(N309="sníž. přenesená",J309,0)</f>
        <v>0</v>
      </c>
      <c r="BI309" s="148">
        <f>IF(N309="nulová",J309,0)</f>
        <v>0</v>
      </c>
      <c r="BJ309" s="17" t="s">
        <v>84</v>
      </c>
      <c r="BK309" s="148">
        <f>ROUND(I309*H309,2)</f>
        <v>0</v>
      </c>
      <c r="BL309" s="17" t="s">
        <v>354</v>
      </c>
      <c r="BM309" s="147" t="s">
        <v>2746</v>
      </c>
    </row>
    <row r="310" spans="2:65" s="1" customFormat="1" ht="19.5">
      <c r="B310" s="32"/>
      <c r="D310" s="149" t="s">
        <v>186</v>
      </c>
      <c r="F310" s="150" t="s">
        <v>2745</v>
      </c>
      <c r="I310" s="151"/>
      <c r="L310" s="32"/>
      <c r="M310" s="152"/>
      <c r="T310" s="56"/>
      <c r="AT310" s="17" t="s">
        <v>186</v>
      </c>
      <c r="AU310" s="17" t="s">
        <v>86</v>
      </c>
    </row>
    <row r="311" spans="2:65" s="1" customFormat="1" ht="78">
      <c r="B311" s="32"/>
      <c r="D311" s="149" t="s">
        <v>784</v>
      </c>
      <c r="F311" s="193" t="s">
        <v>2747</v>
      </c>
      <c r="I311" s="151"/>
      <c r="L311" s="32"/>
      <c r="M311" s="152"/>
      <c r="T311" s="56"/>
      <c r="AT311" s="17" t="s">
        <v>784</v>
      </c>
      <c r="AU311" s="17" t="s">
        <v>86</v>
      </c>
    </row>
    <row r="312" spans="2:65" s="1" customFormat="1" ht="21.75" customHeight="1">
      <c r="B312" s="32"/>
      <c r="C312" s="136" t="s">
        <v>811</v>
      </c>
      <c r="D312" s="136" t="s">
        <v>180</v>
      </c>
      <c r="E312" s="137" t="s">
        <v>2748</v>
      </c>
      <c r="F312" s="138" t="s">
        <v>2749</v>
      </c>
      <c r="G312" s="139" t="s">
        <v>393</v>
      </c>
      <c r="H312" s="140">
        <v>1</v>
      </c>
      <c r="I312" s="141"/>
      <c r="J312" s="142">
        <f>ROUND(I312*H312,2)</f>
        <v>0</v>
      </c>
      <c r="K312" s="138" t="s">
        <v>1</v>
      </c>
      <c r="L312" s="32"/>
      <c r="M312" s="143" t="s">
        <v>1</v>
      </c>
      <c r="N312" s="144" t="s">
        <v>42</v>
      </c>
      <c r="P312" s="145">
        <f>O312*H312</f>
        <v>0</v>
      </c>
      <c r="Q312" s="145">
        <v>1.33E-3</v>
      </c>
      <c r="R312" s="145">
        <f>Q312*H312</f>
        <v>1.33E-3</v>
      </c>
      <c r="S312" s="145">
        <v>0</v>
      </c>
      <c r="T312" s="146">
        <f>S312*H312</f>
        <v>0</v>
      </c>
      <c r="AR312" s="147" t="s">
        <v>354</v>
      </c>
      <c r="AT312" s="147" t="s">
        <v>180</v>
      </c>
      <c r="AU312" s="147" t="s">
        <v>86</v>
      </c>
      <c r="AY312" s="17" t="s">
        <v>177</v>
      </c>
      <c r="BE312" s="148">
        <f>IF(N312="základní",J312,0)</f>
        <v>0</v>
      </c>
      <c r="BF312" s="148">
        <f>IF(N312="snížená",J312,0)</f>
        <v>0</v>
      </c>
      <c r="BG312" s="148">
        <f>IF(N312="zákl. přenesená",J312,0)</f>
        <v>0</v>
      </c>
      <c r="BH312" s="148">
        <f>IF(N312="sníž. přenesená",J312,0)</f>
        <v>0</v>
      </c>
      <c r="BI312" s="148">
        <f>IF(N312="nulová",J312,0)</f>
        <v>0</v>
      </c>
      <c r="BJ312" s="17" t="s">
        <v>84</v>
      </c>
      <c r="BK312" s="148">
        <f>ROUND(I312*H312,2)</f>
        <v>0</v>
      </c>
      <c r="BL312" s="17" t="s">
        <v>354</v>
      </c>
      <c r="BM312" s="147" t="s">
        <v>2750</v>
      </c>
    </row>
    <row r="313" spans="2:65" s="1" customFormat="1" ht="11.25">
      <c r="B313" s="32"/>
      <c r="D313" s="149" t="s">
        <v>186</v>
      </c>
      <c r="F313" s="150" t="s">
        <v>2749</v>
      </c>
      <c r="I313" s="151"/>
      <c r="L313" s="32"/>
      <c r="M313" s="152"/>
      <c r="T313" s="56"/>
      <c r="AT313" s="17" t="s">
        <v>186</v>
      </c>
      <c r="AU313" s="17" t="s">
        <v>86</v>
      </c>
    </row>
    <row r="314" spans="2:65" s="1" customFormat="1" ht="21.75" customHeight="1">
      <c r="B314" s="32"/>
      <c r="C314" s="136" t="s">
        <v>818</v>
      </c>
      <c r="D314" s="136" t="s">
        <v>180</v>
      </c>
      <c r="E314" s="137" t="s">
        <v>2751</v>
      </c>
      <c r="F314" s="138" t="s">
        <v>2752</v>
      </c>
      <c r="G314" s="139" t="s">
        <v>393</v>
      </c>
      <c r="H314" s="140">
        <v>1</v>
      </c>
      <c r="I314" s="141"/>
      <c r="J314" s="142">
        <f>ROUND(I314*H314,2)</f>
        <v>0</v>
      </c>
      <c r="K314" s="138" t="s">
        <v>1</v>
      </c>
      <c r="L314" s="32"/>
      <c r="M314" s="143" t="s">
        <v>1</v>
      </c>
      <c r="N314" s="144" t="s">
        <v>42</v>
      </c>
      <c r="P314" s="145">
        <f>O314*H314</f>
        <v>0</v>
      </c>
      <c r="Q314" s="145">
        <v>1.33E-3</v>
      </c>
      <c r="R314" s="145">
        <f>Q314*H314</f>
        <v>1.33E-3</v>
      </c>
      <c r="S314" s="145">
        <v>0</v>
      </c>
      <c r="T314" s="146">
        <f>S314*H314</f>
        <v>0</v>
      </c>
      <c r="AR314" s="147" t="s">
        <v>354</v>
      </c>
      <c r="AT314" s="147" t="s">
        <v>180</v>
      </c>
      <c r="AU314" s="147" t="s">
        <v>86</v>
      </c>
      <c r="AY314" s="17" t="s">
        <v>177</v>
      </c>
      <c r="BE314" s="148">
        <f>IF(N314="základní",J314,0)</f>
        <v>0</v>
      </c>
      <c r="BF314" s="148">
        <f>IF(N314="snížená",J314,0)</f>
        <v>0</v>
      </c>
      <c r="BG314" s="148">
        <f>IF(N314="zákl. přenesená",J314,0)</f>
        <v>0</v>
      </c>
      <c r="BH314" s="148">
        <f>IF(N314="sníž. přenesená",J314,0)</f>
        <v>0</v>
      </c>
      <c r="BI314" s="148">
        <f>IF(N314="nulová",J314,0)</f>
        <v>0</v>
      </c>
      <c r="BJ314" s="17" t="s">
        <v>84</v>
      </c>
      <c r="BK314" s="148">
        <f>ROUND(I314*H314,2)</f>
        <v>0</v>
      </c>
      <c r="BL314" s="17" t="s">
        <v>354</v>
      </c>
      <c r="BM314" s="147" t="s">
        <v>2753</v>
      </c>
    </row>
    <row r="315" spans="2:65" s="1" customFormat="1" ht="11.25">
      <c r="B315" s="32"/>
      <c r="D315" s="149" t="s">
        <v>186</v>
      </c>
      <c r="F315" s="150" t="s">
        <v>2752</v>
      </c>
      <c r="I315" s="151"/>
      <c r="L315" s="32"/>
      <c r="M315" s="152"/>
      <c r="T315" s="56"/>
      <c r="AT315" s="17" t="s">
        <v>186</v>
      </c>
      <c r="AU315" s="17" t="s">
        <v>86</v>
      </c>
    </row>
    <row r="316" spans="2:65" s="1" customFormat="1" ht="24.2" customHeight="1">
      <c r="B316" s="32"/>
      <c r="C316" s="136" t="s">
        <v>824</v>
      </c>
      <c r="D316" s="136" t="s">
        <v>180</v>
      </c>
      <c r="E316" s="137" t="s">
        <v>2754</v>
      </c>
      <c r="F316" s="138" t="s">
        <v>2755</v>
      </c>
      <c r="G316" s="139" t="s">
        <v>393</v>
      </c>
      <c r="H316" s="140">
        <v>2</v>
      </c>
      <c r="I316" s="141"/>
      <c r="J316" s="142">
        <f>ROUND(I316*H316,2)</f>
        <v>0</v>
      </c>
      <c r="K316" s="138" t="s">
        <v>1</v>
      </c>
      <c r="L316" s="32"/>
      <c r="M316" s="143" t="s">
        <v>1</v>
      </c>
      <c r="N316" s="144" t="s">
        <v>42</v>
      </c>
      <c r="P316" s="145">
        <f>O316*H316</f>
        <v>0</v>
      </c>
      <c r="Q316" s="145">
        <v>1.33E-3</v>
      </c>
      <c r="R316" s="145">
        <f>Q316*H316</f>
        <v>2.66E-3</v>
      </c>
      <c r="S316" s="145">
        <v>0</v>
      </c>
      <c r="T316" s="146">
        <f>S316*H316</f>
        <v>0</v>
      </c>
      <c r="AR316" s="147" t="s">
        <v>354</v>
      </c>
      <c r="AT316" s="147" t="s">
        <v>180</v>
      </c>
      <c r="AU316" s="147" t="s">
        <v>86</v>
      </c>
      <c r="AY316" s="17" t="s">
        <v>177</v>
      </c>
      <c r="BE316" s="148">
        <f>IF(N316="základní",J316,0)</f>
        <v>0</v>
      </c>
      <c r="BF316" s="148">
        <f>IF(N316="snížená",J316,0)</f>
        <v>0</v>
      </c>
      <c r="BG316" s="148">
        <f>IF(N316="zákl. přenesená",J316,0)</f>
        <v>0</v>
      </c>
      <c r="BH316" s="148">
        <f>IF(N316="sníž. přenesená",J316,0)</f>
        <v>0</v>
      </c>
      <c r="BI316" s="148">
        <f>IF(N316="nulová",J316,0)</f>
        <v>0</v>
      </c>
      <c r="BJ316" s="17" t="s">
        <v>84</v>
      </c>
      <c r="BK316" s="148">
        <f>ROUND(I316*H316,2)</f>
        <v>0</v>
      </c>
      <c r="BL316" s="17" t="s">
        <v>354</v>
      </c>
      <c r="BM316" s="147" t="s">
        <v>2756</v>
      </c>
    </row>
    <row r="317" spans="2:65" s="1" customFormat="1" ht="11.25">
      <c r="B317" s="32"/>
      <c r="D317" s="149" t="s">
        <v>186</v>
      </c>
      <c r="F317" s="150" t="s">
        <v>2755</v>
      </c>
      <c r="I317" s="151"/>
      <c r="L317" s="32"/>
      <c r="M317" s="152"/>
      <c r="T317" s="56"/>
      <c r="AT317" s="17" t="s">
        <v>186</v>
      </c>
      <c r="AU317" s="17" t="s">
        <v>86</v>
      </c>
    </row>
    <row r="318" spans="2:65" s="1" customFormat="1" ht="48.75">
      <c r="B318" s="32"/>
      <c r="D318" s="149" t="s">
        <v>784</v>
      </c>
      <c r="F318" s="193" t="s">
        <v>2757</v>
      </c>
      <c r="I318" s="151"/>
      <c r="L318" s="32"/>
      <c r="M318" s="152"/>
      <c r="T318" s="56"/>
      <c r="AT318" s="17" t="s">
        <v>784</v>
      </c>
      <c r="AU318" s="17" t="s">
        <v>86</v>
      </c>
    </row>
    <row r="319" spans="2:65" s="1" customFormat="1" ht="21.75" customHeight="1">
      <c r="B319" s="32"/>
      <c r="C319" s="136" t="s">
        <v>829</v>
      </c>
      <c r="D319" s="136" t="s">
        <v>180</v>
      </c>
      <c r="E319" s="137" t="s">
        <v>2758</v>
      </c>
      <c r="F319" s="138" t="s">
        <v>2759</v>
      </c>
      <c r="G319" s="139" t="s">
        <v>183</v>
      </c>
      <c r="H319" s="140">
        <v>2</v>
      </c>
      <c r="I319" s="141"/>
      <c r="J319" s="142">
        <f>ROUND(I319*H319,2)</f>
        <v>0</v>
      </c>
      <c r="K319" s="138" t="s">
        <v>1</v>
      </c>
      <c r="L319" s="32"/>
      <c r="M319" s="143" t="s">
        <v>1</v>
      </c>
      <c r="N319" s="144" t="s">
        <v>42</v>
      </c>
      <c r="P319" s="145">
        <f>O319*H319</f>
        <v>0</v>
      </c>
      <c r="Q319" s="145">
        <v>1.33E-3</v>
      </c>
      <c r="R319" s="145">
        <f>Q319*H319</f>
        <v>2.66E-3</v>
      </c>
      <c r="S319" s="145">
        <v>0</v>
      </c>
      <c r="T319" s="146">
        <f>S319*H319</f>
        <v>0</v>
      </c>
      <c r="AR319" s="147" t="s">
        <v>354</v>
      </c>
      <c r="AT319" s="147" t="s">
        <v>180</v>
      </c>
      <c r="AU319" s="147" t="s">
        <v>86</v>
      </c>
      <c r="AY319" s="17" t="s">
        <v>177</v>
      </c>
      <c r="BE319" s="148">
        <f>IF(N319="základní",J319,0)</f>
        <v>0</v>
      </c>
      <c r="BF319" s="148">
        <f>IF(N319="snížená",J319,0)</f>
        <v>0</v>
      </c>
      <c r="BG319" s="148">
        <f>IF(N319="zákl. přenesená",J319,0)</f>
        <v>0</v>
      </c>
      <c r="BH319" s="148">
        <f>IF(N319="sníž. přenesená",J319,0)</f>
        <v>0</v>
      </c>
      <c r="BI319" s="148">
        <f>IF(N319="nulová",J319,0)</f>
        <v>0</v>
      </c>
      <c r="BJ319" s="17" t="s">
        <v>84</v>
      </c>
      <c r="BK319" s="148">
        <f>ROUND(I319*H319,2)</f>
        <v>0</v>
      </c>
      <c r="BL319" s="17" t="s">
        <v>354</v>
      </c>
      <c r="BM319" s="147" t="s">
        <v>2760</v>
      </c>
    </row>
    <row r="320" spans="2:65" s="1" customFormat="1" ht="11.25">
      <c r="B320" s="32"/>
      <c r="D320" s="149" t="s">
        <v>186</v>
      </c>
      <c r="F320" s="150" t="s">
        <v>2759</v>
      </c>
      <c r="I320" s="151"/>
      <c r="L320" s="32"/>
      <c r="M320" s="152"/>
      <c r="T320" s="56"/>
      <c r="AT320" s="17" t="s">
        <v>186</v>
      </c>
      <c r="AU320" s="17" t="s">
        <v>86</v>
      </c>
    </row>
    <row r="321" spans="2:65" s="1" customFormat="1" ht="16.5" customHeight="1">
      <c r="B321" s="32"/>
      <c r="C321" s="136" t="s">
        <v>835</v>
      </c>
      <c r="D321" s="136" t="s">
        <v>180</v>
      </c>
      <c r="E321" s="137" t="s">
        <v>2761</v>
      </c>
      <c r="F321" s="138" t="s">
        <v>2762</v>
      </c>
      <c r="G321" s="139" t="s">
        <v>393</v>
      </c>
      <c r="H321" s="140">
        <v>15</v>
      </c>
      <c r="I321" s="141"/>
      <c r="J321" s="142">
        <f>ROUND(I321*H321,2)</f>
        <v>0</v>
      </c>
      <c r="K321" s="138" t="s">
        <v>1</v>
      </c>
      <c r="L321" s="32"/>
      <c r="M321" s="143" t="s">
        <v>1</v>
      </c>
      <c r="N321" s="144" t="s">
        <v>42</v>
      </c>
      <c r="P321" s="145">
        <f>O321*H321</f>
        <v>0</v>
      </c>
      <c r="Q321" s="145">
        <v>2.4000000000000001E-4</v>
      </c>
      <c r="R321" s="145">
        <f>Q321*H321</f>
        <v>3.5999999999999999E-3</v>
      </c>
      <c r="S321" s="145">
        <v>0</v>
      </c>
      <c r="T321" s="146">
        <f>S321*H321</f>
        <v>0</v>
      </c>
      <c r="AR321" s="147" t="s">
        <v>354</v>
      </c>
      <c r="AT321" s="147" t="s">
        <v>180</v>
      </c>
      <c r="AU321" s="147" t="s">
        <v>86</v>
      </c>
      <c r="AY321" s="17" t="s">
        <v>177</v>
      </c>
      <c r="BE321" s="148">
        <f>IF(N321="základní",J321,0)</f>
        <v>0</v>
      </c>
      <c r="BF321" s="148">
        <f>IF(N321="snížená",J321,0)</f>
        <v>0</v>
      </c>
      <c r="BG321" s="148">
        <f>IF(N321="zákl. přenesená",J321,0)</f>
        <v>0</v>
      </c>
      <c r="BH321" s="148">
        <f>IF(N321="sníž. přenesená",J321,0)</f>
        <v>0</v>
      </c>
      <c r="BI321" s="148">
        <f>IF(N321="nulová",J321,0)</f>
        <v>0</v>
      </c>
      <c r="BJ321" s="17" t="s">
        <v>84</v>
      </c>
      <c r="BK321" s="148">
        <f>ROUND(I321*H321,2)</f>
        <v>0</v>
      </c>
      <c r="BL321" s="17" t="s">
        <v>354</v>
      </c>
      <c r="BM321" s="147" t="s">
        <v>2763</v>
      </c>
    </row>
    <row r="322" spans="2:65" s="1" customFormat="1" ht="11.25">
      <c r="B322" s="32"/>
      <c r="D322" s="149" t="s">
        <v>186</v>
      </c>
      <c r="F322" s="150" t="s">
        <v>2762</v>
      </c>
      <c r="I322" s="151"/>
      <c r="L322" s="32"/>
      <c r="M322" s="152"/>
      <c r="T322" s="56"/>
      <c r="AT322" s="17" t="s">
        <v>186</v>
      </c>
      <c r="AU322" s="17" t="s">
        <v>86</v>
      </c>
    </row>
    <row r="323" spans="2:65" s="1" customFormat="1" ht="24.2" customHeight="1">
      <c r="B323" s="32"/>
      <c r="C323" s="136" t="s">
        <v>841</v>
      </c>
      <c r="D323" s="136" t="s">
        <v>180</v>
      </c>
      <c r="E323" s="137" t="s">
        <v>2764</v>
      </c>
      <c r="F323" s="138" t="s">
        <v>2765</v>
      </c>
      <c r="G323" s="139" t="s">
        <v>393</v>
      </c>
      <c r="H323" s="140">
        <v>17</v>
      </c>
      <c r="I323" s="141"/>
      <c r="J323" s="142">
        <f>ROUND(I323*H323,2)</f>
        <v>0</v>
      </c>
      <c r="K323" s="138" t="s">
        <v>1</v>
      </c>
      <c r="L323" s="32"/>
      <c r="M323" s="143" t="s">
        <v>1</v>
      </c>
      <c r="N323" s="144" t="s">
        <v>42</v>
      </c>
      <c r="P323" s="145">
        <f>O323*H323</f>
        <v>0</v>
      </c>
      <c r="Q323" s="145">
        <v>2.4000000000000001E-4</v>
      </c>
      <c r="R323" s="145">
        <f>Q323*H323</f>
        <v>4.0800000000000003E-3</v>
      </c>
      <c r="S323" s="145">
        <v>0</v>
      </c>
      <c r="T323" s="146">
        <f>S323*H323</f>
        <v>0</v>
      </c>
      <c r="AR323" s="147" t="s">
        <v>354</v>
      </c>
      <c r="AT323" s="147" t="s">
        <v>180</v>
      </c>
      <c r="AU323" s="147" t="s">
        <v>86</v>
      </c>
      <c r="AY323" s="17" t="s">
        <v>177</v>
      </c>
      <c r="BE323" s="148">
        <f>IF(N323="základní",J323,0)</f>
        <v>0</v>
      </c>
      <c r="BF323" s="148">
        <f>IF(N323="snížená",J323,0)</f>
        <v>0</v>
      </c>
      <c r="BG323" s="148">
        <f>IF(N323="zákl. přenesená",J323,0)</f>
        <v>0</v>
      </c>
      <c r="BH323" s="148">
        <f>IF(N323="sníž. přenesená",J323,0)</f>
        <v>0</v>
      </c>
      <c r="BI323" s="148">
        <f>IF(N323="nulová",J323,0)</f>
        <v>0</v>
      </c>
      <c r="BJ323" s="17" t="s">
        <v>84</v>
      </c>
      <c r="BK323" s="148">
        <f>ROUND(I323*H323,2)</f>
        <v>0</v>
      </c>
      <c r="BL323" s="17" t="s">
        <v>354</v>
      </c>
      <c r="BM323" s="147" t="s">
        <v>2766</v>
      </c>
    </row>
    <row r="324" spans="2:65" s="1" customFormat="1" ht="11.25">
      <c r="B324" s="32"/>
      <c r="D324" s="149" t="s">
        <v>186</v>
      </c>
      <c r="F324" s="150" t="s">
        <v>2765</v>
      </c>
      <c r="I324" s="151"/>
      <c r="L324" s="32"/>
      <c r="M324" s="152"/>
      <c r="T324" s="56"/>
      <c r="AT324" s="17" t="s">
        <v>186</v>
      </c>
      <c r="AU324" s="17" t="s">
        <v>86</v>
      </c>
    </row>
    <row r="325" spans="2:65" s="1" customFormat="1" ht="19.5">
      <c r="B325" s="32"/>
      <c r="D325" s="149" t="s">
        <v>784</v>
      </c>
      <c r="F325" s="193" t="s">
        <v>2767</v>
      </c>
      <c r="I325" s="151"/>
      <c r="L325" s="32"/>
      <c r="M325" s="152"/>
      <c r="T325" s="56"/>
      <c r="AT325" s="17" t="s">
        <v>784</v>
      </c>
      <c r="AU325" s="17" t="s">
        <v>86</v>
      </c>
    </row>
    <row r="326" spans="2:65" s="11" customFormat="1" ht="22.9" customHeight="1">
      <c r="B326" s="124"/>
      <c r="D326" s="125" t="s">
        <v>76</v>
      </c>
      <c r="E326" s="134" t="s">
        <v>2768</v>
      </c>
      <c r="F326" s="134" t="s">
        <v>2769</v>
      </c>
      <c r="I326" s="127"/>
      <c r="J326" s="135">
        <f>BK326</f>
        <v>0</v>
      </c>
      <c r="L326" s="124"/>
      <c r="M326" s="129"/>
      <c r="P326" s="130">
        <f>SUM(P327:P350)</f>
        <v>0</v>
      </c>
      <c r="R326" s="130">
        <f>SUM(R327:R350)</f>
        <v>0.24246000000000001</v>
      </c>
      <c r="T326" s="131">
        <f>SUM(T327:T350)</f>
        <v>0</v>
      </c>
      <c r="AR326" s="125" t="s">
        <v>86</v>
      </c>
      <c r="AT326" s="132" t="s">
        <v>76</v>
      </c>
      <c r="AU326" s="132" t="s">
        <v>84</v>
      </c>
      <c r="AY326" s="125" t="s">
        <v>177</v>
      </c>
      <c r="BK326" s="133">
        <f>SUM(BK327:BK350)</f>
        <v>0</v>
      </c>
    </row>
    <row r="327" spans="2:65" s="1" customFormat="1" ht="24.2" customHeight="1">
      <c r="B327" s="32"/>
      <c r="C327" s="136" t="s">
        <v>857</v>
      </c>
      <c r="D327" s="136" t="s">
        <v>180</v>
      </c>
      <c r="E327" s="137" t="s">
        <v>2770</v>
      </c>
      <c r="F327" s="138" t="s">
        <v>2771</v>
      </c>
      <c r="G327" s="139" t="s">
        <v>183</v>
      </c>
      <c r="H327" s="140">
        <v>1</v>
      </c>
      <c r="I327" s="141"/>
      <c r="J327" s="142">
        <f>ROUND(I327*H327,2)</f>
        <v>0</v>
      </c>
      <c r="K327" s="138" t="s">
        <v>1</v>
      </c>
      <c r="L327" s="32"/>
      <c r="M327" s="143" t="s">
        <v>1</v>
      </c>
      <c r="N327" s="144" t="s">
        <v>42</v>
      </c>
      <c r="P327" s="145">
        <f>O327*H327</f>
        <v>0</v>
      </c>
      <c r="Q327" s="145">
        <v>0</v>
      </c>
      <c r="R327" s="145">
        <f>Q327*H327</f>
        <v>0</v>
      </c>
      <c r="S327" s="145">
        <v>0</v>
      </c>
      <c r="T327" s="146">
        <f>S327*H327</f>
        <v>0</v>
      </c>
      <c r="AR327" s="147" t="s">
        <v>354</v>
      </c>
      <c r="AT327" s="147" t="s">
        <v>180</v>
      </c>
      <c r="AU327" s="147" t="s">
        <v>86</v>
      </c>
      <c r="AY327" s="17" t="s">
        <v>177</v>
      </c>
      <c r="BE327" s="148">
        <f>IF(N327="základní",J327,0)</f>
        <v>0</v>
      </c>
      <c r="BF327" s="148">
        <f>IF(N327="snížená",J327,0)</f>
        <v>0</v>
      </c>
      <c r="BG327" s="148">
        <f>IF(N327="zákl. přenesená",J327,0)</f>
        <v>0</v>
      </c>
      <c r="BH327" s="148">
        <f>IF(N327="sníž. přenesená",J327,0)</f>
        <v>0</v>
      </c>
      <c r="BI327" s="148">
        <f>IF(N327="nulová",J327,0)</f>
        <v>0</v>
      </c>
      <c r="BJ327" s="17" t="s">
        <v>84</v>
      </c>
      <c r="BK327" s="148">
        <f>ROUND(I327*H327,2)</f>
        <v>0</v>
      </c>
      <c r="BL327" s="17" t="s">
        <v>354</v>
      </c>
      <c r="BM327" s="147" t="s">
        <v>2772</v>
      </c>
    </row>
    <row r="328" spans="2:65" s="1" customFormat="1" ht="19.5">
      <c r="B328" s="32"/>
      <c r="D328" s="149" t="s">
        <v>186</v>
      </c>
      <c r="F328" s="150" t="s">
        <v>2771</v>
      </c>
      <c r="I328" s="151"/>
      <c r="L328" s="32"/>
      <c r="M328" s="152"/>
      <c r="T328" s="56"/>
      <c r="AT328" s="17" t="s">
        <v>186</v>
      </c>
      <c r="AU328" s="17" t="s">
        <v>86</v>
      </c>
    </row>
    <row r="329" spans="2:65" s="1" customFormat="1" ht="16.5" customHeight="1">
      <c r="B329" s="32"/>
      <c r="C329" s="136" t="s">
        <v>878</v>
      </c>
      <c r="D329" s="136" t="s">
        <v>180</v>
      </c>
      <c r="E329" s="137" t="s">
        <v>2773</v>
      </c>
      <c r="F329" s="138" t="s">
        <v>2774</v>
      </c>
      <c r="G329" s="139" t="s">
        <v>183</v>
      </c>
      <c r="H329" s="140">
        <v>1</v>
      </c>
      <c r="I329" s="141"/>
      <c r="J329" s="142">
        <f>ROUND(I329*H329,2)</f>
        <v>0</v>
      </c>
      <c r="K329" s="138" t="s">
        <v>1</v>
      </c>
      <c r="L329" s="32"/>
      <c r="M329" s="143" t="s">
        <v>1</v>
      </c>
      <c r="N329" s="144" t="s">
        <v>42</v>
      </c>
      <c r="P329" s="145">
        <f>O329*H329</f>
        <v>0</v>
      </c>
      <c r="Q329" s="145">
        <v>0</v>
      </c>
      <c r="R329" s="145">
        <f>Q329*H329</f>
        <v>0</v>
      </c>
      <c r="S329" s="145">
        <v>0</v>
      </c>
      <c r="T329" s="146">
        <f>S329*H329</f>
        <v>0</v>
      </c>
      <c r="AR329" s="147" t="s">
        <v>354</v>
      </c>
      <c r="AT329" s="147" t="s">
        <v>180</v>
      </c>
      <c r="AU329" s="147" t="s">
        <v>86</v>
      </c>
      <c r="AY329" s="17" t="s">
        <v>177</v>
      </c>
      <c r="BE329" s="148">
        <f>IF(N329="základní",J329,0)</f>
        <v>0</v>
      </c>
      <c r="BF329" s="148">
        <f>IF(N329="snížená",J329,0)</f>
        <v>0</v>
      </c>
      <c r="BG329" s="148">
        <f>IF(N329="zákl. přenesená",J329,0)</f>
        <v>0</v>
      </c>
      <c r="BH329" s="148">
        <f>IF(N329="sníž. přenesená",J329,0)</f>
        <v>0</v>
      </c>
      <c r="BI329" s="148">
        <f>IF(N329="nulová",J329,0)</f>
        <v>0</v>
      </c>
      <c r="BJ329" s="17" t="s">
        <v>84</v>
      </c>
      <c r="BK329" s="148">
        <f>ROUND(I329*H329,2)</f>
        <v>0</v>
      </c>
      <c r="BL329" s="17" t="s">
        <v>354</v>
      </c>
      <c r="BM329" s="147" t="s">
        <v>2775</v>
      </c>
    </row>
    <row r="330" spans="2:65" s="1" customFormat="1" ht="11.25">
      <c r="B330" s="32"/>
      <c r="D330" s="149" t="s">
        <v>186</v>
      </c>
      <c r="F330" s="150" t="s">
        <v>2774</v>
      </c>
      <c r="I330" s="151"/>
      <c r="L330" s="32"/>
      <c r="M330" s="152"/>
      <c r="T330" s="56"/>
      <c r="AT330" s="17" t="s">
        <v>186</v>
      </c>
      <c r="AU330" s="17" t="s">
        <v>86</v>
      </c>
    </row>
    <row r="331" spans="2:65" s="1" customFormat="1" ht="21.75" customHeight="1">
      <c r="B331" s="32"/>
      <c r="C331" s="136" t="s">
        <v>884</v>
      </c>
      <c r="D331" s="136" t="s">
        <v>180</v>
      </c>
      <c r="E331" s="137" t="s">
        <v>2776</v>
      </c>
      <c r="F331" s="138" t="s">
        <v>2777</v>
      </c>
      <c r="G331" s="139" t="s">
        <v>393</v>
      </c>
      <c r="H331" s="140">
        <v>1</v>
      </c>
      <c r="I331" s="141"/>
      <c r="J331" s="142">
        <f>ROUND(I331*H331,2)</f>
        <v>0</v>
      </c>
      <c r="K331" s="138" t="s">
        <v>237</v>
      </c>
      <c r="L331" s="32"/>
      <c r="M331" s="143" t="s">
        <v>1</v>
      </c>
      <c r="N331" s="144" t="s">
        <v>42</v>
      </c>
      <c r="P331" s="145">
        <f>O331*H331</f>
        <v>0</v>
      </c>
      <c r="Q331" s="145">
        <v>2.24E-2</v>
      </c>
      <c r="R331" s="145">
        <f>Q331*H331</f>
        <v>2.24E-2</v>
      </c>
      <c r="S331" s="145">
        <v>0</v>
      </c>
      <c r="T331" s="146">
        <f>S331*H331</f>
        <v>0</v>
      </c>
      <c r="AR331" s="147" t="s">
        <v>354</v>
      </c>
      <c r="AT331" s="147" t="s">
        <v>180</v>
      </c>
      <c r="AU331" s="147" t="s">
        <v>86</v>
      </c>
      <c r="AY331" s="17" t="s">
        <v>177</v>
      </c>
      <c r="BE331" s="148">
        <f>IF(N331="základní",J331,0)</f>
        <v>0</v>
      </c>
      <c r="BF331" s="148">
        <f>IF(N331="snížená",J331,0)</f>
        <v>0</v>
      </c>
      <c r="BG331" s="148">
        <f>IF(N331="zákl. přenesená",J331,0)</f>
        <v>0</v>
      </c>
      <c r="BH331" s="148">
        <f>IF(N331="sníž. přenesená",J331,0)</f>
        <v>0</v>
      </c>
      <c r="BI331" s="148">
        <f>IF(N331="nulová",J331,0)</f>
        <v>0</v>
      </c>
      <c r="BJ331" s="17" t="s">
        <v>84</v>
      </c>
      <c r="BK331" s="148">
        <f>ROUND(I331*H331,2)</f>
        <v>0</v>
      </c>
      <c r="BL331" s="17" t="s">
        <v>354</v>
      </c>
      <c r="BM331" s="147" t="s">
        <v>2778</v>
      </c>
    </row>
    <row r="332" spans="2:65" s="1" customFormat="1" ht="11.25">
      <c r="B332" s="32"/>
      <c r="D332" s="149" t="s">
        <v>186</v>
      </c>
      <c r="F332" s="150" t="s">
        <v>2777</v>
      </c>
      <c r="I332" s="151"/>
      <c r="L332" s="32"/>
      <c r="M332" s="152"/>
      <c r="T332" s="56"/>
      <c r="AT332" s="17" t="s">
        <v>186</v>
      </c>
      <c r="AU332" s="17" t="s">
        <v>86</v>
      </c>
    </row>
    <row r="333" spans="2:65" s="1" customFormat="1" ht="21.75" customHeight="1">
      <c r="B333" s="32"/>
      <c r="C333" s="136" t="s">
        <v>889</v>
      </c>
      <c r="D333" s="136" t="s">
        <v>180</v>
      </c>
      <c r="E333" s="137" t="s">
        <v>2779</v>
      </c>
      <c r="F333" s="138" t="s">
        <v>2780</v>
      </c>
      <c r="G333" s="139" t="s">
        <v>393</v>
      </c>
      <c r="H333" s="140">
        <v>2</v>
      </c>
      <c r="I333" s="141"/>
      <c r="J333" s="142">
        <f>ROUND(I333*H333,2)</f>
        <v>0</v>
      </c>
      <c r="K333" s="138" t="s">
        <v>237</v>
      </c>
      <c r="L333" s="32"/>
      <c r="M333" s="143" t="s">
        <v>1</v>
      </c>
      <c r="N333" s="144" t="s">
        <v>42</v>
      </c>
      <c r="P333" s="145">
        <f>O333*H333</f>
        <v>0</v>
      </c>
      <c r="Q333" s="145">
        <v>3.993E-2</v>
      </c>
      <c r="R333" s="145">
        <f>Q333*H333</f>
        <v>7.986E-2</v>
      </c>
      <c r="S333" s="145">
        <v>0</v>
      </c>
      <c r="T333" s="146">
        <f>S333*H333</f>
        <v>0</v>
      </c>
      <c r="AR333" s="147" t="s">
        <v>354</v>
      </c>
      <c r="AT333" s="147" t="s">
        <v>180</v>
      </c>
      <c r="AU333" s="147" t="s">
        <v>86</v>
      </c>
      <c r="AY333" s="17" t="s">
        <v>177</v>
      </c>
      <c r="BE333" s="148">
        <f>IF(N333="základní",J333,0)</f>
        <v>0</v>
      </c>
      <c r="BF333" s="148">
        <f>IF(N333="snížená",J333,0)</f>
        <v>0</v>
      </c>
      <c r="BG333" s="148">
        <f>IF(N333="zákl. přenesená",J333,0)</f>
        <v>0</v>
      </c>
      <c r="BH333" s="148">
        <f>IF(N333="sníž. přenesená",J333,0)</f>
        <v>0</v>
      </c>
      <c r="BI333" s="148">
        <f>IF(N333="nulová",J333,0)</f>
        <v>0</v>
      </c>
      <c r="BJ333" s="17" t="s">
        <v>84</v>
      </c>
      <c r="BK333" s="148">
        <f>ROUND(I333*H333,2)</f>
        <v>0</v>
      </c>
      <c r="BL333" s="17" t="s">
        <v>354</v>
      </c>
      <c r="BM333" s="147" t="s">
        <v>2781</v>
      </c>
    </row>
    <row r="334" spans="2:65" s="1" customFormat="1" ht="11.25">
      <c r="B334" s="32"/>
      <c r="D334" s="149" t="s">
        <v>186</v>
      </c>
      <c r="F334" s="150" t="s">
        <v>2780</v>
      </c>
      <c r="I334" s="151"/>
      <c r="L334" s="32"/>
      <c r="M334" s="152"/>
      <c r="T334" s="56"/>
      <c r="AT334" s="17" t="s">
        <v>186</v>
      </c>
      <c r="AU334" s="17" t="s">
        <v>86</v>
      </c>
    </row>
    <row r="335" spans="2:65" s="1" customFormat="1" ht="21.75" customHeight="1">
      <c r="B335" s="32"/>
      <c r="C335" s="136" t="s">
        <v>895</v>
      </c>
      <c r="D335" s="136" t="s">
        <v>180</v>
      </c>
      <c r="E335" s="137" t="s">
        <v>2782</v>
      </c>
      <c r="F335" s="138" t="s">
        <v>2783</v>
      </c>
      <c r="G335" s="139" t="s">
        <v>393</v>
      </c>
      <c r="H335" s="140">
        <v>1</v>
      </c>
      <c r="I335" s="141"/>
      <c r="J335" s="142">
        <f>ROUND(I335*H335,2)</f>
        <v>0</v>
      </c>
      <c r="K335" s="138" t="s">
        <v>237</v>
      </c>
      <c r="L335" s="32"/>
      <c r="M335" s="143" t="s">
        <v>1</v>
      </c>
      <c r="N335" s="144" t="s">
        <v>42</v>
      </c>
      <c r="P335" s="145">
        <f>O335*H335</f>
        <v>0</v>
      </c>
      <c r="Q335" s="145">
        <v>4.5319999999999999E-2</v>
      </c>
      <c r="R335" s="145">
        <f>Q335*H335</f>
        <v>4.5319999999999999E-2</v>
      </c>
      <c r="S335" s="145">
        <v>0</v>
      </c>
      <c r="T335" s="146">
        <f>S335*H335</f>
        <v>0</v>
      </c>
      <c r="AR335" s="147" t="s">
        <v>354</v>
      </c>
      <c r="AT335" s="147" t="s">
        <v>180</v>
      </c>
      <c r="AU335" s="147" t="s">
        <v>86</v>
      </c>
      <c r="AY335" s="17" t="s">
        <v>177</v>
      </c>
      <c r="BE335" s="148">
        <f>IF(N335="základní",J335,0)</f>
        <v>0</v>
      </c>
      <c r="BF335" s="148">
        <f>IF(N335="snížená",J335,0)</f>
        <v>0</v>
      </c>
      <c r="BG335" s="148">
        <f>IF(N335="zákl. přenesená",J335,0)</f>
        <v>0</v>
      </c>
      <c r="BH335" s="148">
        <f>IF(N335="sníž. přenesená",J335,0)</f>
        <v>0</v>
      </c>
      <c r="BI335" s="148">
        <f>IF(N335="nulová",J335,0)</f>
        <v>0</v>
      </c>
      <c r="BJ335" s="17" t="s">
        <v>84</v>
      </c>
      <c r="BK335" s="148">
        <f>ROUND(I335*H335,2)</f>
        <v>0</v>
      </c>
      <c r="BL335" s="17" t="s">
        <v>354</v>
      </c>
      <c r="BM335" s="147" t="s">
        <v>2784</v>
      </c>
    </row>
    <row r="336" spans="2:65" s="1" customFormat="1" ht="11.25">
      <c r="B336" s="32"/>
      <c r="D336" s="149" t="s">
        <v>186</v>
      </c>
      <c r="F336" s="150" t="s">
        <v>2783</v>
      </c>
      <c r="I336" s="151"/>
      <c r="L336" s="32"/>
      <c r="M336" s="152"/>
      <c r="T336" s="56"/>
      <c r="AT336" s="17" t="s">
        <v>186</v>
      </c>
      <c r="AU336" s="17" t="s">
        <v>86</v>
      </c>
    </row>
    <row r="337" spans="2:65" s="1" customFormat="1" ht="16.5" customHeight="1">
      <c r="B337" s="32"/>
      <c r="C337" s="136" t="s">
        <v>901</v>
      </c>
      <c r="D337" s="136" t="s">
        <v>180</v>
      </c>
      <c r="E337" s="137" t="s">
        <v>2785</v>
      </c>
      <c r="F337" s="138" t="s">
        <v>2786</v>
      </c>
      <c r="G337" s="139" t="s">
        <v>393</v>
      </c>
      <c r="H337" s="140">
        <v>4</v>
      </c>
      <c r="I337" s="141"/>
      <c r="J337" s="142">
        <f>ROUND(I337*H337,2)</f>
        <v>0</v>
      </c>
      <c r="K337" s="138" t="s">
        <v>1</v>
      </c>
      <c r="L337" s="32"/>
      <c r="M337" s="143" t="s">
        <v>1</v>
      </c>
      <c r="N337" s="144" t="s">
        <v>42</v>
      </c>
      <c r="P337" s="145">
        <f>O337*H337</f>
        <v>0</v>
      </c>
      <c r="Q337" s="145">
        <v>2.3720000000000001E-2</v>
      </c>
      <c r="R337" s="145">
        <f>Q337*H337</f>
        <v>9.4880000000000006E-2</v>
      </c>
      <c r="S337" s="145">
        <v>0</v>
      </c>
      <c r="T337" s="146">
        <f>S337*H337</f>
        <v>0</v>
      </c>
      <c r="AR337" s="147" t="s">
        <v>354</v>
      </c>
      <c r="AT337" s="147" t="s">
        <v>180</v>
      </c>
      <c r="AU337" s="147" t="s">
        <v>86</v>
      </c>
      <c r="AY337" s="17" t="s">
        <v>177</v>
      </c>
      <c r="BE337" s="148">
        <f>IF(N337="základní",J337,0)</f>
        <v>0</v>
      </c>
      <c r="BF337" s="148">
        <f>IF(N337="snížená",J337,0)</f>
        <v>0</v>
      </c>
      <c r="BG337" s="148">
        <f>IF(N337="zákl. přenesená",J337,0)</f>
        <v>0</v>
      </c>
      <c r="BH337" s="148">
        <f>IF(N337="sníž. přenesená",J337,0)</f>
        <v>0</v>
      </c>
      <c r="BI337" s="148">
        <f>IF(N337="nulová",J337,0)</f>
        <v>0</v>
      </c>
      <c r="BJ337" s="17" t="s">
        <v>84</v>
      </c>
      <c r="BK337" s="148">
        <f>ROUND(I337*H337,2)</f>
        <v>0</v>
      </c>
      <c r="BL337" s="17" t="s">
        <v>354</v>
      </c>
      <c r="BM337" s="147" t="s">
        <v>2787</v>
      </c>
    </row>
    <row r="338" spans="2:65" s="1" customFormat="1" ht="11.25">
      <c r="B338" s="32"/>
      <c r="D338" s="149" t="s">
        <v>186</v>
      </c>
      <c r="F338" s="150" t="s">
        <v>2786</v>
      </c>
      <c r="I338" s="151"/>
      <c r="L338" s="32"/>
      <c r="M338" s="152"/>
      <c r="T338" s="56"/>
      <c r="AT338" s="17" t="s">
        <v>186</v>
      </c>
      <c r="AU338" s="17" t="s">
        <v>86</v>
      </c>
    </row>
    <row r="339" spans="2:65" s="1" customFormat="1" ht="16.5" customHeight="1">
      <c r="B339" s="32"/>
      <c r="C339" s="136" t="s">
        <v>921</v>
      </c>
      <c r="D339" s="136" t="s">
        <v>180</v>
      </c>
      <c r="E339" s="137" t="s">
        <v>2788</v>
      </c>
      <c r="F339" s="138" t="s">
        <v>2789</v>
      </c>
      <c r="G339" s="139" t="s">
        <v>393</v>
      </c>
      <c r="H339" s="140">
        <v>4</v>
      </c>
      <c r="I339" s="141"/>
      <c r="J339" s="142">
        <f>ROUND(I339*H339,2)</f>
        <v>0</v>
      </c>
      <c r="K339" s="138" t="s">
        <v>1</v>
      </c>
      <c r="L339" s="32"/>
      <c r="M339" s="143" t="s">
        <v>1</v>
      </c>
      <c r="N339" s="144" t="s">
        <v>42</v>
      </c>
      <c r="P339" s="145">
        <f>O339*H339</f>
        <v>0</v>
      </c>
      <c r="Q339" s="145">
        <v>0</v>
      </c>
      <c r="R339" s="145">
        <f>Q339*H339</f>
        <v>0</v>
      </c>
      <c r="S339" s="145">
        <v>0</v>
      </c>
      <c r="T339" s="146">
        <f>S339*H339</f>
        <v>0</v>
      </c>
      <c r="AR339" s="147" t="s">
        <v>354</v>
      </c>
      <c r="AT339" s="147" t="s">
        <v>180</v>
      </c>
      <c r="AU339" s="147" t="s">
        <v>86</v>
      </c>
      <c r="AY339" s="17" t="s">
        <v>177</v>
      </c>
      <c r="BE339" s="148">
        <f>IF(N339="základní",J339,0)</f>
        <v>0</v>
      </c>
      <c r="BF339" s="148">
        <f>IF(N339="snížená",J339,0)</f>
        <v>0</v>
      </c>
      <c r="BG339" s="148">
        <f>IF(N339="zákl. přenesená",J339,0)</f>
        <v>0</v>
      </c>
      <c r="BH339" s="148">
        <f>IF(N339="sníž. přenesená",J339,0)</f>
        <v>0</v>
      </c>
      <c r="BI339" s="148">
        <f>IF(N339="nulová",J339,0)</f>
        <v>0</v>
      </c>
      <c r="BJ339" s="17" t="s">
        <v>84</v>
      </c>
      <c r="BK339" s="148">
        <f>ROUND(I339*H339,2)</f>
        <v>0</v>
      </c>
      <c r="BL339" s="17" t="s">
        <v>354</v>
      </c>
      <c r="BM339" s="147" t="s">
        <v>2790</v>
      </c>
    </row>
    <row r="340" spans="2:65" s="1" customFormat="1" ht="11.25">
      <c r="B340" s="32"/>
      <c r="D340" s="149" t="s">
        <v>186</v>
      </c>
      <c r="F340" s="150" t="s">
        <v>2789</v>
      </c>
      <c r="I340" s="151"/>
      <c r="L340" s="32"/>
      <c r="M340" s="152"/>
      <c r="T340" s="56"/>
      <c r="AT340" s="17" t="s">
        <v>186</v>
      </c>
      <c r="AU340" s="17" t="s">
        <v>86</v>
      </c>
    </row>
    <row r="341" spans="2:65" s="1" customFormat="1" ht="16.5" customHeight="1">
      <c r="B341" s="32"/>
      <c r="C341" s="136" t="s">
        <v>938</v>
      </c>
      <c r="D341" s="136" t="s">
        <v>180</v>
      </c>
      <c r="E341" s="137" t="s">
        <v>2791</v>
      </c>
      <c r="F341" s="138" t="s">
        <v>2792</v>
      </c>
      <c r="G341" s="139" t="s">
        <v>393</v>
      </c>
      <c r="H341" s="140">
        <v>4</v>
      </c>
      <c r="I341" s="141"/>
      <c r="J341" s="142">
        <f>ROUND(I341*H341,2)</f>
        <v>0</v>
      </c>
      <c r="K341" s="138" t="s">
        <v>1</v>
      </c>
      <c r="L341" s="32"/>
      <c r="M341" s="143" t="s">
        <v>1</v>
      </c>
      <c r="N341" s="144" t="s">
        <v>42</v>
      </c>
      <c r="P341" s="145">
        <f>O341*H341</f>
        <v>0</v>
      </c>
      <c r="Q341" s="145">
        <v>0</v>
      </c>
      <c r="R341" s="145">
        <f>Q341*H341</f>
        <v>0</v>
      </c>
      <c r="S341" s="145">
        <v>0</v>
      </c>
      <c r="T341" s="146">
        <f>S341*H341</f>
        <v>0</v>
      </c>
      <c r="AR341" s="147" t="s">
        <v>354</v>
      </c>
      <c r="AT341" s="147" t="s">
        <v>180</v>
      </c>
      <c r="AU341" s="147" t="s">
        <v>86</v>
      </c>
      <c r="AY341" s="17" t="s">
        <v>177</v>
      </c>
      <c r="BE341" s="148">
        <f>IF(N341="základní",J341,0)</f>
        <v>0</v>
      </c>
      <c r="BF341" s="148">
        <f>IF(N341="snížená",J341,0)</f>
        <v>0</v>
      </c>
      <c r="BG341" s="148">
        <f>IF(N341="zákl. přenesená",J341,0)</f>
        <v>0</v>
      </c>
      <c r="BH341" s="148">
        <f>IF(N341="sníž. přenesená",J341,0)</f>
        <v>0</v>
      </c>
      <c r="BI341" s="148">
        <f>IF(N341="nulová",J341,0)</f>
        <v>0</v>
      </c>
      <c r="BJ341" s="17" t="s">
        <v>84</v>
      </c>
      <c r="BK341" s="148">
        <f>ROUND(I341*H341,2)</f>
        <v>0</v>
      </c>
      <c r="BL341" s="17" t="s">
        <v>354</v>
      </c>
      <c r="BM341" s="147" t="s">
        <v>2793</v>
      </c>
    </row>
    <row r="342" spans="2:65" s="1" customFormat="1" ht="11.25">
      <c r="B342" s="32"/>
      <c r="D342" s="149" t="s">
        <v>186</v>
      </c>
      <c r="F342" s="150" t="s">
        <v>2792</v>
      </c>
      <c r="I342" s="151"/>
      <c r="L342" s="32"/>
      <c r="M342" s="152"/>
      <c r="T342" s="56"/>
      <c r="AT342" s="17" t="s">
        <v>186</v>
      </c>
      <c r="AU342" s="17" t="s">
        <v>86</v>
      </c>
    </row>
    <row r="343" spans="2:65" s="1" customFormat="1" ht="24.2" customHeight="1">
      <c r="B343" s="32"/>
      <c r="C343" s="136" t="s">
        <v>944</v>
      </c>
      <c r="D343" s="136" t="s">
        <v>180</v>
      </c>
      <c r="E343" s="137" t="s">
        <v>2794</v>
      </c>
      <c r="F343" s="138" t="s">
        <v>2795</v>
      </c>
      <c r="G343" s="139" t="s">
        <v>393</v>
      </c>
      <c r="H343" s="140">
        <v>8</v>
      </c>
      <c r="I343" s="141"/>
      <c r="J343" s="142">
        <f>ROUND(I343*H343,2)</f>
        <v>0</v>
      </c>
      <c r="K343" s="138" t="s">
        <v>1</v>
      </c>
      <c r="L343" s="32"/>
      <c r="M343" s="143" t="s">
        <v>1</v>
      </c>
      <c r="N343" s="144" t="s">
        <v>42</v>
      </c>
      <c r="P343" s="145">
        <f>O343*H343</f>
        <v>0</v>
      </c>
      <c r="Q343" s="145">
        <v>0</v>
      </c>
      <c r="R343" s="145">
        <f>Q343*H343</f>
        <v>0</v>
      </c>
      <c r="S343" s="145">
        <v>0</v>
      </c>
      <c r="T343" s="146">
        <f>S343*H343</f>
        <v>0</v>
      </c>
      <c r="AR343" s="147" t="s">
        <v>354</v>
      </c>
      <c r="AT343" s="147" t="s">
        <v>180</v>
      </c>
      <c r="AU343" s="147" t="s">
        <v>86</v>
      </c>
      <c r="AY343" s="17" t="s">
        <v>177</v>
      </c>
      <c r="BE343" s="148">
        <f>IF(N343="základní",J343,0)</f>
        <v>0</v>
      </c>
      <c r="BF343" s="148">
        <f>IF(N343="snížená",J343,0)</f>
        <v>0</v>
      </c>
      <c r="BG343" s="148">
        <f>IF(N343="zákl. přenesená",J343,0)</f>
        <v>0</v>
      </c>
      <c r="BH343" s="148">
        <f>IF(N343="sníž. přenesená",J343,0)</f>
        <v>0</v>
      </c>
      <c r="BI343" s="148">
        <f>IF(N343="nulová",J343,0)</f>
        <v>0</v>
      </c>
      <c r="BJ343" s="17" t="s">
        <v>84</v>
      </c>
      <c r="BK343" s="148">
        <f>ROUND(I343*H343,2)</f>
        <v>0</v>
      </c>
      <c r="BL343" s="17" t="s">
        <v>354</v>
      </c>
      <c r="BM343" s="147" t="s">
        <v>2796</v>
      </c>
    </row>
    <row r="344" spans="2:65" s="1" customFormat="1" ht="11.25">
      <c r="B344" s="32"/>
      <c r="D344" s="149" t="s">
        <v>186</v>
      </c>
      <c r="F344" s="150" t="s">
        <v>2795</v>
      </c>
      <c r="I344" s="151"/>
      <c r="L344" s="32"/>
      <c r="M344" s="152"/>
      <c r="T344" s="56"/>
      <c r="AT344" s="17" t="s">
        <v>186</v>
      </c>
      <c r="AU344" s="17" t="s">
        <v>86</v>
      </c>
    </row>
    <row r="345" spans="2:65" s="1" customFormat="1" ht="16.5" customHeight="1">
      <c r="B345" s="32"/>
      <c r="C345" s="136" t="s">
        <v>951</v>
      </c>
      <c r="D345" s="136" t="s">
        <v>180</v>
      </c>
      <c r="E345" s="137" t="s">
        <v>2797</v>
      </c>
      <c r="F345" s="138" t="s">
        <v>2798</v>
      </c>
      <c r="G345" s="139" t="s">
        <v>393</v>
      </c>
      <c r="H345" s="140">
        <v>5</v>
      </c>
      <c r="I345" s="141"/>
      <c r="J345" s="142">
        <f>ROUND(I345*H345,2)</f>
        <v>0</v>
      </c>
      <c r="K345" s="138" t="s">
        <v>1</v>
      </c>
      <c r="L345" s="32"/>
      <c r="M345" s="143" t="s">
        <v>1</v>
      </c>
      <c r="N345" s="144" t="s">
        <v>42</v>
      </c>
      <c r="P345" s="145">
        <f>O345*H345</f>
        <v>0</v>
      </c>
      <c r="Q345" s="145">
        <v>0</v>
      </c>
      <c r="R345" s="145">
        <f>Q345*H345</f>
        <v>0</v>
      </c>
      <c r="S345" s="145">
        <v>0</v>
      </c>
      <c r="T345" s="146">
        <f>S345*H345</f>
        <v>0</v>
      </c>
      <c r="AR345" s="147" t="s">
        <v>354</v>
      </c>
      <c r="AT345" s="147" t="s">
        <v>180</v>
      </c>
      <c r="AU345" s="147" t="s">
        <v>86</v>
      </c>
      <c r="AY345" s="17" t="s">
        <v>177</v>
      </c>
      <c r="BE345" s="148">
        <f>IF(N345="základní",J345,0)</f>
        <v>0</v>
      </c>
      <c r="BF345" s="148">
        <f>IF(N345="snížená",J345,0)</f>
        <v>0</v>
      </c>
      <c r="BG345" s="148">
        <f>IF(N345="zákl. přenesená",J345,0)</f>
        <v>0</v>
      </c>
      <c r="BH345" s="148">
        <f>IF(N345="sníž. přenesená",J345,0)</f>
        <v>0</v>
      </c>
      <c r="BI345" s="148">
        <f>IF(N345="nulová",J345,0)</f>
        <v>0</v>
      </c>
      <c r="BJ345" s="17" t="s">
        <v>84</v>
      </c>
      <c r="BK345" s="148">
        <f>ROUND(I345*H345,2)</f>
        <v>0</v>
      </c>
      <c r="BL345" s="17" t="s">
        <v>354</v>
      </c>
      <c r="BM345" s="147" t="s">
        <v>2799</v>
      </c>
    </row>
    <row r="346" spans="2:65" s="1" customFormat="1" ht="11.25">
      <c r="B346" s="32"/>
      <c r="D346" s="149" t="s">
        <v>186</v>
      </c>
      <c r="F346" s="150" t="s">
        <v>2798</v>
      </c>
      <c r="I346" s="151"/>
      <c r="L346" s="32"/>
      <c r="M346" s="152"/>
      <c r="T346" s="56"/>
      <c r="AT346" s="17" t="s">
        <v>186</v>
      </c>
      <c r="AU346" s="17" t="s">
        <v>86</v>
      </c>
    </row>
    <row r="347" spans="2:65" s="1" customFormat="1" ht="24.2" customHeight="1">
      <c r="B347" s="32"/>
      <c r="C347" s="136" t="s">
        <v>959</v>
      </c>
      <c r="D347" s="136" t="s">
        <v>180</v>
      </c>
      <c r="E347" s="137" t="s">
        <v>2800</v>
      </c>
      <c r="F347" s="138" t="s">
        <v>2801</v>
      </c>
      <c r="G347" s="139" t="s">
        <v>393</v>
      </c>
      <c r="H347" s="140">
        <v>2</v>
      </c>
      <c r="I347" s="141"/>
      <c r="J347" s="142">
        <f>ROUND(I347*H347,2)</f>
        <v>0</v>
      </c>
      <c r="K347" s="138" t="s">
        <v>1</v>
      </c>
      <c r="L347" s="32"/>
      <c r="M347" s="143" t="s">
        <v>1</v>
      </c>
      <c r="N347" s="144" t="s">
        <v>42</v>
      </c>
      <c r="P347" s="145">
        <f>O347*H347</f>
        <v>0</v>
      </c>
      <c r="Q347" s="145">
        <v>0</v>
      </c>
      <c r="R347" s="145">
        <f>Q347*H347</f>
        <v>0</v>
      </c>
      <c r="S347" s="145">
        <v>0</v>
      </c>
      <c r="T347" s="146">
        <f>S347*H347</f>
        <v>0</v>
      </c>
      <c r="AR347" s="147" t="s">
        <v>354</v>
      </c>
      <c r="AT347" s="147" t="s">
        <v>180</v>
      </c>
      <c r="AU347" s="147" t="s">
        <v>86</v>
      </c>
      <c r="AY347" s="17" t="s">
        <v>177</v>
      </c>
      <c r="BE347" s="148">
        <f>IF(N347="základní",J347,0)</f>
        <v>0</v>
      </c>
      <c r="BF347" s="148">
        <f>IF(N347="snížená",J347,0)</f>
        <v>0</v>
      </c>
      <c r="BG347" s="148">
        <f>IF(N347="zákl. přenesená",J347,0)</f>
        <v>0</v>
      </c>
      <c r="BH347" s="148">
        <f>IF(N347="sníž. přenesená",J347,0)</f>
        <v>0</v>
      </c>
      <c r="BI347" s="148">
        <f>IF(N347="nulová",J347,0)</f>
        <v>0</v>
      </c>
      <c r="BJ347" s="17" t="s">
        <v>84</v>
      </c>
      <c r="BK347" s="148">
        <f>ROUND(I347*H347,2)</f>
        <v>0</v>
      </c>
      <c r="BL347" s="17" t="s">
        <v>354</v>
      </c>
      <c r="BM347" s="147" t="s">
        <v>2802</v>
      </c>
    </row>
    <row r="348" spans="2:65" s="1" customFormat="1" ht="19.5">
      <c r="B348" s="32"/>
      <c r="D348" s="149" t="s">
        <v>186</v>
      </c>
      <c r="F348" s="150" t="s">
        <v>2801</v>
      </c>
      <c r="I348" s="151"/>
      <c r="L348" s="32"/>
      <c r="M348" s="152"/>
      <c r="T348" s="56"/>
      <c r="AT348" s="17" t="s">
        <v>186</v>
      </c>
      <c r="AU348" s="17" t="s">
        <v>86</v>
      </c>
    </row>
    <row r="349" spans="2:65" s="1" customFormat="1" ht="24.2" customHeight="1">
      <c r="B349" s="32"/>
      <c r="C349" s="136" t="s">
        <v>979</v>
      </c>
      <c r="D349" s="136" t="s">
        <v>180</v>
      </c>
      <c r="E349" s="137" t="s">
        <v>2803</v>
      </c>
      <c r="F349" s="138" t="s">
        <v>2804</v>
      </c>
      <c r="G349" s="139" t="s">
        <v>393</v>
      </c>
      <c r="H349" s="140">
        <v>3</v>
      </c>
      <c r="I349" s="141"/>
      <c r="J349" s="142">
        <f>ROUND(I349*H349,2)</f>
        <v>0</v>
      </c>
      <c r="K349" s="138" t="s">
        <v>1</v>
      </c>
      <c r="L349" s="32"/>
      <c r="M349" s="143" t="s">
        <v>1</v>
      </c>
      <c r="N349" s="144" t="s">
        <v>42</v>
      </c>
      <c r="P349" s="145">
        <f>O349*H349</f>
        <v>0</v>
      </c>
      <c r="Q349" s="145">
        <v>0</v>
      </c>
      <c r="R349" s="145">
        <f>Q349*H349</f>
        <v>0</v>
      </c>
      <c r="S349" s="145">
        <v>0</v>
      </c>
      <c r="T349" s="146">
        <f>S349*H349</f>
        <v>0</v>
      </c>
      <c r="AR349" s="147" t="s">
        <v>354</v>
      </c>
      <c r="AT349" s="147" t="s">
        <v>180</v>
      </c>
      <c r="AU349" s="147" t="s">
        <v>86</v>
      </c>
      <c r="AY349" s="17" t="s">
        <v>177</v>
      </c>
      <c r="BE349" s="148">
        <f>IF(N349="základní",J349,0)</f>
        <v>0</v>
      </c>
      <c r="BF349" s="148">
        <f>IF(N349="snížená",J349,0)</f>
        <v>0</v>
      </c>
      <c r="BG349" s="148">
        <f>IF(N349="zákl. přenesená",J349,0)</f>
        <v>0</v>
      </c>
      <c r="BH349" s="148">
        <f>IF(N349="sníž. přenesená",J349,0)</f>
        <v>0</v>
      </c>
      <c r="BI349" s="148">
        <f>IF(N349="nulová",J349,0)</f>
        <v>0</v>
      </c>
      <c r="BJ349" s="17" t="s">
        <v>84</v>
      </c>
      <c r="BK349" s="148">
        <f>ROUND(I349*H349,2)</f>
        <v>0</v>
      </c>
      <c r="BL349" s="17" t="s">
        <v>354</v>
      </c>
      <c r="BM349" s="147" t="s">
        <v>2805</v>
      </c>
    </row>
    <row r="350" spans="2:65" s="1" customFormat="1" ht="19.5">
      <c r="B350" s="32"/>
      <c r="D350" s="149" t="s">
        <v>186</v>
      </c>
      <c r="F350" s="150" t="s">
        <v>2804</v>
      </c>
      <c r="I350" s="151"/>
      <c r="L350" s="32"/>
      <c r="M350" s="152"/>
      <c r="T350" s="56"/>
      <c r="AT350" s="17" t="s">
        <v>186</v>
      </c>
      <c r="AU350" s="17" t="s">
        <v>86</v>
      </c>
    </row>
    <row r="351" spans="2:65" s="11" customFormat="1" ht="22.9" customHeight="1">
      <c r="B351" s="124"/>
      <c r="D351" s="125" t="s">
        <v>76</v>
      </c>
      <c r="E351" s="134" t="s">
        <v>2432</v>
      </c>
      <c r="F351" s="134" t="s">
        <v>2433</v>
      </c>
      <c r="I351" s="127"/>
      <c r="J351" s="135">
        <f>BK351</f>
        <v>0</v>
      </c>
      <c r="L351" s="124"/>
      <c r="M351" s="129"/>
      <c r="P351" s="130">
        <f>SUM(P352:P357)</f>
        <v>0</v>
      </c>
      <c r="R351" s="130">
        <f>SUM(R352:R357)</f>
        <v>7.9200000000000006E-4</v>
      </c>
      <c r="T351" s="131">
        <f>SUM(T352:T357)</f>
        <v>0</v>
      </c>
      <c r="AR351" s="125" t="s">
        <v>86</v>
      </c>
      <c r="AT351" s="132" t="s">
        <v>76</v>
      </c>
      <c r="AU351" s="132" t="s">
        <v>84</v>
      </c>
      <c r="AY351" s="125" t="s">
        <v>177</v>
      </c>
      <c r="BK351" s="133">
        <f>SUM(BK352:BK357)</f>
        <v>0</v>
      </c>
    </row>
    <row r="352" spans="2:65" s="1" customFormat="1" ht="16.5" customHeight="1">
      <c r="B352" s="32"/>
      <c r="C352" s="136" t="s">
        <v>985</v>
      </c>
      <c r="D352" s="136" t="s">
        <v>180</v>
      </c>
      <c r="E352" s="137" t="s">
        <v>2806</v>
      </c>
      <c r="F352" s="138" t="s">
        <v>2807</v>
      </c>
      <c r="G352" s="139" t="s">
        <v>236</v>
      </c>
      <c r="H352" s="140">
        <v>25</v>
      </c>
      <c r="I352" s="141"/>
      <c r="J352" s="142">
        <f>ROUND(I352*H352,2)</f>
        <v>0</v>
      </c>
      <c r="K352" s="138" t="s">
        <v>1</v>
      </c>
      <c r="L352" s="32"/>
      <c r="M352" s="143" t="s">
        <v>1</v>
      </c>
      <c r="N352" s="144" t="s">
        <v>42</v>
      </c>
      <c r="P352" s="145">
        <f>O352*H352</f>
        <v>0</v>
      </c>
      <c r="Q352" s="145">
        <v>3.0000000000000001E-5</v>
      </c>
      <c r="R352" s="145">
        <f>Q352*H352</f>
        <v>7.5000000000000002E-4</v>
      </c>
      <c r="S352" s="145">
        <v>0</v>
      </c>
      <c r="T352" s="146">
        <f>S352*H352</f>
        <v>0</v>
      </c>
      <c r="AR352" s="147" t="s">
        <v>354</v>
      </c>
      <c r="AT352" s="147" t="s">
        <v>180</v>
      </c>
      <c r="AU352" s="147" t="s">
        <v>86</v>
      </c>
      <c r="AY352" s="17" t="s">
        <v>177</v>
      </c>
      <c r="BE352" s="148">
        <f>IF(N352="základní",J352,0)</f>
        <v>0</v>
      </c>
      <c r="BF352" s="148">
        <f>IF(N352="snížená",J352,0)</f>
        <v>0</v>
      </c>
      <c r="BG352" s="148">
        <f>IF(N352="zákl. přenesená",J352,0)</f>
        <v>0</v>
      </c>
      <c r="BH352" s="148">
        <f>IF(N352="sníž. přenesená",J352,0)</f>
        <v>0</v>
      </c>
      <c r="BI352" s="148">
        <f>IF(N352="nulová",J352,0)</f>
        <v>0</v>
      </c>
      <c r="BJ352" s="17" t="s">
        <v>84</v>
      </c>
      <c r="BK352" s="148">
        <f>ROUND(I352*H352,2)</f>
        <v>0</v>
      </c>
      <c r="BL352" s="17" t="s">
        <v>354</v>
      </c>
      <c r="BM352" s="147" t="s">
        <v>2808</v>
      </c>
    </row>
    <row r="353" spans="2:65" s="1" customFormat="1" ht="11.25">
      <c r="B353" s="32"/>
      <c r="D353" s="149" t="s">
        <v>186</v>
      </c>
      <c r="F353" s="150" t="s">
        <v>2807</v>
      </c>
      <c r="I353" s="151"/>
      <c r="L353" s="32"/>
      <c r="M353" s="152"/>
      <c r="T353" s="56"/>
      <c r="AT353" s="17" t="s">
        <v>186</v>
      </c>
      <c r="AU353" s="17" t="s">
        <v>86</v>
      </c>
    </row>
    <row r="354" spans="2:65" s="1" customFormat="1" ht="19.5">
      <c r="B354" s="32"/>
      <c r="D354" s="149" t="s">
        <v>784</v>
      </c>
      <c r="F354" s="193" t="s">
        <v>2809</v>
      </c>
      <c r="I354" s="151"/>
      <c r="L354" s="32"/>
      <c r="M354" s="152"/>
      <c r="T354" s="56"/>
      <c r="AT354" s="17" t="s">
        <v>784</v>
      </c>
      <c r="AU354" s="17" t="s">
        <v>86</v>
      </c>
    </row>
    <row r="355" spans="2:65" s="1" customFormat="1" ht="16.5" customHeight="1">
      <c r="B355" s="32"/>
      <c r="C355" s="136" t="s">
        <v>992</v>
      </c>
      <c r="D355" s="136" t="s">
        <v>180</v>
      </c>
      <c r="E355" s="137" t="s">
        <v>2810</v>
      </c>
      <c r="F355" s="138" t="s">
        <v>2811</v>
      </c>
      <c r="G355" s="139" t="s">
        <v>368</v>
      </c>
      <c r="H355" s="140">
        <v>1.4</v>
      </c>
      <c r="I355" s="141"/>
      <c r="J355" s="142">
        <f>ROUND(I355*H355,2)</f>
        <v>0</v>
      </c>
      <c r="K355" s="138" t="s">
        <v>1</v>
      </c>
      <c r="L355" s="32"/>
      <c r="M355" s="143" t="s">
        <v>1</v>
      </c>
      <c r="N355" s="144" t="s">
        <v>42</v>
      </c>
      <c r="P355" s="145">
        <f>O355*H355</f>
        <v>0</v>
      </c>
      <c r="Q355" s="145">
        <v>3.0000000000000001E-5</v>
      </c>
      <c r="R355" s="145">
        <f>Q355*H355</f>
        <v>4.1999999999999998E-5</v>
      </c>
      <c r="S355" s="145">
        <v>0</v>
      </c>
      <c r="T355" s="146">
        <f>S355*H355</f>
        <v>0</v>
      </c>
      <c r="AR355" s="147" t="s">
        <v>354</v>
      </c>
      <c r="AT355" s="147" t="s">
        <v>180</v>
      </c>
      <c r="AU355" s="147" t="s">
        <v>86</v>
      </c>
      <c r="AY355" s="17" t="s">
        <v>177</v>
      </c>
      <c r="BE355" s="148">
        <f>IF(N355="základní",J355,0)</f>
        <v>0</v>
      </c>
      <c r="BF355" s="148">
        <f>IF(N355="snížená",J355,0)</f>
        <v>0</v>
      </c>
      <c r="BG355" s="148">
        <f>IF(N355="zákl. přenesená",J355,0)</f>
        <v>0</v>
      </c>
      <c r="BH355" s="148">
        <f>IF(N355="sníž. přenesená",J355,0)</f>
        <v>0</v>
      </c>
      <c r="BI355" s="148">
        <f>IF(N355="nulová",J355,0)</f>
        <v>0</v>
      </c>
      <c r="BJ355" s="17" t="s">
        <v>84</v>
      </c>
      <c r="BK355" s="148">
        <f>ROUND(I355*H355,2)</f>
        <v>0</v>
      </c>
      <c r="BL355" s="17" t="s">
        <v>354</v>
      </c>
      <c r="BM355" s="147" t="s">
        <v>2812</v>
      </c>
    </row>
    <row r="356" spans="2:65" s="1" customFormat="1" ht="11.25">
      <c r="B356" s="32"/>
      <c r="D356" s="149" t="s">
        <v>186</v>
      </c>
      <c r="F356" s="150" t="s">
        <v>2811</v>
      </c>
      <c r="I356" s="151"/>
      <c r="L356" s="32"/>
      <c r="M356" s="152"/>
      <c r="T356" s="56"/>
      <c r="AT356" s="17" t="s">
        <v>186</v>
      </c>
      <c r="AU356" s="17" t="s">
        <v>86</v>
      </c>
    </row>
    <row r="357" spans="2:65" s="1" customFormat="1" ht="19.5">
      <c r="B357" s="32"/>
      <c r="D357" s="149" t="s">
        <v>784</v>
      </c>
      <c r="F357" s="193" t="s">
        <v>2813</v>
      </c>
      <c r="I357" s="151"/>
      <c r="L357" s="32"/>
      <c r="M357" s="152"/>
      <c r="T357" s="56"/>
      <c r="AT357" s="17" t="s">
        <v>784</v>
      </c>
      <c r="AU357" s="17" t="s">
        <v>86</v>
      </c>
    </row>
    <row r="358" spans="2:65" s="11" customFormat="1" ht="25.9" customHeight="1">
      <c r="B358" s="124"/>
      <c r="D358" s="125" t="s">
        <v>76</v>
      </c>
      <c r="E358" s="126" t="s">
        <v>2814</v>
      </c>
      <c r="F358" s="126" t="s">
        <v>2815</v>
      </c>
      <c r="I358" s="127"/>
      <c r="J358" s="128">
        <f>BK358</f>
        <v>0</v>
      </c>
      <c r="L358" s="124"/>
      <c r="M358" s="129"/>
      <c r="P358" s="130">
        <f>SUM(P359:P365)</f>
        <v>0</v>
      </c>
      <c r="R358" s="130">
        <f>SUM(R359:R365)</f>
        <v>0</v>
      </c>
      <c r="T358" s="131">
        <f>SUM(T359:T365)</f>
        <v>0</v>
      </c>
      <c r="AR358" s="125" t="s">
        <v>115</v>
      </c>
      <c r="AT358" s="132" t="s">
        <v>76</v>
      </c>
      <c r="AU358" s="132" t="s">
        <v>77</v>
      </c>
      <c r="AY358" s="125" t="s">
        <v>177</v>
      </c>
      <c r="BK358" s="133">
        <f>SUM(BK359:BK365)</f>
        <v>0</v>
      </c>
    </row>
    <row r="359" spans="2:65" s="1" customFormat="1" ht="16.5" customHeight="1">
      <c r="B359" s="32"/>
      <c r="C359" s="136" t="s">
        <v>998</v>
      </c>
      <c r="D359" s="136" t="s">
        <v>180</v>
      </c>
      <c r="E359" s="137" t="s">
        <v>2816</v>
      </c>
      <c r="F359" s="138" t="s">
        <v>2817</v>
      </c>
      <c r="G359" s="139" t="s">
        <v>183</v>
      </c>
      <c r="H359" s="140">
        <v>1</v>
      </c>
      <c r="I359" s="141"/>
      <c r="J359" s="142">
        <f>ROUND(I359*H359,2)</f>
        <v>0</v>
      </c>
      <c r="K359" s="138" t="s">
        <v>1</v>
      </c>
      <c r="L359" s="32"/>
      <c r="M359" s="143" t="s">
        <v>1</v>
      </c>
      <c r="N359" s="144" t="s">
        <v>42</v>
      </c>
      <c r="P359" s="145">
        <f>O359*H359</f>
        <v>0</v>
      </c>
      <c r="Q359" s="145">
        <v>0</v>
      </c>
      <c r="R359" s="145">
        <f>Q359*H359</f>
        <v>0</v>
      </c>
      <c r="S359" s="145">
        <v>0</v>
      </c>
      <c r="T359" s="146">
        <f>S359*H359</f>
        <v>0</v>
      </c>
      <c r="AR359" s="147" t="s">
        <v>2818</v>
      </c>
      <c r="AT359" s="147" t="s">
        <v>180</v>
      </c>
      <c r="AU359" s="147" t="s">
        <v>84</v>
      </c>
      <c r="AY359" s="17" t="s">
        <v>177</v>
      </c>
      <c r="BE359" s="148">
        <f>IF(N359="základní",J359,0)</f>
        <v>0</v>
      </c>
      <c r="BF359" s="148">
        <f>IF(N359="snížená",J359,0)</f>
        <v>0</v>
      </c>
      <c r="BG359" s="148">
        <f>IF(N359="zákl. přenesená",J359,0)</f>
        <v>0</v>
      </c>
      <c r="BH359" s="148">
        <f>IF(N359="sníž. přenesená",J359,0)</f>
        <v>0</v>
      </c>
      <c r="BI359" s="148">
        <f>IF(N359="nulová",J359,0)</f>
        <v>0</v>
      </c>
      <c r="BJ359" s="17" t="s">
        <v>84</v>
      </c>
      <c r="BK359" s="148">
        <f>ROUND(I359*H359,2)</f>
        <v>0</v>
      </c>
      <c r="BL359" s="17" t="s">
        <v>2818</v>
      </c>
      <c r="BM359" s="147" t="s">
        <v>2819</v>
      </c>
    </row>
    <row r="360" spans="2:65" s="1" customFormat="1" ht="11.25">
      <c r="B360" s="32"/>
      <c r="D360" s="149" t="s">
        <v>186</v>
      </c>
      <c r="F360" s="150" t="s">
        <v>2817</v>
      </c>
      <c r="I360" s="151"/>
      <c r="L360" s="32"/>
      <c r="M360" s="152"/>
      <c r="T360" s="56"/>
      <c r="AT360" s="17" t="s">
        <v>186</v>
      </c>
      <c r="AU360" s="17" t="s">
        <v>84</v>
      </c>
    </row>
    <row r="361" spans="2:65" s="1" customFormat="1" ht="16.5" customHeight="1">
      <c r="B361" s="32"/>
      <c r="C361" s="136" t="s">
        <v>1005</v>
      </c>
      <c r="D361" s="136" t="s">
        <v>180</v>
      </c>
      <c r="E361" s="137" t="s">
        <v>2820</v>
      </c>
      <c r="F361" s="138" t="s">
        <v>2821</v>
      </c>
      <c r="G361" s="139" t="s">
        <v>183</v>
      </c>
      <c r="H361" s="140">
        <v>1</v>
      </c>
      <c r="I361" s="141"/>
      <c r="J361" s="142">
        <f>ROUND(I361*H361,2)</f>
        <v>0</v>
      </c>
      <c r="K361" s="138" t="s">
        <v>1</v>
      </c>
      <c r="L361" s="32"/>
      <c r="M361" s="143" t="s">
        <v>1</v>
      </c>
      <c r="N361" s="144" t="s">
        <v>42</v>
      </c>
      <c r="P361" s="145">
        <f>O361*H361</f>
        <v>0</v>
      </c>
      <c r="Q361" s="145">
        <v>0</v>
      </c>
      <c r="R361" s="145">
        <f>Q361*H361</f>
        <v>0</v>
      </c>
      <c r="S361" s="145">
        <v>0</v>
      </c>
      <c r="T361" s="146">
        <f>S361*H361</f>
        <v>0</v>
      </c>
      <c r="AR361" s="147" t="s">
        <v>2818</v>
      </c>
      <c r="AT361" s="147" t="s">
        <v>180</v>
      </c>
      <c r="AU361" s="147" t="s">
        <v>84</v>
      </c>
      <c r="AY361" s="17" t="s">
        <v>177</v>
      </c>
      <c r="BE361" s="148">
        <f>IF(N361="základní",J361,0)</f>
        <v>0</v>
      </c>
      <c r="BF361" s="148">
        <f>IF(N361="snížená",J361,0)</f>
        <v>0</v>
      </c>
      <c r="BG361" s="148">
        <f>IF(N361="zákl. přenesená",J361,0)</f>
        <v>0</v>
      </c>
      <c r="BH361" s="148">
        <f>IF(N361="sníž. přenesená",J361,0)</f>
        <v>0</v>
      </c>
      <c r="BI361" s="148">
        <f>IF(N361="nulová",J361,0)</f>
        <v>0</v>
      </c>
      <c r="BJ361" s="17" t="s">
        <v>84</v>
      </c>
      <c r="BK361" s="148">
        <f>ROUND(I361*H361,2)</f>
        <v>0</v>
      </c>
      <c r="BL361" s="17" t="s">
        <v>2818</v>
      </c>
      <c r="BM361" s="147" t="s">
        <v>2822</v>
      </c>
    </row>
    <row r="362" spans="2:65" s="1" customFormat="1" ht="11.25">
      <c r="B362" s="32"/>
      <c r="D362" s="149" t="s">
        <v>186</v>
      </c>
      <c r="F362" s="150" t="s">
        <v>2821</v>
      </c>
      <c r="I362" s="151"/>
      <c r="L362" s="32"/>
      <c r="M362" s="152"/>
      <c r="T362" s="56"/>
      <c r="AT362" s="17" t="s">
        <v>186</v>
      </c>
      <c r="AU362" s="17" t="s">
        <v>84</v>
      </c>
    </row>
    <row r="363" spans="2:65" s="1" customFormat="1" ht="16.5" customHeight="1">
      <c r="B363" s="32"/>
      <c r="C363" s="136" t="s">
        <v>1019</v>
      </c>
      <c r="D363" s="136" t="s">
        <v>180</v>
      </c>
      <c r="E363" s="137" t="s">
        <v>2823</v>
      </c>
      <c r="F363" s="138" t="s">
        <v>2824</v>
      </c>
      <c r="G363" s="139" t="s">
        <v>183</v>
      </c>
      <c r="H363" s="140">
        <v>1</v>
      </c>
      <c r="I363" s="141"/>
      <c r="J363" s="142">
        <f>ROUND(I363*H363,2)</f>
        <v>0</v>
      </c>
      <c r="K363" s="138" t="s">
        <v>1</v>
      </c>
      <c r="L363" s="32"/>
      <c r="M363" s="143" t="s">
        <v>1</v>
      </c>
      <c r="N363" s="144" t="s">
        <v>42</v>
      </c>
      <c r="P363" s="145">
        <f>O363*H363</f>
        <v>0</v>
      </c>
      <c r="Q363" s="145">
        <v>0</v>
      </c>
      <c r="R363" s="145">
        <f>Q363*H363</f>
        <v>0</v>
      </c>
      <c r="S363" s="145">
        <v>0</v>
      </c>
      <c r="T363" s="146">
        <f>S363*H363</f>
        <v>0</v>
      </c>
      <c r="AR363" s="147" t="s">
        <v>2818</v>
      </c>
      <c r="AT363" s="147" t="s">
        <v>180</v>
      </c>
      <c r="AU363" s="147" t="s">
        <v>84</v>
      </c>
      <c r="AY363" s="17" t="s">
        <v>177</v>
      </c>
      <c r="BE363" s="148">
        <f>IF(N363="základní",J363,0)</f>
        <v>0</v>
      </c>
      <c r="BF363" s="148">
        <f>IF(N363="snížená",J363,0)</f>
        <v>0</v>
      </c>
      <c r="BG363" s="148">
        <f>IF(N363="zákl. přenesená",J363,0)</f>
        <v>0</v>
      </c>
      <c r="BH363" s="148">
        <f>IF(N363="sníž. přenesená",J363,0)</f>
        <v>0</v>
      </c>
      <c r="BI363" s="148">
        <f>IF(N363="nulová",J363,0)</f>
        <v>0</v>
      </c>
      <c r="BJ363" s="17" t="s">
        <v>84</v>
      </c>
      <c r="BK363" s="148">
        <f>ROUND(I363*H363,2)</f>
        <v>0</v>
      </c>
      <c r="BL363" s="17" t="s">
        <v>2818</v>
      </c>
      <c r="BM363" s="147" t="s">
        <v>2825</v>
      </c>
    </row>
    <row r="364" spans="2:65" s="1" customFormat="1" ht="11.25">
      <c r="B364" s="32"/>
      <c r="D364" s="149" t="s">
        <v>186</v>
      </c>
      <c r="F364" s="150" t="s">
        <v>2824</v>
      </c>
      <c r="I364" s="151"/>
      <c r="L364" s="32"/>
      <c r="M364" s="152"/>
      <c r="T364" s="56"/>
      <c r="AT364" s="17" t="s">
        <v>186</v>
      </c>
      <c r="AU364" s="17" t="s">
        <v>84</v>
      </c>
    </row>
    <row r="365" spans="2:65" s="1" customFormat="1" ht="390">
      <c r="B365" s="32"/>
      <c r="D365" s="149" t="s">
        <v>784</v>
      </c>
      <c r="F365" s="193" t="s">
        <v>2826</v>
      </c>
      <c r="I365" s="151"/>
      <c r="L365" s="32"/>
      <c r="M365" s="153"/>
      <c r="N365" s="154"/>
      <c r="O365" s="154"/>
      <c r="P365" s="154"/>
      <c r="Q365" s="154"/>
      <c r="R365" s="154"/>
      <c r="S365" s="154"/>
      <c r="T365" s="155"/>
      <c r="AT365" s="17" t="s">
        <v>784</v>
      </c>
      <c r="AU365" s="17" t="s">
        <v>84</v>
      </c>
    </row>
    <row r="366" spans="2:65" s="1" customFormat="1" ht="6.95" customHeight="1">
      <c r="B366" s="44"/>
      <c r="C366" s="45"/>
      <c r="D366" s="45"/>
      <c r="E366" s="45"/>
      <c r="F366" s="45"/>
      <c r="G366" s="45"/>
      <c r="H366" s="45"/>
      <c r="I366" s="45"/>
      <c r="J366" s="45"/>
      <c r="K366" s="45"/>
      <c r="L366" s="32"/>
    </row>
  </sheetData>
  <sheetProtection algorithmName="SHA-512" hashValue="auUoJc99qtcDMdBZ6SzOmu/S0xibnTEwf6qdOciAZ4Uvg/EDwFsWFbbV6gxusu1y6d5FvJ2xS4MXJQcLyVqCnQ==" saltValue="TFzLe/HXz+D9mrpguFNaMlyCNc14qvNtzRMhm/EroefIaZoRTTrgOeb9G+jleHhrTg+pmsqQBBYlzfs9R4djWQ==" spinCount="100000" sheet="1" objects="1" scenarios="1" formatColumns="0" formatRows="0" autoFilter="0"/>
  <autoFilter ref="C132:K365" xr:uid="{00000000-0009-0000-0000-000003000000}"/>
  <mergeCells count="15">
    <mergeCell ref="E119:H119"/>
    <mergeCell ref="E123:H123"/>
    <mergeCell ref="E121:H121"/>
    <mergeCell ref="E125:H125"/>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23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8"/>
      <c r="M2" s="208"/>
      <c r="N2" s="208"/>
      <c r="O2" s="208"/>
      <c r="P2" s="208"/>
      <c r="Q2" s="208"/>
      <c r="R2" s="208"/>
      <c r="S2" s="208"/>
      <c r="T2" s="208"/>
      <c r="U2" s="208"/>
      <c r="V2" s="208"/>
      <c r="AT2" s="17" t="s">
        <v>106</v>
      </c>
    </row>
    <row r="3" spans="2:46" ht="6.95" customHeight="1">
      <c r="B3" s="18"/>
      <c r="C3" s="19"/>
      <c r="D3" s="19"/>
      <c r="E3" s="19"/>
      <c r="F3" s="19"/>
      <c r="G3" s="19"/>
      <c r="H3" s="19"/>
      <c r="I3" s="19"/>
      <c r="J3" s="19"/>
      <c r="K3" s="19"/>
      <c r="L3" s="20"/>
      <c r="AT3" s="17" t="s">
        <v>86</v>
      </c>
    </row>
    <row r="4" spans="2:46" ht="24.95" customHeight="1">
      <c r="B4" s="20"/>
      <c r="D4" s="21" t="s">
        <v>147</v>
      </c>
      <c r="L4" s="20"/>
      <c r="M4" s="93" t="s">
        <v>10</v>
      </c>
      <c r="AT4" s="17" t="s">
        <v>4</v>
      </c>
    </row>
    <row r="5" spans="2:46" ht="6.95" customHeight="1">
      <c r="B5" s="20"/>
      <c r="L5" s="20"/>
    </row>
    <row r="6" spans="2:46" ht="12" customHeight="1">
      <c r="B6" s="20"/>
      <c r="D6" s="27" t="s">
        <v>16</v>
      </c>
      <c r="L6" s="20"/>
    </row>
    <row r="7" spans="2:46" ht="16.5" customHeight="1">
      <c r="B7" s="20"/>
      <c r="E7" s="240" t="str">
        <f>'Rekapitulace stavby'!K6</f>
        <v>PŘÍSTAVBA WALDORFSKÉ MŠ TURNOV</v>
      </c>
      <c r="F7" s="241"/>
      <c r="G7" s="241"/>
      <c r="H7" s="241"/>
      <c r="L7" s="20"/>
    </row>
    <row r="8" spans="2:46" ht="12.75">
      <c r="B8" s="20"/>
      <c r="D8" s="27" t="s">
        <v>148</v>
      </c>
      <c r="L8" s="20"/>
    </row>
    <row r="9" spans="2:46" ht="16.5" customHeight="1">
      <c r="B9" s="20"/>
      <c r="E9" s="240" t="s">
        <v>202</v>
      </c>
      <c r="F9" s="208"/>
      <c r="G9" s="208"/>
      <c r="H9" s="208"/>
      <c r="L9" s="20"/>
    </row>
    <row r="10" spans="2:46" ht="12" customHeight="1">
      <c r="B10" s="20"/>
      <c r="D10" s="27" t="s">
        <v>150</v>
      </c>
      <c r="L10" s="20"/>
    </row>
    <row r="11" spans="2:46" s="1" customFormat="1" ht="16.5" customHeight="1">
      <c r="B11" s="32"/>
      <c r="E11" s="237" t="s">
        <v>2483</v>
      </c>
      <c r="F11" s="242"/>
      <c r="G11" s="242"/>
      <c r="H11" s="242"/>
      <c r="L11" s="32"/>
    </row>
    <row r="12" spans="2:46" s="1" customFormat="1" ht="12" customHeight="1">
      <c r="B12" s="32"/>
      <c r="D12" s="27" t="s">
        <v>2484</v>
      </c>
      <c r="L12" s="32"/>
    </row>
    <row r="13" spans="2:46" s="1" customFormat="1" ht="16.5" customHeight="1">
      <c r="B13" s="32"/>
      <c r="E13" s="202" t="s">
        <v>2827</v>
      </c>
      <c r="F13" s="242"/>
      <c r="G13" s="242"/>
      <c r="H13" s="242"/>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24. 10. 2024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43" t="str">
        <f>'Rekapitulace stavby'!E14</f>
        <v>Vyplň údaj</v>
      </c>
      <c r="F22" s="207"/>
      <c r="G22" s="207"/>
      <c r="H22" s="207"/>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12" t="s">
        <v>1</v>
      </c>
      <c r="F31" s="212"/>
      <c r="G31" s="212"/>
      <c r="H31" s="212"/>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37</v>
      </c>
      <c r="J34" s="66">
        <f>ROUND(J130,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ROUND((SUM(BE130:BE233)),  2)</f>
        <v>0</v>
      </c>
      <c r="I37" s="96">
        <v>0.21</v>
      </c>
      <c r="J37" s="86">
        <f>ROUND(((SUM(BE130:BE233))*I37),  2)</f>
        <v>0</v>
      </c>
      <c r="L37" s="32"/>
    </row>
    <row r="38" spans="2:12" s="1" customFormat="1" ht="14.45" customHeight="1">
      <c r="B38" s="32"/>
      <c r="E38" s="27" t="s">
        <v>43</v>
      </c>
      <c r="F38" s="86">
        <f>ROUND((SUM(BF130:BF233)),  2)</f>
        <v>0</v>
      </c>
      <c r="I38" s="96">
        <v>0.12</v>
      </c>
      <c r="J38" s="86">
        <f>ROUND(((SUM(BF130:BF233))*I38),  2)</f>
        <v>0</v>
      </c>
      <c r="L38" s="32"/>
    </row>
    <row r="39" spans="2:12" s="1" customFormat="1" ht="14.45" hidden="1" customHeight="1">
      <c r="B39" s="32"/>
      <c r="E39" s="27" t="s">
        <v>44</v>
      </c>
      <c r="F39" s="86">
        <f>ROUND((SUM(BG130:BG233)),  2)</f>
        <v>0</v>
      </c>
      <c r="I39" s="96">
        <v>0.21</v>
      </c>
      <c r="J39" s="86">
        <f>0</f>
        <v>0</v>
      </c>
      <c r="L39" s="32"/>
    </row>
    <row r="40" spans="2:12" s="1" customFormat="1" ht="14.45" hidden="1" customHeight="1">
      <c r="B40" s="32"/>
      <c r="E40" s="27" t="s">
        <v>45</v>
      </c>
      <c r="F40" s="86">
        <f>ROUND((SUM(BH130:BH233)),  2)</f>
        <v>0</v>
      </c>
      <c r="I40" s="96">
        <v>0.12</v>
      </c>
      <c r="J40" s="86">
        <f>0</f>
        <v>0</v>
      </c>
      <c r="L40" s="32"/>
    </row>
    <row r="41" spans="2:12" s="1" customFormat="1" ht="14.45" hidden="1" customHeight="1">
      <c r="B41" s="32"/>
      <c r="E41" s="27" t="s">
        <v>46</v>
      </c>
      <c r="F41" s="86">
        <f>ROUND((SUM(BI130:BI233)),  2)</f>
        <v>0</v>
      </c>
      <c r="I41" s="96">
        <v>0</v>
      </c>
      <c r="J41" s="86">
        <f>0</f>
        <v>0</v>
      </c>
      <c r="L41" s="32"/>
    </row>
    <row r="42" spans="2:12" s="1" customFormat="1" ht="6.95" customHeight="1">
      <c r="B42" s="32"/>
      <c r="L42" s="32"/>
    </row>
    <row r="43" spans="2:12" s="1" customFormat="1" ht="25.35" customHeight="1">
      <c r="B43" s="32"/>
      <c r="C43" s="97"/>
      <c r="D43" s="98" t="s">
        <v>47</v>
      </c>
      <c r="E43" s="57"/>
      <c r="F43" s="57"/>
      <c r="G43" s="99" t="s">
        <v>48</v>
      </c>
      <c r="H43" s="100" t="s">
        <v>49</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3" t="s">
        <v>53</v>
      </c>
      <c r="G61" s="43" t="s">
        <v>52</v>
      </c>
      <c r="H61" s="34"/>
      <c r="I61" s="34"/>
      <c r="J61" s="104"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152</v>
      </c>
      <c r="L82" s="32"/>
    </row>
    <row r="83" spans="2:12" s="1" customFormat="1" ht="6.95" customHeight="1">
      <c r="B83" s="32"/>
      <c r="L83" s="32"/>
    </row>
    <row r="84" spans="2:12" s="1" customFormat="1" ht="12" customHeight="1">
      <c r="B84" s="32"/>
      <c r="C84" s="27" t="s">
        <v>16</v>
      </c>
      <c r="L84" s="32"/>
    </row>
    <row r="85" spans="2:12" s="1" customFormat="1" ht="16.5" customHeight="1">
      <c r="B85" s="32"/>
      <c r="E85" s="240" t="str">
        <f>E7</f>
        <v>PŘÍSTAVBA WALDORFSKÉ MŠ TURNOV</v>
      </c>
      <c r="F85" s="241"/>
      <c r="G85" s="241"/>
      <c r="H85" s="241"/>
      <c r="L85" s="32"/>
    </row>
    <row r="86" spans="2:12" ht="12" customHeight="1">
      <c r="B86" s="20"/>
      <c r="C86" s="27" t="s">
        <v>148</v>
      </c>
      <c r="L86" s="20"/>
    </row>
    <row r="87" spans="2:12" ht="16.5" customHeight="1">
      <c r="B87" s="20"/>
      <c r="E87" s="240" t="s">
        <v>202</v>
      </c>
      <c r="F87" s="208"/>
      <c r="G87" s="208"/>
      <c r="H87" s="208"/>
      <c r="L87" s="20"/>
    </row>
    <row r="88" spans="2:12" ht="12" customHeight="1">
      <c r="B88" s="20"/>
      <c r="C88" s="27" t="s">
        <v>150</v>
      </c>
      <c r="L88" s="20"/>
    </row>
    <row r="89" spans="2:12" s="1" customFormat="1" ht="16.5" customHeight="1">
      <c r="B89" s="32"/>
      <c r="E89" s="237" t="s">
        <v>2483</v>
      </c>
      <c r="F89" s="242"/>
      <c r="G89" s="242"/>
      <c r="H89" s="242"/>
      <c r="L89" s="32"/>
    </row>
    <row r="90" spans="2:12" s="1" customFormat="1" ht="12" customHeight="1">
      <c r="B90" s="32"/>
      <c r="C90" s="27" t="s">
        <v>2484</v>
      </c>
      <c r="L90" s="32"/>
    </row>
    <row r="91" spans="2:12" s="1" customFormat="1" ht="16.5" customHeight="1">
      <c r="B91" s="32"/>
      <c r="E91" s="202" t="str">
        <f>E13</f>
        <v>700.2.2 - Zařízení vzduchotechniky</v>
      </c>
      <c r="F91" s="242"/>
      <c r="G91" s="242"/>
      <c r="H91" s="242"/>
      <c r="L91" s="32"/>
    </row>
    <row r="92" spans="2:12" s="1" customFormat="1" ht="6.95" customHeight="1">
      <c r="B92" s="32"/>
      <c r="L92" s="32"/>
    </row>
    <row r="93" spans="2:12" s="1" customFormat="1" ht="12" customHeight="1">
      <c r="B93" s="32"/>
      <c r="C93" s="27" t="s">
        <v>20</v>
      </c>
      <c r="F93" s="25" t="str">
        <f>F16</f>
        <v>Turnov</v>
      </c>
      <c r="I93" s="27" t="s">
        <v>22</v>
      </c>
      <c r="J93" s="52" t="str">
        <f>IF(J16="","",J16)</f>
        <v>24. 10. 2024</v>
      </c>
      <c r="L93" s="32"/>
    </row>
    <row r="94" spans="2:12" s="1" customFormat="1" ht="6.95" customHeight="1">
      <c r="B94" s="32"/>
      <c r="L94" s="32"/>
    </row>
    <row r="95" spans="2:12" s="1" customFormat="1" ht="15.2" customHeight="1">
      <c r="B95" s="32"/>
      <c r="C95" s="27" t="s">
        <v>24</v>
      </c>
      <c r="F95" s="25" t="str">
        <f>E19</f>
        <v>MĚSTO TURNOV</v>
      </c>
      <c r="I95" s="27" t="s">
        <v>30</v>
      </c>
      <c r="J95" s="30" t="str">
        <f>E25</f>
        <v>Valbek, spol. s 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153</v>
      </c>
      <c r="D98" s="97"/>
      <c r="E98" s="97"/>
      <c r="F98" s="97"/>
      <c r="G98" s="97"/>
      <c r="H98" s="97"/>
      <c r="I98" s="97"/>
      <c r="J98" s="106" t="s">
        <v>154</v>
      </c>
      <c r="K98" s="97"/>
      <c r="L98" s="32"/>
    </row>
    <row r="99" spans="2:47" s="1" customFormat="1" ht="10.35" customHeight="1">
      <c r="B99" s="32"/>
      <c r="L99" s="32"/>
    </row>
    <row r="100" spans="2:47" s="1" customFormat="1" ht="22.9" customHeight="1">
      <c r="B100" s="32"/>
      <c r="C100" s="107" t="s">
        <v>155</v>
      </c>
      <c r="J100" s="66">
        <f>J130</f>
        <v>0</v>
      </c>
      <c r="L100" s="32"/>
      <c r="AU100" s="17" t="s">
        <v>156</v>
      </c>
    </row>
    <row r="101" spans="2:47" s="8" customFormat="1" ht="24.95" customHeight="1">
      <c r="B101" s="108"/>
      <c r="D101" s="109" t="s">
        <v>2828</v>
      </c>
      <c r="E101" s="110"/>
      <c r="F101" s="110"/>
      <c r="G101" s="110"/>
      <c r="H101" s="110"/>
      <c r="I101" s="110"/>
      <c r="J101" s="111">
        <f>J131</f>
        <v>0</v>
      </c>
      <c r="L101" s="108"/>
    </row>
    <row r="102" spans="2:47" s="8" customFormat="1" ht="24.95" customHeight="1">
      <c r="B102" s="108"/>
      <c r="D102" s="109" t="s">
        <v>2829</v>
      </c>
      <c r="E102" s="110"/>
      <c r="F102" s="110"/>
      <c r="G102" s="110"/>
      <c r="H102" s="110"/>
      <c r="I102" s="110"/>
      <c r="J102" s="111">
        <f>J150</f>
        <v>0</v>
      </c>
      <c r="L102" s="108"/>
    </row>
    <row r="103" spans="2:47" s="8" customFormat="1" ht="24.95" customHeight="1">
      <c r="B103" s="108"/>
      <c r="D103" s="109" t="s">
        <v>2830</v>
      </c>
      <c r="E103" s="110"/>
      <c r="F103" s="110"/>
      <c r="G103" s="110"/>
      <c r="H103" s="110"/>
      <c r="I103" s="110"/>
      <c r="J103" s="111">
        <f>J163</f>
        <v>0</v>
      </c>
      <c r="L103" s="108"/>
    </row>
    <row r="104" spans="2:47" s="8" customFormat="1" ht="24.95" customHeight="1">
      <c r="B104" s="108"/>
      <c r="D104" s="109" t="s">
        <v>2831</v>
      </c>
      <c r="E104" s="110"/>
      <c r="F104" s="110"/>
      <c r="G104" s="110"/>
      <c r="H104" s="110"/>
      <c r="I104" s="110"/>
      <c r="J104" s="111">
        <f>J188</f>
        <v>0</v>
      </c>
      <c r="L104" s="108"/>
    </row>
    <row r="105" spans="2:47" s="8" customFormat="1" ht="24.95" customHeight="1">
      <c r="B105" s="108"/>
      <c r="D105" s="109" t="s">
        <v>2832</v>
      </c>
      <c r="E105" s="110"/>
      <c r="F105" s="110"/>
      <c r="G105" s="110"/>
      <c r="H105" s="110"/>
      <c r="I105" s="110"/>
      <c r="J105" s="111">
        <f>J218</f>
        <v>0</v>
      </c>
      <c r="L105" s="108"/>
    </row>
    <row r="106" spans="2:47" s="8" customFormat="1" ht="24.95" customHeight="1">
      <c r="B106" s="108"/>
      <c r="D106" s="109" t="s">
        <v>2833</v>
      </c>
      <c r="E106" s="110"/>
      <c r="F106" s="110"/>
      <c r="G106" s="110"/>
      <c r="H106" s="110"/>
      <c r="I106" s="110"/>
      <c r="J106" s="111">
        <f>J223</f>
        <v>0</v>
      </c>
      <c r="L106" s="108"/>
    </row>
    <row r="107" spans="2:47" s="1" customFormat="1" ht="21.75" customHeight="1">
      <c r="B107" s="32"/>
      <c r="L107" s="32"/>
    </row>
    <row r="108" spans="2:47" s="1" customFormat="1" ht="6.95" customHeight="1">
      <c r="B108" s="44"/>
      <c r="C108" s="45"/>
      <c r="D108" s="45"/>
      <c r="E108" s="45"/>
      <c r="F108" s="45"/>
      <c r="G108" s="45"/>
      <c r="H108" s="45"/>
      <c r="I108" s="45"/>
      <c r="J108" s="45"/>
      <c r="K108" s="45"/>
      <c r="L108" s="32"/>
    </row>
    <row r="112" spans="2:47" s="1" customFormat="1" ht="6.95" customHeight="1">
      <c r="B112" s="46"/>
      <c r="C112" s="47"/>
      <c r="D112" s="47"/>
      <c r="E112" s="47"/>
      <c r="F112" s="47"/>
      <c r="G112" s="47"/>
      <c r="H112" s="47"/>
      <c r="I112" s="47"/>
      <c r="J112" s="47"/>
      <c r="K112" s="47"/>
      <c r="L112" s="32"/>
    </row>
    <row r="113" spans="2:12" s="1" customFormat="1" ht="24.95" customHeight="1">
      <c r="B113" s="32"/>
      <c r="C113" s="21" t="s">
        <v>161</v>
      </c>
      <c r="L113" s="32"/>
    </row>
    <row r="114" spans="2:12" s="1" customFormat="1" ht="6.95" customHeight="1">
      <c r="B114" s="32"/>
      <c r="L114" s="32"/>
    </row>
    <row r="115" spans="2:12" s="1" customFormat="1" ht="12" customHeight="1">
      <c r="B115" s="32"/>
      <c r="C115" s="27" t="s">
        <v>16</v>
      </c>
      <c r="L115" s="32"/>
    </row>
    <row r="116" spans="2:12" s="1" customFormat="1" ht="16.5" customHeight="1">
      <c r="B116" s="32"/>
      <c r="E116" s="240" t="str">
        <f>E7</f>
        <v>PŘÍSTAVBA WALDORFSKÉ MŠ TURNOV</v>
      </c>
      <c r="F116" s="241"/>
      <c r="G116" s="241"/>
      <c r="H116" s="241"/>
      <c r="L116" s="32"/>
    </row>
    <row r="117" spans="2:12" ht="12" customHeight="1">
      <c r="B117" s="20"/>
      <c r="C117" s="27" t="s">
        <v>148</v>
      </c>
      <c r="L117" s="20"/>
    </row>
    <row r="118" spans="2:12" ht="16.5" customHeight="1">
      <c r="B118" s="20"/>
      <c r="E118" s="240" t="s">
        <v>202</v>
      </c>
      <c r="F118" s="208"/>
      <c r="G118" s="208"/>
      <c r="H118" s="208"/>
      <c r="L118" s="20"/>
    </row>
    <row r="119" spans="2:12" ht="12" customHeight="1">
      <c r="B119" s="20"/>
      <c r="C119" s="27" t="s">
        <v>150</v>
      </c>
      <c r="L119" s="20"/>
    </row>
    <row r="120" spans="2:12" s="1" customFormat="1" ht="16.5" customHeight="1">
      <c r="B120" s="32"/>
      <c r="E120" s="237" t="s">
        <v>2483</v>
      </c>
      <c r="F120" s="242"/>
      <c r="G120" s="242"/>
      <c r="H120" s="242"/>
      <c r="L120" s="32"/>
    </row>
    <row r="121" spans="2:12" s="1" customFormat="1" ht="12" customHeight="1">
      <c r="B121" s="32"/>
      <c r="C121" s="27" t="s">
        <v>2484</v>
      </c>
      <c r="L121" s="32"/>
    </row>
    <row r="122" spans="2:12" s="1" customFormat="1" ht="16.5" customHeight="1">
      <c r="B122" s="32"/>
      <c r="E122" s="202" t="str">
        <f>E13</f>
        <v>700.2.2 - Zařízení vzduchotechniky</v>
      </c>
      <c r="F122" s="242"/>
      <c r="G122" s="242"/>
      <c r="H122" s="242"/>
      <c r="L122" s="32"/>
    </row>
    <row r="123" spans="2:12" s="1" customFormat="1" ht="6.95" customHeight="1">
      <c r="B123" s="32"/>
      <c r="L123" s="32"/>
    </row>
    <row r="124" spans="2:12" s="1" customFormat="1" ht="12" customHeight="1">
      <c r="B124" s="32"/>
      <c r="C124" s="27" t="s">
        <v>20</v>
      </c>
      <c r="F124" s="25" t="str">
        <f>F16</f>
        <v>Turnov</v>
      </c>
      <c r="I124" s="27" t="s">
        <v>22</v>
      </c>
      <c r="J124" s="52" t="str">
        <f>IF(J16="","",J16)</f>
        <v>24. 10. 2024</v>
      </c>
      <c r="L124" s="32"/>
    </row>
    <row r="125" spans="2:12" s="1" customFormat="1" ht="6.95" customHeight="1">
      <c r="B125" s="32"/>
      <c r="L125" s="32"/>
    </row>
    <row r="126" spans="2:12" s="1" customFormat="1" ht="15.2" customHeight="1">
      <c r="B126" s="32"/>
      <c r="C126" s="27" t="s">
        <v>24</v>
      </c>
      <c r="F126" s="25" t="str">
        <f>E19</f>
        <v>MĚSTO TURNOV</v>
      </c>
      <c r="I126" s="27" t="s">
        <v>30</v>
      </c>
      <c r="J126" s="30" t="str">
        <f>E25</f>
        <v>Valbek, spol. s r.o.</v>
      </c>
      <c r="L126" s="32"/>
    </row>
    <row r="127" spans="2:12" s="1" customFormat="1" ht="15.2" customHeight="1">
      <c r="B127" s="32"/>
      <c r="C127" s="27" t="s">
        <v>28</v>
      </c>
      <c r="F127" s="25" t="str">
        <f>IF(E22="","",E22)</f>
        <v>Vyplň údaj</v>
      </c>
      <c r="I127" s="27" t="s">
        <v>33</v>
      </c>
      <c r="J127" s="30" t="str">
        <f>E28</f>
        <v xml:space="preserve"> </v>
      </c>
      <c r="L127" s="32"/>
    </row>
    <row r="128" spans="2:12" s="1" customFormat="1" ht="10.35" customHeight="1">
      <c r="B128" s="32"/>
      <c r="L128" s="32"/>
    </row>
    <row r="129" spans="2:65" s="10" customFormat="1" ht="29.25" customHeight="1">
      <c r="B129" s="116"/>
      <c r="C129" s="117" t="s">
        <v>162</v>
      </c>
      <c r="D129" s="118" t="s">
        <v>62</v>
      </c>
      <c r="E129" s="118" t="s">
        <v>58</v>
      </c>
      <c r="F129" s="118" t="s">
        <v>59</v>
      </c>
      <c r="G129" s="118" t="s">
        <v>163</v>
      </c>
      <c r="H129" s="118" t="s">
        <v>164</v>
      </c>
      <c r="I129" s="118" t="s">
        <v>165</v>
      </c>
      <c r="J129" s="118" t="s">
        <v>154</v>
      </c>
      <c r="K129" s="119" t="s">
        <v>166</v>
      </c>
      <c r="L129" s="116"/>
      <c r="M129" s="59" t="s">
        <v>1</v>
      </c>
      <c r="N129" s="60" t="s">
        <v>41</v>
      </c>
      <c r="O129" s="60" t="s">
        <v>167</v>
      </c>
      <c r="P129" s="60" t="s">
        <v>168</v>
      </c>
      <c r="Q129" s="60" t="s">
        <v>169</v>
      </c>
      <c r="R129" s="60" t="s">
        <v>170</v>
      </c>
      <c r="S129" s="60" t="s">
        <v>171</v>
      </c>
      <c r="T129" s="61" t="s">
        <v>172</v>
      </c>
    </row>
    <row r="130" spans="2:65" s="1" customFormat="1" ht="22.9" customHeight="1">
      <c r="B130" s="32"/>
      <c r="C130" s="64" t="s">
        <v>173</v>
      </c>
      <c r="J130" s="120">
        <f>BK130</f>
        <v>0</v>
      </c>
      <c r="L130" s="32"/>
      <c r="M130" s="62"/>
      <c r="N130" s="53"/>
      <c r="O130" s="53"/>
      <c r="P130" s="121">
        <f>P131+P150+P163+P188+P218+P223</f>
        <v>0</v>
      </c>
      <c r="Q130" s="53"/>
      <c r="R130" s="121">
        <f>R131+R150+R163+R188+R218+R223</f>
        <v>0</v>
      </c>
      <c r="S130" s="53"/>
      <c r="T130" s="122">
        <f>T131+T150+T163+T188+T218+T223</f>
        <v>0</v>
      </c>
      <c r="AT130" s="17" t="s">
        <v>76</v>
      </c>
      <c r="AU130" s="17" t="s">
        <v>156</v>
      </c>
      <c r="BK130" s="123">
        <f>BK131+BK150+BK163+BK188+BK218+BK223</f>
        <v>0</v>
      </c>
    </row>
    <row r="131" spans="2:65" s="11" customFormat="1" ht="25.9" customHeight="1">
      <c r="B131" s="124"/>
      <c r="D131" s="125" t="s">
        <v>76</v>
      </c>
      <c r="E131" s="126" t="s">
        <v>2834</v>
      </c>
      <c r="F131" s="126" t="s">
        <v>2835</v>
      </c>
      <c r="I131" s="127"/>
      <c r="J131" s="128">
        <f>BK131</f>
        <v>0</v>
      </c>
      <c r="L131" s="124"/>
      <c r="M131" s="129"/>
      <c r="P131" s="130">
        <f>SUM(P132:P149)</f>
        <v>0</v>
      </c>
      <c r="R131" s="130">
        <f>SUM(R132:R149)</f>
        <v>0</v>
      </c>
      <c r="T131" s="131">
        <f>SUM(T132:T149)</f>
        <v>0</v>
      </c>
      <c r="AR131" s="125" t="s">
        <v>84</v>
      </c>
      <c r="AT131" s="132" t="s">
        <v>76</v>
      </c>
      <c r="AU131" s="132" t="s">
        <v>77</v>
      </c>
      <c r="AY131" s="125" t="s">
        <v>177</v>
      </c>
      <c r="BK131" s="133">
        <f>SUM(BK132:BK149)</f>
        <v>0</v>
      </c>
    </row>
    <row r="132" spans="2:65" s="1" customFormat="1" ht="21.75" customHeight="1">
      <c r="B132" s="32"/>
      <c r="C132" s="136" t="s">
        <v>84</v>
      </c>
      <c r="D132" s="136" t="s">
        <v>180</v>
      </c>
      <c r="E132" s="137" t="s">
        <v>2836</v>
      </c>
      <c r="F132" s="138" t="s">
        <v>2837</v>
      </c>
      <c r="G132" s="139" t="s">
        <v>183</v>
      </c>
      <c r="H132" s="140">
        <v>1</v>
      </c>
      <c r="I132" s="141"/>
      <c r="J132" s="142">
        <f>ROUND(I132*H132,2)</f>
        <v>0</v>
      </c>
      <c r="K132" s="138" t="s">
        <v>1</v>
      </c>
      <c r="L132" s="32"/>
      <c r="M132" s="143" t="s">
        <v>1</v>
      </c>
      <c r="N132" s="144" t="s">
        <v>42</v>
      </c>
      <c r="P132" s="145">
        <f>O132*H132</f>
        <v>0</v>
      </c>
      <c r="Q132" s="145">
        <v>0</v>
      </c>
      <c r="R132" s="145">
        <f>Q132*H132</f>
        <v>0</v>
      </c>
      <c r="S132" s="145">
        <v>0</v>
      </c>
      <c r="T132" s="146">
        <f>S132*H132</f>
        <v>0</v>
      </c>
      <c r="AR132" s="147" t="s">
        <v>115</v>
      </c>
      <c r="AT132" s="147" t="s">
        <v>180</v>
      </c>
      <c r="AU132" s="147" t="s">
        <v>84</v>
      </c>
      <c r="AY132" s="17" t="s">
        <v>177</v>
      </c>
      <c r="BE132" s="148">
        <f>IF(N132="základní",J132,0)</f>
        <v>0</v>
      </c>
      <c r="BF132" s="148">
        <f>IF(N132="snížená",J132,0)</f>
        <v>0</v>
      </c>
      <c r="BG132" s="148">
        <f>IF(N132="zákl. přenesená",J132,0)</f>
        <v>0</v>
      </c>
      <c r="BH132" s="148">
        <f>IF(N132="sníž. přenesená",J132,0)</f>
        <v>0</v>
      </c>
      <c r="BI132" s="148">
        <f>IF(N132="nulová",J132,0)</f>
        <v>0</v>
      </c>
      <c r="BJ132" s="17" t="s">
        <v>84</v>
      </c>
      <c r="BK132" s="148">
        <f>ROUND(I132*H132,2)</f>
        <v>0</v>
      </c>
      <c r="BL132" s="17" t="s">
        <v>115</v>
      </c>
      <c r="BM132" s="147" t="s">
        <v>2838</v>
      </c>
    </row>
    <row r="133" spans="2:65" s="1" customFormat="1" ht="11.25">
      <c r="B133" s="32"/>
      <c r="D133" s="149" t="s">
        <v>186</v>
      </c>
      <c r="F133" s="150" t="s">
        <v>2837</v>
      </c>
      <c r="I133" s="151"/>
      <c r="L133" s="32"/>
      <c r="M133" s="152"/>
      <c r="T133" s="56"/>
      <c r="AT133" s="17" t="s">
        <v>186</v>
      </c>
      <c r="AU133" s="17" t="s">
        <v>84</v>
      </c>
    </row>
    <row r="134" spans="2:65" s="1" customFormat="1" ht="16.5" customHeight="1">
      <c r="B134" s="32"/>
      <c r="C134" s="136" t="s">
        <v>86</v>
      </c>
      <c r="D134" s="136" t="s">
        <v>180</v>
      </c>
      <c r="E134" s="137" t="s">
        <v>2839</v>
      </c>
      <c r="F134" s="138" t="s">
        <v>2840</v>
      </c>
      <c r="G134" s="139" t="s">
        <v>183</v>
      </c>
      <c r="H134" s="140">
        <v>1</v>
      </c>
      <c r="I134" s="141"/>
      <c r="J134" s="142">
        <f>ROUND(I134*H134,2)</f>
        <v>0</v>
      </c>
      <c r="K134" s="138" t="s">
        <v>1</v>
      </c>
      <c r="L134" s="32"/>
      <c r="M134" s="143" t="s">
        <v>1</v>
      </c>
      <c r="N134" s="144" t="s">
        <v>42</v>
      </c>
      <c r="P134" s="145">
        <f>O134*H134</f>
        <v>0</v>
      </c>
      <c r="Q134" s="145">
        <v>0</v>
      </c>
      <c r="R134" s="145">
        <f>Q134*H134</f>
        <v>0</v>
      </c>
      <c r="S134" s="145">
        <v>0</v>
      </c>
      <c r="T134" s="146">
        <f>S134*H134</f>
        <v>0</v>
      </c>
      <c r="AR134" s="147" t="s">
        <v>115</v>
      </c>
      <c r="AT134" s="147" t="s">
        <v>180</v>
      </c>
      <c r="AU134" s="147" t="s">
        <v>84</v>
      </c>
      <c r="AY134" s="17" t="s">
        <v>177</v>
      </c>
      <c r="BE134" s="148">
        <f>IF(N134="základní",J134,0)</f>
        <v>0</v>
      </c>
      <c r="BF134" s="148">
        <f>IF(N134="snížená",J134,0)</f>
        <v>0</v>
      </c>
      <c r="BG134" s="148">
        <f>IF(N134="zákl. přenesená",J134,0)</f>
        <v>0</v>
      </c>
      <c r="BH134" s="148">
        <f>IF(N134="sníž. přenesená",J134,0)</f>
        <v>0</v>
      </c>
      <c r="BI134" s="148">
        <f>IF(N134="nulová",J134,0)</f>
        <v>0</v>
      </c>
      <c r="BJ134" s="17" t="s">
        <v>84</v>
      </c>
      <c r="BK134" s="148">
        <f>ROUND(I134*H134,2)</f>
        <v>0</v>
      </c>
      <c r="BL134" s="17" t="s">
        <v>115</v>
      </c>
      <c r="BM134" s="147" t="s">
        <v>2841</v>
      </c>
    </row>
    <row r="135" spans="2:65" s="1" customFormat="1" ht="11.25">
      <c r="B135" s="32"/>
      <c r="D135" s="149" t="s">
        <v>186</v>
      </c>
      <c r="F135" s="150" t="s">
        <v>2840</v>
      </c>
      <c r="I135" s="151"/>
      <c r="L135" s="32"/>
      <c r="M135" s="152"/>
      <c r="T135" s="56"/>
      <c r="AT135" s="17" t="s">
        <v>186</v>
      </c>
      <c r="AU135" s="17" t="s">
        <v>84</v>
      </c>
    </row>
    <row r="136" spans="2:65" s="1" customFormat="1" ht="16.5" customHeight="1">
      <c r="B136" s="32"/>
      <c r="C136" s="136" t="s">
        <v>102</v>
      </c>
      <c r="D136" s="136" t="s">
        <v>180</v>
      </c>
      <c r="E136" s="137" t="s">
        <v>2842</v>
      </c>
      <c r="F136" s="138" t="s">
        <v>2843</v>
      </c>
      <c r="G136" s="139" t="s">
        <v>183</v>
      </c>
      <c r="H136" s="140">
        <v>2</v>
      </c>
      <c r="I136" s="141"/>
      <c r="J136" s="142">
        <f>ROUND(I136*H136,2)</f>
        <v>0</v>
      </c>
      <c r="K136" s="138" t="s">
        <v>1</v>
      </c>
      <c r="L136" s="32"/>
      <c r="M136" s="143" t="s">
        <v>1</v>
      </c>
      <c r="N136" s="144" t="s">
        <v>42</v>
      </c>
      <c r="P136" s="145">
        <f>O136*H136</f>
        <v>0</v>
      </c>
      <c r="Q136" s="145">
        <v>0</v>
      </c>
      <c r="R136" s="145">
        <f>Q136*H136</f>
        <v>0</v>
      </c>
      <c r="S136" s="145">
        <v>0</v>
      </c>
      <c r="T136" s="146">
        <f>S136*H136</f>
        <v>0</v>
      </c>
      <c r="AR136" s="147" t="s">
        <v>115</v>
      </c>
      <c r="AT136" s="147" t="s">
        <v>180</v>
      </c>
      <c r="AU136" s="147" t="s">
        <v>84</v>
      </c>
      <c r="AY136" s="17" t="s">
        <v>177</v>
      </c>
      <c r="BE136" s="148">
        <f>IF(N136="základní",J136,0)</f>
        <v>0</v>
      </c>
      <c r="BF136" s="148">
        <f>IF(N136="snížená",J136,0)</f>
        <v>0</v>
      </c>
      <c r="BG136" s="148">
        <f>IF(N136="zákl. přenesená",J136,0)</f>
        <v>0</v>
      </c>
      <c r="BH136" s="148">
        <f>IF(N136="sníž. přenesená",J136,0)</f>
        <v>0</v>
      </c>
      <c r="BI136" s="148">
        <f>IF(N136="nulová",J136,0)</f>
        <v>0</v>
      </c>
      <c r="BJ136" s="17" t="s">
        <v>84</v>
      </c>
      <c r="BK136" s="148">
        <f>ROUND(I136*H136,2)</f>
        <v>0</v>
      </c>
      <c r="BL136" s="17" t="s">
        <v>115</v>
      </c>
      <c r="BM136" s="147" t="s">
        <v>2844</v>
      </c>
    </row>
    <row r="137" spans="2:65" s="1" customFormat="1" ht="11.25">
      <c r="B137" s="32"/>
      <c r="D137" s="149" t="s">
        <v>186</v>
      </c>
      <c r="F137" s="150" t="s">
        <v>2843</v>
      </c>
      <c r="I137" s="151"/>
      <c r="L137" s="32"/>
      <c r="M137" s="152"/>
      <c r="T137" s="56"/>
      <c r="AT137" s="17" t="s">
        <v>186</v>
      </c>
      <c r="AU137" s="17" t="s">
        <v>84</v>
      </c>
    </row>
    <row r="138" spans="2:65" s="1" customFormat="1" ht="16.5" customHeight="1">
      <c r="B138" s="32"/>
      <c r="C138" s="136" t="s">
        <v>115</v>
      </c>
      <c r="D138" s="136" t="s">
        <v>180</v>
      </c>
      <c r="E138" s="137" t="s">
        <v>2845</v>
      </c>
      <c r="F138" s="138" t="s">
        <v>2846</v>
      </c>
      <c r="G138" s="139" t="s">
        <v>183</v>
      </c>
      <c r="H138" s="140">
        <v>10</v>
      </c>
      <c r="I138" s="141"/>
      <c r="J138" s="142">
        <f>ROUND(I138*H138,2)</f>
        <v>0</v>
      </c>
      <c r="K138" s="138" t="s">
        <v>1</v>
      </c>
      <c r="L138" s="32"/>
      <c r="M138" s="143" t="s">
        <v>1</v>
      </c>
      <c r="N138" s="144" t="s">
        <v>42</v>
      </c>
      <c r="P138" s="145">
        <f>O138*H138</f>
        <v>0</v>
      </c>
      <c r="Q138" s="145">
        <v>0</v>
      </c>
      <c r="R138" s="145">
        <f>Q138*H138</f>
        <v>0</v>
      </c>
      <c r="S138" s="145">
        <v>0</v>
      </c>
      <c r="T138" s="146">
        <f>S138*H138</f>
        <v>0</v>
      </c>
      <c r="AR138" s="147" t="s">
        <v>115</v>
      </c>
      <c r="AT138" s="147" t="s">
        <v>180</v>
      </c>
      <c r="AU138" s="147" t="s">
        <v>84</v>
      </c>
      <c r="AY138" s="17" t="s">
        <v>177</v>
      </c>
      <c r="BE138" s="148">
        <f>IF(N138="základní",J138,0)</f>
        <v>0</v>
      </c>
      <c r="BF138" s="148">
        <f>IF(N138="snížená",J138,0)</f>
        <v>0</v>
      </c>
      <c r="BG138" s="148">
        <f>IF(N138="zákl. přenesená",J138,0)</f>
        <v>0</v>
      </c>
      <c r="BH138" s="148">
        <f>IF(N138="sníž. přenesená",J138,0)</f>
        <v>0</v>
      </c>
      <c r="BI138" s="148">
        <f>IF(N138="nulová",J138,0)</f>
        <v>0</v>
      </c>
      <c r="BJ138" s="17" t="s">
        <v>84</v>
      </c>
      <c r="BK138" s="148">
        <f>ROUND(I138*H138,2)</f>
        <v>0</v>
      </c>
      <c r="BL138" s="17" t="s">
        <v>115</v>
      </c>
      <c r="BM138" s="147" t="s">
        <v>2847</v>
      </c>
    </row>
    <row r="139" spans="2:65" s="1" customFormat="1" ht="11.25">
      <c r="B139" s="32"/>
      <c r="D139" s="149" t="s">
        <v>186</v>
      </c>
      <c r="F139" s="150" t="s">
        <v>2846</v>
      </c>
      <c r="I139" s="151"/>
      <c r="L139" s="32"/>
      <c r="M139" s="152"/>
      <c r="T139" s="56"/>
      <c r="AT139" s="17" t="s">
        <v>186</v>
      </c>
      <c r="AU139" s="17" t="s">
        <v>84</v>
      </c>
    </row>
    <row r="140" spans="2:65" s="1" customFormat="1" ht="16.5" customHeight="1">
      <c r="B140" s="32"/>
      <c r="C140" s="136" t="s">
        <v>176</v>
      </c>
      <c r="D140" s="136" t="s">
        <v>180</v>
      </c>
      <c r="E140" s="137" t="s">
        <v>2848</v>
      </c>
      <c r="F140" s="138" t="s">
        <v>2849</v>
      </c>
      <c r="G140" s="139" t="s">
        <v>183</v>
      </c>
      <c r="H140" s="140">
        <v>1</v>
      </c>
      <c r="I140" s="141"/>
      <c r="J140" s="142">
        <f>ROUND(I140*H140,2)</f>
        <v>0</v>
      </c>
      <c r="K140" s="138" t="s">
        <v>1</v>
      </c>
      <c r="L140" s="32"/>
      <c r="M140" s="143" t="s">
        <v>1</v>
      </c>
      <c r="N140" s="144" t="s">
        <v>42</v>
      </c>
      <c r="P140" s="145">
        <f>O140*H140</f>
        <v>0</v>
      </c>
      <c r="Q140" s="145">
        <v>0</v>
      </c>
      <c r="R140" s="145">
        <f>Q140*H140</f>
        <v>0</v>
      </c>
      <c r="S140" s="145">
        <v>0</v>
      </c>
      <c r="T140" s="146">
        <f>S140*H140</f>
        <v>0</v>
      </c>
      <c r="AR140" s="147" t="s">
        <v>115</v>
      </c>
      <c r="AT140" s="147" t="s">
        <v>180</v>
      </c>
      <c r="AU140" s="147" t="s">
        <v>84</v>
      </c>
      <c r="AY140" s="17" t="s">
        <v>177</v>
      </c>
      <c r="BE140" s="148">
        <f>IF(N140="základní",J140,0)</f>
        <v>0</v>
      </c>
      <c r="BF140" s="148">
        <f>IF(N140="snížená",J140,0)</f>
        <v>0</v>
      </c>
      <c r="BG140" s="148">
        <f>IF(N140="zákl. přenesená",J140,0)</f>
        <v>0</v>
      </c>
      <c r="BH140" s="148">
        <f>IF(N140="sníž. přenesená",J140,0)</f>
        <v>0</v>
      </c>
      <c r="BI140" s="148">
        <f>IF(N140="nulová",J140,0)</f>
        <v>0</v>
      </c>
      <c r="BJ140" s="17" t="s">
        <v>84</v>
      </c>
      <c r="BK140" s="148">
        <f>ROUND(I140*H140,2)</f>
        <v>0</v>
      </c>
      <c r="BL140" s="17" t="s">
        <v>115</v>
      </c>
      <c r="BM140" s="147" t="s">
        <v>2850</v>
      </c>
    </row>
    <row r="141" spans="2:65" s="1" customFormat="1" ht="11.25">
      <c r="B141" s="32"/>
      <c r="D141" s="149" t="s">
        <v>186</v>
      </c>
      <c r="F141" s="150" t="s">
        <v>2849</v>
      </c>
      <c r="I141" s="151"/>
      <c r="L141" s="32"/>
      <c r="M141" s="152"/>
      <c r="T141" s="56"/>
      <c r="AT141" s="17" t="s">
        <v>186</v>
      </c>
      <c r="AU141" s="17" t="s">
        <v>84</v>
      </c>
    </row>
    <row r="142" spans="2:65" s="1" customFormat="1" ht="24.2" customHeight="1">
      <c r="B142" s="32"/>
      <c r="C142" s="136" t="s">
        <v>277</v>
      </c>
      <c r="D142" s="136" t="s">
        <v>180</v>
      </c>
      <c r="E142" s="137" t="s">
        <v>2851</v>
      </c>
      <c r="F142" s="138" t="s">
        <v>2852</v>
      </c>
      <c r="G142" s="139" t="s">
        <v>2853</v>
      </c>
      <c r="H142" s="140">
        <v>4</v>
      </c>
      <c r="I142" s="141"/>
      <c r="J142" s="142">
        <f>ROUND(I142*H142,2)</f>
        <v>0</v>
      </c>
      <c r="K142" s="138" t="s">
        <v>1</v>
      </c>
      <c r="L142" s="32"/>
      <c r="M142" s="143" t="s">
        <v>1</v>
      </c>
      <c r="N142" s="144" t="s">
        <v>42</v>
      </c>
      <c r="P142" s="145">
        <f>O142*H142</f>
        <v>0</v>
      </c>
      <c r="Q142" s="145">
        <v>0</v>
      </c>
      <c r="R142" s="145">
        <f>Q142*H142</f>
        <v>0</v>
      </c>
      <c r="S142" s="145">
        <v>0</v>
      </c>
      <c r="T142" s="146">
        <f>S142*H142</f>
        <v>0</v>
      </c>
      <c r="AR142" s="147" t="s">
        <v>115</v>
      </c>
      <c r="AT142" s="147" t="s">
        <v>180</v>
      </c>
      <c r="AU142" s="147" t="s">
        <v>84</v>
      </c>
      <c r="AY142" s="17" t="s">
        <v>177</v>
      </c>
      <c r="BE142" s="148">
        <f>IF(N142="základní",J142,0)</f>
        <v>0</v>
      </c>
      <c r="BF142" s="148">
        <f>IF(N142="snížená",J142,0)</f>
        <v>0</v>
      </c>
      <c r="BG142" s="148">
        <f>IF(N142="zákl. přenesená",J142,0)</f>
        <v>0</v>
      </c>
      <c r="BH142" s="148">
        <f>IF(N142="sníž. přenesená",J142,0)</f>
        <v>0</v>
      </c>
      <c r="BI142" s="148">
        <f>IF(N142="nulová",J142,0)</f>
        <v>0</v>
      </c>
      <c r="BJ142" s="17" t="s">
        <v>84</v>
      </c>
      <c r="BK142" s="148">
        <f>ROUND(I142*H142,2)</f>
        <v>0</v>
      </c>
      <c r="BL142" s="17" t="s">
        <v>115</v>
      </c>
      <c r="BM142" s="147" t="s">
        <v>2854</v>
      </c>
    </row>
    <row r="143" spans="2:65" s="1" customFormat="1" ht="19.5">
      <c r="B143" s="32"/>
      <c r="D143" s="149" t="s">
        <v>186</v>
      </c>
      <c r="F143" s="150" t="s">
        <v>2852</v>
      </c>
      <c r="I143" s="151"/>
      <c r="L143" s="32"/>
      <c r="M143" s="152"/>
      <c r="T143" s="56"/>
      <c r="AT143" s="17" t="s">
        <v>186</v>
      </c>
      <c r="AU143" s="17" t="s">
        <v>84</v>
      </c>
    </row>
    <row r="144" spans="2:65" s="1" customFormat="1" ht="24.2" customHeight="1">
      <c r="B144" s="32"/>
      <c r="C144" s="136" t="s">
        <v>283</v>
      </c>
      <c r="D144" s="136" t="s">
        <v>180</v>
      </c>
      <c r="E144" s="137" t="s">
        <v>2855</v>
      </c>
      <c r="F144" s="138" t="s">
        <v>2856</v>
      </c>
      <c r="G144" s="139" t="s">
        <v>2853</v>
      </c>
      <c r="H144" s="140">
        <v>5</v>
      </c>
      <c r="I144" s="141"/>
      <c r="J144" s="142">
        <f>ROUND(I144*H144,2)</f>
        <v>0</v>
      </c>
      <c r="K144" s="138" t="s">
        <v>1</v>
      </c>
      <c r="L144" s="32"/>
      <c r="M144" s="143" t="s">
        <v>1</v>
      </c>
      <c r="N144" s="144" t="s">
        <v>42</v>
      </c>
      <c r="P144" s="145">
        <f>O144*H144</f>
        <v>0</v>
      </c>
      <c r="Q144" s="145">
        <v>0</v>
      </c>
      <c r="R144" s="145">
        <f>Q144*H144</f>
        <v>0</v>
      </c>
      <c r="S144" s="145">
        <v>0</v>
      </c>
      <c r="T144" s="146">
        <f>S144*H144</f>
        <v>0</v>
      </c>
      <c r="AR144" s="147" t="s">
        <v>115</v>
      </c>
      <c r="AT144" s="147" t="s">
        <v>180</v>
      </c>
      <c r="AU144" s="147" t="s">
        <v>84</v>
      </c>
      <c r="AY144" s="17" t="s">
        <v>177</v>
      </c>
      <c r="BE144" s="148">
        <f>IF(N144="základní",J144,0)</f>
        <v>0</v>
      </c>
      <c r="BF144" s="148">
        <f>IF(N144="snížená",J144,0)</f>
        <v>0</v>
      </c>
      <c r="BG144" s="148">
        <f>IF(N144="zákl. přenesená",J144,0)</f>
        <v>0</v>
      </c>
      <c r="BH144" s="148">
        <f>IF(N144="sníž. přenesená",J144,0)</f>
        <v>0</v>
      </c>
      <c r="BI144" s="148">
        <f>IF(N144="nulová",J144,0)</f>
        <v>0</v>
      </c>
      <c r="BJ144" s="17" t="s">
        <v>84</v>
      </c>
      <c r="BK144" s="148">
        <f>ROUND(I144*H144,2)</f>
        <v>0</v>
      </c>
      <c r="BL144" s="17" t="s">
        <v>115</v>
      </c>
      <c r="BM144" s="147" t="s">
        <v>2857</v>
      </c>
    </row>
    <row r="145" spans="2:65" s="1" customFormat="1" ht="19.5">
      <c r="B145" s="32"/>
      <c r="D145" s="149" t="s">
        <v>186</v>
      </c>
      <c r="F145" s="150" t="s">
        <v>2856</v>
      </c>
      <c r="I145" s="151"/>
      <c r="L145" s="32"/>
      <c r="M145" s="152"/>
      <c r="T145" s="56"/>
      <c r="AT145" s="17" t="s">
        <v>186</v>
      </c>
      <c r="AU145" s="17" t="s">
        <v>84</v>
      </c>
    </row>
    <row r="146" spans="2:65" s="1" customFormat="1" ht="24.2" customHeight="1">
      <c r="B146" s="32"/>
      <c r="C146" s="136" t="s">
        <v>290</v>
      </c>
      <c r="D146" s="136" t="s">
        <v>180</v>
      </c>
      <c r="E146" s="137" t="s">
        <v>2858</v>
      </c>
      <c r="F146" s="138" t="s">
        <v>2859</v>
      </c>
      <c r="G146" s="139" t="s">
        <v>2853</v>
      </c>
      <c r="H146" s="140">
        <v>3</v>
      </c>
      <c r="I146" s="141"/>
      <c r="J146" s="142">
        <f>ROUND(I146*H146,2)</f>
        <v>0</v>
      </c>
      <c r="K146" s="138" t="s">
        <v>1</v>
      </c>
      <c r="L146" s="32"/>
      <c r="M146" s="143" t="s">
        <v>1</v>
      </c>
      <c r="N146" s="144" t="s">
        <v>42</v>
      </c>
      <c r="P146" s="145">
        <f>O146*H146</f>
        <v>0</v>
      </c>
      <c r="Q146" s="145">
        <v>0</v>
      </c>
      <c r="R146" s="145">
        <f>Q146*H146</f>
        <v>0</v>
      </c>
      <c r="S146" s="145">
        <v>0</v>
      </c>
      <c r="T146" s="146">
        <f>S146*H146</f>
        <v>0</v>
      </c>
      <c r="AR146" s="147" t="s">
        <v>115</v>
      </c>
      <c r="AT146" s="147" t="s">
        <v>180</v>
      </c>
      <c r="AU146" s="147" t="s">
        <v>84</v>
      </c>
      <c r="AY146" s="17" t="s">
        <v>177</v>
      </c>
      <c r="BE146" s="148">
        <f>IF(N146="základní",J146,0)</f>
        <v>0</v>
      </c>
      <c r="BF146" s="148">
        <f>IF(N146="snížená",J146,0)</f>
        <v>0</v>
      </c>
      <c r="BG146" s="148">
        <f>IF(N146="zákl. přenesená",J146,0)</f>
        <v>0</v>
      </c>
      <c r="BH146" s="148">
        <f>IF(N146="sníž. přenesená",J146,0)</f>
        <v>0</v>
      </c>
      <c r="BI146" s="148">
        <f>IF(N146="nulová",J146,0)</f>
        <v>0</v>
      </c>
      <c r="BJ146" s="17" t="s">
        <v>84</v>
      </c>
      <c r="BK146" s="148">
        <f>ROUND(I146*H146,2)</f>
        <v>0</v>
      </c>
      <c r="BL146" s="17" t="s">
        <v>115</v>
      </c>
      <c r="BM146" s="147" t="s">
        <v>2860</v>
      </c>
    </row>
    <row r="147" spans="2:65" s="1" customFormat="1" ht="19.5">
      <c r="B147" s="32"/>
      <c r="D147" s="149" t="s">
        <v>186</v>
      </c>
      <c r="F147" s="150" t="s">
        <v>2859</v>
      </c>
      <c r="I147" s="151"/>
      <c r="L147" s="32"/>
      <c r="M147" s="152"/>
      <c r="T147" s="56"/>
      <c r="AT147" s="17" t="s">
        <v>186</v>
      </c>
      <c r="AU147" s="17" t="s">
        <v>84</v>
      </c>
    </row>
    <row r="148" spans="2:65" s="1" customFormat="1" ht="16.5" customHeight="1">
      <c r="B148" s="32"/>
      <c r="C148" s="136" t="s">
        <v>299</v>
      </c>
      <c r="D148" s="136" t="s">
        <v>180</v>
      </c>
      <c r="E148" s="137" t="s">
        <v>2861</v>
      </c>
      <c r="F148" s="138" t="s">
        <v>2862</v>
      </c>
      <c r="G148" s="139" t="s">
        <v>2853</v>
      </c>
      <c r="H148" s="140">
        <v>2</v>
      </c>
      <c r="I148" s="141"/>
      <c r="J148" s="142">
        <f>ROUND(I148*H148,2)</f>
        <v>0</v>
      </c>
      <c r="K148" s="138" t="s">
        <v>1</v>
      </c>
      <c r="L148" s="32"/>
      <c r="M148" s="143" t="s">
        <v>1</v>
      </c>
      <c r="N148" s="144" t="s">
        <v>42</v>
      </c>
      <c r="P148" s="145">
        <f>O148*H148</f>
        <v>0</v>
      </c>
      <c r="Q148" s="145">
        <v>0</v>
      </c>
      <c r="R148" s="145">
        <f>Q148*H148</f>
        <v>0</v>
      </c>
      <c r="S148" s="145">
        <v>0</v>
      </c>
      <c r="T148" s="146">
        <f>S148*H148</f>
        <v>0</v>
      </c>
      <c r="AR148" s="147" t="s">
        <v>115</v>
      </c>
      <c r="AT148" s="147" t="s">
        <v>180</v>
      </c>
      <c r="AU148" s="147" t="s">
        <v>84</v>
      </c>
      <c r="AY148" s="17" t="s">
        <v>177</v>
      </c>
      <c r="BE148" s="148">
        <f>IF(N148="základní",J148,0)</f>
        <v>0</v>
      </c>
      <c r="BF148" s="148">
        <f>IF(N148="snížená",J148,0)</f>
        <v>0</v>
      </c>
      <c r="BG148" s="148">
        <f>IF(N148="zákl. přenesená",J148,0)</f>
        <v>0</v>
      </c>
      <c r="BH148" s="148">
        <f>IF(N148="sníž. přenesená",J148,0)</f>
        <v>0</v>
      </c>
      <c r="BI148" s="148">
        <f>IF(N148="nulová",J148,0)</f>
        <v>0</v>
      </c>
      <c r="BJ148" s="17" t="s">
        <v>84</v>
      </c>
      <c r="BK148" s="148">
        <f>ROUND(I148*H148,2)</f>
        <v>0</v>
      </c>
      <c r="BL148" s="17" t="s">
        <v>115</v>
      </c>
      <c r="BM148" s="147" t="s">
        <v>2863</v>
      </c>
    </row>
    <row r="149" spans="2:65" s="1" customFormat="1" ht="11.25">
      <c r="B149" s="32"/>
      <c r="D149" s="149" t="s">
        <v>186</v>
      </c>
      <c r="F149" s="150" t="s">
        <v>2862</v>
      </c>
      <c r="I149" s="151"/>
      <c r="L149" s="32"/>
      <c r="M149" s="152"/>
      <c r="T149" s="56"/>
      <c r="AT149" s="17" t="s">
        <v>186</v>
      </c>
      <c r="AU149" s="17" t="s">
        <v>84</v>
      </c>
    </row>
    <row r="150" spans="2:65" s="11" customFormat="1" ht="25.9" customHeight="1">
      <c r="B150" s="124"/>
      <c r="D150" s="125" t="s">
        <v>76</v>
      </c>
      <c r="E150" s="126" t="s">
        <v>2864</v>
      </c>
      <c r="F150" s="126" t="s">
        <v>2865</v>
      </c>
      <c r="I150" s="127"/>
      <c r="J150" s="128">
        <f>BK150</f>
        <v>0</v>
      </c>
      <c r="L150" s="124"/>
      <c r="M150" s="129"/>
      <c r="P150" s="130">
        <f>SUM(P151:P162)</f>
        <v>0</v>
      </c>
      <c r="R150" s="130">
        <f>SUM(R151:R162)</f>
        <v>0</v>
      </c>
      <c r="T150" s="131">
        <f>SUM(T151:T162)</f>
        <v>0</v>
      </c>
      <c r="AR150" s="125" t="s">
        <v>84</v>
      </c>
      <c r="AT150" s="132" t="s">
        <v>76</v>
      </c>
      <c r="AU150" s="132" t="s">
        <v>77</v>
      </c>
      <c r="AY150" s="125" t="s">
        <v>177</v>
      </c>
      <c r="BK150" s="133">
        <f>SUM(BK151:BK162)</f>
        <v>0</v>
      </c>
    </row>
    <row r="151" spans="2:65" s="1" customFormat="1" ht="21.75" customHeight="1">
      <c r="B151" s="32"/>
      <c r="C151" s="136" t="s">
        <v>304</v>
      </c>
      <c r="D151" s="136" t="s">
        <v>180</v>
      </c>
      <c r="E151" s="137" t="s">
        <v>2866</v>
      </c>
      <c r="F151" s="138" t="s">
        <v>2867</v>
      </c>
      <c r="G151" s="139" t="s">
        <v>183</v>
      </c>
      <c r="H151" s="140">
        <v>1</v>
      </c>
      <c r="I151" s="141"/>
      <c r="J151" s="142">
        <f>ROUND(I151*H151,2)</f>
        <v>0</v>
      </c>
      <c r="K151" s="138" t="s">
        <v>1</v>
      </c>
      <c r="L151" s="32"/>
      <c r="M151" s="143" t="s">
        <v>1</v>
      </c>
      <c r="N151" s="144" t="s">
        <v>42</v>
      </c>
      <c r="P151" s="145">
        <f>O151*H151</f>
        <v>0</v>
      </c>
      <c r="Q151" s="145">
        <v>0</v>
      </c>
      <c r="R151" s="145">
        <f>Q151*H151</f>
        <v>0</v>
      </c>
      <c r="S151" s="145">
        <v>0</v>
      </c>
      <c r="T151" s="146">
        <f>S151*H151</f>
        <v>0</v>
      </c>
      <c r="AR151" s="147" t="s">
        <v>115</v>
      </c>
      <c r="AT151" s="147" t="s">
        <v>180</v>
      </c>
      <c r="AU151" s="147" t="s">
        <v>84</v>
      </c>
      <c r="AY151" s="17" t="s">
        <v>177</v>
      </c>
      <c r="BE151" s="148">
        <f>IF(N151="základní",J151,0)</f>
        <v>0</v>
      </c>
      <c r="BF151" s="148">
        <f>IF(N151="snížená",J151,0)</f>
        <v>0</v>
      </c>
      <c r="BG151" s="148">
        <f>IF(N151="zákl. přenesená",J151,0)</f>
        <v>0</v>
      </c>
      <c r="BH151" s="148">
        <f>IF(N151="sníž. přenesená",J151,0)</f>
        <v>0</v>
      </c>
      <c r="BI151" s="148">
        <f>IF(N151="nulová",J151,0)</f>
        <v>0</v>
      </c>
      <c r="BJ151" s="17" t="s">
        <v>84</v>
      </c>
      <c r="BK151" s="148">
        <f>ROUND(I151*H151,2)</f>
        <v>0</v>
      </c>
      <c r="BL151" s="17" t="s">
        <v>115</v>
      </c>
      <c r="BM151" s="147" t="s">
        <v>2868</v>
      </c>
    </row>
    <row r="152" spans="2:65" s="1" customFormat="1" ht="11.25">
      <c r="B152" s="32"/>
      <c r="D152" s="149" t="s">
        <v>186</v>
      </c>
      <c r="F152" s="150" t="s">
        <v>2867</v>
      </c>
      <c r="I152" s="151"/>
      <c r="L152" s="32"/>
      <c r="M152" s="152"/>
      <c r="T152" s="56"/>
      <c r="AT152" s="17" t="s">
        <v>186</v>
      </c>
      <c r="AU152" s="17" t="s">
        <v>84</v>
      </c>
    </row>
    <row r="153" spans="2:65" s="1" customFormat="1" ht="16.5" customHeight="1">
      <c r="B153" s="32"/>
      <c r="C153" s="136" t="s">
        <v>311</v>
      </c>
      <c r="D153" s="136" t="s">
        <v>180</v>
      </c>
      <c r="E153" s="137" t="s">
        <v>2869</v>
      </c>
      <c r="F153" s="138" t="s">
        <v>2870</v>
      </c>
      <c r="G153" s="139" t="s">
        <v>183</v>
      </c>
      <c r="H153" s="140">
        <v>1</v>
      </c>
      <c r="I153" s="141"/>
      <c r="J153" s="142">
        <f>ROUND(I153*H153,2)</f>
        <v>0</v>
      </c>
      <c r="K153" s="138" t="s">
        <v>1</v>
      </c>
      <c r="L153" s="32"/>
      <c r="M153" s="143" t="s">
        <v>1</v>
      </c>
      <c r="N153" s="144" t="s">
        <v>42</v>
      </c>
      <c r="P153" s="145">
        <f>O153*H153</f>
        <v>0</v>
      </c>
      <c r="Q153" s="145">
        <v>0</v>
      </c>
      <c r="R153" s="145">
        <f>Q153*H153</f>
        <v>0</v>
      </c>
      <c r="S153" s="145">
        <v>0</v>
      </c>
      <c r="T153" s="146">
        <f>S153*H153</f>
        <v>0</v>
      </c>
      <c r="AR153" s="147" t="s">
        <v>115</v>
      </c>
      <c r="AT153" s="147" t="s">
        <v>180</v>
      </c>
      <c r="AU153" s="147" t="s">
        <v>84</v>
      </c>
      <c r="AY153" s="17" t="s">
        <v>177</v>
      </c>
      <c r="BE153" s="148">
        <f>IF(N153="základní",J153,0)</f>
        <v>0</v>
      </c>
      <c r="BF153" s="148">
        <f>IF(N153="snížená",J153,0)</f>
        <v>0</v>
      </c>
      <c r="BG153" s="148">
        <f>IF(N153="zákl. přenesená",J153,0)</f>
        <v>0</v>
      </c>
      <c r="BH153" s="148">
        <f>IF(N153="sníž. přenesená",J153,0)</f>
        <v>0</v>
      </c>
      <c r="BI153" s="148">
        <f>IF(N153="nulová",J153,0)</f>
        <v>0</v>
      </c>
      <c r="BJ153" s="17" t="s">
        <v>84</v>
      </c>
      <c r="BK153" s="148">
        <f>ROUND(I153*H153,2)</f>
        <v>0</v>
      </c>
      <c r="BL153" s="17" t="s">
        <v>115</v>
      </c>
      <c r="BM153" s="147" t="s">
        <v>2871</v>
      </c>
    </row>
    <row r="154" spans="2:65" s="1" customFormat="1" ht="11.25">
      <c r="B154" s="32"/>
      <c r="D154" s="149" t="s">
        <v>186</v>
      </c>
      <c r="F154" s="150" t="s">
        <v>2870</v>
      </c>
      <c r="I154" s="151"/>
      <c r="L154" s="32"/>
      <c r="M154" s="152"/>
      <c r="T154" s="56"/>
      <c r="AT154" s="17" t="s">
        <v>186</v>
      </c>
      <c r="AU154" s="17" t="s">
        <v>84</v>
      </c>
    </row>
    <row r="155" spans="2:65" s="1" customFormat="1" ht="16.5" customHeight="1">
      <c r="B155" s="32"/>
      <c r="C155" s="136" t="s">
        <v>8</v>
      </c>
      <c r="D155" s="136" t="s">
        <v>180</v>
      </c>
      <c r="E155" s="137" t="s">
        <v>2872</v>
      </c>
      <c r="F155" s="138" t="s">
        <v>2873</v>
      </c>
      <c r="G155" s="139" t="s">
        <v>183</v>
      </c>
      <c r="H155" s="140">
        <v>1</v>
      </c>
      <c r="I155" s="141"/>
      <c r="J155" s="142">
        <f>ROUND(I155*H155,2)</f>
        <v>0</v>
      </c>
      <c r="K155" s="138" t="s">
        <v>1</v>
      </c>
      <c r="L155" s="32"/>
      <c r="M155" s="143" t="s">
        <v>1</v>
      </c>
      <c r="N155" s="144" t="s">
        <v>42</v>
      </c>
      <c r="P155" s="145">
        <f>O155*H155</f>
        <v>0</v>
      </c>
      <c r="Q155" s="145">
        <v>0</v>
      </c>
      <c r="R155" s="145">
        <f>Q155*H155</f>
        <v>0</v>
      </c>
      <c r="S155" s="145">
        <v>0</v>
      </c>
      <c r="T155" s="146">
        <f>S155*H155</f>
        <v>0</v>
      </c>
      <c r="AR155" s="147" t="s">
        <v>115</v>
      </c>
      <c r="AT155" s="147" t="s">
        <v>180</v>
      </c>
      <c r="AU155" s="147" t="s">
        <v>84</v>
      </c>
      <c r="AY155" s="17" t="s">
        <v>177</v>
      </c>
      <c r="BE155" s="148">
        <f>IF(N155="základní",J155,0)</f>
        <v>0</v>
      </c>
      <c r="BF155" s="148">
        <f>IF(N155="snížená",J155,0)</f>
        <v>0</v>
      </c>
      <c r="BG155" s="148">
        <f>IF(N155="zákl. přenesená",J155,0)</f>
        <v>0</v>
      </c>
      <c r="BH155" s="148">
        <f>IF(N155="sníž. přenesená",J155,0)</f>
        <v>0</v>
      </c>
      <c r="BI155" s="148">
        <f>IF(N155="nulová",J155,0)</f>
        <v>0</v>
      </c>
      <c r="BJ155" s="17" t="s">
        <v>84</v>
      </c>
      <c r="BK155" s="148">
        <f>ROUND(I155*H155,2)</f>
        <v>0</v>
      </c>
      <c r="BL155" s="17" t="s">
        <v>115</v>
      </c>
      <c r="BM155" s="147" t="s">
        <v>2874</v>
      </c>
    </row>
    <row r="156" spans="2:65" s="1" customFormat="1" ht="11.25">
      <c r="B156" s="32"/>
      <c r="D156" s="149" t="s">
        <v>186</v>
      </c>
      <c r="F156" s="150" t="s">
        <v>2873</v>
      </c>
      <c r="I156" s="151"/>
      <c r="L156" s="32"/>
      <c r="M156" s="152"/>
      <c r="T156" s="56"/>
      <c r="AT156" s="17" t="s">
        <v>186</v>
      </c>
      <c r="AU156" s="17" t="s">
        <v>84</v>
      </c>
    </row>
    <row r="157" spans="2:65" s="1" customFormat="1" ht="16.5" customHeight="1">
      <c r="B157" s="32"/>
      <c r="C157" s="136" t="s">
        <v>322</v>
      </c>
      <c r="D157" s="136" t="s">
        <v>180</v>
      </c>
      <c r="E157" s="137" t="s">
        <v>2875</v>
      </c>
      <c r="F157" s="138" t="s">
        <v>2876</v>
      </c>
      <c r="G157" s="139" t="s">
        <v>183</v>
      </c>
      <c r="H157" s="140">
        <v>1</v>
      </c>
      <c r="I157" s="141"/>
      <c r="J157" s="142">
        <f>ROUND(I157*H157,2)</f>
        <v>0</v>
      </c>
      <c r="K157" s="138" t="s">
        <v>1</v>
      </c>
      <c r="L157" s="32"/>
      <c r="M157" s="143" t="s">
        <v>1</v>
      </c>
      <c r="N157" s="144" t="s">
        <v>42</v>
      </c>
      <c r="P157" s="145">
        <f>O157*H157</f>
        <v>0</v>
      </c>
      <c r="Q157" s="145">
        <v>0</v>
      </c>
      <c r="R157" s="145">
        <f>Q157*H157</f>
        <v>0</v>
      </c>
      <c r="S157" s="145">
        <v>0</v>
      </c>
      <c r="T157" s="146">
        <f>S157*H157</f>
        <v>0</v>
      </c>
      <c r="AR157" s="147" t="s">
        <v>115</v>
      </c>
      <c r="AT157" s="147" t="s">
        <v>180</v>
      </c>
      <c r="AU157" s="147" t="s">
        <v>84</v>
      </c>
      <c r="AY157" s="17" t="s">
        <v>177</v>
      </c>
      <c r="BE157" s="148">
        <f>IF(N157="základní",J157,0)</f>
        <v>0</v>
      </c>
      <c r="BF157" s="148">
        <f>IF(N157="snížená",J157,0)</f>
        <v>0</v>
      </c>
      <c r="BG157" s="148">
        <f>IF(N157="zákl. přenesená",J157,0)</f>
        <v>0</v>
      </c>
      <c r="BH157" s="148">
        <f>IF(N157="sníž. přenesená",J157,0)</f>
        <v>0</v>
      </c>
      <c r="BI157" s="148">
        <f>IF(N157="nulová",J157,0)</f>
        <v>0</v>
      </c>
      <c r="BJ157" s="17" t="s">
        <v>84</v>
      </c>
      <c r="BK157" s="148">
        <f>ROUND(I157*H157,2)</f>
        <v>0</v>
      </c>
      <c r="BL157" s="17" t="s">
        <v>115</v>
      </c>
      <c r="BM157" s="147" t="s">
        <v>2877</v>
      </c>
    </row>
    <row r="158" spans="2:65" s="1" customFormat="1" ht="11.25">
      <c r="B158" s="32"/>
      <c r="D158" s="149" t="s">
        <v>186</v>
      </c>
      <c r="F158" s="150" t="s">
        <v>2876</v>
      </c>
      <c r="I158" s="151"/>
      <c r="L158" s="32"/>
      <c r="M158" s="152"/>
      <c r="T158" s="56"/>
      <c r="AT158" s="17" t="s">
        <v>186</v>
      </c>
      <c r="AU158" s="17" t="s">
        <v>84</v>
      </c>
    </row>
    <row r="159" spans="2:65" s="1" customFormat="1" ht="16.5" customHeight="1">
      <c r="B159" s="32"/>
      <c r="C159" s="136" t="s">
        <v>343</v>
      </c>
      <c r="D159" s="136" t="s">
        <v>180</v>
      </c>
      <c r="E159" s="137" t="s">
        <v>2878</v>
      </c>
      <c r="F159" s="138" t="s">
        <v>2879</v>
      </c>
      <c r="G159" s="139" t="s">
        <v>183</v>
      </c>
      <c r="H159" s="140">
        <v>1</v>
      </c>
      <c r="I159" s="141"/>
      <c r="J159" s="142">
        <f>ROUND(I159*H159,2)</f>
        <v>0</v>
      </c>
      <c r="K159" s="138" t="s">
        <v>1</v>
      </c>
      <c r="L159" s="32"/>
      <c r="M159" s="143" t="s">
        <v>1</v>
      </c>
      <c r="N159" s="144" t="s">
        <v>42</v>
      </c>
      <c r="P159" s="145">
        <f>O159*H159</f>
        <v>0</v>
      </c>
      <c r="Q159" s="145">
        <v>0</v>
      </c>
      <c r="R159" s="145">
        <f>Q159*H159</f>
        <v>0</v>
      </c>
      <c r="S159" s="145">
        <v>0</v>
      </c>
      <c r="T159" s="146">
        <f>S159*H159</f>
        <v>0</v>
      </c>
      <c r="AR159" s="147" t="s">
        <v>115</v>
      </c>
      <c r="AT159" s="147" t="s">
        <v>180</v>
      </c>
      <c r="AU159" s="147" t="s">
        <v>84</v>
      </c>
      <c r="AY159" s="17" t="s">
        <v>177</v>
      </c>
      <c r="BE159" s="148">
        <f>IF(N159="základní",J159,0)</f>
        <v>0</v>
      </c>
      <c r="BF159" s="148">
        <f>IF(N159="snížená",J159,0)</f>
        <v>0</v>
      </c>
      <c r="BG159" s="148">
        <f>IF(N159="zákl. přenesená",J159,0)</f>
        <v>0</v>
      </c>
      <c r="BH159" s="148">
        <f>IF(N159="sníž. přenesená",J159,0)</f>
        <v>0</v>
      </c>
      <c r="BI159" s="148">
        <f>IF(N159="nulová",J159,0)</f>
        <v>0</v>
      </c>
      <c r="BJ159" s="17" t="s">
        <v>84</v>
      </c>
      <c r="BK159" s="148">
        <f>ROUND(I159*H159,2)</f>
        <v>0</v>
      </c>
      <c r="BL159" s="17" t="s">
        <v>115</v>
      </c>
      <c r="BM159" s="147" t="s">
        <v>2880</v>
      </c>
    </row>
    <row r="160" spans="2:65" s="1" customFormat="1" ht="11.25">
      <c r="B160" s="32"/>
      <c r="D160" s="149" t="s">
        <v>186</v>
      </c>
      <c r="F160" s="150" t="s">
        <v>2879</v>
      </c>
      <c r="I160" s="151"/>
      <c r="L160" s="32"/>
      <c r="M160" s="152"/>
      <c r="T160" s="56"/>
      <c r="AT160" s="17" t="s">
        <v>186</v>
      </c>
      <c r="AU160" s="17" t="s">
        <v>84</v>
      </c>
    </row>
    <row r="161" spans="2:65" s="1" customFormat="1" ht="24.2" customHeight="1">
      <c r="B161" s="32"/>
      <c r="C161" s="136" t="s">
        <v>350</v>
      </c>
      <c r="D161" s="136" t="s">
        <v>180</v>
      </c>
      <c r="E161" s="137" t="s">
        <v>2881</v>
      </c>
      <c r="F161" s="138" t="s">
        <v>2852</v>
      </c>
      <c r="G161" s="139" t="s">
        <v>2853</v>
      </c>
      <c r="H161" s="140">
        <v>2</v>
      </c>
      <c r="I161" s="141"/>
      <c r="J161" s="142">
        <f>ROUND(I161*H161,2)</f>
        <v>0</v>
      </c>
      <c r="K161" s="138" t="s">
        <v>1</v>
      </c>
      <c r="L161" s="32"/>
      <c r="M161" s="143" t="s">
        <v>1</v>
      </c>
      <c r="N161" s="144" t="s">
        <v>42</v>
      </c>
      <c r="P161" s="145">
        <f>O161*H161</f>
        <v>0</v>
      </c>
      <c r="Q161" s="145">
        <v>0</v>
      </c>
      <c r="R161" s="145">
        <f>Q161*H161</f>
        <v>0</v>
      </c>
      <c r="S161" s="145">
        <v>0</v>
      </c>
      <c r="T161" s="146">
        <f>S161*H161</f>
        <v>0</v>
      </c>
      <c r="AR161" s="147" t="s">
        <v>115</v>
      </c>
      <c r="AT161" s="147" t="s">
        <v>180</v>
      </c>
      <c r="AU161" s="147" t="s">
        <v>84</v>
      </c>
      <c r="AY161" s="17" t="s">
        <v>177</v>
      </c>
      <c r="BE161" s="148">
        <f>IF(N161="základní",J161,0)</f>
        <v>0</v>
      </c>
      <c r="BF161" s="148">
        <f>IF(N161="snížená",J161,0)</f>
        <v>0</v>
      </c>
      <c r="BG161" s="148">
        <f>IF(N161="zákl. přenesená",J161,0)</f>
        <v>0</v>
      </c>
      <c r="BH161" s="148">
        <f>IF(N161="sníž. přenesená",J161,0)</f>
        <v>0</v>
      </c>
      <c r="BI161" s="148">
        <f>IF(N161="nulová",J161,0)</f>
        <v>0</v>
      </c>
      <c r="BJ161" s="17" t="s">
        <v>84</v>
      </c>
      <c r="BK161" s="148">
        <f>ROUND(I161*H161,2)</f>
        <v>0</v>
      </c>
      <c r="BL161" s="17" t="s">
        <v>115</v>
      </c>
      <c r="BM161" s="147" t="s">
        <v>2882</v>
      </c>
    </row>
    <row r="162" spans="2:65" s="1" customFormat="1" ht="19.5">
      <c r="B162" s="32"/>
      <c r="D162" s="149" t="s">
        <v>186</v>
      </c>
      <c r="F162" s="150" t="s">
        <v>2852</v>
      </c>
      <c r="I162" s="151"/>
      <c r="L162" s="32"/>
      <c r="M162" s="152"/>
      <c r="T162" s="56"/>
      <c r="AT162" s="17" t="s">
        <v>186</v>
      </c>
      <c r="AU162" s="17" t="s">
        <v>84</v>
      </c>
    </row>
    <row r="163" spans="2:65" s="11" customFormat="1" ht="25.9" customHeight="1">
      <c r="B163" s="124"/>
      <c r="D163" s="125" t="s">
        <v>76</v>
      </c>
      <c r="E163" s="126" t="s">
        <v>2883</v>
      </c>
      <c r="F163" s="126" t="s">
        <v>2884</v>
      </c>
      <c r="I163" s="127"/>
      <c r="J163" s="128">
        <f>BK163</f>
        <v>0</v>
      </c>
      <c r="L163" s="124"/>
      <c r="M163" s="129"/>
      <c r="P163" s="130">
        <f>SUM(P164:P187)</f>
        <v>0</v>
      </c>
      <c r="R163" s="130">
        <f>SUM(R164:R187)</f>
        <v>0</v>
      </c>
      <c r="T163" s="131">
        <f>SUM(T164:T187)</f>
        <v>0</v>
      </c>
      <c r="AR163" s="125" t="s">
        <v>84</v>
      </c>
      <c r="AT163" s="132" t="s">
        <v>76</v>
      </c>
      <c r="AU163" s="132" t="s">
        <v>77</v>
      </c>
      <c r="AY163" s="125" t="s">
        <v>177</v>
      </c>
      <c r="BK163" s="133">
        <f>SUM(BK164:BK187)</f>
        <v>0</v>
      </c>
    </row>
    <row r="164" spans="2:65" s="1" customFormat="1" ht="21.75" customHeight="1">
      <c r="B164" s="32"/>
      <c r="C164" s="136" t="s">
        <v>354</v>
      </c>
      <c r="D164" s="136" t="s">
        <v>180</v>
      </c>
      <c r="E164" s="137" t="s">
        <v>2885</v>
      </c>
      <c r="F164" s="138" t="s">
        <v>2837</v>
      </c>
      <c r="G164" s="139" t="s">
        <v>183</v>
      </c>
      <c r="H164" s="140">
        <v>1</v>
      </c>
      <c r="I164" s="141"/>
      <c r="J164" s="142">
        <f>ROUND(I164*H164,2)</f>
        <v>0</v>
      </c>
      <c r="K164" s="138" t="s">
        <v>1</v>
      </c>
      <c r="L164" s="32"/>
      <c r="M164" s="143" t="s">
        <v>1</v>
      </c>
      <c r="N164" s="144" t="s">
        <v>42</v>
      </c>
      <c r="P164" s="145">
        <f>O164*H164</f>
        <v>0</v>
      </c>
      <c r="Q164" s="145">
        <v>0</v>
      </c>
      <c r="R164" s="145">
        <f>Q164*H164</f>
        <v>0</v>
      </c>
      <c r="S164" s="145">
        <v>0</v>
      </c>
      <c r="T164" s="146">
        <f>S164*H164</f>
        <v>0</v>
      </c>
      <c r="AR164" s="147" t="s">
        <v>115</v>
      </c>
      <c r="AT164" s="147" t="s">
        <v>180</v>
      </c>
      <c r="AU164" s="147" t="s">
        <v>84</v>
      </c>
      <c r="AY164" s="17" t="s">
        <v>177</v>
      </c>
      <c r="BE164" s="148">
        <f>IF(N164="základní",J164,0)</f>
        <v>0</v>
      </c>
      <c r="BF164" s="148">
        <f>IF(N164="snížená",J164,0)</f>
        <v>0</v>
      </c>
      <c r="BG164" s="148">
        <f>IF(N164="zákl. přenesená",J164,0)</f>
        <v>0</v>
      </c>
      <c r="BH164" s="148">
        <f>IF(N164="sníž. přenesená",J164,0)</f>
        <v>0</v>
      </c>
      <c r="BI164" s="148">
        <f>IF(N164="nulová",J164,0)</f>
        <v>0</v>
      </c>
      <c r="BJ164" s="17" t="s">
        <v>84</v>
      </c>
      <c r="BK164" s="148">
        <f>ROUND(I164*H164,2)</f>
        <v>0</v>
      </c>
      <c r="BL164" s="17" t="s">
        <v>115</v>
      </c>
      <c r="BM164" s="147" t="s">
        <v>2886</v>
      </c>
    </row>
    <row r="165" spans="2:65" s="1" customFormat="1" ht="11.25">
      <c r="B165" s="32"/>
      <c r="D165" s="149" t="s">
        <v>186</v>
      </c>
      <c r="F165" s="150" t="s">
        <v>2837</v>
      </c>
      <c r="I165" s="151"/>
      <c r="L165" s="32"/>
      <c r="M165" s="152"/>
      <c r="T165" s="56"/>
      <c r="AT165" s="17" t="s">
        <v>186</v>
      </c>
      <c r="AU165" s="17" t="s">
        <v>84</v>
      </c>
    </row>
    <row r="166" spans="2:65" s="1" customFormat="1" ht="16.5" customHeight="1">
      <c r="B166" s="32"/>
      <c r="C166" s="136" t="s">
        <v>360</v>
      </c>
      <c r="D166" s="136" t="s">
        <v>180</v>
      </c>
      <c r="E166" s="137" t="s">
        <v>2887</v>
      </c>
      <c r="F166" s="138" t="s">
        <v>2888</v>
      </c>
      <c r="G166" s="139" t="s">
        <v>183</v>
      </c>
      <c r="H166" s="140">
        <v>1</v>
      </c>
      <c r="I166" s="141"/>
      <c r="J166" s="142">
        <f>ROUND(I166*H166,2)</f>
        <v>0</v>
      </c>
      <c r="K166" s="138" t="s">
        <v>1</v>
      </c>
      <c r="L166" s="32"/>
      <c r="M166" s="143" t="s">
        <v>1</v>
      </c>
      <c r="N166" s="144" t="s">
        <v>42</v>
      </c>
      <c r="P166" s="145">
        <f>O166*H166</f>
        <v>0</v>
      </c>
      <c r="Q166" s="145">
        <v>0</v>
      </c>
      <c r="R166" s="145">
        <f>Q166*H166</f>
        <v>0</v>
      </c>
      <c r="S166" s="145">
        <v>0</v>
      </c>
      <c r="T166" s="146">
        <f>S166*H166</f>
        <v>0</v>
      </c>
      <c r="AR166" s="147" t="s">
        <v>115</v>
      </c>
      <c r="AT166" s="147" t="s">
        <v>180</v>
      </c>
      <c r="AU166" s="147" t="s">
        <v>84</v>
      </c>
      <c r="AY166" s="17" t="s">
        <v>177</v>
      </c>
      <c r="BE166" s="148">
        <f>IF(N166="základní",J166,0)</f>
        <v>0</v>
      </c>
      <c r="BF166" s="148">
        <f>IF(N166="snížená",J166,0)</f>
        <v>0</v>
      </c>
      <c r="BG166" s="148">
        <f>IF(N166="zákl. přenesená",J166,0)</f>
        <v>0</v>
      </c>
      <c r="BH166" s="148">
        <f>IF(N166="sníž. přenesená",J166,0)</f>
        <v>0</v>
      </c>
      <c r="BI166" s="148">
        <f>IF(N166="nulová",J166,0)</f>
        <v>0</v>
      </c>
      <c r="BJ166" s="17" t="s">
        <v>84</v>
      </c>
      <c r="BK166" s="148">
        <f>ROUND(I166*H166,2)</f>
        <v>0</v>
      </c>
      <c r="BL166" s="17" t="s">
        <v>115</v>
      </c>
      <c r="BM166" s="147" t="s">
        <v>2889</v>
      </c>
    </row>
    <row r="167" spans="2:65" s="1" customFormat="1" ht="11.25">
      <c r="B167" s="32"/>
      <c r="D167" s="149" t="s">
        <v>186</v>
      </c>
      <c r="F167" s="150" t="s">
        <v>2888</v>
      </c>
      <c r="I167" s="151"/>
      <c r="L167" s="32"/>
      <c r="M167" s="152"/>
      <c r="T167" s="56"/>
      <c r="AT167" s="17" t="s">
        <v>186</v>
      </c>
      <c r="AU167" s="17" t="s">
        <v>84</v>
      </c>
    </row>
    <row r="168" spans="2:65" s="1" customFormat="1" ht="16.5" customHeight="1">
      <c r="B168" s="32"/>
      <c r="C168" s="136" t="s">
        <v>365</v>
      </c>
      <c r="D168" s="136" t="s">
        <v>180</v>
      </c>
      <c r="E168" s="137" t="s">
        <v>2890</v>
      </c>
      <c r="F168" s="138" t="s">
        <v>2849</v>
      </c>
      <c r="G168" s="139" t="s">
        <v>183</v>
      </c>
      <c r="H168" s="140">
        <v>1</v>
      </c>
      <c r="I168" s="141"/>
      <c r="J168" s="142">
        <f>ROUND(I168*H168,2)</f>
        <v>0</v>
      </c>
      <c r="K168" s="138" t="s">
        <v>1</v>
      </c>
      <c r="L168" s="32"/>
      <c r="M168" s="143" t="s">
        <v>1</v>
      </c>
      <c r="N168" s="144" t="s">
        <v>42</v>
      </c>
      <c r="P168" s="145">
        <f>O168*H168</f>
        <v>0</v>
      </c>
      <c r="Q168" s="145">
        <v>0</v>
      </c>
      <c r="R168" s="145">
        <f>Q168*H168</f>
        <v>0</v>
      </c>
      <c r="S168" s="145">
        <v>0</v>
      </c>
      <c r="T168" s="146">
        <f>S168*H168</f>
        <v>0</v>
      </c>
      <c r="AR168" s="147" t="s">
        <v>115</v>
      </c>
      <c r="AT168" s="147" t="s">
        <v>180</v>
      </c>
      <c r="AU168" s="147" t="s">
        <v>84</v>
      </c>
      <c r="AY168" s="17" t="s">
        <v>177</v>
      </c>
      <c r="BE168" s="148">
        <f>IF(N168="základní",J168,0)</f>
        <v>0</v>
      </c>
      <c r="BF168" s="148">
        <f>IF(N168="snížená",J168,0)</f>
        <v>0</v>
      </c>
      <c r="BG168" s="148">
        <f>IF(N168="zákl. přenesená",J168,0)</f>
        <v>0</v>
      </c>
      <c r="BH168" s="148">
        <f>IF(N168="sníž. přenesená",J168,0)</f>
        <v>0</v>
      </c>
      <c r="BI168" s="148">
        <f>IF(N168="nulová",J168,0)</f>
        <v>0</v>
      </c>
      <c r="BJ168" s="17" t="s">
        <v>84</v>
      </c>
      <c r="BK168" s="148">
        <f>ROUND(I168*H168,2)</f>
        <v>0</v>
      </c>
      <c r="BL168" s="17" t="s">
        <v>115</v>
      </c>
      <c r="BM168" s="147" t="s">
        <v>2891</v>
      </c>
    </row>
    <row r="169" spans="2:65" s="1" customFormat="1" ht="11.25">
      <c r="B169" s="32"/>
      <c r="D169" s="149" t="s">
        <v>186</v>
      </c>
      <c r="F169" s="150" t="s">
        <v>2849</v>
      </c>
      <c r="I169" s="151"/>
      <c r="L169" s="32"/>
      <c r="M169" s="152"/>
      <c r="T169" s="56"/>
      <c r="AT169" s="17" t="s">
        <v>186</v>
      </c>
      <c r="AU169" s="17" t="s">
        <v>84</v>
      </c>
    </row>
    <row r="170" spans="2:65" s="1" customFormat="1" ht="16.5" customHeight="1">
      <c r="B170" s="32"/>
      <c r="C170" s="136" t="s">
        <v>372</v>
      </c>
      <c r="D170" s="136" t="s">
        <v>180</v>
      </c>
      <c r="E170" s="137" t="s">
        <v>2892</v>
      </c>
      <c r="F170" s="138" t="s">
        <v>2840</v>
      </c>
      <c r="G170" s="139" t="s">
        <v>183</v>
      </c>
      <c r="H170" s="140">
        <v>1</v>
      </c>
      <c r="I170" s="141"/>
      <c r="J170" s="142">
        <f>ROUND(I170*H170,2)</f>
        <v>0</v>
      </c>
      <c r="K170" s="138" t="s">
        <v>1</v>
      </c>
      <c r="L170" s="32"/>
      <c r="M170" s="143" t="s">
        <v>1</v>
      </c>
      <c r="N170" s="144" t="s">
        <v>42</v>
      </c>
      <c r="P170" s="145">
        <f>O170*H170</f>
        <v>0</v>
      </c>
      <c r="Q170" s="145">
        <v>0</v>
      </c>
      <c r="R170" s="145">
        <f>Q170*H170</f>
        <v>0</v>
      </c>
      <c r="S170" s="145">
        <v>0</v>
      </c>
      <c r="T170" s="146">
        <f>S170*H170</f>
        <v>0</v>
      </c>
      <c r="AR170" s="147" t="s">
        <v>115</v>
      </c>
      <c r="AT170" s="147" t="s">
        <v>180</v>
      </c>
      <c r="AU170" s="147" t="s">
        <v>84</v>
      </c>
      <c r="AY170" s="17" t="s">
        <v>177</v>
      </c>
      <c r="BE170" s="148">
        <f>IF(N170="základní",J170,0)</f>
        <v>0</v>
      </c>
      <c r="BF170" s="148">
        <f>IF(N170="snížená",J170,0)</f>
        <v>0</v>
      </c>
      <c r="BG170" s="148">
        <f>IF(N170="zákl. přenesená",J170,0)</f>
        <v>0</v>
      </c>
      <c r="BH170" s="148">
        <f>IF(N170="sníž. přenesená",J170,0)</f>
        <v>0</v>
      </c>
      <c r="BI170" s="148">
        <f>IF(N170="nulová",J170,0)</f>
        <v>0</v>
      </c>
      <c r="BJ170" s="17" t="s">
        <v>84</v>
      </c>
      <c r="BK170" s="148">
        <f>ROUND(I170*H170,2)</f>
        <v>0</v>
      </c>
      <c r="BL170" s="17" t="s">
        <v>115</v>
      </c>
      <c r="BM170" s="147" t="s">
        <v>2893</v>
      </c>
    </row>
    <row r="171" spans="2:65" s="1" customFormat="1" ht="11.25">
      <c r="B171" s="32"/>
      <c r="D171" s="149" t="s">
        <v>186</v>
      </c>
      <c r="F171" s="150" t="s">
        <v>2840</v>
      </c>
      <c r="I171" s="151"/>
      <c r="L171" s="32"/>
      <c r="M171" s="152"/>
      <c r="T171" s="56"/>
      <c r="AT171" s="17" t="s">
        <v>186</v>
      </c>
      <c r="AU171" s="17" t="s">
        <v>84</v>
      </c>
    </row>
    <row r="172" spans="2:65" s="1" customFormat="1" ht="16.5" customHeight="1">
      <c r="B172" s="32"/>
      <c r="C172" s="136" t="s">
        <v>378</v>
      </c>
      <c r="D172" s="136" t="s">
        <v>180</v>
      </c>
      <c r="E172" s="137" t="s">
        <v>2894</v>
      </c>
      <c r="F172" s="138" t="s">
        <v>2843</v>
      </c>
      <c r="G172" s="139" t="s">
        <v>183</v>
      </c>
      <c r="H172" s="140">
        <v>2</v>
      </c>
      <c r="I172" s="141"/>
      <c r="J172" s="142">
        <f>ROUND(I172*H172,2)</f>
        <v>0</v>
      </c>
      <c r="K172" s="138" t="s">
        <v>1</v>
      </c>
      <c r="L172" s="32"/>
      <c r="M172" s="143" t="s">
        <v>1</v>
      </c>
      <c r="N172" s="144" t="s">
        <v>42</v>
      </c>
      <c r="P172" s="145">
        <f>O172*H172</f>
        <v>0</v>
      </c>
      <c r="Q172" s="145">
        <v>0</v>
      </c>
      <c r="R172" s="145">
        <f>Q172*H172</f>
        <v>0</v>
      </c>
      <c r="S172" s="145">
        <v>0</v>
      </c>
      <c r="T172" s="146">
        <f>S172*H172</f>
        <v>0</v>
      </c>
      <c r="AR172" s="147" t="s">
        <v>115</v>
      </c>
      <c r="AT172" s="147" t="s">
        <v>180</v>
      </c>
      <c r="AU172" s="147" t="s">
        <v>84</v>
      </c>
      <c r="AY172" s="17" t="s">
        <v>177</v>
      </c>
      <c r="BE172" s="148">
        <f>IF(N172="základní",J172,0)</f>
        <v>0</v>
      </c>
      <c r="BF172" s="148">
        <f>IF(N172="snížená",J172,0)</f>
        <v>0</v>
      </c>
      <c r="BG172" s="148">
        <f>IF(N172="zákl. přenesená",J172,0)</f>
        <v>0</v>
      </c>
      <c r="BH172" s="148">
        <f>IF(N172="sníž. přenesená",J172,0)</f>
        <v>0</v>
      </c>
      <c r="BI172" s="148">
        <f>IF(N172="nulová",J172,0)</f>
        <v>0</v>
      </c>
      <c r="BJ172" s="17" t="s">
        <v>84</v>
      </c>
      <c r="BK172" s="148">
        <f>ROUND(I172*H172,2)</f>
        <v>0</v>
      </c>
      <c r="BL172" s="17" t="s">
        <v>115</v>
      </c>
      <c r="BM172" s="147" t="s">
        <v>2895</v>
      </c>
    </row>
    <row r="173" spans="2:65" s="1" customFormat="1" ht="11.25">
      <c r="B173" s="32"/>
      <c r="D173" s="149" t="s">
        <v>186</v>
      </c>
      <c r="F173" s="150" t="s">
        <v>2843</v>
      </c>
      <c r="I173" s="151"/>
      <c r="L173" s="32"/>
      <c r="M173" s="152"/>
      <c r="T173" s="56"/>
      <c r="AT173" s="17" t="s">
        <v>186</v>
      </c>
      <c r="AU173" s="17" t="s">
        <v>84</v>
      </c>
    </row>
    <row r="174" spans="2:65" s="1" customFormat="1" ht="16.5" customHeight="1">
      <c r="B174" s="32"/>
      <c r="C174" s="136" t="s">
        <v>7</v>
      </c>
      <c r="D174" s="136" t="s">
        <v>180</v>
      </c>
      <c r="E174" s="137" t="s">
        <v>2896</v>
      </c>
      <c r="F174" s="138" t="s">
        <v>2897</v>
      </c>
      <c r="G174" s="139" t="s">
        <v>183</v>
      </c>
      <c r="H174" s="140">
        <v>1</v>
      </c>
      <c r="I174" s="141"/>
      <c r="J174" s="142">
        <f>ROUND(I174*H174,2)</f>
        <v>0</v>
      </c>
      <c r="K174" s="138" t="s">
        <v>1</v>
      </c>
      <c r="L174" s="32"/>
      <c r="M174" s="143" t="s">
        <v>1</v>
      </c>
      <c r="N174" s="144" t="s">
        <v>42</v>
      </c>
      <c r="P174" s="145">
        <f>O174*H174</f>
        <v>0</v>
      </c>
      <c r="Q174" s="145">
        <v>0</v>
      </c>
      <c r="R174" s="145">
        <f>Q174*H174</f>
        <v>0</v>
      </c>
      <c r="S174" s="145">
        <v>0</v>
      </c>
      <c r="T174" s="146">
        <f>S174*H174</f>
        <v>0</v>
      </c>
      <c r="AR174" s="147" t="s">
        <v>115</v>
      </c>
      <c r="AT174" s="147" t="s">
        <v>180</v>
      </c>
      <c r="AU174" s="147" t="s">
        <v>84</v>
      </c>
      <c r="AY174" s="17" t="s">
        <v>177</v>
      </c>
      <c r="BE174" s="148">
        <f>IF(N174="základní",J174,0)</f>
        <v>0</v>
      </c>
      <c r="BF174" s="148">
        <f>IF(N174="snížená",J174,0)</f>
        <v>0</v>
      </c>
      <c r="BG174" s="148">
        <f>IF(N174="zákl. přenesená",J174,0)</f>
        <v>0</v>
      </c>
      <c r="BH174" s="148">
        <f>IF(N174="sníž. přenesená",J174,0)</f>
        <v>0</v>
      </c>
      <c r="BI174" s="148">
        <f>IF(N174="nulová",J174,0)</f>
        <v>0</v>
      </c>
      <c r="BJ174" s="17" t="s">
        <v>84</v>
      </c>
      <c r="BK174" s="148">
        <f>ROUND(I174*H174,2)</f>
        <v>0</v>
      </c>
      <c r="BL174" s="17" t="s">
        <v>115</v>
      </c>
      <c r="BM174" s="147" t="s">
        <v>2898</v>
      </c>
    </row>
    <row r="175" spans="2:65" s="1" customFormat="1" ht="11.25">
      <c r="B175" s="32"/>
      <c r="D175" s="149" t="s">
        <v>186</v>
      </c>
      <c r="F175" s="150" t="s">
        <v>2897</v>
      </c>
      <c r="I175" s="151"/>
      <c r="L175" s="32"/>
      <c r="M175" s="152"/>
      <c r="T175" s="56"/>
      <c r="AT175" s="17" t="s">
        <v>186</v>
      </c>
      <c r="AU175" s="17" t="s">
        <v>84</v>
      </c>
    </row>
    <row r="176" spans="2:65" s="1" customFormat="1" ht="16.5" customHeight="1">
      <c r="B176" s="32"/>
      <c r="C176" s="136" t="s">
        <v>390</v>
      </c>
      <c r="D176" s="136" t="s">
        <v>180</v>
      </c>
      <c r="E176" s="137" t="s">
        <v>2899</v>
      </c>
      <c r="F176" s="138" t="s">
        <v>2900</v>
      </c>
      <c r="G176" s="139" t="s">
        <v>183</v>
      </c>
      <c r="H176" s="140">
        <v>2</v>
      </c>
      <c r="I176" s="141"/>
      <c r="J176" s="142">
        <f>ROUND(I176*H176,2)</f>
        <v>0</v>
      </c>
      <c r="K176" s="138" t="s">
        <v>1</v>
      </c>
      <c r="L176" s="32"/>
      <c r="M176" s="143" t="s">
        <v>1</v>
      </c>
      <c r="N176" s="144" t="s">
        <v>42</v>
      </c>
      <c r="P176" s="145">
        <f>O176*H176</f>
        <v>0</v>
      </c>
      <c r="Q176" s="145">
        <v>0</v>
      </c>
      <c r="R176" s="145">
        <f>Q176*H176</f>
        <v>0</v>
      </c>
      <c r="S176" s="145">
        <v>0</v>
      </c>
      <c r="T176" s="146">
        <f>S176*H176</f>
        <v>0</v>
      </c>
      <c r="AR176" s="147" t="s">
        <v>115</v>
      </c>
      <c r="AT176" s="147" t="s">
        <v>180</v>
      </c>
      <c r="AU176" s="147" t="s">
        <v>84</v>
      </c>
      <c r="AY176" s="17" t="s">
        <v>177</v>
      </c>
      <c r="BE176" s="148">
        <f>IF(N176="základní",J176,0)</f>
        <v>0</v>
      </c>
      <c r="BF176" s="148">
        <f>IF(N176="snížená",J176,0)</f>
        <v>0</v>
      </c>
      <c r="BG176" s="148">
        <f>IF(N176="zákl. přenesená",J176,0)</f>
        <v>0</v>
      </c>
      <c r="BH176" s="148">
        <f>IF(N176="sníž. přenesená",J176,0)</f>
        <v>0</v>
      </c>
      <c r="BI176" s="148">
        <f>IF(N176="nulová",J176,0)</f>
        <v>0</v>
      </c>
      <c r="BJ176" s="17" t="s">
        <v>84</v>
      </c>
      <c r="BK176" s="148">
        <f>ROUND(I176*H176,2)</f>
        <v>0</v>
      </c>
      <c r="BL176" s="17" t="s">
        <v>115</v>
      </c>
      <c r="BM176" s="147" t="s">
        <v>2901</v>
      </c>
    </row>
    <row r="177" spans="2:65" s="1" customFormat="1" ht="11.25">
      <c r="B177" s="32"/>
      <c r="D177" s="149" t="s">
        <v>186</v>
      </c>
      <c r="F177" s="150" t="s">
        <v>2900</v>
      </c>
      <c r="I177" s="151"/>
      <c r="L177" s="32"/>
      <c r="M177" s="152"/>
      <c r="T177" s="56"/>
      <c r="AT177" s="17" t="s">
        <v>186</v>
      </c>
      <c r="AU177" s="17" t="s">
        <v>84</v>
      </c>
    </row>
    <row r="178" spans="2:65" s="1" customFormat="1" ht="16.5" customHeight="1">
      <c r="B178" s="32"/>
      <c r="C178" s="136" t="s">
        <v>397</v>
      </c>
      <c r="D178" s="136" t="s">
        <v>180</v>
      </c>
      <c r="E178" s="137" t="s">
        <v>2902</v>
      </c>
      <c r="F178" s="138" t="s">
        <v>2903</v>
      </c>
      <c r="G178" s="139" t="s">
        <v>183</v>
      </c>
      <c r="H178" s="140">
        <v>1</v>
      </c>
      <c r="I178" s="141"/>
      <c r="J178" s="142">
        <f>ROUND(I178*H178,2)</f>
        <v>0</v>
      </c>
      <c r="K178" s="138" t="s">
        <v>1</v>
      </c>
      <c r="L178" s="32"/>
      <c r="M178" s="143" t="s">
        <v>1</v>
      </c>
      <c r="N178" s="144" t="s">
        <v>42</v>
      </c>
      <c r="P178" s="145">
        <f>O178*H178</f>
        <v>0</v>
      </c>
      <c r="Q178" s="145">
        <v>0</v>
      </c>
      <c r="R178" s="145">
        <f>Q178*H178</f>
        <v>0</v>
      </c>
      <c r="S178" s="145">
        <v>0</v>
      </c>
      <c r="T178" s="146">
        <f>S178*H178</f>
        <v>0</v>
      </c>
      <c r="AR178" s="147" t="s">
        <v>115</v>
      </c>
      <c r="AT178" s="147" t="s">
        <v>180</v>
      </c>
      <c r="AU178" s="147" t="s">
        <v>84</v>
      </c>
      <c r="AY178" s="17" t="s">
        <v>177</v>
      </c>
      <c r="BE178" s="148">
        <f>IF(N178="základní",J178,0)</f>
        <v>0</v>
      </c>
      <c r="BF178" s="148">
        <f>IF(N178="snížená",J178,0)</f>
        <v>0</v>
      </c>
      <c r="BG178" s="148">
        <f>IF(N178="zákl. přenesená",J178,0)</f>
        <v>0</v>
      </c>
      <c r="BH178" s="148">
        <f>IF(N178="sníž. přenesená",J178,0)</f>
        <v>0</v>
      </c>
      <c r="BI178" s="148">
        <f>IF(N178="nulová",J178,0)</f>
        <v>0</v>
      </c>
      <c r="BJ178" s="17" t="s">
        <v>84</v>
      </c>
      <c r="BK178" s="148">
        <f>ROUND(I178*H178,2)</f>
        <v>0</v>
      </c>
      <c r="BL178" s="17" t="s">
        <v>115</v>
      </c>
      <c r="BM178" s="147" t="s">
        <v>2904</v>
      </c>
    </row>
    <row r="179" spans="2:65" s="1" customFormat="1" ht="11.25">
      <c r="B179" s="32"/>
      <c r="D179" s="149" t="s">
        <v>186</v>
      </c>
      <c r="F179" s="150" t="s">
        <v>2903</v>
      </c>
      <c r="I179" s="151"/>
      <c r="L179" s="32"/>
      <c r="M179" s="152"/>
      <c r="T179" s="56"/>
      <c r="AT179" s="17" t="s">
        <v>186</v>
      </c>
      <c r="AU179" s="17" t="s">
        <v>84</v>
      </c>
    </row>
    <row r="180" spans="2:65" s="1" customFormat="1" ht="24.2" customHeight="1">
      <c r="B180" s="32"/>
      <c r="C180" s="136" t="s">
        <v>402</v>
      </c>
      <c r="D180" s="136" t="s">
        <v>180</v>
      </c>
      <c r="E180" s="137" t="s">
        <v>2905</v>
      </c>
      <c r="F180" s="138" t="s">
        <v>2852</v>
      </c>
      <c r="G180" s="139" t="s">
        <v>2853</v>
      </c>
      <c r="H180" s="140">
        <v>5</v>
      </c>
      <c r="I180" s="141"/>
      <c r="J180" s="142">
        <f>ROUND(I180*H180,2)</f>
        <v>0</v>
      </c>
      <c r="K180" s="138" t="s">
        <v>1</v>
      </c>
      <c r="L180" s="32"/>
      <c r="M180" s="143" t="s">
        <v>1</v>
      </c>
      <c r="N180" s="144" t="s">
        <v>42</v>
      </c>
      <c r="P180" s="145">
        <f>O180*H180</f>
        <v>0</v>
      </c>
      <c r="Q180" s="145">
        <v>0</v>
      </c>
      <c r="R180" s="145">
        <f>Q180*H180</f>
        <v>0</v>
      </c>
      <c r="S180" s="145">
        <v>0</v>
      </c>
      <c r="T180" s="146">
        <f>S180*H180</f>
        <v>0</v>
      </c>
      <c r="AR180" s="147" t="s">
        <v>115</v>
      </c>
      <c r="AT180" s="147" t="s">
        <v>180</v>
      </c>
      <c r="AU180" s="147" t="s">
        <v>84</v>
      </c>
      <c r="AY180" s="17" t="s">
        <v>177</v>
      </c>
      <c r="BE180" s="148">
        <f>IF(N180="základní",J180,0)</f>
        <v>0</v>
      </c>
      <c r="BF180" s="148">
        <f>IF(N180="snížená",J180,0)</f>
        <v>0</v>
      </c>
      <c r="BG180" s="148">
        <f>IF(N180="zákl. přenesená",J180,0)</f>
        <v>0</v>
      </c>
      <c r="BH180" s="148">
        <f>IF(N180="sníž. přenesená",J180,0)</f>
        <v>0</v>
      </c>
      <c r="BI180" s="148">
        <f>IF(N180="nulová",J180,0)</f>
        <v>0</v>
      </c>
      <c r="BJ180" s="17" t="s">
        <v>84</v>
      </c>
      <c r="BK180" s="148">
        <f>ROUND(I180*H180,2)</f>
        <v>0</v>
      </c>
      <c r="BL180" s="17" t="s">
        <v>115</v>
      </c>
      <c r="BM180" s="147" t="s">
        <v>2906</v>
      </c>
    </row>
    <row r="181" spans="2:65" s="1" customFormat="1" ht="19.5">
      <c r="B181" s="32"/>
      <c r="D181" s="149" t="s">
        <v>186</v>
      </c>
      <c r="F181" s="150" t="s">
        <v>2852</v>
      </c>
      <c r="I181" s="151"/>
      <c r="L181" s="32"/>
      <c r="M181" s="152"/>
      <c r="T181" s="56"/>
      <c r="AT181" s="17" t="s">
        <v>186</v>
      </c>
      <c r="AU181" s="17" t="s">
        <v>84</v>
      </c>
    </row>
    <row r="182" spans="2:65" s="1" customFormat="1" ht="24.2" customHeight="1">
      <c r="B182" s="32"/>
      <c r="C182" s="136" t="s">
        <v>406</v>
      </c>
      <c r="D182" s="136" t="s">
        <v>180</v>
      </c>
      <c r="E182" s="137" t="s">
        <v>2907</v>
      </c>
      <c r="F182" s="138" t="s">
        <v>2859</v>
      </c>
      <c r="G182" s="139" t="s">
        <v>2853</v>
      </c>
      <c r="H182" s="140">
        <v>11</v>
      </c>
      <c r="I182" s="141"/>
      <c r="J182" s="142">
        <f>ROUND(I182*H182,2)</f>
        <v>0</v>
      </c>
      <c r="K182" s="138" t="s">
        <v>1</v>
      </c>
      <c r="L182" s="32"/>
      <c r="M182" s="143" t="s">
        <v>1</v>
      </c>
      <c r="N182" s="144" t="s">
        <v>42</v>
      </c>
      <c r="P182" s="145">
        <f>O182*H182</f>
        <v>0</v>
      </c>
      <c r="Q182" s="145">
        <v>0</v>
      </c>
      <c r="R182" s="145">
        <f>Q182*H182</f>
        <v>0</v>
      </c>
      <c r="S182" s="145">
        <v>0</v>
      </c>
      <c r="T182" s="146">
        <f>S182*H182</f>
        <v>0</v>
      </c>
      <c r="AR182" s="147" t="s">
        <v>115</v>
      </c>
      <c r="AT182" s="147" t="s">
        <v>180</v>
      </c>
      <c r="AU182" s="147" t="s">
        <v>84</v>
      </c>
      <c r="AY182" s="17" t="s">
        <v>177</v>
      </c>
      <c r="BE182" s="148">
        <f>IF(N182="základní",J182,0)</f>
        <v>0</v>
      </c>
      <c r="BF182" s="148">
        <f>IF(N182="snížená",J182,0)</f>
        <v>0</v>
      </c>
      <c r="BG182" s="148">
        <f>IF(N182="zákl. přenesená",J182,0)</f>
        <v>0</v>
      </c>
      <c r="BH182" s="148">
        <f>IF(N182="sníž. přenesená",J182,0)</f>
        <v>0</v>
      </c>
      <c r="BI182" s="148">
        <f>IF(N182="nulová",J182,0)</f>
        <v>0</v>
      </c>
      <c r="BJ182" s="17" t="s">
        <v>84</v>
      </c>
      <c r="BK182" s="148">
        <f>ROUND(I182*H182,2)</f>
        <v>0</v>
      </c>
      <c r="BL182" s="17" t="s">
        <v>115</v>
      </c>
      <c r="BM182" s="147" t="s">
        <v>2908</v>
      </c>
    </row>
    <row r="183" spans="2:65" s="1" customFormat="1" ht="19.5">
      <c r="B183" s="32"/>
      <c r="D183" s="149" t="s">
        <v>186</v>
      </c>
      <c r="F183" s="150" t="s">
        <v>2859</v>
      </c>
      <c r="I183" s="151"/>
      <c r="L183" s="32"/>
      <c r="M183" s="152"/>
      <c r="T183" s="56"/>
      <c r="AT183" s="17" t="s">
        <v>186</v>
      </c>
      <c r="AU183" s="17" t="s">
        <v>84</v>
      </c>
    </row>
    <row r="184" spans="2:65" s="1" customFormat="1" ht="16.5" customHeight="1">
      <c r="B184" s="32"/>
      <c r="C184" s="136" t="s">
        <v>412</v>
      </c>
      <c r="D184" s="136" t="s">
        <v>180</v>
      </c>
      <c r="E184" s="137" t="s">
        <v>2909</v>
      </c>
      <c r="F184" s="138" t="s">
        <v>2862</v>
      </c>
      <c r="G184" s="139" t="s">
        <v>2853</v>
      </c>
      <c r="H184" s="140">
        <v>1</v>
      </c>
      <c r="I184" s="141"/>
      <c r="J184" s="142">
        <f>ROUND(I184*H184,2)</f>
        <v>0</v>
      </c>
      <c r="K184" s="138" t="s">
        <v>1</v>
      </c>
      <c r="L184" s="32"/>
      <c r="M184" s="143" t="s">
        <v>1</v>
      </c>
      <c r="N184" s="144" t="s">
        <v>42</v>
      </c>
      <c r="P184" s="145">
        <f>O184*H184</f>
        <v>0</v>
      </c>
      <c r="Q184" s="145">
        <v>0</v>
      </c>
      <c r="R184" s="145">
        <f>Q184*H184</f>
        <v>0</v>
      </c>
      <c r="S184" s="145">
        <v>0</v>
      </c>
      <c r="T184" s="146">
        <f>S184*H184</f>
        <v>0</v>
      </c>
      <c r="AR184" s="147" t="s">
        <v>115</v>
      </c>
      <c r="AT184" s="147" t="s">
        <v>180</v>
      </c>
      <c r="AU184" s="147" t="s">
        <v>84</v>
      </c>
      <c r="AY184" s="17" t="s">
        <v>177</v>
      </c>
      <c r="BE184" s="148">
        <f>IF(N184="základní",J184,0)</f>
        <v>0</v>
      </c>
      <c r="BF184" s="148">
        <f>IF(N184="snížená",J184,0)</f>
        <v>0</v>
      </c>
      <c r="BG184" s="148">
        <f>IF(N184="zákl. přenesená",J184,0)</f>
        <v>0</v>
      </c>
      <c r="BH184" s="148">
        <f>IF(N184="sníž. přenesená",J184,0)</f>
        <v>0</v>
      </c>
      <c r="BI184" s="148">
        <f>IF(N184="nulová",J184,0)</f>
        <v>0</v>
      </c>
      <c r="BJ184" s="17" t="s">
        <v>84</v>
      </c>
      <c r="BK184" s="148">
        <f>ROUND(I184*H184,2)</f>
        <v>0</v>
      </c>
      <c r="BL184" s="17" t="s">
        <v>115</v>
      </c>
      <c r="BM184" s="147" t="s">
        <v>2910</v>
      </c>
    </row>
    <row r="185" spans="2:65" s="1" customFormat="1" ht="11.25">
      <c r="B185" s="32"/>
      <c r="D185" s="149" t="s">
        <v>186</v>
      </c>
      <c r="F185" s="150" t="s">
        <v>2862</v>
      </c>
      <c r="I185" s="151"/>
      <c r="L185" s="32"/>
      <c r="M185" s="152"/>
      <c r="T185" s="56"/>
      <c r="AT185" s="17" t="s">
        <v>186</v>
      </c>
      <c r="AU185" s="17" t="s">
        <v>84</v>
      </c>
    </row>
    <row r="186" spans="2:65" s="1" customFormat="1" ht="16.5" customHeight="1">
      <c r="B186" s="32"/>
      <c r="C186" s="136" t="s">
        <v>418</v>
      </c>
      <c r="D186" s="136" t="s">
        <v>180</v>
      </c>
      <c r="E186" s="137" t="s">
        <v>2911</v>
      </c>
      <c r="F186" s="138" t="s">
        <v>2912</v>
      </c>
      <c r="G186" s="139" t="s">
        <v>368</v>
      </c>
      <c r="H186" s="140">
        <v>2</v>
      </c>
      <c r="I186" s="141"/>
      <c r="J186" s="142">
        <f>ROUND(I186*H186,2)</f>
        <v>0</v>
      </c>
      <c r="K186" s="138" t="s">
        <v>1</v>
      </c>
      <c r="L186" s="32"/>
      <c r="M186" s="143" t="s">
        <v>1</v>
      </c>
      <c r="N186" s="144" t="s">
        <v>42</v>
      </c>
      <c r="P186" s="145">
        <f>O186*H186</f>
        <v>0</v>
      </c>
      <c r="Q186" s="145">
        <v>0</v>
      </c>
      <c r="R186" s="145">
        <f>Q186*H186</f>
        <v>0</v>
      </c>
      <c r="S186" s="145">
        <v>0</v>
      </c>
      <c r="T186" s="146">
        <f>S186*H186</f>
        <v>0</v>
      </c>
      <c r="AR186" s="147" t="s">
        <v>115</v>
      </c>
      <c r="AT186" s="147" t="s">
        <v>180</v>
      </c>
      <c r="AU186" s="147" t="s">
        <v>84</v>
      </c>
      <c r="AY186" s="17" t="s">
        <v>177</v>
      </c>
      <c r="BE186" s="148">
        <f>IF(N186="základní",J186,0)</f>
        <v>0</v>
      </c>
      <c r="BF186" s="148">
        <f>IF(N186="snížená",J186,0)</f>
        <v>0</v>
      </c>
      <c r="BG186" s="148">
        <f>IF(N186="zákl. přenesená",J186,0)</f>
        <v>0</v>
      </c>
      <c r="BH186" s="148">
        <f>IF(N186="sníž. přenesená",J186,0)</f>
        <v>0</v>
      </c>
      <c r="BI186" s="148">
        <f>IF(N186="nulová",J186,0)</f>
        <v>0</v>
      </c>
      <c r="BJ186" s="17" t="s">
        <v>84</v>
      </c>
      <c r="BK186" s="148">
        <f>ROUND(I186*H186,2)</f>
        <v>0</v>
      </c>
      <c r="BL186" s="17" t="s">
        <v>115</v>
      </c>
      <c r="BM186" s="147" t="s">
        <v>2913</v>
      </c>
    </row>
    <row r="187" spans="2:65" s="1" customFormat="1" ht="11.25">
      <c r="B187" s="32"/>
      <c r="D187" s="149" t="s">
        <v>186</v>
      </c>
      <c r="F187" s="150" t="s">
        <v>2912</v>
      </c>
      <c r="I187" s="151"/>
      <c r="L187" s="32"/>
      <c r="M187" s="152"/>
      <c r="T187" s="56"/>
      <c r="AT187" s="17" t="s">
        <v>186</v>
      </c>
      <c r="AU187" s="17" t="s">
        <v>84</v>
      </c>
    </row>
    <row r="188" spans="2:65" s="11" customFormat="1" ht="25.9" customHeight="1">
      <c r="B188" s="124"/>
      <c r="D188" s="125" t="s">
        <v>76</v>
      </c>
      <c r="E188" s="126" t="s">
        <v>2914</v>
      </c>
      <c r="F188" s="126" t="s">
        <v>2915</v>
      </c>
      <c r="I188" s="127"/>
      <c r="J188" s="128">
        <f>BK188</f>
        <v>0</v>
      </c>
      <c r="L188" s="124"/>
      <c r="M188" s="129"/>
      <c r="P188" s="130">
        <f>SUM(P189:P217)</f>
        <v>0</v>
      </c>
      <c r="R188" s="130">
        <f>SUM(R189:R217)</f>
        <v>0</v>
      </c>
      <c r="T188" s="131">
        <f>SUM(T189:T217)</f>
        <v>0</v>
      </c>
      <c r="AR188" s="125" t="s">
        <v>84</v>
      </c>
      <c r="AT188" s="132" t="s">
        <v>76</v>
      </c>
      <c r="AU188" s="132" t="s">
        <v>77</v>
      </c>
      <c r="AY188" s="125" t="s">
        <v>177</v>
      </c>
      <c r="BK188" s="133">
        <f>SUM(BK189:BK217)</f>
        <v>0</v>
      </c>
    </row>
    <row r="189" spans="2:65" s="1" customFormat="1" ht="16.5" customHeight="1">
      <c r="B189" s="32"/>
      <c r="C189" s="136" t="s">
        <v>425</v>
      </c>
      <c r="D189" s="136" t="s">
        <v>180</v>
      </c>
      <c r="E189" s="137" t="s">
        <v>2916</v>
      </c>
      <c r="F189" s="138" t="s">
        <v>2917</v>
      </c>
      <c r="G189" s="139" t="s">
        <v>183</v>
      </c>
      <c r="H189" s="140">
        <v>1</v>
      </c>
      <c r="I189" s="141"/>
      <c r="J189" s="142">
        <f>ROUND(I189*H189,2)</f>
        <v>0</v>
      </c>
      <c r="K189" s="138" t="s">
        <v>1</v>
      </c>
      <c r="L189" s="32"/>
      <c r="M189" s="143" t="s">
        <v>1</v>
      </c>
      <c r="N189" s="144" t="s">
        <v>42</v>
      </c>
      <c r="P189" s="145">
        <f>O189*H189</f>
        <v>0</v>
      </c>
      <c r="Q189" s="145">
        <v>0</v>
      </c>
      <c r="R189" s="145">
        <f>Q189*H189</f>
        <v>0</v>
      </c>
      <c r="S189" s="145">
        <v>0</v>
      </c>
      <c r="T189" s="146">
        <f>S189*H189</f>
        <v>0</v>
      </c>
      <c r="AR189" s="147" t="s">
        <v>115</v>
      </c>
      <c r="AT189" s="147" t="s">
        <v>180</v>
      </c>
      <c r="AU189" s="147" t="s">
        <v>84</v>
      </c>
      <c r="AY189" s="17" t="s">
        <v>177</v>
      </c>
      <c r="BE189" s="148">
        <f>IF(N189="základní",J189,0)</f>
        <v>0</v>
      </c>
      <c r="BF189" s="148">
        <f>IF(N189="snížená",J189,0)</f>
        <v>0</v>
      </c>
      <c r="BG189" s="148">
        <f>IF(N189="zákl. přenesená",J189,0)</f>
        <v>0</v>
      </c>
      <c r="BH189" s="148">
        <f>IF(N189="sníž. přenesená",J189,0)</f>
        <v>0</v>
      </c>
      <c r="BI189" s="148">
        <f>IF(N189="nulová",J189,0)</f>
        <v>0</v>
      </c>
      <c r="BJ189" s="17" t="s">
        <v>84</v>
      </c>
      <c r="BK189" s="148">
        <f>ROUND(I189*H189,2)</f>
        <v>0</v>
      </c>
      <c r="BL189" s="17" t="s">
        <v>115</v>
      </c>
      <c r="BM189" s="147" t="s">
        <v>2918</v>
      </c>
    </row>
    <row r="190" spans="2:65" s="1" customFormat="1" ht="11.25">
      <c r="B190" s="32"/>
      <c r="D190" s="149" t="s">
        <v>186</v>
      </c>
      <c r="F190" s="150" t="s">
        <v>2917</v>
      </c>
      <c r="I190" s="151"/>
      <c r="L190" s="32"/>
      <c r="M190" s="152"/>
      <c r="T190" s="56"/>
      <c r="AT190" s="17" t="s">
        <v>186</v>
      </c>
      <c r="AU190" s="17" t="s">
        <v>84</v>
      </c>
    </row>
    <row r="191" spans="2:65" s="1" customFormat="1" ht="68.25">
      <c r="B191" s="32"/>
      <c r="D191" s="149" t="s">
        <v>784</v>
      </c>
      <c r="F191" s="193" t="s">
        <v>2919</v>
      </c>
      <c r="I191" s="151"/>
      <c r="L191" s="32"/>
      <c r="M191" s="152"/>
      <c r="T191" s="56"/>
      <c r="AT191" s="17" t="s">
        <v>784</v>
      </c>
      <c r="AU191" s="17" t="s">
        <v>84</v>
      </c>
    </row>
    <row r="192" spans="2:65" s="1" customFormat="1" ht="16.5" customHeight="1">
      <c r="B192" s="32"/>
      <c r="C192" s="136" t="s">
        <v>431</v>
      </c>
      <c r="D192" s="136" t="s">
        <v>180</v>
      </c>
      <c r="E192" s="137" t="s">
        <v>2920</v>
      </c>
      <c r="F192" s="138" t="s">
        <v>2921</v>
      </c>
      <c r="G192" s="139" t="s">
        <v>183</v>
      </c>
      <c r="H192" s="140">
        <v>4</v>
      </c>
      <c r="I192" s="141"/>
      <c r="J192" s="142">
        <f>ROUND(I192*H192,2)</f>
        <v>0</v>
      </c>
      <c r="K192" s="138" t="s">
        <v>1</v>
      </c>
      <c r="L192" s="32"/>
      <c r="M192" s="143" t="s">
        <v>1</v>
      </c>
      <c r="N192" s="144" t="s">
        <v>42</v>
      </c>
      <c r="P192" s="145">
        <f>O192*H192</f>
        <v>0</v>
      </c>
      <c r="Q192" s="145">
        <v>0</v>
      </c>
      <c r="R192" s="145">
        <f>Q192*H192</f>
        <v>0</v>
      </c>
      <c r="S192" s="145">
        <v>0</v>
      </c>
      <c r="T192" s="146">
        <f>S192*H192</f>
        <v>0</v>
      </c>
      <c r="AR192" s="147" t="s">
        <v>115</v>
      </c>
      <c r="AT192" s="147" t="s">
        <v>180</v>
      </c>
      <c r="AU192" s="147" t="s">
        <v>84</v>
      </c>
      <c r="AY192" s="17" t="s">
        <v>177</v>
      </c>
      <c r="BE192" s="148">
        <f>IF(N192="základní",J192,0)</f>
        <v>0</v>
      </c>
      <c r="BF192" s="148">
        <f>IF(N192="snížená",J192,0)</f>
        <v>0</v>
      </c>
      <c r="BG192" s="148">
        <f>IF(N192="zákl. přenesená",J192,0)</f>
        <v>0</v>
      </c>
      <c r="BH192" s="148">
        <f>IF(N192="sníž. přenesená",J192,0)</f>
        <v>0</v>
      </c>
      <c r="BI192" s="148">
        <f>IF(N192="nulová",J192,0)</f>
        <v>0</v>
      </c>
      <c r="BJ192" s="17" t="s">
        <v>84</v>
      </c>
      <c r="BK192" s="148">
        <f>ROUND(I192*H192,2)</f>
        <v>0</v>
      </c>
      <c r="BL192" s="17" t="s">
        <v>115</v>
      </c>
      <c r="BM192" s="147" t="s">
        <v>2922</v>
      </c>
    </row>
    <row r="193" spans="2:65" s="1" customFormat="1" ht="11.25">
      <c r="B193" s="32"/>
      <c r="D193" s="149" t="s">
        <v>186</v>
      </c>
      <c r="F193" s="150" t="s">
        <v>2921</v>
      </c>
      <c r="I193" s="151"/>
      <c r="L193" s="32"/>
      <c r="M193" s="152"/>
      <c r="T193" s="56"/>
      <c r="AT193" s="17" t="s">
        <v>186</v>
      </c>
      <c r="AU193" s="17" t="s">
        <v>84</v>
      </c>
    </row>
    <row r="194" spans="2:65" s="1" customFormat="1" ht="16.5" customHeight="1">
      <c r="B194" s="32"/>
      <c r="C194" s="136" t="s">
        <v>436</v>
      </c>
      <c r="D194" s="136" t="s">
        <v>180</v>
      </c>
      <c r="E194" s="137" t="s">
        <v>2923</v>
      </c>
      <c r="F194" s="138" t="s">
        <v>2924</v>
      </c>
      <c r="G194" s="139" t="s">
        <v>183</v>
      </c>
      <c r="H194" s="140">
        <v>1</v>
      </c>
      <c r="I194" s="141"/>
      <c r="J194" s="142">
        <f>ROUND(I194*H194,2)</f>
        <v>0</v>
      </c>
      <c r="K194" s="138" t="s">
        <v>1</v>
      </c>
      <c r="L194" s="32"/>
      <c r="M194" s="143" t="s">
        <v>1</v>
      </c>
      <c r="N194" s="144" t="s">
        <v>42</v>
      </c>
      <c r="P194" s="145">
        <f>O194*H194</f>
        <v>0</v>
      </c>
      <c r="Q194" s="145">
        <v>0</v>
      </c>
      <c r="R194" s="145">
        <f>Q194*H194</f>
        <v>0</v>
      </c>
      <c r="S194" s="145">
        <v>0</v>
      </c>
      <c r="T194" s="146">
        <f>S194*H194</f>
        <v>0</v>
      </c>
      <c r="AR194" s="147" t="s">
        <v>115</v>
      </c>
      <c r="AT194" s="147" t="s">
        <v>180</v>
      </c>
      <c r="AU194" s="147" t="s">
        <v>84</v>
      </c>
      <c r="AY194" s="17" t="s">
        <v>177</v>
      </c>
      <c r="BE194" s="148">
        <f>IF(N194="základní",J194,0)</f>
        <v>0</v>
      </c>
      <c r="BF194" s="148">
        <f>IF(N194="snížená",J194,0)</f>
        <v>0</v>
      </c>
      <c r="BG194" s="148">
        <f>IF(N194="zákl. přenesená",J194,0)</f>
        <v>0</v>
      </c>
      <c r="BH194" s="148">
        <f>IF(N194="sníž. přenesená",J194,0)</f>
        <v>0</v>
      </c>
      <c r="BI194" s="148">
        <f>IF(N194="nulová",J194,0)</f>
        <v>0</v>
      </c>
      <c r="BJ194" s="17" t="s">
        <v>84</v>
      </c>
      <c r="BK194" s="148">
        <f>ROUND(I194*H194,2)</f>
        <v>0</v>
      </c>
      <c r="BL194" s="17" t="s">
        <v>115</v>
      </c>
      <c r="BM194" s="147" t="s">
        <v>2925</v>
      </c>
    </row>
    <row r="195" spans="2:65" s="1" customFormat="1" ht="11.25">
      <c r="B195" s="32"/>
      <c r="D195" s="149" t="s">
        <v>186</v>
      </c>
      <c r="F195" s="150" t="s">
        <v>2924</v>
      </c>
      <c r="I195" s="151"/>
      <c r="L195" s="32"/>
      <c r="M195" s="152"/>
      <c r="T195" s="56"/>
      <c r="AT195" s="17" t="s">
        <v>186</v>
      </c>
      <c r="AU195" s="17" t="s">
        <v>84</v>
      </c>
    </row>
    <row r="196" spans="2:65" s="1" customFormat="1" ht="16.5" customHeight="1">
      <c r="B196" s="32"/>
      <c r="C196" s="136" t="s">
        <v>441</v>
      </c>
      <c r="D196" s="136" t="s">
        <v>180</v>
      </c>
      <c r="E196" s="137" t="s">
        <v>2926</v>
      </c>
      <c r="F196" s="138" t="s">
        <v>2927</v>
      </c>
      <c r="G196" s="139" t="s">
        <v>183</v>
      </c>
      <c r="H196" s="140">
        <v>1</v>
      </c>
      <c r="I196" s="141"/>
      <c r="J196" s="142">
        <f>ROUND(I196*H196,2)</f>
        <v>0</v>
      </c>
      <c r="K196" s="138" t="s">
        <v>1</v>
      </c>
      <c r="L196" s="32"/>
      <c r="M196" s="143" t="s">
        <v>1</v>
      </c>
      <c r="N196" s="144" t="s">
        <v>42</v>
      </c>
      <c r="P196" s="145">
        <f>O196*H196</f>
        <v>0</v>
      </c>
      <c r="Q196" s="145">
        <v>0</v>
      </c>
      <c r="R196" s="145">
        <f>Q196*H196</f>
        <v>0</v>
      </c>
      <c r="S196" s="145">
        <v>0</v>
      </c>
      <c r="T196" s="146">
        <f>S196*H196</f>
        <v>0</v>
      </c>
      <c r="AR196" s="147" t="s">
        <v>115</v>
      </c>
      <c r="AT196" s="147" t="s">
        <v>180</v>
      </c>
      <c r="AU196" s="147" t="s">
        <v>84</v>
      </c>
      <c r="AY196" s="17" t="s">
        <v>177</v>
      </c>
      <c r="BE196" s="148">
        <f>IF(N196="základní",J196,0)</f>
        <v>0</v>
      </c>
      <c r="BF196" s="148">
        <f>IF(N196="snížená",J196,0)</f>
        <v>0</v>
      </c>
      <c r="BG196" s="148">
        <f>IF(N196="zákl. přenesená",J196,0)</f>
        <v>0</v>
      </c>
      <c r="BH196" s="148">
        <f>IF(N196="sníž. přenesená",J196,0)</f>
        <v>0</v>
      </c>
      <c r="BI196" s="148">
        <f>IF(N196="nulová",J196,0)</f>
        <v>0</v>
      </c>
      <c r="BJ196" s="17" t="s">
        <v>84</v>
      </c>
      <c r="BK196" s="148">
        <f>ROUND(I196*H196,2)</f>
        <v>0</v>
      </c>
      <c r="BL196" s="17" t="s">
        <v>115</v>
      </c>
      <c r="BM196" s="147" t="s">
        <v>2928</v>
      </c>
    </row>
    <row r="197" spans="2:65" s="1" customFormat="1" ht="11.25">
      <c r="B197" s="32"/>
      <c r="D197" s="149" t="s">
        <v>186</v>
      </c>
      <c r="F197" s="150" t="s">
        <v>2927</v>
      </c>
      <c r="I197" s="151"/>
      <c r="L197" s="32"/>
      <c r="M197" s="152"/>
      <c r="T197" s="56"/>
      <c r="AT197" s="17" t="s">
        <v>186</v>
      </c>
      <c r="AU197" s="17" t="s">
        <v>84</v>
      </c>
    </row>
    <row r="198" spans="2:65" s="1" customFormat="1" ht="16.5" customHeight="1">
      <c r="B198" s="32"/>
      <c r="C198" s="136" t="s">
        <v>447</v>
      </c>
      <c r="D198" s="136" t="s">
        <v>180</v>
      </c>
      <c r="E198" s="137" t="s">
        <v>2929</v>
      </c>
      <c r="F198" s="138" t="s">
        <v>2930</v>
      </c>
      <c r="G198" s="139" t="s">
        <v>183</v>
      </c>
      <c r="H198" s="140">
        <v>1</v>
      </c>
      <c r="I198" s="141"/>
      <c r="J198" s="142">
        <f>ROUND(I198*H198,2)</f>
        <v>0</v>
      </c>
      <c r="K198" s="138" t="s">
        <v>1</v>
      </c>
      <c r="L198" s="32"/>
      <c r="M198" s="143" t="s">
        <v>1</v>
      </c>
      <c r="N198" s="144" t="s">
        <v>42</v>
      </c>
      <c r="P198" s="145">
        <f>O198*H198</f>
        <v>0</v>
      </c>
      <c r="Q198" s="145">
        <v>0</v>
      </c>
      <c r="R198" s="145">
        <f>Q198*H198</f>
        <v>0</v>
      </c>
      <c r="S198" s="145">
        <v>0</v>
      </c>
      <c r="T198" s="146">
        <f>S198*H198</f>
        <v>0</v>
      </c>
      <c r="AR198" s="147" t="s">
        <v>115</v>
      </c>
      <c r="AT198" s="147" t="s">
        <v>180</v>
      </c>
      <c r="AU198" s="147" t="s">
        <v>84</v>
      </c>
      <c r="AY198" s="17" t="s">
        <v>177</v>
      </c>
      <c r="BE198" s="148">
        <f>IF(N198="základní",J198,0)</f>
        <v>0</v>
      </c>
      <c r="BF198" s="148">
        <f>IF(N198="snížená",J198,0)</f>
        <v>0</v>
      </c>
      <c r="BG198" s="148">
        <f>IF(N198="zákl. přenesená",J198,0)</f>
        <v>0</v>
      </c>
      <c r="BH198" s="148">
        <f>IF(N198="sníž. přenesená",J198,0)</f>
        <v>0</v>
      </c>
      <c r="BI198" s="148">
        <f>IF(N198="nulová",J198,0)</f>
        <v>0</v>
      </c>
      <c r="BJ198" s="17" t="s">
        <v>84</v>
      </c>
      <c r="BK198" s="148">
        <f>ROUND(I198*H198,2)</f>
        <v>0</v>
      </c>
      <c r="BL198" s="17" t="s">
        <v>115</v>
      </c>
      <c r="BM198" s="147" t="s">
        <v>2931</v>
      </c>
    </row>
    <row r="199" spans="2:65" s="1" customFormat="1" ht="11.25">
      <c r="B199" s="32"/>
      <c r="D199" s="149" t="s">
        <v>186</v>
      </c>
      <c r="F199" s="150" t="s">
        <v>2930</v>
      </c>
      <c r="I199" s="151"/>
      <c r="L199" s="32"/>
      <c r="M199" s="152"/>
      <c r="T199" s="56"/>
      <c r="AT199" s="17" t="s">
        <v>186</v>
      </c>
      <c r="AU199" s="17" t="s">
        <v>84</v>
      </c>
    </row>
    <row r="200" spans="2:65" s="1" customFormat="1" ht="16.5" customHeight="1">
      <c r="B200" s="32"/>
      <c r="C200" s="136" t="s">
        <v>453</v>
      </c>
      <c r="D200" s="136" t="s">
        <v>180</v>
      </c>
      <c r="E200" s="137" t="s">
        <v>2932</v>
      </c>
      <c r="F200" s="138" t="s">
        <v>2933</v>
      </c>
      <c r="G200" s="139" t="s">
        <v>183</v>
      </c>
      <c r="H200" s="140">
        <v>1</v>
      </c>
      <c r="I200" s="141"/>
      <c r="J200" s="142">
        <f>ROUND(I200*H200,2)</f>
        <v>0</v>
      </c>
      <c r="K200" s="138" t="s">
        <v>1</v>
      </c>
      <c r="L200" s="32"/>
      <c r="M200" s="143" t="s">
        <v>1</v>
      </c>
      <c r="N200" s="144" t="s">
        <v>42</v>
      </c>
      <c r="P200" s="145">
        <f>O200*H200</f>
        <v>0</v>
      </c>
      <c r="Q200" s="145">
        <v>0</v>
      </c>
      <c r="R200" s="145">
        <f>Q200*H200</f>
        <v>0</v>
      </c>
      <c r="S200" s="145">
        <v>0</v>
      </c>
      <c r="T200" s="146">
        <f>S200*H200</f>
        <v>0</v>
      </c>
      <c r="AR200" s="147" t="s">
        <v>115</v>
      </c>
      <c r="AT200" s="147" t="s">
        <v>180</v>
      </c>
      <c r="AU200" s="147" t="s">
        <v>84</v>
      </c>
      <c r="AY200" s="17" t="s">
        <v>177</v>
      </c>
      <c r="BE200" s="148">
        <f>IF(N200="základní",J200,0)</f>
        <v>0</v>
      </c>
      <c r="BF200" s="148">
        <f>IF(N200="snížená",J200,0)</f>
        <v>0</v>
      </c>
      <c r="BG200" s="148">
        <f>IF(N200="zákl. přenesená",J200,0)</f>
        <v>0</v>
      </c>
      <c r="BH200" s="148">
        <f>IF(N200="sníž. přenesená",J200,0)</f>
        <v>0</v>
      </c>
      <c r="BI200" s="148">
        <f>IF(N200="nulová",J200,0)</f>
        <v>0</v>
      </c>
      <c r="BJ200" s="17" t="s">
        <v>84</v>
      </c>
      <c r="BK200" s="148">
        <f>ROUND(I200*H200,2)</f>
        <v>0</v>
      </c>
      <c r="BL200" s="17" t="s">
        <v>115</v>
      </c>
      <c r="BM200" s="147" t="s">
        <v>2934</v>
      </c>
    </row>
    <row r="201" spans="2:65" s="1" customFormat="1" ht="11.25">
      <c r="B201" s="32"/>
      <c r="D201" s="149" t="s">
        <v>186</v>
      </c>
      <c r="F201" s="150" t="s">
        <v>2933</v>
      </c>
      <c r="I201" s="151"/>
      <c r="L201" s="32"/>
      <c r="M201" s="152"/>
      <c r="T201" s="56"/>
      <c r="AT201" s="17" t="s">
        <v>186</v>
      </c>
      <c r="AU201" s="17" t="s">
        <v>84</v>
      </c>
    </row>
    <row r="202" spans="2:65" s="1" customFormat="1" ht="16.5" customHeight="1">
      <c r="B202" s="32"/>
      <c r="C202" s="136" t="s">
        <v>459</v>
      </c>
      <c r="D202" s="136" t="s">
        <v>180</v>
      </c>
      <c r="E202" s="137" t="s">
        <v>2935</v>
      </c>
      <c r="F202" s="138" t="s">
        <v>2936</v>
      </c>
      <c r="G202" s="139" t="s">
        <v>183</v>
      </c>
      <c r="H202" s="140">
        <v>3</v>
      </c>
      <c r="I202" s="141"/>
      <c r="J202" s="142">
        <f>ROUND(I202*H202,2)</f>
        <v>0</v>
      </c>
      <c r="K202" s="138" t="s">
        <v>1</v>
      </c>
      <c r="L202" s="32"/>
      <c r="M202" s="143" t="s">
        <v>1</v>
      </c>
      <c r="N202" s="144" t="s">
        <v>42</v>
      </c>
      <c r="P202" s="145">
        <f>O202*H202</f>
        <v>0</v>
      </c>
      <c r="Q202" s="145">
        <v>0</v>
      </c>
      <c r="R202" s="145">
        <f>Q202*H202</f>
        <v>0</v>
      </c>
      <c r="S202" s="145">
        <v>0</v>
      </c>
      <c r="T202" s="146">
        <f>S202*H202</f>
        <v>0</v>
      </c>
      <c r="AR202" s="147" t="s">
        <v>115</v>
      </c>
      <c r="AT202" s="147" t="s">
        <v>180</v>
      </c>
      <c r="AU202" s="147" t="s">
        <v>84</v>
      </c>
      <c r="AY202" s="17" t="s">
        <v>177</v>
      </c>
      <c r="BE202" s="148">
        <f>IF(N202="základní",J202,0)</f>
        <v>0</v>
      </c>
      <c r="BF202" s="148">
        <f>IF(N202="snížená",J202,0)</f>
        <v>0</v>
      </c>
      <c r="BG202" s="148">
        <f>IF(N202="zákl. přenesená",J202,0)</f>
        <v>0</v>
      </c>
      <c r="BH202" s="148">
        <f>IF(N202="sníž. přenesená",J202,0)</f>
        <v>0</v>
      </c>
      <c r="BI202" s="148">
        <f>IF(N202="nulová",J202,0)</f>
        <v>0</v>
      </c>
      <c r="BJ202" s="17" t="s">
        <v>84</v>
      </c>
      <c r="BK202" s="148">
        <f>ROUND(I202*H202,2)</f>
        <v>0</v>
      </c>
      <c r="BL202" s="17" t="s">
        <v>115</v>
      </c>
      <c r="BM202" s="147" t="s">
        <v>2937</v>
      </c>
    </row>
    <row r="203" spans="2:65" s="1" customFormat="1" ht="11.25">
      <c r="B203" s="32"/>
      <c r="D203" s="149" t="s">
        <v>186</v>
      </c>
      <c r="F203" s="150" t="s">
        <v>2936</v>
      </c>
      <c r="I203" s="151"/>
      <c r="L203" s="32"/>
      <c r="M203" s="152"/>
      <c r="T203" s="56"/>
      <c r="AT203" s="17" t="s">
        <v>186</v>
      </c>
      <c r="AU203" s="17" t="s">
        <v>84</v>
      </c>
    </row>
    <row r="204" spans="2:65" s="1" customFormat="1" ht="16.5" customHeight="1">
      <c r="B204" s="32"/>
      <c r="C204" s="136" t="s">
        <v>465</v>
      </c>
      <c r="D204" s="136" t="s">
        <v>180</v>
      </c>
      <c r="E204" s="137" t="s">
        <v>2938</v>
      </c>
      <c r="F204" s="138" t="s">
        <v>2939</v>
      </c>
      <c r="G204" s="139" t="s">
        <v>183</v>
      </c>
      <c r="H204" s="140">
        <v>2</v>
      </c>
      <c r="I204" s="141"/>
      <c r="J204" s="142">
        <f>ROUND(I204*H204,2)</f>
        <v>0</v>
      </c>
      <c r="K204" s="138" t="s">
        <v>1</v>
      </c>
      <c r="L204" s="32"/>
      <c r="M204" s="143" t="s">
        <v>1</v>
      </c>
      <c r="N204" s="144" t="s">
        <v>42</v>
      </c>
      <c r="P204" s="145">
        <f>O204*H204</f>
        <v>0</v>
      </c>
      <c r="Q204" s="145">
        <v>0</v>
      </c>
      <c r="R204" s="145">
        <f>Q204*H204</f>
        <v>0</v>
      </c>
      <c r="S204" s="145">
        <v>0</v>
      </c>
      <c r="T204" s="146">
        <f>S204*H204</f>
        <v>0</v>
      </c>
      <c r="AR204" s="147" t="s">
        <v>115</v>
      </c>
      <c r="AT204" s="147" t="s">
        <v>180</v>
      </c>
      <c r="AU204" s="147" t="s">
        <v>84</v>
      </c>
      <c r="AY204" s="17" t="s">
        <v>177</v>
      </c>
      <c r="BE204" s="148">
        <f>IF(N204="základní",J204,0)</f>
        <v>0</v>
      </c>
      <c r="BF204" s="148">
        <f>IF(N204="snížená",J204,0)</f>
        <v>0</v>
      </c>
      <c r="BG204" s="148">
        <f>IF(N204="zákl. přenesená",J204,0)</f>
        <v>0</v>
      </c>
      <c r="BH204" s="148">
        <f>IF(N204="sníž. přenesená",J204,0)</f>
        <v>0</v>
      </c>
      <c r="BI204" s="148">
        <f>IF(N204="nulová",J204,0)</f>
        <v>0</v>
      </c>
      <c r="BJ204" s="17" t="s">
        <v>84</v>
      </c>
      <c r="BK204" s="148">
        <f>ROUND(I204*H204,2)</f>
        <v>0</v>
      </c>
      <c r="BL204" s="17" t="s">
        <v>115</v>
      </c>
      <c r="BM204" s="147" t="s">
        <v>2940</v>
      </c>
    </row>
    <row r="205" spans="2:65" s="1" customFormat="1" ht="11.25">
      <c r="B205" s="32"/>
      <c r="D205" s="149" t="s">
        <v>186</v>
      </c>
      <c r="F205" s="150" t="s">
        <v>2939</v>
      </c>
      <c r="I205" s="151"/>
      <c r="L205" s="32"/>
      <c r="M205" s="152"/>
      <c r="T205" s="56"/>
      <c r="AT205" s="17" t="s">
        <v>186</v>
      </c>
      <c r="AU205" s="17" t="s">
        <v>84</v>
      </c>
    </row>
    <row r="206" spans="2:65" s="1" customFormat="1" ht="24.2" customHeight="1">
      <c r="B206" s="32"/>
      <c r="C206" s="136" t="s">
        <v>471</v>
      </c>
      <c r="D206" s="136" t="s">
        <v>180</v>
      </c>
      <c r="E206" s="137" t="s">
        <v>2941</v>
      </c>
      <c r="F206" s="138" t="s">
        <v>2942</v>
      </c>
      <c r="G206" s="139" t="s">
        <v>368</v>
      </c>
      <c r="H206" s="140">
        <v>3</v>
      </c>
      <c r="I206" s="141"/>
      <c r="J206" s="142">
        <f>ROUND(I206*H206,2)</f>
        <v>0</v>
      </c>
      <c r="K206" s="138" t="s">
        <v>1</v>
      </c>
      <c r="L206" s="32"/>
      <c r="M206" s="143" t="s">
        <v>1</v>
      </c>
      <c r="N206" s="144" t="s">
        <v>42</v>
      </c>
      <c r="P206" s="145">
        <f>O206*H206</f>
        <v>0</v>
      </c>
      <c r="Q206" s="145">
        <v>0</v>
      </c>
      <c r="R206" s="145">
        <f>Q206*H206</f>
        <v>0</v>
      </c>
      <c r="S206" s="145">
        <v>0</v>
      </c>
      <c r="T206" s="146">
        <f>S206*H206</f>
        <v>0</v>
      </c>
      <c r="AR206" s="147" t="s">
        <v>115</v>
      </c>
      <c r="AT206" s="147" t="s">
        <v>180</v>
      </c>
      <c r="AU206" s="147" t="s">
        <v>84</v>
      </c>
      <c r="AY206" s="17" t="s">
        <v>177</v>
      </c>
      <c r="BE206" s="148">
        <f>IF(N206="základní",J206,0)</f>
        <v>0</v>
      </c>
      <c r="BF206" s="148">
        <f>IF(N206="snížená",J206,0)</f>
        <v>0</v>
      </c>
      <c r="BG206" s="148">
        <f>IF(N206="zákl. přenesená",J206,0)</f>
        <v>0</v>
      </c>
      <c r="BH206" s="148">
        <f>IF(N206="sníž. přenesená",J206,0)</f>
        <v>0</v>
      </c>
      <c r="BI206" s="148">
        <f>IF(N206="nulová",J206,0)</f>
        <v>0</v>
      </c>
      <c r="BJ206" s="17" t="s">
        <v>84</v>
      </c>
      <c r="BK206" s="148">
        <f>ROUND(I206*H206,2)</f>
        <v>0</v>
      </c>
      <c r="BL206" s="17" t="s">
        <v>115</v>
      </c>
      <c r="BM206" s="147" t="s">
        <v>2943</v>
      </c>
    </row>
    <row r="207" spans="2:65" s="1" customFormat="1" ht="19.5">
      <c r="B207" s="32"/>
      <c r="D207" s="149" t="s">
        <v>186</v>
      </c>
      <c r="F207" s="150" t="s">
        <v>2942</v>
      </c>
      <c r="I207" s="151"/>
      <c r="L207" s="32"/>
      <c r="M207" s="152"/>
      <c r="T207" s="56"/>
      <c r="AT207" s="17" t="s">
        <v>186</v>
      </c>
      <c r="AU207" s="17" t="s">
        <v>84</v>
      </c>
    </row>
    <row r="208" spans="2:65" s="1" customFormat="1" ht="24.2" customHeight="1">
      <c r="B208" s="32"/>
      <c r="C208" s="136" t="s">
        <v>477</v>
      </c>
      <c r="D208" s="136" t="s">
        <v>180</v>
      </c>
      <c r="E208" s="137" t="s">
        <v>2944</v>
      </c>
      <c r="F208" s="138" t="s">
        <v>2945</v>
      </c>
      <c r="G208" s="139" t="s">
        <v>2853</v>
      </c>
      <c r="H208" s="140">
        <v>6</v>
      </c>
      <c r="I208" s="141"/>
      <c r="J208" s="142">
        <f>ROUND(I208*H208,2)</f>
        <v>0</v>
      </c>
      <c r="K208" s="138" t="s">
        <v>1</v>
      </c>
      <c r="L208" s="32"/>
      <c r="M208" s="143" t="s">
        <v>1</v>
      </c>
      <c r="N208" s="144" t="s">
        <v>42</v>
      </c>
      <c r="P208" s="145">
        <f>O208*H208</f>
        <v>0</v>
      </c>
      <c r="Q208" s="145">
        <v>0</v>
      </c>
      <c r="R208" s="145">
        <f>Q208*H208</f>
        <v>0</v>
      </c>
      <c r="S208" s="145">
        <v>0</v>
      </c>
      <c r="T208" s="146">
        <f>S208*H208</f>
        <v>0</v>
      </c>
      <c r="AR208" s="147" t="s">
        <v>115</v>
      </c>
      <c r="AT208" s="147" t="s">
        <v>180</v>
      </c>
      <c r="AU208" s="147" t="s">
        <v>84</v>
      </c>
      <c r="AY208" s="17" t="s">
        <v>177</v>
      </c>
      <c r="BE208" s="148">
        <f>IF(N208="základní",J208,0)</f>
        <v>0</v>
      </c>
      <c r="BF208" s="148">
        <f>IF(N208="snížená",J208,0)</f>
        <v>0</v>
      </c>
      <c r="BG208" s="148">
        <f>IF(N208="zákl. přenesená",J208,0)</f>
        <v>0</v>
      </c>
      <c r="BH208" s="148">
        <f>IF(N208="sníž. přenesená",J208,0)</f>
        <v>0</v>
      </c>
      <c r="BI208" s="148">
        <f>IF(N208="nulová",J208,0)</f>
        <v>0</v>
      </c>
      <c r="BJ208" s="17" t="s">
        <v>84</v>
      </c>
      <c r="BK208" s="148">
        <f>ROUND(I208*H208,2)</f>
        <v>0</v>
      </c>
      <c r="BL208" s="17" t="s">
        <v>115</v>
      </c>
      <c r="BM208" s="147" t="s">
        <v>2946</v>
      </c>
    </row>
    <row r="209" spans="2:65" s="1" customFormat="1" ht="19.5">
      <c r="B209" s="32"/>
      <c r="D209" s="149" t="s">
        <v>186</v>
      </c>
      <c r="F209" s="150" t="s">
        <v>2945</v>
      </c>
      <c r="I209" s="151"/>
      <c r="L209" s="32"/>
      <c r="M209" s="152"/>
      <c r="T209" s="56"/>
      <c r="AT209" s="17" t="s">
        <v>186</v>
      </c>
      <c r="AU209" s="17" t="s">
        <v>84</v>
      </c>
    </row>
    <row r="210" spans="2:65" s="1" customFormat="1" ht="24.2" customHeight="1">
      <c r="B210" s="32"/>
      <c r="C210" s="136" t="s">
        <v>483</v>
      </c>
      <c r="D210" s="136" t="s">
        <v>180</v>
      </c>
      <c r="E210" s="137" t="s">
        <v>2947</v>
      </c>
      <c r="F210" s="138" t="s">
        <v>2948</v>
      </c>
      <c r="G210" s="139" t="s">
        <v>2853</v>
      </c>
      <c r="H210" s="140">
        <v>20</v>
      </c>
      <c r="I210" s="141"/>
      <c r="J210" s="142">
        <f>ROUND(I210*H210,2)</f>
        <v>0</v>
      </c>
      <c r="K210" s="138" t="s">
        <v>1</v>
      </c>
      <c r="L210" s="32"/>
      <c r="M210" s="143" t="s">
        <v>1</v>
      </c>
      <c r="N210" s="144" t="s">
        <v>42</v>
      </c>
      <c r="P210" s="145">
        <f>O210*H210</f>
        <v>0</v>
      </c>
      <c r="Q210" s="145">
        <v>0</v>
      </c>
      <c r="R210" s="145">
        <f>Q210*H210</f>
        <v>0</v>
      </c>
      <c r="S210" s="145">
        <v>0</v>
      </c>
      <c r="T210" s="146">
        <f>S210*H210</f>
        <v>0</v>
      </c>
      <c r="AR210" s="147" t="s">
        <v>115</v>
      </c>
      <c r="AT210" s="147" t="s">
        <v>180</v>
      </c>
      <c r="AU210" s="147" t="s">
        <v>84</v>
      </c>
      <c r="AY210" s="17" t="s">
        <v>177</v>
      </c>
      <c r="BE210" s="148">
        <f>IF(N210="základní",J210,0)</f>
        <v>0</v>
      </c>
      <c r="BF210" s="148">
        <f>IF(N210="snížená",J210,0)</f>
        <v>0</v>
      </c>
      <c r="BG210" s="148">
        <f>IF(N210="zákl. přenesená",J210,0)</f>
        <v>0</v>
      </c>
      <c r="BH210" s="148">
        <f>IF(N210="sníž. přenesená",J210,0)</f>
        <v>0</v>
      </c>
      <c r="BI210" s="148">
        <f>IF(N210="nulová",J210,0)</f>
        <v>0</v>
      </c>
      <c r="BJ210" s="17" t="s">
        <v>84</v>
      </c>
      <c r="BK210" s="148">
        <f>ROUND(I210*H210,2)</f>
        <v>0</v>
      </c>
      <c r="BL210" s="17" t="s">
        <v>115</v>
      </c>
      <c r="BM210" s="147" t="s">
        <v>2949</v>
      </c>
    </row>
    <row r="211" spans="2:65" s="1" customFormat="1" ht="19.5">
      <c r="B211" s="32"/>
      <c r="D211" s="149" t="s">
        <v>186</v>
      </c>
      <c r="F211" s="150" t="s">
        <v>2948</v>
      </c>
      <c r="I211" s="151"/>
      <c r="L211" s="32"/>
      <c r="M211" s="152"/>
      <c r="T211" s="56"/>
      <c r="AT211" s="17" t="s">
        <v>186</v>
      </c>
      <c r="AU211" s="17" t="s">
        <v>84</v>
      </c>
    </row>
    <row r="212" spans="2:65" s="1" customFormat="1" ht="16.5" customHeight="1">
      <c r="B212" s="32"/>
      <c r="C212" s="136" t="s">
        <v>489</v>
      </c>
      <c r="D212" s="136" t="s">
        <v>180</v>
      </c>
      <c r="E212" s="137" t="s">
        <v>2950</v>
      </c>
      <c r="F212" s="138" t="s">
        <v>2951</v>
      </c>
      <c r="G212" s="139" t="s">
        <v>2853</v>
      </c>
      <c r="H212" s="140">
        <v>2</v>
      </c>
      <c r="I212" s="141"/>
      <c r="J212" s="142">
        <f>ROUND(I212*H212,2)</f>
        <v>0</v>
      </c>
      <c r="K212" s="138" t="s">
        <v>1</v>
      </c>
      <c r="L212" s="32"/>
      <c r="M212" s="143" t="s">
        <v>1</v>
      </c>
      <c r="N212" s="144" t="s">
        <v>42</v>
      </c>
      <c r="P212" s="145">
        <f>O212*H212</f>
        <v>0</v>
      </c>
      <c r="Q212" s="145">
        <v>0</v>
      </c>
      <c r="R212" s="145">
        <f>Q212*H212</f>
        <v>0</v>
      </c>
      <c r="S212" s="145">
        <v>0</v>
      </c>
      <c r="T212" s="146">
        <f>S212*H212</f>
        <v>0</v>
      </c>
      <c r="AR212" s="147" t="s">
        <v>115</v>
      </c>
      <c r="AT212" s="147" t="s">
        <v>180</v>
      </c>
      <c r="AU212" s="147" t="s">
        <v>84</v>
      </c>
      <c r="AY212" s="17" t="s">
        <v>177</v>
      </c>
      <c r="BE212" s="148">
        <f>IF(N212="základní",J212,0)</f>
        <v>0</v>
      </c>
      <c r="BF212" s="148">
        <f>IF(N212="snížená",J212,0)</f>
        <v>0</v>
      </c>
      <c r="BG212" s="148">
        <f>IF(N212="zákl. přenesená",J212,0)</f>
        <v>0</v>
      </c>
      <c r="BH212" s="148">
        <f>IF(N212="sníž. přenesená",J212,0)</f>
        <v>0</v>
      </c>
      <c r="BI212" s="148">
        <f>IF(N212="nulová",J212,0)</f>
        <v>0</v>
      </c>
      <c r="BJ212" s="17" t="s">
        <v>84</v>
      </c>
      <c r="BK212" s="148">
        <f>ROUND(I212*H212,2)</f>
        <v>0</v>
      </c>
      <c r="BL212" s="17" t="s">
        <v>115</v>
      </c>
      <c r="BM212" s="147" t="s">
        <v>2952</v>
      </c>
    </row>
    <row r="213" spans="2:65" s="1" customFormat="1" ht="11.25">
      <c r="B213" s="32"/>
      <c r="D213" s="149" t="s">
        <v>186</v>
      </c>
      <c r="F213" s="150" t="s">
        <v>2951</v>
      </c>
      <c r="I213" s="151"/>
      <c r="L213" s="32"/>
      <c r="M213" s="152"/>
      <c r="T213" s="56"/>
      <c r="AT213" s="17" t="s">
        <v>186</v>
      </c>
      <c r="AU213" s="17" t="s">
        <v>84</v>
      </c>
    </row>
    <row r="214" spans="2:65" s="1" customFormat="1" ht="16.5" customHeight="1">
      <c r="B214" s="32"/>
      <c r="C214" s="136" t="s">
        <v>497</v>
      </c>
      <c r="D214" s="136" t="s">
        <v>180</v>
      </c>
      <c r="E214" s="137" t="s">
        <v>2953</v>
      </c>
      <c r="F214" s="138" t="s">
        <v>2912</v>
      </c>
      <c r="G214" s="139" t="s">
        <v>368</v>
      </c>
      <c r="H214" s="140">
        <v>4</v>
      </c>
      <c r="I214" s="141"/>
      <c r="J214" s="142">
        <f>ROUND(I214*H214,2)</f>
        <v>0</v>
      </c>
      <c r="K214" s="138" t="s">
        <v>1</v>
      </c>
      <c r="L214" s="32"/>
      <c r="M214" s="143" t="s">
        <v>1</v>
      </c>
      <c r="N214" s="144" t="s">
        <v>42</v>
      </c>
      <c r="P214" s="145">
        <f>O214*H214</f>
        <v>0</v>
      </c>
      <c r="Q214" s="145">
        <v>0</v>
      </c>
      <c r="R214" s="145">
        <f>Q214*H214</f>
        <v>0</v>
      </c>
      <c r="S214" s="145">
        <v>0</v>
      </c>
      <c r="T214" s="146">
        <f>S214*H214</f>
        <v>0</v>
      </c>
      <c r="AR214" s="147" t="s">
        <v>115</v>
      </c>
      <c r="AT214" s="147" t="s">
        <v>180</v>
      </c>
      <c r="AU214" s="147" t="s">
        <v>84</v>
      </c>
      <c r="AY214" s="17" t="s">
        <v>177</v>
      </c>
      <c r="BE214" s="148">
        <f>IF(N214="základní",J214,0)</f>
        <v>0</v>
      </c>
      <c r="BF214" s="148">
        <f>IF(N214="snížená",J214,0)</f>
        <v>0</v>
      </c>
      <c r="BG214" s="148">
        <f>IF(N214="zákl. přenesená",J214,0)</f>
        <v>0</v>
      </c>
      <c r="BH214" s="148">
        <f>IF(N214="sníž. přenesená",J214,0)</f>
        <v>0</v>
      </c>
      <c r="BI214" s="148">
        <f>IF(N214="nulová",J214,0)</f>
        <v>0</v>
      </c>
      <c r="BJ214" s="17" t="s">
        <v>84</v>
      </c>
      <c r="BK214" s="148">
        <f>ROUND(I214*H214,2)</f>
        <v>0</v>
      </c>
      <c r="BL214" s="17" t="s">
        <v>115</v>
      </c>
      <c r="BM214" s="147" t="s">
        <v>2954</v>
      </c>
    </row>
    <row r="215" spans="2:65" s="1" customFormat="1" ht="11.25">
      <c r="B215" s="32"/>
      <c r="D215" s="149" t="s">
        <v>186</v>
      </c>
      <c r="F215" s="150" t="s">
        <v>2912</v>
      </c>
      <c r="I215" s="151"/>
      <c r="L215" s="32"/>
      <c r="M215" s="152"/>
      <c r="T215" s="56"/>
      <c r="AT215" s="17" t="s">
        <v>186</v>
      </c>
      <c r="AU215" s="17" t="s">
        <v>84</v>
      </c>
    </row>
    <row r="216" spans="2:65" s="1" customFormat="1" ht="16.5" customHeight="1">
      <c r="B216" s="32"/>
      <c r="C216" s="136" t="s">
        <v>503</v>
      </c>
      <c r="D216" s="136" t="s">
        <v>180</v>
      </c>
      <c r="E216" s="137" t="s">
        <v>2955</v>
      </c>
      <c r="F216" s="138" t="s">
        <v>2956</v>
      </c>
      <c r="G216" s="139" t="s">
        <v>368</v>
      </c>
      <c r="H216" s="140">
        <v>21</v>
      </c>
      <c r="I216" s="141"/>
      <c r="J216" s="142">
        <f>ROUND(I216*H216,2)</f>
        <v>0</v>
      </c>
      <c r="K216" s="138" t="s">
        <v>1</v>
      </c>
      <c r="L216" s="32"/>
      <c r="M216" s="143" t="s">
        <v>1</v>
      </c>
      <c r="N216" s="144" t="s">
        <v>42</v>
      </c>
      <c r="P216" s="145">
        <f>O216*H216</f>
        <v>0</v>
      </c>
      <c r="Q216" s="145">
        <v>0</v>
      </c>
      <c r="R216" s="145">
        <f>Q216*H216</f>
        <v>0</v>
      </c>
      <c r="S216" s="145">
        <v>0</v>
      </c>
      <c r="T216" s="146">
        <f>S216*H216</f>
        <v>0</v>
      </c>
      <c r="AR216" s="147" t="s">
        <v>115</v>
      </c>
      <c r="AT216" s="147" t="s">
        <v>180</v>
      </c>
      <c r="AU216" s="147" t="s">
        <v>84</v>
      </c>
      <c r="AY216" s="17" t="s">
        <v>177</v>
      </c>
      <c r="BE216" s="148">
        <f>IF(N216="základní",J216,0)</f>
        <v>0</v>
      </c>
      <c r="BF216" s="148">
        <f>IF(N216="snížená",J216,0)</f>
        <v>0</v>
      </c>
      <c r="BG216" s="148">
        <f>IF(N216="zákl. přenesená",J216,0)</f>
        <v>0</v>
      </c>
      <c r="BH216" s="148">
        <f>IF(N216="sníž. přenesená",J216,0)</f>
        <v>0</v>
      </c>
      <c r="BI216" s="148">
        <f>IF(N216="nulová",J216,0)</f>
        <v>0</v>
      </c>
      <c r="BJ216" s="17" t="s">
        <v>84</v>
      </c>
      <c r="BK216" s="148">
        <f>ROUND(I216*H216,2)</f>
        <v>0</v>
      </c>
      <c r="BL216" s="17" t="s">
        <v>115</v>
      </c>
      <c r="BM216" s="147" t="s">
        <v>2957</v>
      </c>
    </row>
    <row r="217" spans="2:65" s="1" customFormat="1" ht="11.25">
      <c r="B217" s="32"/>
      <c r="D217" s="149" t="s">
        <v>186</v>
      </c>
      <c r="F217" s="150" t="s">
        <v>2956</v>
      </c>
      <c r="I217" s="151"/>
      <c r="L217" s="32"/>
      <c r="M217" s="152"/>
      <c r="T217" s="56"/>
      <c r="AT217" s="17" t="s">
        <v>186</v>
      </c>
      <c r="AU217" s="17" t="s">
        <v>84</v>
      </c>
    </row>
    <row r="218" spans="2:65" s="11" customFormat="1" ht="25.9" customHeight="1">
      <c r="B218" s="124"/>
      <c r="D218" s="125" t="s">
        <v>76</v>
      </c>
      <c r="E218" s="126" t="s">
        <v>2958</v>
      </c>
      <c r="F218" s="126" t="s">
        <v>2959</v>
      </c>
      <c r="I218" s="127"/>
      <c r="J218" s="128">
        <f>BK218</f>
        <v>0</v>
      </c>
      <c r="L218" s="124"/>
      <c r="M218" s="129"/>
      <c r="P218" s="130">
        <f>SUM(P219:P222)</f>
        <v>0</v>
      </c>
      <c r="R218" s="130">
        <f>SUM(R219:R222)</f>
        <v>0</v>
      </c>
      <c r="T218" s="131">
        <f>SUM(T219:T222)</f>
        <v>0</v>
      </c>
      <c r="AR218" s="125" t="s">
        <v>84</v>
      </c>
      <c r="AT218" s="132" t="s">
        <v>76</v>
      </c>
      <c r="AU218" s="132" t="s">
        <v>77</v>
      </c>
      <c r="AY218" s="125" t="s">
        <v>177</v>
      </c>
      <c r="BK218" s="133">
        <f>SUM(BK219:BK222)</f>
        <v>0</v>
      </c>
    </row>
    <row r="219" spans="2:65" s="1" customFormat="1" ht="24.2" customHeight="1">
      <c r="B219" s="32"/>
      <c r="C219" s="136" t="s">
        <v>510</v>
      </c>
      <c r="D219" s="136" t="s">
        <v>180</v>
      </c>
      <c r="E219" s="137" t="s">
        <v>2960</v>
      </c>
      <c r="F219" s="138" t="s">
        <v>2945</v>
      </c>
      <c r="G219" s="139" t="s">
        <v>2853</v>
      </c>
      <c r="H219" s="140">
        <v>3</v>
      </c>
      <c r="I219" s="141"/>
      <c r="J219" s="142">
        <f>ROUND(I219*H219,2)</f>
        <v>0</v>
      </c>
      <c r="K219" s="138" t="s">
        <v>1</v>
      </c>
      <c r="L219" s="32"/>
      <c r="M219" s="143" t="s">
        <v>1</v>
      </c>
      <c r="N219" s="144" t="s">
        <v>42</v>
      </c>
      <c r="P219" s="145">
        <f>O219*H219</f>
        <v>0</v>
      </c>
      <c r="Q219" s="145">
        <v>0</v>
      </c>
      <c r="R219" s="145">
        <f>Q219*H219</f>
        <v>0</v>
      </c>
      <c r="S219" s="145">
        <v>0</v>
      </c>
      <c r="T219" s="146">
        <f>S219*H219</f>
        <v>0</v>
      </c>
      <c r="AR219" s="147" t="s">
        <v>115</v>
      </c>
      <c r="AT219" s="147" t="s">
        <v>180</v>
      </c>
      <c r="AU219" s="147" t="s">
        <v>84</v>
      </c>
      <c r="AY219" s="17" t="s">
        <v>177</v>
      </c>
      <c r="BE219" s="148">
        <f>IF(N219="základní",J219,0)</f>
        <v>0</v>
      </c>
      <c r="BF219" s="148">
        <f>IF(N219="snížená",J219,0)</f>
        <v>0</v>
      </c>
      <c r="BG219" s="148">
        <f>IF(N219="zákl. přenesená",J219,0)</f>
        <v>0</v>
      </c>
      <c r="BH219" s="148">
        <f>IF(N219="sníž. přenesená",J219,0)</f>
        <v>0</v>
      </c>
      <c r="BI219" s="148">
        <f>IF(N219="nulová",J219,0)</f>
        <v>0</v>
      </c>
      <c r="BJ219" s="17" t="s">
        <v>84</v>
      </c>
      <c r="BK219" s="148">
        <f>ROUND(I219*H219,2)</f>
        <v>0</v>
      </c>
      <c r="BL219" s="17" t="s">
        <v>115</v>
      </c>
      <c r="BM219" s="147" t="s">
        <v>2961</v>
      </c>
    </row>
    <row r="220" spans="2:65" s="1" customFormat="1" ht="19.5">
      <c r="B220" s="32"/>
      <c r="D220" s="149" t="s">
        <v>186</v>
      </c>
      <c r="F220" s="150" t="s">
        <v>2945</v>
      </c>
      <c r="I220" s="151"/>
      <c r="L220" s="32"/>
      <c r="M220" s="152"/>
      <c r="T220" s="56"/>
      <c r="AT220" s="17" t="s">
        <v>186</v>
      </c>
      <c r="AU220" s="17" t="s">
        <v>84</v>
      </c>
    </row>
    <row r="221" spans="2:65" s="1" customFormat="1" ht="16.5" customHeight="1">
      <c r="B221" s="32"/>
      <c r="C221" s="136" t="s">
        <v>516</v>
      </c>
      <c r="D221" s="136" t="s">
        <v>180</v>
      </c>
      <c r="E221" s="137" t="s">
        <v>2962</v>
      </c>
      <c r="F221" s="138" t="s">
        <v>2963</v>
      </c>
      <c r="G221" s="139" t="s">
        <v>183</v>
      </c>
      <c r="H221" s="140">
        <v>1</v>
      </c>
      <c r="I221" s="141"/>
      <c r="J221" s="142">
        <f>ROUND(I221*H221,2)</f>
        <v>0</v>
      </c>
      <c r="K221" s="138" t="s">
        <v>1</v>
      </c>
      <c r="L221" s="32"/>
      <c r="M221" s="143" t="s">
        <v>1</v>
      </c>
      <c r="N221" s="144" t="s">
        <v>42</v>
      </c>
      <c r="P221" s="145">
        <f>O221*H221</f>
        <v>0</v>
      </c>
      <c r="Q221" s="145">
        <v>0</v>
      </c>
      <c r="R221" s="145">
        <f>Q221*H221</f>
        <v>0</v>
      </c>
      <c r="S221" s="145">
        <v>0</v>
      </c>
      <c r="T221" s="146">
        <f>S221*H221</f>
        <v>0</v>
      </c>
      <c r="AR221" s="147" t="s">
        <v>115</v>
      </c>
      <c r="AT221" s="147" t="s">
        <v>180</v>
      </c>
      <c r="AU221" s="147" t="s">
        <v>84</v>
      </c>
      <c r="AY221" s="17" t="s">
        <v>177</v>
      </c>
      <c r="BE221" s="148">
        <f>IF(N221="základní",J221,0)</f>
        <v>0</v>
      </c>
      <c r="BF221" s="148">
        <f>IF(N221="snížená",J221,0)</f>
        <v>0</v>
      </c>
      <c r="BG221" s="148">
        <f>IF(N221="zákl. přenesená",J221,0)</f>
        <v>0</v>
      </c>
      <c r="BH221" s="148">
        <f>IF(N221="sníž. přenesená",J221,0)</f>
        <v>0</v>
      </c>
      <c r="BI221" s="148">
        <f>IF(N221="nulová",J221,0)</f>
        <v>0</v>
      </c>
      <c r="BJ221" s="17" t="s">
        <v>84</v>
      </c>
      <c r="BK221" s="148">
        <f>ROUND(I221*H221,2)</f>
        <v>0</v>
      </c>
      <c r="BL221" s="17" t="s">
        <v>115</v>
      </c>
      <c r="BM221" s="147" t="s">
        <v>2964</v>
      </c>
    </row>
    <row r="222" spans="2:65" s="1" customFormat="1" ht="11.25">
      <c r="B222" s="32"/>
      <c r="D222" s="149" t="s">
        <v>186</v>
      </c>
      <c r="F222" s="150" t="s">
        <v>2963</v>
      </c>
      <c r="I222" s="151"/>
      <c r="L222" s="32"/>
      <c r="M222" s="152"/>
      <c r="T222" s="56"/>
      <c r="AT222" s="17" t="s">
        <v>186</v>
      </c>
      <c r="AU222" s="17" t="s">
        <v>84</v>
      </c>
    </row>
    <row r="223" spans="2:65" s="11" customFormat="1" ht="25.9" customHeight="1">
      <c r="B223" s="124"/>
      <c r="D223" s="125" t="s">
        <v>76</v>
      </c>
      <c r="E223" s="126" t="s">
        <v>2965</v>
      </c>
      <c r="F223" s="126" t="s">
        <v>2815</v>
      </c>
      <c r="I223" s="127"/>
      <c r="J223" s="128">
        <f>BK223</f>
        <v>0</v>
      </c>
      <c r="L223" s="124"/>
      <c r="M223" s="129"/>
      <c r="P223" s="130">
        <f>SUM(P224:P233)</f>
        <v>0</v>
      </c>
      <c r="R223" s="130">
        <f>SUM(R224:R233)</f>
        <v>0</v>
      </c>
      <c r="T223" s="131">
        <f>SUM(T224:T233)</f>
        <v>0</v>
      </c>
      <c r="AR223" s="125" t="s">
        <v>84</v>
      </c>
      <c r="AT223" s="132" t="s">
        <v>76</v>
      </c>
      <c r="AU223" s="132" t="s">
        <v>77</v>
      </c>
      <c r="AY223" s="125" t="s">
        <v>177</v>
      </c>
      <c r="BK223" s="133">
        <f>SUM(BK224:BK233)</f>
        <v>0</v>
      </c>
    </row>
    <row r="224" spans="2:65" s="1" customFormat="1" ht="24.2" customHeight="1">
      <c r="B224" s="32"/>
      <c r="C224" s="136" t="s">
        <v>523</v>
      </c>
      <c r="D224" s="136" t="s">
        <v>180</v>
      </c>
      <c r="E224" s="137" t="s">
        <v>2966</v>
      </c>
      <c r="F224" s="138" t="s">
        <v>2967</v>
      </c>
      <c r="G224" s="139" t="s">
        <v>183</v>
      </c>
      <c r="H224" s="140">
        <v>1</v>
      </c>
      <c r="I224" s="141"/>
      <c r="J224" s="142">
        <f>ROUND(I224*H224,2)</f>
        <v>0</v>
      </c>
      <c r="K224" s="138" t="s">
        <v>1</v>
      </c>
      <c r="L224" s="32"/>
      <c r="M224" s="143" t="s">
        <v>1</v>
      </c>
      <c r="N224" s="144" t="s">
        <v>42</v>
      </c>
      <c r="P224" s="145">
        <f>O224*H224</f>
        <v>0</v>
      </c>
      <c r="Q224" s="145">
        <v>0</v>
      </c>
      <c r="R224" s="145">
        <f>Q224*H224</f>
        <v>0</v>
      </c>
      <c r="S224" s="145">
        <v>0</v>
      </c>
      <c r="T224" s="146">
        <f>S224*H224</f>
        <v>0</v>
      </c>
      <c r="AR224" s="147" t="s">
        <v>115</v>
      </c>
      <c r="AT224" s="147" t="s">
        <v>180</v>
      </c>
      <c r="AU224" s="147" t="s">
        <v>84</v>
      </c>
      <c r="AY224" s="17" t="s">
        <v>177</v>
      </c>
      <c r="BE224" s="148">
        <f>IF(N224="základní",J224,0)</f>
        <v>0</v>
      </c>
      <c r="BF224" s="148">
        <f>IF(N224="snížená",J224,0)</f>
        <v>0</v>
      </c>
      <c r="BG224" s="148">
        <f>IF(N224="zákl. přenesená",J224,0)</f>
        <v>0</v>
      </c>
      <c r="BH224" s="148">
        <f>IF(N224="sníž. přenesená",J224,0)</f>
        <v>0</v>
      </c>
      <c r="BI224" s="148">
        <f>IF(N224="nulová",J224,0)</f>
        <v>0</v>
      </c>
      <c r="BJ224" s="17" t="s">
        <v>84</v>
      </c>
      <c r="BK224" s="148">
        <f>ROUND(I224*H224,2)</f>
        <v>0</v>
      </c>
      <c r="BL224" s="17" t="s">
        <v>115</v>
      </c>
      <c r="BM224" s="147" t="s">
        <v>2968</v>
      </c>
    </row>
    <row r="225" spans="2:65" s="1" customFormat="1" ht="11.25">
      <c r="B225" s="32"/>
      <c r="D225" s="149" t="s">
        <v>186</v>
      </c>
      <c r="F225" s="150" t="s">
        <v>2967</v>
      </c>
      <c r="I225" s="151"/>
      <c r="L225" s="32"/>
      <c r="M225" s="152"/>
      <c r="T225" s="56"/>
      <c r="AT225" s="17" t="s">
        <v>186</v>
      </c>
      <c r="AU225" s="17" t="s">
        <v>84</v>
      </c>
    </row>
    <row r="226" spans="2:65" s="1" customFormat="1" ht="16.5" customHeight="1">
      <c r="B226" s="32"/>
      <c r="C226" s="136" t="s">
        <v>536</v>
      </c>
      <c r="D226" s="136" t="s">
        <v>180</v>
      </c>
      <c r="E226" s="137" t="s">
        <v>2969</v>
      </c>
      <c r="F226" s="138" t="s">
        <v>2970</v>
      </c>
      <c r="G226" s="139" t="s">
        <v>183</v>
      </c>
      <c r="H226" s="140">
        <v>1</v>
      </c>
      <c r="I226" s="141"/>
      <c r="J226" s="142">
        <f>ROUND(I226*H226,2)</f>
        <v>0</v>
      </c>
      <c r="K226" s="138" t="s">
        <v>1</v>
      </c>
      <c r="L226" s="32"/>
      <c r="M226" s="143" t="s">
        <v>1</v>
      </c>
      <c r="N226" s="144" t="s">
        <v>42</v>
      </c>
      <c r="P226" s="145">
        <f>O226*H226</f>
        <v>0</v>
      </c>
      <c r="Q226" s="145">
        <v>0</v>
      </c>
      <c r="R226" s="145">
        <f>Q226*H226</f>
        <v>0</v>
      </c>
      <c r="S226" s="145">
        <v>0</v>
      </c>
      <c r="T226" s="146">
        <f>S226*H226</f>
        <v>0</v>
      </c>
      <c r="AR226" s="147" t="s">
        <v>115</v>
      </c>
      <c r="AT226" s="147" t="s">
        <v>180</v>
      </c>
      <c r="AU226" s="147" t="s">
        <v>84</v>
      </c>
      <c r="AY226" s="17" t="s">
        <v>177</v>
      </c>
      <c r="BE226" s="148">
        <f>IF(N226="základní",J226,0)</f>
        <v>0</v>
      </c>
      <c r="BF226" s="148">
        <f>IF(N226="snížená",J226,0)</f>
        <v>0</v>
      </c>
      <c r="BG226" s="148">
        <f>IF(N226="zákl. přenesená",J226,0)</f>
        <v>0</v>
      </c>
      <c r="BH226" s="148">
        <f>IF(N226="sníž. přenesená",J226,0)</f>
        <v>0</v>
      </c>
      <c r="BI226" s="148">
        <f>IF(N226="nulová",J226,0)</f>
        <v>0</v>
      </c>
      <c r="BJ226" s="17" t="s">
        <v>84</v>
      </c>
      <c r="BK226" s="148">
        <f>ROUND(I226*H226,2)</f>
        <v>0</v>
      </c>
      <c r="BL226" s="17" t="s">
        <v>115</v>
      </c>
      <c r="BM226" s="147" t="s">
        <v>2971</v>
      </c>
    </row>
    <row r="227" spans="2:65" s="1" customFormat="1" ht="11.25">
      <c r="B227" s="32"/>
      <c r="D227" s="149" t="s">
        <v>186</v>
      </c>
      <c r="F227" s="150" t="s">
        <v>2970</v>
      </c>
      <c r="I227" s="151"/>
      <c r="L227" s="32"/>
      <c r="M227" s="152"/>
      <c r="T227" s="56"/>
      <c r="AT227" s="17" t="s">
        <v>186</v>
      </c>
      <c r="AU227" s="17" t="s">
        <v>84</v>
      </c>
    </row>
    <row r="228" spans="2:65" s="1" customFormat="1" ht="16.5" customHeight="1">
      <c r="B228" s="32"/>
      <c r="C228" s="136" t="s">
        <v>548</v>
      </c>
      <c r="D228" s="136" t="s">
        <v>180</v>
      </c>
      <c r="E228" s="137" t="s">
        <v>2972</v>
      </c>
      <c r="F228" s="138" t="s">
        <v>188</v>
      </c>
      <c r="G228" s="139" t="s">
        <v>183</v>
      </c>
      <c r="H228" s="140">
        <v>1</v>
      </c>
      <c r="I228" s="141"/>
      <c r="J228" s="142">
        <f>ROUND(I228*H228,2)</f>
        <v>0</v>
      </c>
      <c r="K228" s="138" t="s">
        <v>1</v>
      </c>
      <c r="L228" s="32"/>
      <c r="M228" s="143" t="s">
        <v>1</v>
      </c>
      <c r="N228" s="144" t="s">
        <v>42</v>
      </c>
      <c r="P228" s="145">
        <f>O228*H228</f>
        <v>0</v>
      </c>
      <c r="Q228" s="145">
        <v>0</v>
      </c>
      <c r="R228" s="145">
        <f>Q228*H228</f>
        <v>0</v>
      </c>
      <c r="S228" s="145">
        <v>0</v>
      </c>
      <c r="T228" s="146">
        <f>S228*H228</f>
        <v>0</v>
      </c>
      <c r="AR228" s="147" t="s">
        <v>115</v>
      </c>
      <c r="AT228" s="147" t="s">
        <v>180</v>
      </c>
      <c r="AU228" s="147" t="s">
        <v>84</v>
      </c>
      <c r="AY228" s="17" t="s">
        <v>177</v>
      </c>
      <c r="BE228" s="148">
        <f>IF(N228="základní",J228,0)</f>
        <v>0</v>
      </c>
      <c r="BF228" s="148">
        <f>IF(N228="snížená",J228,0)</f>
        <v>0</v>
      </c>
      <c r="BG228" s="148">
        <f>IF(N228="zákl. přenesená",J228,0)</f>
        <v>0</v>
      </c>
      <c r="BH228" s="148">
        <f>IF(N228="sníž. přenesená",J228,0)</f>
        <v>0</v>
      </c>
      <c r="BI228" s="148">
        <f>IF(N228="nulová",J228,0)</f>
        <v>0</v>
      </c>
      <c r="BJ228" s="17" t="s">
        <v>84</v>
      </c>
      <c r="BK228" s="148">
        <f>ROUND(I228*H228,2)</f>
        <v>0</v>
      </c>
      <c r="BL228" s="17" t="s">
        <v>115</v>
      </c>
      <c r="BM228" s="147" t="s">
        <v>2973</v>
      </c>
    </row>
    <row r="229" spans="2:65" s="1" customFormat="1" ht="11.25">
      <c r="B229" s="32"/>
      <c r="D229" s="149" t="s">
        <v>186</v>
      </c>
      <c r="F229" s="150" t="s">
        <v>188</v>
      </c>
      <c r="I229" s="151"/>
      <c r="L229" s="32"/>
      <c r="M229" s="152"/>
      <c r="T229" s="56"/>
      <c r="AT229" s="17" t="s">
        <v>186</v>
      </c>
      <c r="AU229" s="17" t="s">
        <v>84</v>
      </c>
    </row>
    <row r="230" spans="2:65" s="1" customFormat="1" ht="16.5" customHeight="1">
      <c r="B230" s="32"/>
      <c r="C230" s="136" t="s">
        <v>554</v>
      </c>
      <c r="D230" s="136" t="s">
        <v>180</v>
      </c>
      <c r="E230" s="137" t="s">
        <v>2974</v>
      </c>
      <c r="F230" s="138" t="s">
        <v>2975</v>
      </c>
      <c r="G230" s="139" t="s">
        <v>183</v>
      </c>
      <c r="H230" s="140">
        <v>1</v>
      </c>
      <c r="I230" s="141"/>
      <c r="J230" s="142">
        <f>ROUND(I230*H230,2)</f>
        <v>0</v>
      </c>
      <c r="K230" s="138" t="s">
        <v>1</v>
      </c>
      <c r="L230" s="32"/>
      <c r="M230" s="143" t="s">
        <v>1</v>
      </c>
      <c r="N230" s="144" t="s">
        <v>42</v>
      </c>
      <c r="P230" s="145">
        <f>O230*H230</f>
        <v>0</v>
      </c>
      <c r="Q230" s="145">
        <v>0</v>
      </c>
      <c r="R230" s="145">
        <f>Q230*H230</f>
        <v>0</v>
      </c>
      <c r="S230" s="145">
        <v>0</v>
      </c>
      <c r="T230" s="146">
        <f>S230*H230</f>
        <v>0</v>
      </c>
      <c r="AR230" s="147" t="s">
        <v>115</v>
      </c>
      <c r="AT230" s="147" t="s">
        <v>180</v>
      </c>
      <c r="AU230" s="147" t="s">
        <v>84</v>
      </c>
      <c r="AY230" s="17" t="s">
        <v>177</v>
      </c>
      <c r="BE230" s="148">
        <f>IF(N230="základní",J230,0)</f>
        <v>0</v>
      </c>
      <c r="BF230" s="148">
        <f>IF(N230="snížená",J230,0)</f>
        <v>0</v>
      </c>
      <c r="BG230" s="148">
        <f>IF(N230="zákl. přenesená",J230,0)</f>
        <v>0</v>
      </c>
      <c r="BH230" s="148">
        <f>IF(N230="sníž. přenesená",J230,0)</f>
        <v>0</v>
      </c>
      <c r="BI230" s="148">
        <f>IF(N230="nulová",J230,0)</f>
        <v>0</v>
      </c>
      <c r="BJ230" s="17" t="s">
        <v>84</v>
      </c>
      <c r="BK230" s="148">
        <f>ROUND(I230*H230,2)</f>
        <v>0</v>
      </c>
      <c r="BL230" s="17" t="s">
        <v>115</v>
      </c>
      <c r="BM230" s="147" t="s">
        <v>2976</v>
      </c>
    </row>
    <row r="231" spans="2:65" s="1" customFormat="1" ht="11.25">
      <c r="B231" s="32"/>
      <c r="D231" s="149" t="s">
        <v>186</v>
      </c>
      <c r="F231" s="150" t="s">
        <v>2975</v>
      </c>
      <c r="I231" s="151"/>
      <c r="L231" s="32"/>
      <c r="M231" s="152"/>
      <c r="T231" s="56"/>
      <c r="AT231" s="17" t="s">
        <v>186</v>
      </c>
      <c r="AU231" s="17" t="s">
        <v>84</v>
      </c>
    </row>
    <row r="232" spans="2:65" s="1" customFormat="1" ht="16.5" customHeight="1">
      <c r="B232" s="32"/>
      <c r="C232" s="136" t="s">
        <v>564</v>
      </c>
      <c r="D232" s="136" t="s">
        <v>180</v>
      </c>
      <c r="E232" s="137" t="s">
        <v>2977</v>
      </c>
      <c r="F232" s="138" t="s">
        <v>2978</v>
      </c>
      <c r="G232" s="139" t="s">
        <v>183</v>
      </c>
      <c r="H232" s="140">
        <v>1</v>
      </c>
      <c r="I232" s="141"/>
      <c r="J232" s="142">
        <f>ROUND(I232*H232,2)</f>
        <v>0</v>
      </c>
      <c r="K232" s="138" t="s">
        <v>1</v>
      </c>
      <c r="L232" s="32"/>
      <c r="M232" s="143" t="s">
        <v>1</v>
      </c>
      <c r="N232" s="144" t="s">
        <v>42</v>
      </c>
      <c r="P232" s="145">
        <f>O232*H232</f>
        <v>0</v>
      </c>
      <c r="Q232" s="145">
        <v>0</v>
      </c>
      <c r="R232" s="145">
        <f>Q232*H232</f>
        <v>0</v>
      </c>
      <c r="S232" s="145">
        <v>0</v>
      </c>
      <c r="T232" s="146">
        <f>S232*H232</f>
        <v>0</v>
      </c>
      <c r="AR232" s="147" t="s">
        <v>115</v>
      </c>
      <c r="AT232" s="147" t="s">
        <v>180</v>
      </c>
      <c r="AU232" s="147" t="s">
        <v>84</v>
      </c>
      <c r="AY232" s="17" t="s">
        <v>177</v>
      </c>
      <c r="BE232" s="148">
        <f>IF(N232="základní",J232,0)</f>
        <v>0</v>
      </c>
      <c r="BF232" s="148">
        <f>IF(N232="snížená",J232,0)</f>
        <v>0</v>
      </c>
      <c r="BG232" s="148">
        <f>IF(N232="zákl. přenesená",J232,0)</f>
        <v>0</v>
      </c>
      <c r="BH232" s="148">
        <f>IF(N232="sníž. přenesená",J232,0)</f>
        <v>0</v>
      </c>
      <c r="BI232" s="148">
        <f>IF(N232="nulová",J232,0)</f>
        <v>0</v>
      </c>
      <c r="BJ232" s="17" t="s">
        <v>84</v>
      </c>
      <c r="BK232" s="148">
        <f>ROUND(I232*H232,2)</f>
        <v>0</v>
      </c>
      <c r="BL232" s="17" t="s">
        <v>115</v>
      </c>
      <c r="BM232" s="147" t="s">
        <v>2979</v>
      </c>
    </row>
    <row r="233" spans="2:65" s="1" customFormat="1" ht="11.25">
      <c r="B233" s="32"/>
      <c r="D233" s="149" t="s">
        <v>186</v>
      </c>
      <c r="F233" s="150" t="s">
        <v>2978</v>
      </c>
      <c r="I233" s="151"/>
      <c r="L233" s="32"/>
      <c r="M233" s="153"/>
      <c r="N233" s="154"/>
      <c r="O233" s="154"/>
      <c r="P233" s="154"/>
      <c r="Q233" s="154"/>
      <c r="R233" s="154"/>
      <c r="S233" s="154"/>
      <c r="T233" s="155"/>
      <c r="AT233" s="17" t="s">
        <v>186</v>
      </c>
      <c r="AU233" s="17" t="s">
        <v>84</v>
      </c>
    </row>
    <row r="234" spans="2:65" s="1" customFormat="1" ht="6.95" customHeight="1">
      <c r="B234" s="44"/>
      <c r="C234" s="45"/>
      <c r="D234" s="45"/>
      <c r="E234" s="45"/>
      <c r="F234" s="45"/>
      <c r="G234" s="45"/>
      <c r="H234" s="45"/>
      <c r="I234" s="45"/>
      <c r="J234" s="45"/>
      <c r="K234" s="45"/>
      <c r="L234" s="32"/>
    </row>
  </sheetData>
  <sheetProtection algorithmName="SHA-512" hashValue="gPW/etImwwwG0N5jyeJ5hGRoP65xRFQwMjGaoTVsiUYnE7CpKNT2RxjFd8PTXB7NjOjgBdIaDbsiWH79D4KGyA==" saltValue="cts4UPmjSEyb9NdBIM7TNrQ/Q5aoDqtPgt6T7AU0F/yl9Zcj9eNn9wUObPbCJj6KC0PUJ2F918mdmPMy4AsSKQ==" spinCount="100000" sheet="1" objects="1" scenarios="1" formatColumns="0" formatRows="0" autoFilter="0"/>
  <autoFilter ref="C129:K233" xr:uid="{00000000-0009-0000-0000-000004000000}"/>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44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8"/>
      <c r="M2" s="208"/>
      <c r="N2" s="208"/>
      <c r="O2" s="208"/>
      <c r="P2" s="208"/>
      <c r="Q2" s="208"/>
      <c r="R2" s="208"/>
      <c r="S2" s="208"/>
      <c r="T2" s="208"/>
      <c r="U2" s="208"/>
      <c r="V2" s="208"/>
      <c r="AT2" s="17" t="s">
        <v>109</v>
      </c>
    </row>
    <row r="3" spans="2:46" ht="6.95" customHeight="1">
      <c r="B3" s="18"/>
      <c r="C3" s="19"/>
      <c r="D3" s="19"/>
      <c r="E3" s="19"/>
      <c r="F3" s="19"/>
      <c r="G3" s="19"/>
      <c r="H3" s="19"/>
      <c r="I3" s="19"/>
      <c r="J3" s="19"/>
      <c r="K3" s="19"/>
      <c r="L3" s="20"/>
      <c r="AT3" s="17" t="s">
        <v>86</v>
      </c>
    </row>
    <row r="4" spans="2:46" ht="24.95" customHeight="1">
      <c r="B4" s="20"/>
      <c r="D4" s="21" t="s">
        <v>147</v>
      </c>
      <c r="L4" s="20"/>
      <c r="M4" s="93" t="s">
        <v>10</v>
      </c>
      <c r="AT4" s="17" t="s">
        <v>4</v>
      </c>
    </row>
    <row r="5" spans="2:46" ht="6.95" customHeight="1">
      <c r="B5" s="20"/>
      <c r="L5" s="20"/>
    </row>
    <row r="6" spans="2:46" ht="12" customHeight="1">
      <c r="B6" s="20"/>
      <c r="D6" s="27" t="s">
        <v>16</v>
      </c>
      <c r="L6" s="20"/>
    </row>
    <row r="7" spans="2:46" ht="16.5" customHeight="1">
      <c r="B7" s="20"/>
      <c r="E7" s="240" t="str">
        <f>'Rekapitulace stavby'!K6</f>
        <v>PŘÍSTAVBA WALDORFSKÉ MŠ TURNOV</v>
      </c>
      <c r="F7" s="241"/>
      <c r="G7" s="241"/>
      <c r="H7" s="241"/>
      <c r="L7" s="20"/>
    </row>
    <row r="8" spans="2:46" ht="12.75">
      <c r="B8" s="20"/>
      <c r="D8" s="27" t="s">
        <v>148</v>
      </c>
      <c r="L8" s="20"/>
    </row>
    <row r="9" spans="2:46" ht="16.5" customHeight="1">
      <c r="B9" s="20"/>
      <c r="E9" s="240" t="s">
        <v>202</v>
      </c>
      <c r="F9" s="208"/>
      <c r="G9" s="208"/>
      <c r="H9" s="208"/>
      <c r="L9" s="20"/>
    </row>
    <row r="10" spans="2:46" ht="12" customHeight="1">
      <c r="B10" s="20"/>
      <c r="D10" s="27" t="s">
        <v>150</v>
      </c>
      <c r="L10" s="20"/>
    </row>
    <row r="11" spans="2:46" s="1" customFormat="1" ht="16.5" customHeight="1">
      <c r="B11" s="32"/>
      <c r="E11" s="237" t="s">
        <v>2483</v>
      </c>
      <c r="F11" s="242"/>
      <c r="G11" s="242"/>
      <c r="H11" s="242"/>
      <c r="L11" s="32"/>
    </row>
    <row r="12" spans="2:46" s="1" customFormat="1" ht="12" customHeight="1">
      <c r="B12" s="32"/>
      <c r="D12" s="27" t="s">
        <v>2484</v>
      </c>
      <c r="L12" s="32"/>
    </row>
    <row r="13" spans="2:46" s="1" customFormat="1" ht="16.5" customHeight="1">
      <c r="B13" s="32"/>
      <c r="E13" s="202" t="s">
        <v>2980</v>
      </c>
      <c r="F13" s="242"/>
      <c r="G13" s="242"/>
      <c r="H13" s="242"/>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24. 10. 2024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43" t="str">
        <f>'Rekapitulace stavby'!E14</f>
        <v>Vyplň údaj</v>
      </c>
      <c r="F22" s="207"/>
      <c r="G22" s="207"/>
      <c r="H22" s="207"/>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12" t="s">
        <v>1</v>
      </c>
      <c r="F31" s="212"/>
      <c r="G31" s="212"/>
      <c r="H31" s="212"/>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37</v>
      </c>
      <c r="J34" s="66">
        <f>ROUND(J129,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ROUND((SUM(BE129:BE443)),  2)</f>
        <v>0</v>
      </c>
      <c r="I37" s="96">
        <v>0.21</v>
      </c>
      <c r="J37" s="86">
        <f>ROUND(((SUM(BE129:BE443))*I37),  2)</f>
        <v>0</v>
      </c>
      <c r="L37" s="32"/>
    </row>
    <row r="38" spans="2:12" s="1" customFormat="1" ht="14.45" customHeight="1">
      <c r="B38" s="32"/>
      <c r="E38" s="27" t="s">
        <v>43</v>
      </c>
      <c r="F38" s="86">
        <f>ROUND((SUM(BF129:BF443)),  2)</f>
        <v>0</v>
      </c>
      <c r="I38" s="96">
        <v>0.12</v>
      </c>
      <c r="J38" s="86">
        <f>ROUND(((SUM(BF129:BF443))*I38),  2)</f>
        <v>0</v>
      </c>
      <c r="L38" s="32"/>
    </row>
    <row r="39" spans="2:12" s="1" customFormat="1" ht="14.45" hidden="1" customHeight="1">
      <c r="B39" s="32"/>
      <c r="E39" s="27" t="s">
        <v>44</v>
      </c>
      <c r="F39" s="86">
        <f>ROUND((SUM(BG129:BG443)),  2)</f>
        <v>0</v>
      </c>
      <c r="I39" s="96">
        <v>0.21</v>
      </c>
      <c r="J39" s="86">
        <f>0</f>
        <v>0</v>
      </c>
      <c r="L39" s="32"/>
    </row>
    <row r="40" spans="2:12" s="1" customFormat="1" ht="14.45" hidden="1" customHeight="1">
      <c r="B40" s="32"/>
      <c r="E40" s="27" t="s">
        <v>45</v>
      </c>
      <c r="F40" s="86">
        <f>ROUND((SUM(BH129:BH443)),  2)</f>
        <v>0</v>
      </c>
      <c r="I40" s="96">
        <v>0.12</v>
      </c>
      <c r="J40" s="86">
        <f>0</f>
        <v>0</v>
      </c>
      <c r="L40" s="32"/>
    </row>
    <row r="41" spans="2:12" s="1" customFormat="1" ht="14.45" hidden="1" customHeight="1">
      <c r="B41" s="32"/>
      <c r="E41" s="27" t="s">
        <v>46</v>
      </c>
      <c r="F41" s="86">
        <f>ROUND((SUM(BI129:BI443)),  2)</f>
        <v>0</v>
      </c>
      <c r="I41" s="96">
        <v>0</v>
      </c>
      <c r="J41" s="86">
        <f>0</f>
        <v>0</v>
      </c>
      <c r="L41" s="32"/>
    </row>
    <row r="42" spans="2:12" s="1" customFormat="1" ht="6.95" customHeight="1">
      <c r="B42" s="32"/>
      <c r="L42" s="32"/>
    </row>
    <row r="43" spans="2:12" s="1" customFormat="1" ht="25.35" customHeight="1">
      <c r="B43" s="32"/>
      <c r="C43" s="97"/>
      <c r="D43" s="98" t="s">
        <v>47</v>
      </c>
      <c r="E43" s="57"/>
      <c r="F43" s="57"/>
      <c r="G43" s="99" t="s">
        <v>48</v>
      </c>
      <c r="H43" s="100" t="s">
        <v>49</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3" t="s">
        <v>53</v>
      </c>
      <c r="G61" s="43" t="s">
        <v>52</v>
      </c>
      <c r="H61" s="34"/>
      <c r="I61" s="34"/>
      <c r="J61" s="104"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152</v>
      </c>
      <c r="L82" s="32"/>
    </row>
    <row r="83" spans="2:12" s="1" customFormat="1" ht="6.95" customHeight="1">
      <c r="B83" s="32"/>
      <c r="L83" s="32"/>
    </row>
    <row r="84" spans="2:12" s="1" customFormat="1" ht="12" customHeight="1">
      <c r="B84" s="32"/>
      <c r="C84" s="27" t="s">
        <v>16</v>
      </c>
      <c r="L84" s="32"/>
    </row>
    <row r="85" spans="2:12" s="1" customFormat="1" ht="16.5" customHeight="1">
      <c r="B85" s="32"/>
      <c r="E85" s="240" t="str">
        <f>E7</f>
        <v>PŘÍSTAVBA WALDORFSKÉ MŠ TURNOV</v>
      </c>
      <c r="F85" s="241"/>
      <c r="G85" s="241"/>
      <c r="H85" s="241"/>
      <c r="L85" s="32"/>
    </row>
    <row r="86" spans="2:12" ht="12" customHeight="1">
      <c r="B86" s="20"/>
      <c r="C86" s="27" t="s">
        <v>148</v>
      </c>
      <c r="L86" s="20"/>
    </row>
    <row r="87" spans="2:12" ht="16.5" customHeight="1">
      <c r="B87" s="20"/>
      <c r="E87" s="240" t="s">
        <v>202</v>
      </c>
      <c r="F87" s="208"/>
      <c r="G87" s="208"/>
      <c r="H87" s="208"/>
      <c r="L87" s="20"/>
    </row>
    <row r="88" spans="2:12" ht="12" customHeight="1">
      <c r="B88" s="20"/>
      <c r="C88" s="27" t="s">
        <v>150</v>
      </c>
      <c r="L88" s="20"/>
    </row>
    <row r="89" spans="2:12" s="1" customFormat="1" ht="16.5" customHeight="1">
      <c r="B89" s="32"/>
      <c r="E89" s="237" t="s">
        <v>2483</v>
      </c>
      <c r="F89" s="242"/>
      <c r="G89" s="242"/>
      <c r="H89" s="242"/>
      <c r="L89" s="32"/>
    </row>
    <row r="90" spans="2:12" s="1" customFormat="1" ht="12" customHeight="1">
      <c r="B90" s="32"/>
      <c r="C90" s="27" t="s">
        <v>2484</v>
      </c>
      <c r="L90" s="32"/>
    </row>
    <row r="91" spans="2:12" s="1" customFormat="1" ht="16.5" customHeight="1">
      <c r="B91" s="32"/>
      <c r="E91" s="202" t="str">
        <f>E13</f>
        <v xml:space="preserve">700.2.3 - Zařízení zdravotně technických instalací </v>
      </c>
      <c r="F91" s="242"/>
      <c r="G91" s="242"/>
      <c r="H91" s="242"/>
      <c r="L91" s="32"/>
    </row>
    <row r="92" spans="2:12" s="1" customFormat="1" ht="6.95" customHeight="1">
      <c r="B92" s="32"/>
      <c r="L92" s="32"/>
    </row>
    <row r="93" spans="2:12" s="1" customFormat="1" ht="12" customHeight="1">
      <c r="B93" s="32"/>
      <c r="C93" s="27" t="s">
        <v>20</v>
      </c>
      <c r="F93" s="25" t="str">
        <f>F16</f>
        <v>Turnov</v>
      </c>
      <c r="I93" s="27" t="s">
        <v>22</v>
      </c>
      <c r="J93" s="52" t="str">
        <f>IF(J16="","",J16)</f>
        <v>24. 10. 2024</v>
      </c>
      <c r="L93" s="32"/>
    </row>
    <row r="94" spans="2:12" s="1" customFormat="1" ht="6.95" customHeight="1">
      <c r="B94" s="32"/>
      <c r="L94" s="32"/>
    </row>
    <row r="95" spans="2:12" s="1" customFormat="1" ht="15.2" customHeight="1">
      <c r="B95" s="32"/>
      <c r="C95" s="27" t="s">
        <v>24</v>
      </c>
      <c r="F95" s="25" t="str">
        <f>E19</f>
        <v>MĚSTO TURNOV</v>
      </c>
      <c r="I95" s="27" t="s">
        <v>30</v>
      </c>
      <c r="J95" s="30" t="str">
        <f>E25</f>
        <v>Valbek, spol. s 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153</v>
      </c>
      <c r="D98" s="97"/>
      <c r="E98" s="97"/>
      <c r="F98" s="97"/>
      <c r="G98" s="97"/>
      <c r="H98" s="97"/>
      <c r="I98" s="97"/>
      <c r="J98" s="106" t="s">
        <v>154</v>
      </c>
      <c r="K98" s="97"/>
      <c r="L98" s="32"/>
    </row>
    <row r="99" spans="2:47" s="1" customFormat="1" ht="10.35" customHeight="1">
      <c r="B99" s="32"/>
      <c r="L99" s="32"/>
    </row>
    <row r="100" spans="2:47" s="1" customFormat="1" ht="22.9" customHeight="1">
      <c r="B100" s="32"/>
      <c r="C100" s="107" t="s">
        <v>155</v>
      </c>
      <c r="J100" s="66">
        <f>J129</f>
        <v>0</v>
      </c>
      <c r="L100" s="32"/>
      <c r="AU100" s="17" t="s">
        <v>156</v>
      </c>
    </row>
    <row r="101" spans="2:47" s="8" customFormat="1" ht="24.95" customHeight="1">
      <c r="B101" s="108"/>
      <c r="D101" s="109" t="s">
        <v>2981</v>
      </c>
      <c r="E101" s="110"/>
      <c r="F101" s="110"/>
      <c r="G101" s="110"/>
      <c r="H101" s="110"/>
      <c r="I101" s="110"/>
      <c r="J101" s="111">
        <f>J130</f>
        <v>0</v>
      </c>
      <c r="L101" s="108"/>
    </row>
    <row r="102" spans="2:47" s="8" customFormat="1" ht="24.95" customHeight="1">
      <c r="B102" s="108"/>
      <c r="D102" s="109" t="s">
        <v>2982</v>
      </c>
      <c r="E102" s="110"/>
      <c r="F102" s="110"/>
      <c r="G102" s="110"/>
      <c r="H102" s="110"/>
      <c r="I102" s="110"/>
      <c r="J102" s="111">
        <f>J212</f>
        <v>0</v>
      </c>
      <c r="L102" s="108"/>
    </row>
    <row r="103" spans="2:47" s="8" customFormat="1" ht="24.95" customHeight="1">
      <c r="B103" s="108"/>
      <c r="D103" s="109" t="s">
        <v>2983</v>
      </c>
      <c r="E103" s="110"/>
      <c r="F103" s="110"/>
      <c r="G103" s="110"/>
      <c r="H103" s="110"/>
      <c r="I103" s="110"/>
      <c r="J103" s="111">
        <f>J333</f>
        <v>0</v>
      </c>
      <c r="L103" s="108"/>
    </row>
    <row r="104" spans="2:47" s="8" customFormat="1" ht="24.95" customHeight="1">
      <c r="B104" s="108"/>
      <c r="D104" s="109" t="s">
        <v>2984</v>
      </c>
      <c r="E104" s="110"/>
      <c r="F104" s="110"/>
      <c r="G104" s="110"/>
      <c r="H104" s="110"/>
      <c r="I104" s="110"/>
      <c r="J104" s="111">
        <f>J361</f>
        <v>0</v>
      </c>
      <c r="L104" s="108"/>
    </row>
    <row r="105" spans="2:47" s="8" customFormat="1" ht="24.95" customHeight="1">
      <c r="B105" s="108"/>
      <c r="D105" s="109" t="s">
        <v>2985</v>
      </c>
      <c r="E105" s="110"/>
      <c r="F105" s="110"/>
      <c r="G105" s="110"/>
      <c r="H105" s="110"/>
      <c r="I105" s="110"/>
      <c r="J105" s="111">
        <f>J416</f>
        <v>0</v>
      </c>
      <c r="L105" s="108"/>
    </row>
    <row r="106" spans="2:47" s="1" customFormat="1" ht="21.75" customHeight="1">
      <c r="B106" s="32"/>
      <c r="L106" s="32"/>
    </row>
    <row r="107" spans="2:47" s="1" customFormat="1" ht="6.95" customHeight="1">
      <c r="B107" s="44"/>
      <c r="C107" s="45"/>
      <c r="D107" s="45"/>
      <c r="E107" s="45"/>
      <c r="F107" s="45"/>
      <c r="G107" s="45"/>
      <c r="H107" s="45"/>
      <c r="I107" s="45"/>
      <c r="J107" s="45"/>
      <c r="K107" s="45"/>
      <c r="L107" s="32"/>
    </row>
    <row r="111" spans="2:47" s="1" customFormat="1" ht="6.95" customHeight="1">
      <c r="B111" s="46"/>
      <c r="C111" s="47"/>
      <c r="D111" s="47"/>
      <c r="E111" s="47"/>
      <c r="F111" s="47"/>
      <c r="G111" s="47"/>
      <c r="H111" s="47"/>
      <c r="I111" s="47"/>
      <c r="J111" s="47"/>
      <c r="K111" s="47"/>
      <c r="L111" s="32"/>
    </row>
    <row r="112" spans="2:47" s="1" customFormat="1" ht="24.95" customHeight="1">
      <c r="B112" s="32"/>
      <c r="C112" s="21" t="s">
        <v>161</v>
      </c>
      <c r="L112" s="32"/>
    </row>
    <row r="113" spans="2:20" s="1" customFormat="1" ht="6.95" customHeight="1">
      <c r="B113" s="32"/>
      <c r="L113" s="32"/>
    </row>
    <row r="114" spans="2:20" s="1" customFormat="1" ht="12" customHeight="1">
      <c r="B114" s="32"/>
      <c r="C114" s="27" t="s">
        <v>16</v>
      </c>
      <c r="L114" s="32"/>
    </row>
    <row r="115" spans="2:20" s="1" customFormat="1" ht="16.5" customHeight="1">
      <c r="B115" s="32"/>
      <c r="E115" s="240" t="str">
        <f>E7</f>
        <v>PŘÍSTAVBA WALDORFSKÉ MŠ TURNOV</v>
      </c>
      <c r="F115" s="241"/>
      <c r="G115" s="241"/>
      <c r="H115" s="241"/>
      <c r="L115" s="32"/>
    </row>
    <row r="116" spans="2:20" ht="12" customHeight="1">
      <c r="B116" s="20"/>
      <c r="C116" s="27" t="s">
        <v>148</v>
      </c>
      <c r="L116" s="20"/>
    </row>
    <row r="117" spans="2:20" ht="16.5" customHeight="1">
      <c r="B117" s="20"/>
      <c r="E117" s="240" t="s">
        <v>202</v>
      </c>
      <c r="F117" s="208"/>
      <c r="G117" s="208"/>
      <c r="H117" s="208"/>
      <c r="L117" s="20"/>
    </row>
    <row r="118" spans="2:20" ht="12" customHeight="1">
      <c r="B118" s="20"/>
      <c r="C118" s="27" t="s">
        <v>150</v>
      </c>
      <c r="L118" s="20"/>
    </row>
    <row r="119" spans="2:20" s="1" customFormat="1" ht="16.5" customHeight="1">
      <c r="B119" s="32"/>
      <c r="E119" s="237" t="s">
        <v>2483</v>
      </c>
      <c r="F119" s="242"/>
      <c r="G119" s="242"/>
      <c r="H119" s="242"/>
      <c r="L119" s="32"/>
    </row>
    <row r="120" spans="2:20" s="1" customFormat="1" ht="12" customHeight="1">
      <c r="B120" s="32"/>
      <c r="C120" s="27" t="s">
        <v>2484</v>
      </c>
      <c r="L120" s="32"/>
    </row>
    <row r="121" spans="2:20" s="1" customFormat="1" ht="16.5" customHeight="1">
      <c r="B121" s="32"/>
      <c r="E121" s="202" t="str">
        <f>E13</f>
        <v xml:space="preserve">700.2.3 - Zařízení zdravotně technických instalací </v>
      </c>
      <c r="F121" s="242"/>
      <c r="G121" s="242"/>
      <c r="H121" s="242"/>
      <c r="L121" s="32"/>
    </row>
    <row r="122" spans="2:20" s="1" customFormat="1" ht="6.95" customHeight="1">
      <c r="B122" s="32"/>
      <c r="L122" s="32"/>
    </row>
    <row r="123" spans="2:20" s="1" customFormat="1" ht="12" customHeight="1">
      <c r="B123" s="32"/>
      <c r="C123" s="27" t="s">
        <v>20</v>
      </c>
      <c r="F123" s="25" t="str">
        <f>F16</f>
        <v>Turnov</v>
      </c>
      <c r="I123" s="27" t="s">
        <v>22</v>
      </c>
      <c r="J123" s="52" t="str">
        <f>IF(J16="","",J16)</f>
        <v>24. 10. 2024</v>
      </c>
      <c r="L123" s="32"/>
    </row>
    <row r="124" spans="2:20" s="1" customFormat="1" ht="6.95" customHeight="1">
      <c r="B124" s="32"/>
      <c r="L124" s="32"/>
    </row>
    <row r="125" spans="2:20" s="1" customFormat="1" ht="15.2" customHeight="1">
      <c r="B125" s="32"/>
      <c r="C125" s="27" t="s">
        <v>24</v>
      </c>
      <c r="F125" s="25" t="str">
        <f>E19</f>
        <v>MĚSTO TURNOV</v>
      </c>
      <c r="I125" s="27" t="s">
        <v>30</v>
      </c>
      <c r="J125" s="30" t="str">
        <f>E25</f>
        <v>Valbek, spol. s r.o.</v>
      </c>
      <c r="L125" s="32"/>
    </row>
    <row r="126" spans="2:20" s="1" customFormat="1" ht="15.2" customHeight="1">
      <c r="B126" s="32"/>
      <c r="C126" s="27" t="s">
        <v>28</v>
      </c>
      <c r="F126" s="25" t="str">
        <f>IF(E22="","",E22)</f>
        <v>Vyplň údaj</v>
      </c>
      <c r="I126" s="27" t="s">
        <v>33</v>
      </c>
      <c r="J126" s="30" t="str">
        <f>E28</f>
        <v xml:space="preserve"> </v>
      </c>
      <c r="L126" s="32"/>
    </row>
    <row r="127" spans="2:20" s="1" customFormat="1" ht="10.35" customHeight="1">
      <c r="B127" s="32"/>
      <c r="L127" s="32"/>
    </row>
    <row r="128" spans="2:20" s="10" customFormat="1" ht="29.25" customHeight="1">
      <c r="B128" s="116"/>
      <c r="C128" s="117" t="s">
        <v>162</v>
      </c>
      <c r="D128" s="118" t="s">
        <v>62</v>
      </c>
      <c r="E128" s="118" t="s">
        <v>58</v>
      </c>
      <c r="F128" s="118" t="s">
        <v>59</v>
      </c>
      <c r="G128" s="118" t="s">
        <v>163</v>
      </c>
      <c r="H128" s="118" t="s">
        <v>164</v>
      </c>
      <c r="I128" s="118" t="s">
        <v>165</v>
      </c>
      <c r="J128" s="118" t="s">
        <v>154</v>
      </c>
      <c r="K128" s="119" t="s">
        <v>166</v>
      </c>
      <c r="L128" s="116"/>
      <c r="M128" s="59" t="s">
        <v>1</v>
      </c>
      <c r="N128" s="60" t="s">
        <v>41</v>
      </c>
      <c r="O128" s="60" t="s">
        <v>167</v>
      </c>
      <c r="P128" s="60" t="s">
        <v>168</v>
      </c>
      <c r="Q128" s="60" t="s">
        <v>169</v>
      </c>
      <c r="R128" s="60" t="s">
        <v>170</v>
      </c>
      <c r="S128" s="60" t="s">
        <v>171</v>
      </c>
      <c r="T128" s="61" t="s">
        <v>172</v>
      </c>
    </row>
    <row r="129" spans="2:65" s="1" customFormat="1" ht="22.9" customHeight="1">
      <c r="B129" s="32"/>
      <c r="C129" s="64" t="s">
        <v>173</v>
      </c>
      <c r="J129" s="120">
        <f>BK129</f>
        <v>0</v>
      </c>
      <c r="L129" s="32"/>
      <c r="M129" s="62"/>
      <c r="N129" s="53"/>
      <c r="O129" s="53"/>
      <c r="P129" s="121">
        <f>P130+P212+P333+P361+P416</f>
        <v>0</v>
      </c>
      <c r="Q129" s="53"/>
      <c r="R129" s="121">
        <f>R130+R212+R333+R361+R416</f>
        <v>0</v>
      </c>
      <c r="S129" s="53"/>
      <c r="T129" s="122">
        <f>T130+T212+T333+T361+T416</f>
        <v>0</v>
      </c>
      <c r="AT129" s="17" t="s">
        <v>76</v>
      </c>
      <c r="AU129" s="17" t="s">
        <v>156</v>
      </c>
      <c r="BK129" s="123">
        <f>BK130+BK212+BK333+BK361+BK416</f>
        <v>0</v>
      </c>
    </row>
    <row r="130" spans="2:65" s="11" customFormat="1" ht="25.9" customHeight="1">
      <c r="B130" s="124"/>
      <c r="D130" s="125" t="s">
        <v>76</v>
      </c>
      <c r="E130" s="126" t="s">
        <v>2986</v>
      </c>
      <c r="F130" s="126" t="s">
        <v>2987</v>
      </c>
      <c r="I130" s="127"/>
      <c r="J130" s="128">
        <f>BK130</f>
        <v>0</v>
      </c>
      <c r="L130" s="124"/>
      <c r="M130" s="129"/>
      <c r="P130" s="130">
        <f>SUM(P131:P211)</f>
        <v>0</v>
      </c>
      <c r="R130" s="130">
        <f>SUM(R131:R211)</f>
        <v>0</v>
      </c>
      <c r="T130" s="131">
        <f>SUM(T131:T211)</f>
        <v>0</v>
      </c>
      <c r="AR130" s="125" t="s">
        <v>84</v>
      </c>
      <c r="AT130" s="132" t="s">
        <v>76</v>
      </c>
      <c r="AU130" s="132" t="s">
        <v>77</v>
      </c>
      <c r="AY130" s="125" t="s">
        <v>177</v>
      </c>
      <c r="BK130" s="133">
        <f>SUM(BK131:BK211)</f>
        <v>0</v>
      </c>
    </row>
    <row r="131" spans="2:65" s="1" customFormat="1" ht="16.5" customHeight="1">
      <c r="B131" s="32"/>
      <c r="C131" s="136" t="s">
        <v>84</v>
      </c>
      <c r="D131" s="136" t="s">
        <v>180</v>
      </c>
      <c r="E131" s="137" t="s">
        <v>2988</v>
      </c>
      <c r="F131" s="138" t="s">
        <v>2989</v>
      </c>
      <c r="G131" s="139" t="s">
        <v>236</v>
      </c>
      <c r="H131" s="140">
        <v>6</v>
      </c>
      <c r="I131" s="141"/>
      <c r="J131" s="142">
        <f>ROUND(I131*H131,2)</f>
        <v>0</v>
      </c>
      <c r="K131" s="138" t="s">
        <v>1</v>
      </c>
      <c r="L131" s="32"/>
      <c r="M131" s="143" t="s">
        <v>1</v>
      </c>
      <c r="N131" s="144" t="s">
        <v>42</v>
      </c>
      <c r="P131" s="145">
        <f>O131*H131</f>
        <v>0</v>
      </c>
      <c r="Q131" s="145">
        <v>0</v>
      </c>
      <c r="R131" s="145">
        <f>Q131*H131</f>
        <v>0</v>
      </c>
      <c r="S131" s="145">
        <v>0</v>
      </c>
      <c r="T131" s="146">
        <f>S131*H131</f>
        <v>0</v>
      </c>
      <c r="AR131" s="147" t="s">
        <v>115</v>
      </c>
      <c r="AT131" s="147" t="s">
        <v>180</v>
      </c>
      <c r="AU131" s="147" t="s">
        <v>84</v>
      </c>
      <c r="AY131" s="17" t="s">
        <v>177</v>
      </c>
      <c r="BE131" s="148">
        <f>IF(N131="základní",J131,0)</f>
        <v>0</v>
      </c>
      <c r="BF131" s="148">
        <f>IF(N131="snížená",J131,0)</f>
        <v>0</v>
      </c>
      <c r="BG131" s="148">
        <f>IF(N131="zákl. přenesená",J131,0)</f>
        <v>0</v>
      </c>
      <c r="BH131" s="148">
        <f>IF(N131="sníž. přenesená",J131,0)</f>
        <v>0</v>
      </c>
      <c r="BI131" s="148">
        <f>IF(N131="nulová",J131,0)</f>
        <v>0</v>
      </c>
      <c r="BJ131" s="17" t="s">
        <v>84</v>
      </c>
      <c r="BK131" s="148">
        <f>ROUND(I131*H131,2)</f>
        <v>0</v>
      </c>
      <c r="BL131" s="17" t="s">
        <v>115</v>
      </c>
      <c r="BM131" s="147" t="s">
        <v>2990</v>
      </c>
    </row>
    <row r="132" spans="2:65" s="1" customFormat="1" ht="11.25">
      <c r="B132" s="32"/>
      <c r="D132" s="149" t="s">
        <v>186</v>
      </c>
      <c r="F132" s="150" t="s">
        <v>2989</v>
      </c>
      <c r="I132" s="151"/>
      <c r="L132" s="32"/>
      <c r="M132" s="152"/>
      <c r="T132" s="56"/>
      <c r="AT132" s="17" t="s">
        <v>186</v>
      </c>
      <c r="AU132" s="17" t="s">
        <v>84</v>
      </c>
    </row>
    <row r="133" spans="2:65" s="1" customFormat="1" ht="39">
      <c r="B133" s="32"/>
      <c r="D133" s="149" t="s">
        <v>784</v>
      </c>
      <c r="F133" s="193" t="s">
        <v>2991</v>
      </c>
      <c r="I133" s="151"/>
      <c r="L133" s="32"/>
      <c r="M133" s="152"/>
      <c r="T133" s="56"/>
      <c r="AT133" s="17" t="s">
        <v>784</v>
      </c>
      <c r="AU133" s="17" t="s">
        <v>84</v>
      </c>
    </row>
    <row r="134" spans="2:65" s="1" customFormat="1" ht="16.5" customHeight="1">
      <c r="B134" s="32"/>
      <c r="C134" s="136" t="s">
        <v>86</v>
      </c>
      <c r="D134" s="136" t="s">
        <v>180</v>
      </c>
      <c r="E134" s="137" t="s">
        <v>2992</v>
      </c>
      <c r="F134" s="138" t="s">
        <v>2993</v>
      </c>
      <c r="G134" s="139" t="s">
        <v>236</v>
      </c>
      <c r="H134" s="140">
        <v>12</v>
      </c>
      <c r="I134" s="141"/>
      <c r="J134" s="142">
        <f>ROUND(I134*H134,2)</f>
        <v>0</v>
      </c>
      <c r="K134" s="138" t="s">
        <v>1</v>
      </c>
      <c r="L134" s="32"/>
      <c r="M134" s="143" t="s">
        <v>1</v>
      </c>
      <c r="N134" s="144" t="s">
        <v>42</v>
      </c>
      <c r="P134" s="145">
        <f>O134*H134</f>
        <v>0</v>
      </c>
      <c r="Q134" s="145">
        <v>0</v>
      </c>
      <c r="R134" s="145">
        <f>Q134*H134</f>
        <v>0</v>
      </c>
      <c r="S134" s="145">
        <v>0</v>
      </c>
      <c r="T134" s="146">
        <f>S134*H134</f>
        <v>0</v>
      </c>
      <c r="AR134" s="147" t="s">
        <v>115</v>
      </c>
      <c r="AT134" s="147" t="s">
        <v>180</v>
      </c>
      <c r="AU134" s="147" t="s">
        <v>84</v>
      </c>
      <c r="AY134" s="17" t="s">
        <v>177</v>
      </c>
      <c r="BE134" s="148">
        <f>IF(N134="základní",J134,0)</f>
        <v>0</v>
      </c>
      <c r="BF134" s="148">
        <f>IF(N134="snížená",J134,0)</f>
        <v>0</v>
      </c>
      <c r="BG134" s="148">
        <f>IF(N134="zákl. přenesená",J134,0)</f>
        <v>0</v>
      </c>
      <c r="BH134" s="148">
        <f>IF(N134="sníž. přenesená",J134,0)</f>
        <v>0</v>
      </c>
      <c r="BI134" s="148">
        <f>IF(N134="nulová",J134,0)</f>
        <v>0</v>
      </c>
      <c r="BJ134" s="17" t="s">
        <v>84</v>
      </c>
      <c r="BK134" s="148">
        <f>ROUND(I134*H134,2)</f>
        <v>0</v>
      </c>
      <c r="BL134" s="17" t="s">
        <v>115</v>
      </c>
      <c r="BM134" s="147" t="s">
        <v>2994</v>
      </c>
    </row>
    <row r="135" spans="2:65" s="1" customFormat="1" ht="11.25">
      <c r="B135" s="32"/>
      <c r="D135" s="149" t="s">
        <v>186</v>
      </c>
      <c r="F135" s="150" t="s">
        <v>2993</v>
      </c>
      <c r="I135" s="151"/>
      <c r="L135" s="32"/>
      <c r="M135" s="152"/>
      <c r="T135" s="56"/>
      <c r="AT135" s="17" t="s">
        <v>186</v>
      </c>
      <c r="AU135" s="17" t="s">
        <v>84</v>
      </c>
    </row>
    <row r="136" spans="2:65" s="1" customFormat="1" ht="39">
      <c r="B136" s="32"/>
      <c r="D136" s="149" t="s">
        <v>784</v>
      </c>
      <c r="F136" s="193" t="s">
        <v>2995</v>
      </c>
      <c r="I136" s="151"/>
      <c r="L136" s="32"/>
      <c r="M136" s="152"/>
      <c r="T136" s="56"/>
      <c r="AT136" s="17" t="s">
        <v>784</v>
      </c>
      <c r="AU136" s="17" t="s">
        <v>84</v>
      </c>
    </row>
    <row r="137" spans="2:65" s="1" customFormat="1" ht="16.5" customHeight="1">
      <c r="B137" s="32"/>
      <c r="C137" s="136" t="s">
        <v>102</v>
      </c>
      <c r="D137" s="136" t="s">
        <v>180</v>
      </c>
      <c r="E137" s="137" t="s">
        <v>2996</v>
      </c>
      <c r="F137" s="138" t="s">
        <v>2997</v>
      </c>
      <c r="G137" s="139" t="s">
        <v>236</v>
      </c>
      <c r="H137" s="140">
        <v>13</v>
      </c>
      <c r="I137" s="141"/>
      <c r="J137" s="142">
        <f>ROUND(I137*H137,2)</f>
        <v>0</v>
      </c>
      <c r="K137" s="138" t="s">
        <v>1</v>
      </c>
      <c r="L137" s="32"/>
      <c r="M137" s="143" t="s">
        <v>1</v>
      </c>
      <c r="N137" s="144" t="s">
        <v>42</v>
      </c>
      <c r="P137" s="145">
        <f>O137*H137</f>
        <v>0</v>
      </c>
      <c r="Q137" s="145">
        <v>0</v>
      </c>
      <c r="R137" s="145">
        <f>Q137*H137</f>
        <v>0</v>
      </c>
      <c r="S137" s="145">
        <v>0</v>
      </c>
      <c r="T137" s="146">
        <f>S137*H137</f>
        <v>0</v>
      </c>
      <c r="AR137" s="147" t="s">
        <v>115</v>
      </c>
      <c r="AT137" s="147" t="s">
        <v>180</v>
      </c>
      <c r="AU137" s="147" t="s">
        <v>84</v>
      </c>
      <c r="AY137" s="17" t="s">
        <v>177</v>
      </c>
      <c r="BE137" s="148">
        <f>IF(N137="základní",J137,0)</f>
        <v>0</v>
      </c>
      <c r="BF137" s="148">
        <f>IF(N137="snížená",J137,0)</f>
        <v>0</v>
      </c>
      <c r="BG137" s="148">
        <f>IF(N137="zákl. přenesená",J137,0)</f>
        <v>0</v>
      </c>
      <c r="BH137" s="148">
        <f>IF(N137="sníž. přenesená",J137,0)</f>
        <v>0</v>
      </c>
      <c r="BI137" s="148">
        <f>IF(N137="nulová",J137,0)</f>
        <v>0</v>
      </c>
      <c r="BJ137" s="17" t="s">
        <v>84</v>
      </c>
      <c r="BK137" s="148">
        <f>ROUND(I137*H137,2)</f>
        <v>0</v>
      </c>
      <c r="BL137" s="17" t="s">
        <v>115</v>
      </c>
      <c r="BM137" s="147" t="s">
        <v>2998</v>
      </c>
    </row>
    <row r="138" spans="2:65" s="1" customFormat="1" ht="11.25">
      <c r="B138" s="32"/>
      <c r="D138" s="149" t="s">
        <v>186</v>
      </c>
      <c r="F138" s="150" t="s">
        <v>2997</v>
      </c>
      <c r="I138" s="151"/>
      <c r="L138" s="32"/>
      <c r="M138" s="152"/>
      <c r="T138" s="56"/>
      <c r="AT138" s="17" t="s">
        <v>186</v>
      </c>
      <c r="AU138" s="17" t="s">
        <v>84</v>
      </c>
    </row>
    <row r="139" spans="2:65" s="1" customFormat="1" ht="39">
      <c r="B139" s="32"/>
      <c r="D139" s="149" t="s">
        <v>784</v>
      </c>
      <c r="F139" s="193" t="s">
        <v>2999</v>
      </c>
      <c r="I139" s="151"/>
      <c r="L139" s="32"/>
      <c r="M139" s="152"/>
      <c r="T139" s="56"/>
      <c r="AT139" s="17" t="s">
        <v>784</v>
      </c>
      <c r="AU139" s="17" t="s">
        <v>84</v>
      </c>
    </row>
    <row r="140" spans="2:65" s="1" customFormat="1" ht="16.5" customHeight="1">
      <c r="B140" s="32"/>
      <c r="C140" s="136" t="s">
        <v>115</v>
      </c>
      <c r="D140" s="136" t="s">
        <v>180</v>
      </c>
      <c r="E140" s="137" t="s">
        <v>3000</v>
      </c>
      <c r="F140" s="138" t="s">
        <v>3001</v>
      </c>
      <c r="G140" s="139" t="s">
        <v>236</v>
      </c>
      <c r="H140" s="140">
        <v>48</v>
      </c>
      <c r="I140" s="141"/>
      <c r="J140" s="142">
        <f>ROUND(I140*H140,2)</f>
        <v>0</v>
      </c>
      <c r="K140" s="138" t="s">
        <v>1</v>
      </c>
      <c r="L140" s="32"/>
      <c r="M140" s="143" t="s">
        <v>1</v>
      </c>
      <c r="N140" s="144" t="s">
        <v>42</v>
      </c>
      <c r="P140" s="145">
        <f>O140*H140</f>
        <v>0</v>
      </c>
      <c r="Q140" s="145">
        <v>0</v>
      </c>
      <c r="R140" s="145">
        <f>Q140*H140</f>
        <v>0</v>
      </c>
      <c r="S140" s="145">
        <v>0</v>
      </c>
      <c r="T140" s="146">
        <f>S140*H140</f>
        <v>0</v>
      </c>
      <c r="AR140" s="147" t="s">
        <v>115</v>
      </c>
      <c r="AT140" s="147" t="s">
        <v>180</v>
      </c>
      <c r="AU140" s="147" t="s">
        <v>84</v>
      </c>
      <c r="AY140" s="17" t="s">
        <v>177</v>
      </c>
      <c r="BE140" s="148">
        <f>IF(N140="základní",J140,0)</f>
        <v>0</v>
      </c>
      <c r="BF140" s="148">
        <f>IF(N140="snížená",J140,0)</f>
        <v>0</v>
      </c>
      <c r="BG140" s="148">
        <f>IF(N140="zákl. přenesená",J140,0)</f>
        <v>0</v>
      </c>
      <c r="BH140" s="148">
        <f>IF(N140="sníž. přenesená",J140,0)</f>
        <v>0</v>
      </c>
      <c r="BI140" s="148">
        <f>IF(N140="nulová",J140,0)</f>
        <v>0</v>
      </c>
      <c r="BJ140" s="17" t="s">
        <v>84</v>
      </c>
      <c r="BK140" s="148">
        <f>ROUND(I140*H140,2)</f>
        <v>0</v>
      </c>
      <c r="BL140" s="17" t="s">
        <v>115</v>
      </c>
      <c r="BM140" s="147" t="s">
        <v>3002</v>
      </c>
    </row>
    <row r="141" spans="2:65" s="1" customFormat="1" ht="11.25">
      <c r="B141" s="32"/>
      <c r="D141" s="149" t="s">
        <v>186</v>
      </c>
      <c r="F141" s="150" t="s">
        <v>3001</v>
      </c>
      <c r="I141" s="151"/>
      <c r="L141" s="32"/>
      <c r="M141" s="152"/>
      <c r="T141" s="56"/>
      <c r="AT141" s="17" t="s">
        <v>186</v>
      </c>
      <c r="AU141" s="17" t="s">
        <v>84</v>
      </c>
    </row>
    <row r="142" spans="2:65" s="1" customFormat="1" ht="39">
      <c r="B142" s="32"/>
      <c r="D142" s="149" t="s">
        <v>784</v>
      </c>
      <c r="F142" s="193" t="s">
        <v>3003</v>
      </c>
      <c r="I142" s="151"/>
      <c r="L142" s="32"/>
      <c r="M142" s="152"/>
      <c r="T142" s="56"/>
      <c r="AT142" s="17" t="s">
        <v>784</v>
      </c>
      <c r="AU142" s="17" t="s">
        <v>84</v>
      </c>
    </row>
    <row r="143" spans="2:65" s="1" customFormat="1" ht="16.5" customHeight="1">
      <c r="B143" s="32"/>
      <c r="C143" s="136" t="s">
        <v>176</v>
      </c>
      <c r="D143" s="136" t="s">
        <v>180</v>
      </c>
      <c r="E143" s="137" t="s">
        <v>3004</v>
      </c>
      <c r="F143" s="138" t="s">
        <v>3005</v>
      </c>
      <c r="G143" s="139" t="s">
        <v>236</v>
      </c>
      <c r="H143" s="140">
        <v>20</v>
      </c>
      <c r="I143" s="141"/>
      <c r="J143" s="142">
        <f>ROUND(I143*H143,2)</f>
        <v>0</v>
      </c>
      <c r="K143" s="138" t="s">
        <v>1</v>
      </c>
      <c r="L143" s="32"/>
      <c r="M143" s="143" t="s">
        <v>1</v>
      </c>
      <c r="N143" s="144" t="s">
        <v>42</v>
      </c>
      <c r="P143" s="145">
        <f>O143*H143</f>
        <v>0</v>
      </c>
      <c r="Q143" s="145">
        <v>0</v>
      </c>
      <c r="R143" s="145">
        <f>Q143*H143</f>
        <v>0</v>
      </c>
      <c r="S143" s="145">
        <v>0</v>
      </c>
      <c r="T143" s="146">
        <f>S143*H143</f>
        <v>0</v>
      </c>
      <c r="AR143" s="147" t="s">
        <v>115</v>
      </c>
      <c r="AT143" s="147" t="s">
        <v>180</v>
      </c>
      <c r="AU143" s="147" t="s">
        <v>84</v>
      </c>
      <c r="AY143" s="17" t="s">
        <v>177</v>
      </c>
      <c r="BE143" s="148">
        <f>IF(N143="základní",J143,0)</f>
        <v>0</v>
      </c>
      <c r="BF143" s="148">
        <f>IF(N143="snížená",J143,0)</f>
        <v>0</v>
      </c>
      <c r="BG143" s="148">
        <f>IF(N143="zákl. přenesená",J143,0)</f>
        <v>0</v>
      </c>
      <c r="BH143" s="148">
        <f>IF(N143="sníž. přenesená",J143,0)</f>
        <v>0</v>
      </c>
      <c r="BI143" s="148">
        <f>IF(N143="nulová",J143,0)</f>
        <v>0</v>
      </c>
      <c r="BJ143" s="17" t="s">
        <v>84</v>
      </c>
      <c r="BK143" s="148">
        <f>ROUND(I143*H143,2)</f>
        <v>0</v>
      </c>
      <c r="BL143" s="17" t="s">
        <v>115</v>
      </c>
      <c r="BM143" s="147" t="s">
        <v>3006</v>
      </c>
    </row>
    <row r="144" spans="2:65" s="1" customFormat="1" ht="11.25">
      <c r="B144" s="32"/>
      <c r="D144" s="149" t="s">
        <v>186</v>
      </c>
      <c r="F144" s="150" t="s">
        <v>3005</v>
      </c>
      <c r="I144" s="151"/>
      <c r="L144" s="32"/>
      <c r="M144" s="152"/>
      <c r="T144" s="56"/>
      <c r="AT144" s="17" t="s">
        <v>186</v>
      </c>
      <c r="AU144" s="17" t="s">
        <v>84</v>
      </c>
    </row>
    <row r="145" spans="2:65" s="1" customFormat="1" ht="39">
      <c r="B145" s="32"/>
      <c r="D145" s="149" t="s">
        <v>784</v>
      </c>
      <c r="F145" s="193" t="s">
        <v>3007</v>
      </c>
      <c r="I145" s="151"/>
      <c r="L145" s="32"/>
      <c r="M145" s="152"/>
      <c r="T145" s="56"/>
      <c r="AT145" s="17" t="s">
        <v>784</v>
      </c>
      <c r="AU145" s="17" t="s">
        <v>84</v>
      </c>
    </row>
    <row r="146" spans="2:65" s="1" customFormat="1" ht="16.5" customHeight="1">
      <c r="B146" s="32"/>
      <c r="C146" s="136" t="s">
        <v>277</v>
      </c>
      <c r="D146" s="136" t="s">
        <v>180</v>
      </c>
      <c r="E146" s="137" t="s">
        <v>3008</v>
      </c>
      <c r="F146" s="138" t="s">
        <v>3009</v>
      </c>
      <c r="G146" s="139" t="s">
        <v>236</v>
      </c>
      <c r="H146" s="140">
        <v>50</v>
      </c>
      <c r="I146" s="141"/>
      <c r="J146" s="142">
        <f>ROUND(I146*H146,2)</f>
        <v>0</v>
      </c>
      <c r="K146" s="138" t="s">
        <v>1</v>
      </c>
      <c r="L146" s="32"/>
      <c r="M146" s="143" t="s">
        <v>1</v>
      </c>
      <c r="N146" s="144" t="s">
        <v>42</v>
      </c>
      <c r="P146" s="145">
        <f>O146*H146</f>
        <v>0</v>
      </c>
      <c r="Q146" s="145">
        <v>0</v>
      </c>
      <c r="R146" s="145">
        <f>Q146*H146</f>
        <v>0</v>
      </c>
      <c r="S146" s="145">
        <v>0</v>
      </c>
      <c r="T146" s="146">
        <f>S146*H146</f>
        <v>0</v>
      </c>
      <c r="AR146" s="147" t="s">
        <v>115</v>
      </c>
      <c r="AT146" s="147" t="s">
        <v>180</v>
      </c>
      <c r="AU146" s="147" t="s">
        <v>84</v>
      </c>
      <c r="AY146" s="17" t="s">
        <v>177</v>
      </c>
      <c r="BE146" s="148">
        <f>IF(N146="základní",J146,0)</f>
        <v>0</v>
      </c>
      <c r="BF146" s="148">
        <f>IF(N146="snížená",J146,0)</f>
        <v>0</v>
      </c>
      <c r="BG146" s="148">
        <f>IF(N146="zákl. přenesená",J146,0)</f>
        <v>0</v>
      </c>
      <c r="BH146" s="148">
        <f>IF(N146="sníž. přenesená",J146,0)</f>
        <v>0</v>
      </c>
      <c r="BI146" s="148">
        <f>IF(N146="nulová",J146,0)</f>
        <v>0</v>
      </c>
      <c r="BJ146" s="17" t="s">
        <v>84</v>
      </c>
      <c r="BK146" s="148">
        <f>ROUND(I146*H146,2)</f>
        <v>0</v>
      </c>
      <c r="BL146" s="17" t="s">
        <v>115</v>
      </c>
      <c r="BM146" s="147" t="s">
        <v>3010</v>
      </c>
    </row>
    <row r="147" spans="2:65" s="1" customFormat="1" ht="11.25">
      <c r="B147" s="32"/>
      <c r="D147" s="149" t="s">
        <v>186</v>
      </c>
      <c r="F147" s="150" t="s">
        <v>3009</v>
      </c>
      <c r="I147" s="151"/>
      <c r="L147" s="32"/>
      <c r="M147" s="152"/>
      <c r="T147" s="56"/>
      <c r="AT147" s="17" t="s">
        <v>186</v>
      </c>
      <c r="AU147" s="17" t="s">
        <v>84</v>
      </c>
    </row>
    <row r="148" spans="2:65" s="1" customFormat="1" ht="39">
      <c r="B148" s="32"/>
      <c r="D148" s="149" t="s">
        <v>784</v>
      </c>
      <c r="F148" s="193" t="s">
        <v>3011</v>
      </c>
      <c r="I148" s="151"/>
      <c r="L148" s="32"/>
      <c r="M148" s="152"/>
      <c r="T148" s="56"/>
      <c r="AT148" s="17" t="s">
        <v>784</v>
      </c>
      <c r="AU148" s="17" t="s">
        <v>84</v>
      </c>
    </row>
    <row r="149" spans="2:65" s="1" customFormat="1" ht="16.5" customHeight="1">
      <c r="B149" s="32"/>
      <c r="C149" s="136" t="s">
        <v>283</v>
      </c>
      <c r="D149" s="136" t="s">
        <v>180</v>
      </c>
      <c r="E149" s="137" t="s">
        <v>3012</v>
      </c>
      <c r="F149" s="138" t="s">
        <v>3013</v>
      </c>
      <c r="G149" s="139" t="s">
        <v>236</v>
      </c>
      <c r="H149" s="140">
        <v>20</v>
      </c>
      <c r="I149" s="141"/>
      <c r="J149" s="142">
        <f>ROUND(I149*H149,2)</f>
        <v>0</v>
      </c>
      <c r="K149" s="138" t="s">
        <v>1</v>
      </c>
      <c r="L149" s="32"/>
      <c r="M149" s="143" t="s">
        <v>1</v>
      </c>
      <c r="N149" s="144" t="s">
        <v>42</v>
      </c>
      <c r="P149" s="145">
        <f>O149*H149</f>
        <v>0</v>
      </c>
      <c r="Q149" s="145">
        <v>0</v>
      </c>
      <c r="R149" s="145">
        <f>Q149*H149</f>
        <v>0</v>
      </c>
      <c r="S149" s="145">
        <v>0</v>
      </c>
      <c r="T149" s="146">
        <f>S149*H149</f>
        <v>0</v>
      </c>
      <c r="AR149" s="147" t="s">
        <v>115</v>
      </c>
      <c r="AT149" s="147" t="s">
        <v>180</v>
      </c>
      <c r="AU149" s="147" t="s">
        <v>84</v>
      </c>
      <c r="AY149" s="17" t="s">
        <v>177</v>
      </c>
      <c r="BE149" s="148">
        <f>IF(N149="základní",J149,0)</f>
        <v>0</v>
      </c>
      <c r="BF149" s="148">
        <f>IF(N149="snížená",J149,0)</f>
        <v>0</v>
      </c>
      <c r="BG149" s="148">
        <f>IF(N149="zákl. přenesená",J149,0)</f>
        <v>0</v>
      </c>
      <c r="BH149" s="148">
        <f>IF(N149="sníž. přenesená",J149,0)</f>
        <v>0</v>
      </c>
      <c r="BI149" s="148">
        <f>IF(N149="nulová",J149,0)</f>
        <v>0</v>
      </c>
      <c r="BJ149" s="17" t="s">
        <v>84</v>
      </c>
      <c r="BK149" s="148">
        <f>ROUND(I149*H149,2)</f>
        <v>0</v>
      </c>
      <c r="BL149" s="17" t="s">
        <v>115</v>
      </c>
      <c r="BM149" s="147" t="s">
        <v>3014</v>
      </c>
    </row>
    <row r="150" spans="2:65" s="1" customFormat="1" ht="11.25">
      <c r="B150" s="32"/>
      <c r="D150" s="149" t="s">
        <v>186</v>
      </c>
      <c r="F150" s="150" t="s">
        <v>3013</v>
      </c>
      <c r="I150" s="151"/>
      <c r="L150" s="32"/>
      <c r="M150" s="152"/>
      <c r="T150" s="56"/>
      <c r="AT150" s="17" t="s">
        <v>186</v>
      </c>
      <c r="AU150" s="17" t="s">
        <v>84</v>
      </c>
    </row>
    <row r="151" spans="2:65" s="1" customFormat="1" ht="39">
      <c r="B151" s="32"/>
      <c r="D151" s="149" t="s">
        <v>784</v>
      </c>
      <c r="F151" s="193" t="s">
        <v>3015</v>
      </c>
      <c r="I151" s="151"/>
      <c r="L151" s="32"/>
      <c r="M151" s="152"/>
      <c r="T151" s="56"/>
      <c r="AT151" s="17" t="s">
        <v>784</v>
      </c>
      <c r="AU151" s="17" t="s">
        <v>84</v>
      </c>
    </row>
    <row r="152" spans="2:65" s="1" customFormat="1" ht="24.2" customHeight="1">
      <c r="B152" s="32"/>
      <c r="C152" s="136" t="s">
        <v>290</v>
      </c>
      <c r="D152" s="136" t="s">
        <v>180</v>
      </c>
      <c r="E152" s="137" t="s">
        <v>3016</v>
      </c>
      <c r="F152" s="138" t="s">
        <v>3017</v>
      </c>
      <c r="G152" s="139" t="s">
        <v>393</v>
      </c>
      <c r="H152" s="140">
        <v>2</v>
      </c>
      <c r="I152" s="141"/>
      <c r="J152" s="142">
        <f>ROUND(I152*H152,2)</f>
        <v>0</v>
      </c>
      <c r="K152" s="138" t="s">
        <v>1</v>
      </c>
      <c r="L152" s="32"/>
      <c r="M152" s="143" t="s">
        <v>1</v>
      </c>
      <c r="N152" s="144" t="s">
        <v>42</v>
      </c>
      <c r="P152" s="145">
        <f>O152*H152</f>
        <v>0</v>
      </c>
      <c r="Q152" s="145">
        <v>0</v>
      </c>
      <c r="R152" s="145">
        <f>Q152*H152</f>
        <v>0</v>
      </c>
      <c r="S152" s="145">
        <v>0</v>
      </c>
      <c r="T152" s="146">
        <f>S152*H152</f>
        <v>0</v>
      </c>
      <c r="AR152" s="147" t="s">
        <v>115</v>
      </c>
      <c r="AT152" s="147" t="s">
        <v>180</v>
      </c>
      <c r="AU152" s="147" t="s">
        <v>84</v>
      </c>
      <c r="AY152" s="17" t="s">
        <v>177</v>
      </c>
      <c r="BE152" s="148">
        <f>IF(N152="základní",J152,0)</f>
        <v>0</v>
      </c>
      <c r="BF152" s="148">
        <f>IF(N152="snížená",J152,0)</f>
        <v>0</v>
      </c>
      <c r="BG152" s="148">
        <f>IF(N152="zákl. přenesená",J152,0)</f>
        <v>0</v>
      </c>
      <c r="BH152" s="148">
        <f>IF(N152="sníž. přenesená",J152,0)</f>
        <v>0</v>
      </c>
      <c r="BI152" s="148">
        <f>IF(N152="nulová",J152,0)</f>
        <v>0</v>
      </c>
      <c r="BJ152" s="17" t="s">
        <v>84</v>
      </c>
      <c r="BK152" s="148">
        <f>ROUND(I152*H152,2)</f>
        <v>0</v>
      </c>
      <c r="BL152" s="17" t="s">
        <v>115</v>
      </c>
      <c r="BM152" s="147" t="s">
        <v>3018</v>
      </c>
    </row>
    <row r="153" spans="2:65" s="1" customFormat="1" ht="11.25">
      <c r="B153" s="32"/>
      <c r="D153" s="149" t="s">
        <v>186</v>
      </c>
      <c r="F153" s="150" t="s">
        <v>3017</v>
      </c>
      <c r="I153" s="151"/>
      <c r="L153" s="32"/>
      <c r="M153" s="152"/>
      <c r="T153" s="56"/>
      <c r="AT153" s="17" t="s">
        <v>186</v>
      </c>
      <c r="AU153" s="17" t="s">
        <v>84</v>
      </c>
    </row>
    <row r="154" spans="2:65" s="1" customFormat="1" ht="39">
      <c r="B154" s="32"/>
      <c r="D154" s="149" t="s">
        <v>784</v>
      </c>
      <c r="F154" s="193" t="s">
        <v>3019</v>
      </c>
      <c r="I154" s="151"/>
      <c r="L154" s="32"/>
      <c r="M154" s="152"/>
      <c r="T154" s="56"/>
      <c r="AT154" s="17" t="s">
        <v>784</v>
      </c>
      <c r="AU154" s="17" t="s">
        <v>84</v>
      </c>
    </row>
    <row r="155" spans="2:65" s="1" customFormat="1" ht="16.5" customHeight="1">
      <c r="B155" s="32"/>
      <c r="C155" s="136" t="s">
        <v>299</v>
      </c>
      <c r="D155" s="136" t="s">
        <v>180</v>
      </c>
      <c r="E155" s="137" t="s">
        <v>3020</v>
      </c>
      <c r="F155" s="138" t="s">
        <v>3021</v>
      </c>
      <c r="G155" s="139" t="s">
        <v>236</v>
      </c>
      <c r="H155" s="140">
        <v>6</v>
      </c>
      <c r="I155" s="141"/>
      <c r="J155" s="142">
        <f>ROUND(I155*H155,2)</f>
        <v>0</v>
      </c>
      <c r="K155" s="138" t="s">
        <v>1</v>
      </c>
      <c r="L155" s="32"/>
      <c r="M155" s="143" t="s">
        <v>1</v>
      </c>
      <c r="N155" s="144" t="s">
        <v>42</v>
      </c>
      <c r="P155" s="145">
        <f>O155*H155</f>
        <v>0</v>
      </c>
      <c r="Q155" s="145">
        <v>0</v>
      </c>
      <c r="R155" s="145">
        <f>Q155*H155</f>
        <v>0</v>
      </c>
      <c r="S155" s="145">
        <v>0</v>
      </c>
      <c r="T155" s="146">
        <f>S155*H155</f>
        <v>0</v>
      </c>
      <c r="AR155" s="147" t="s">
        <v>115</v>
      </c>
      <c r="AT155" s="147" t="s">
        <v>180</v>
      </c>
      <c r="AU155" s="147" t="s">
        <v>84</v>
      </c>
      <c r="AY155" s="17" t="s">
        <v>177</v>
      </c>
      <c r="BE155" s="148">
        <f>IF(N155="základní",J155,0)</f>
        <v>0</v>
      </c>
      <c r="BF155" s="148">
        <f>IF(N155="snížená",J155,0)</f>
        <v>0</v>
      </c>
      <c r="BG155" s="148">
        <f>IF(N155="zákl. přenesená",J155,0)</f>
        <v>0</v>
      </c>
      <c r="BH155" s="148">
        <f>IF(N155="sníž. přenesená",J155,0)</f>
        <v>0</v>
      </c>
      <c r="BI155" s="148">
        <f>IF(N155="nulová",J155,0)</f>
        <v>0</v>
      </c>
      <c r="BJ155" s="17" t="s">
        <v>84</v>
      </c>
      <c r="BK155" s="148">
        <f>ROUND(I155*H155,2)</f>
        <v>0</v>
      </c>
      <c r="BL155" s="17" t="s">
        <v>115</v>
      </c>
      <c r="BM155" s="147" t="s">
        <v>3022</v>
      </c>
    </row>
    <row r="156" spans="2:65" s="1" customFormat="1" ht="29.25">
      <c r="B156" s="32"/>
      <c r="D156" s="149" t="s">
        <v>186</v>
      </c>
      <c r="F156" s="150" t="s">
        <v>3023</v>
      </c>
      <c r="I156" s="151"/>
      <c r="L156" s="32"/>
      <c r="M156" s="152"/>
      <c r="T156" s="56"/>
      <c r="AT156" s="17" t="s">
        <v>186</v>
      </c>
      <c r="AU156" s="17" t="s">
        <v>84</v>
      </c>
    </row>
    <row r="157" spans="2:65" s="1" customFormat="1" ht="39">
      <c r="B157" s="32"/>
      <c r="D157" s="149" t="s">
        <v>784</v>
      </c>
      <c r="F157" s="193" t="s">
        <v>3024</v>
      </c>
      <c r="I157" s="151"/>
      <c r="L157" s="32"/>
      <c r="M157" s="152"/>
      <c r="T157" s="56"/>
      <c r="AT157" s="17" t="s">
        <v>784</v>
      </c>
      <c r="AU157" s="17" t="s">
        <v>84</v>
      </c>
    </row>
    <row r="158" spans="2:65" s="1" customFormat="1" ht="16.5" customHeight="1">
      <c r="B158" s="32"/>
      <c r="C158" s="136" t="s">
        <v>304</v>
      </c>
      <c r="D158" s="136" t="s">
        <v>180</v>
      </c>
      <c r="E158" s="137" t="s">
        <v>3025</v>
      </c>
      <c r="F158" s="138" t="s">
        <v>3026</v>
      </c>
      <c r="G158" s="139" t="s">
        <v>393</v>
      </c>
      <c r="H158" s="140">
        <v>2</v>
      </c>
      <c r="I158" s="141"/>
      <c r="J158" s="142">
        <f>ROUND(I158*H158,2)</f>
        <v>0</v>
      </c>
      <c r="K158" s="138" t="s">
        <v>1</v>
      </c>
      <c r="L158" s="32"/>
      <c r="M158" s="143" t="s">
        <v>1</v>
      </c>
      <c r="N158" s="144" t="s">
        <v>42</v>
      </c>
      <c r="P158" s="145">
        <f>O158*H158</f>
        <v>0</v>
      </c>
      <c r="Q158" s="145">
        <v>0</v>
      </c>
      <c r="R158" s="145">
        <f>Q158*H158</f>
        <v>0</v>
      </c>
      <c r="S158" s="145">
        <v>0</v>
      </c>
      <c r="T158" s="146">
        <f>S158*H158</f>
        <v>0</v>
      </c>
      <c r="AR158" s="147" t="s">
        <v>115</v>
      </c>
      <c r="AT158" s="147" t="s">
        <v>180</v>
      </c>
      <c r="AU158" s="147" t="s">
        <v>84</v>
      </c>
      <c r="AY158" s="17" t="s">
        <v>177</v>
      </c>
      <c r="BE158" s="148">
        <f>IF(N158="základní",J158,0)</f>
        <v>0</v>
      </c>
      <c r="BF158" s="148">
        <f>IF(N158="snížená",J158,0)</f>
        <v>0</v>
      </c>
      <c r="BG158" s="148">
        <f>IF(N158="zákl. přenesená",J158,0)</f>
        <v>0</v>
      </c>
      <c r="BH158" s="148">
        <f>IF(N158="sníž. přenesená",J158,0)</f>
        <v>0</v>
      </c>
      <c r="BI158" s="148">
        <f>IF(N158="nulová",J158,0)</f>
        <v>0</v>
      </c>
      <c r="BJ158" s="17" t="s">
        <v>84</v>
      </c>
      <c r="BK158" s="148">
        <f>ROUND(I158*H158,2)</f>
        <v>0</v>
      </c>
      <c r="BL158" s="17" t="s">
        <v>115</v>
      </c>
      <c r="BM158" s="147" t="s">
        <v>3027</v>
      </c>
    </row>
    <row r="159" spans="2:65" s="1" customFormat="1" ht="11.25">
      <c r="B159" s="32"/>
      <c r="D159" s="149" t="s">
        <v>186</v>
      </c>
      <c r="F159" s="150" t="s">
        <v>3026</v>
      </c>
      <c r="I159" s="151"/>
      <c r="L159" s="32"/>
      <c r="M159" s="152"/>
      <c r="T159" s="56"/>
      <c r="AT159" s="17" t="s">
        <v>186</v>
      </c>
      <c r="AU159" s="17" t="s">
        <v>84</v>
      </c>
    </row>
    <row r="160" spans="2:65" s="1" customFormat="1" ht="39">
      <c r="B160" s="32"/>
      <c r="D160" s="149" t="s">
        <v>784</v>
      </c>
      <c r="F160" s="193" t="s">
        <v>3028</v>
      </c>
      <c r="I160" s="151"/>
      <c r="L160" s="32"/>
      <c r="M160" s="152"/>
      <c r="T160" s="56"/>
      <c r="AT160" s="17" t="s">
        <v>784</v>
      </c>
      <c r="AU160" s="17" t="s">
        <v>84</v>
      </c>
    </row>
    <row r="161" spans="2:65" s="1" customFormat="1" ht="16.5" customHeight="1">
      <c r="B161" s="32"/>
      <c r="C161" s="136" t="s">
        <v>311</v>
      </c>
      <c r="D161" s="136" t="s">
        <v>180</v>
      </c>
      <c r="E161" s="137" t="s">
        <v>3029</v>
      </c>
      <c r="F161" s="138" t="s">
        <v>3030</v>
      </c>
      <c r="G161" s="139" t="s">
        <v>393</v>
      </c>
      <c r="H161" s="140">
        <v>4</v>
      </c>
      <c r="I161" s="141"/>
      <c r="J161" s="142">
        <f>ROUND(I161*H161,2)</f>
        <v>0</v>
      </c>
      <c r="K161" s="138" t="s">
        <v>1</v>
      </c>
      <c r="L161" s="32"/>
      <c r="M161" s="143" t="s">
        <v>1</v>
      </c>
      <c r="N161" s="144" t="s">
        <v>42</v>
      </c>
      <c r="P161" s="145">
        <f>O161*H161</f>
        <v>0</v>
      </c>
      <c r="Q161" s="145">
        <v>0</v>
      </c>
      <c r="R161" s="145">
        <f>Q161*H161</f>
        <v>0</v>
      </c>
      <c r="S161" s="145">
        <v>0</v>
      </c>
      <c r="T161" s="146">
        <f>S161*H161</f>
        <v>0</v>
      </c>
      <c r="AR161" s="147" t="s">
        <v>115</v>
      </c>
      <c r="AT161" s="147" t="s">
        <v>180</v>
      </c>
      <c r="AU161" s="147" t="s">
        <v>84</v>
      </c>
      <c r="AY161" s="17" t="s">
        <v>177</v>
      </c>
      <c r="BE161" s="148">
        <f>IF(N161="základní",J161,0)</f>
        <v>0</v>
      </c>
      <c r="BF161" s="148">
        <f>IF(N161="snížená",J161,0)</f>
        <v>0</v>
      </c>
      <c r="BG161" s="148">
        <f>IF(N161="zákl. přenesená",J161,0)</f>
        <v>0</v>
      </c>
      <c r="BH161" s="148">
        <f>IF(N161="sníž. přenesená",J161,0)</f>
        <v>0</v>
      </c>
      <c r="BI161" s="148">
        <f>IF(N161="nulová",J161,0)</f>
        <v>0</v>
      </c>
      <c r="BJ161" s="17" t="s">
        <v>84</v>
      </c>
      <c r="BK161" s="148">
        <f>ROUND(I161*H161,2)</f>
        <v>0</v>
      </c>
      <c r="BL161" s="17" t="s">
        <v>115</v>
      </c>
      <c r="BM161" s="147" t="s">
        <v>3031</v>
      </c>
    </row>
    <row r="162" spans="2:65" s="1" customFormat="1" ht="11.25">
      <c r="B162" s="32"/>
      <c r="D162" s="149" t="s">
        <v>186</v>
      </c>
      <c r="F162" s="150" t="s">
        <v>3030</v>
      </c>
      <c r="I162" s="151"/>
      <c r="L162" s="32"/>
      <c r="M162" s="152"/>
      <c r="T162" s="56"/>
      <c r="AT162" s="17" t="s">
        <v>186</v>
      </c>
      <c r="AU162" s="17" t="s">
        <v>84</v>
      </c>
    </row>
    <row r="163" spans="2:65" s="1" customFormat="1" ht="39">
      <c r="B163" s="32"/>
      <c r="D163" s="149" t="s">
        <v>784</v>
      </c>
      <c r="F163" s="193" t="s">
        <v>3032</v>
      </c>
      <c r="I163" s="151"/>
      <c r="L163" s="32"/>
      <c r="M163" s="152"/>
      <c r="T163" s="56"/>
      <c r="AT163" s="17" t="s">
        <v>784</v>
      </c>
      <c r="AU163" s="17" t="s">
        <v>84</v>
      </c>
    </row>
    <row r="164" spans="2:65" s="1" customFormat="1" ht="16.5" customHeight="1">
      <c r="B164" s="32"/>
      <c r="C164" s="136" t="s">
        <v>8</v>
      </c>
      <c r="D164" s="136" t="s">
        <v>180</v>
      </c>
      <c r="E164" s="137" t="s">
        <v>3033</v>
      </c>
      <c r="F164" s="138" t="s">
        <v>3034</v>
      </c>
      <c r="G164" s="139" t="s">
        <v>393</v>
      </c>
      <c r="H164" s="140">
        <v>1</v>
      </c>
      <c r="I164" s="141"/>
      <c r="J164" s="142">
        <f>ROUND(I164*H164,2)</f>
        <v>0</v>
      </c>
      <c r="K164" s="138" t="s">
        <v>1</v>
      </c>
      <c r="L164" s="32"/>
      <c r="M164" s="143" t="s">
        <v>1</v>
      </c>
      <c r="N164" s="144" t="s">
        <v>42</v>
      </c>
      <c r="P164" s="145">
        <f>O164*H164</f>
        <v>0</v>
      </c>
      <c r="Q164" s="145">
        <v>0</v>
      </c>
      <c r="R164" s="145">
        <f>Q164*H164</f>
        <v>0</v>
      </c>
      <c r="S164" s="145">
        <v>0</v>
      </c>
      <c r="T164" s="146">
        <f>S164*H164</f>
        <v>0</v>
      </c>
      <c r="AR164" s="147" t="s">
        <v>115</v>
      </c>
      <c r="AT164" s="147" t="s">
        <v>180</v>
      </c>
      <c r="AU164" s="147" t="s">
        <v>84</v>
      </c>
      <c r="AY164" s="17" t="s">
        <v>177</v>
      </c>
      <c r="BE164" s="148">
        <f>IF(N164="základní",J164,0)</f>
        <v>0</v>
      </c>
      <c r="BF164" s="148">
        <f>IF(N164="snížená",J164,0)</f>
        <v>0</v>
      </c>
      <c r="BG164" s="148">
        <f>IF(N164="zákl. přenesená",J164,0)</f>
        <v>0</v>
      </c>
      <c r="BH164" s="148">
        <f>IF(N164="sníž. přenesená",J164,0)</f>
        <v>0</v>
      </c>
      <c r="BI164" s="148">
        <f>IF(N164="nulová",J164,0)</f>
        <v>0</v>
      </c>
      <c r="BJ164" s="17" t="s">
        <v>84</v>
      </c>
      <c r="BK164" s="148">
        <f>ROUND(I164*H164,2)</f>
        <v>0</v>
      </c>
      <c r="BL164" s="17" t="s">
        <v>115</v>
      </c>
      <c r="BM164" s="147" t="s">
        <v>3035</v>
      </c>
    </row>
    <row r="165" spans="2:65" s="1" customFormat="1" ht="11.25">
      <c r="B165" s="32"/>
      <c r="D165" s="149" t="s">
        <v>186</v>
      </c>
      <c r="F165" s="150" t="s">
        <v>3034</v>
      </c>
      <c r="I165" s="151"/>
      <c r="L165" s="32"/>
      <c r="M165" s="152"/>
      <c r="T165" s="56"/>
      <c r="AT165" s="17" t="s">
        <v>186</v>
      </c>
      <c r="AU165" s="17" t="s">
        <v>84</v>
      </c>
    </row>
    <row r="166" spans="2:65" s="1" customFormat="1" ht="29.25">
      <c r="B166" s="32"/>
      <c r="D166" s="149" t="s">
        <v>784</v>
      </c>
      <c r="F166" s="193" t="s">
        <v>3036</v>
      </c>
      <c r="I166" s="151"/>
      <c r="L166" s="32"/>
      <c r="M166" s="152"/>
      <c r="T166" s="56"/>
      <c r="AT166" s="17" t="s">
        <v>784</v>
      </c>
      <c r="AU166" s="17" t="s">
        <v>84</v>
      </c>
    </row>
    <row r="167" spans="2:65" s="1" customFormat="1" ht="16.5" customHeight="1">
      <c r="B167" s="32"/>
      <c r="C167" s="136" t="s">
        <v>322</v>
      </c>
      <c r="D167" s="136" t="s">
        <v>180</v>
      </c>
      <c r="E167" s="137" t="s">
        <v>3037</v>
      </c>
      <c r="F167" s="138" t="s">
        <v>3038</v>
      </c>
      <c r="G167" s="139" t="s">
        <v>393</v>
      </c>
      <c r="H167" s="140">
        <v>2</v>
      </c>
      <c r="I167" s="141"/>
      <c r="J167" s="142">
        <f>ROUND(I167*H167,2)</f>
        <v>0</v>
      </c>
      <c r="K167" s="138" t="s">
        <v>1</v>
      </c>
      <c r="L167" s="32"/>
      <c r="M167" s="143" t="s">
        <v>1</v>
      </c>
      <c r="N167" s="144" t="s">
        <v>42</v>
      </c>
      <c r="P167" s="145">
        <f>O167*H167</f>
        <v>0</v>
      </c>
      <c r="Q167" s="145">
        <v>0</v>
      </c>
      <c r="R167" s="145">
        <f>Q167*H167</f>
        <v>0</v>
      </c>
      <c r="S167" s="145">
        <v>0</v>
      </c>
      <c r="T167" s="146">
        <f>S167*H167</f>
        <v>0</v>
      </c>
      <c r="AR167" s="147" t="s">
        <v>115</v>
      </c>
      <c r="AT167" s="147" t="s">
        <v>180</v>
      </c>
      <c r="AU167" s="147" t="s">
        <v>84</v>
      </c>
      <c r="AY167" s="17" t="s">
        <v>177</v>
      </c>
      <c r="BE167" s="148">
        <f>IF(N167="základní",J167,0)</f>
        <v>0</v>
      </c>
      <c r="BF167" s="148">
        <f>IF(N167="snížená",J167,0)</f>
        <v>0</v>
      </c>
      <c r="BG167" s="148">
        <f>IF(N167="zákl. přenesená",J167,0)</f>
        <v>0</v>
      </c>
      <c r="BH167" s="148">
        <f>IF(N167="sníž. přenesená",J167,0)</f>
        <v>0</v>
      </c>
      <c r="BI167" s="148">
        <f>IF(N167="nulová",J167,0)</f>
        <v>0</v>
      </c>
      <c r="BJ167" s="17" t="s">
        <v>84</v>
      </c>
      <c r="BK167" s="148">
        <f>ROUND(I167*H167,2)</f>
        <v>0</v>
      </c>
      <c r="BL167" s="17" t="s">
        <v>115</v>
      </c>
      <c r="BM167" s="147" t="s">
        <v>3039</v>
      </c>
    </row>
    <row r="168" spans="2:65" s="1" customFormat="1" ht="11.25">
      <c r="B168" s="32"/>
      <c r="D168" s="149" t="s">
        <v>186</v>
      </c>
      <c r="F168" s="150" t="s">
        <v>3038</v>
      </c>
      <c r="I168" s="151"/>
      <c r="L168" s="32"/>
      <c r="M168" s="152"/>
      <c r="T168" s="56"/>
      <c r="AT168" s="17" t="s">
        <v>186</v>
      </c>
      <c r="AU168" s="17" t="s">
        <v>84</v>
      </c>
    </row>
    <row r="169" spans="2:65" s="1" customFormat="1" ht="29.25">
      <c r="B169" s="32"/>
      <c r="D169" s="149" t="s">
        <v>784</v>
      </c>
      <c r="F169" s="193" t="s">
        <v>3040</v>
      </c>
      <c r="I169" s="151"/>
      <c r="L169" s="32"/>
      <c r="M169" s="152"/>
      <c r="T169" s="56"/>
      <c r="AT169" s="17" t="s">
        <v>784</v>
      </c>
      <c r="AU169" s="17" t="s">
        <v>84</v>
      </c>
    </row>
    <row r="170" spans="2:65" s="1" customFormat="1" ht="21.75" customHeight="1">
      <c r="B170" s="32"/>
      <c r="C170" s="136" t="s">
        <v>343</v>
      </c>
      <c r="D170" s="136" t="s">
        <v>180</v>
      </c>
      <c r="E170" s="137" t="s">
        <v>3041</v>
      </c>
      <c r="F170" s="138" t="s">
        <v>3042</v>
      </c>
      <c r="G170" s="139" t="s">
        <v>393</v>
      </c>
      <c r="H170" s="140">
        <v>9</v>
      </c>
      <c r="I170" s="141"/>
      <c r="J170" s="142">
        <f>ROUND(I170*H170,2)</f>
        <v>0</v>
      </c>
      <c r="K170" s="138" t="s">
        <v>1</v>
      </c>
      <c r="L170" s="32"/>
      <c r="M170" s="143" t="s">
        <v>1</v>
      </c>
      <c r="N170" s="144" t="s">
        <v>42</v>
      </c>
      <c r="P170" s="145">
        <f>O170*H170</f>
        <v>0</v>
      </c>
      <c r="Q170" s="145">
        <v>0</v>
      </c>
      <c r="R170" s="145">
        <f>Q170*H170</f>
        <v>0</v>
      </c>
      <c r="S170" s="145">
        <v>0</v>
      </c>
      <c r="T170" s="146">
        <f>S170*H170</f>
        <v>0</v>
      </c>
      <c r="AR170" s="147" t="s">
        <v>115</v>
      </c>
      <c r="AT170" s="147" t="s">
        <v>180</v>
      </c>
      <c r="AU170" s="147" t="s">
        <v>84</v>
      </c>
      <c r="AY170" s="17" t="s">
        <v>177</v>
      </c>
      <c r="BE170" s="148">
        <f>IF(N170="základní",J170,0)</f>
        <v>0</v>
      </c>
      <c r="BF170" s="148">
        <f>IF(N170="snížená",J170,0)</f>
        <v>0</v>
      </c>
      <c r="BG170" s="148">
        <f>IF(N170="zákl. přenesená",J170,0)</f>
        <v>0</v>
      </c>
      <c r="BH170" s="148">
        <f>IF(N170="sníž. přenesená",J170,0)</f>
        <v>0</v>
      </c>
      <c r="BI170" s="148">
        <f>IF(N170="nulová",J170,0)</f>
        <v>0</v>
      </c>
      <c r="BJ170" s="17" t="s">
        <v>84</v>
      </c>
      <c r="BK170" s="148">
        <f>ROUND(I170*H170,2)</f>
        <v>0</v>
      </c>
      <c r="BL170" s="17" t="s">
        <v>115</v>
      </c>
      <c r="BM170" s="147" t="s">
        <v>3043</v>
      </c>
    </row>
    <row r="171" spans="2:65" s="1" customFormat="1" ht="11.25">
      <c r="B171" s="32"/>
      <c r="D171" s="149" t="s">
        <v>186</v>
      </c>
      <c r="F171" s="150" t="s">
        <v>3042</v>
      </c>
      <c r="I171" s="151"/>
      <c r="L171" s="32"/>
      <c r="M171" s="152"/>
      <c r="T171" s="56"/>
      <c r="AT171" s="17" t="s">
        <v>186</v>
      </c>
      <c r="AU171" s="17" t="s">
        <v>84</v>
      </c>
    </row>
    <row r="172" spans="2:65" s="1" customFormat="1" ht="39">
      <c r="B172" s="32"/>
      <c r="D172" s="149" t="s">
        <v>784</v>
      </c>
      <c r="F172" s="193" t="s">
        <v>3044</v>
      </c>
      <c r="I172" s="151"/>
      <c r="L172" s="32"/>
      <c r="M172" s="152"/>
      <c r="T172" s="56"/>
      <c r="AT172" s="17" t="s">
        <v>784</v>
      </c>
      <c r="AU172" s="17" t="s">
        <v>84</v>
      </c>
    </row>
    <row r="173" spans="2:65" s="1" customFormat="1" ht="24.2" customHeight="1">
      <c r="B173" s="32"/>
      <c r="C173" s="136" t="s">
        <v>350</v>
      </c>
      <c r="D173" s="136" t="s">
        <v>180</v>
      </c>
      <c r="E173" s="137" t="s">
        <v>3045</v>
      </c>
      <c r="F173" s="138" t="s">
        <v>3046</v>
      </c>
      <c r="G173" s="139" t="s">
        <v>393</v>
      </c>
      <c r="H173" s="140">
        <v>6</v>
      </c>
      <c r="I173" s="141"/>
      <c r="J173" s="142">
        <f>ROUND(I173*H173,2)</f>
        <v>0</v>
      </c>
      <c r="K173" s="138" t="s">
        <v>1</v>
      </c>
      <c r="L173" s="32"/>
      <c r="M173" s="143" t="s">
        <v>1</v>
      </c>
      <c r="N173" s="144" t="s">
        <v>42</v>
      </c>
      <c r="P173" s="145">
        <f>O173*H173</f>
        <v>0</v>
      </c>
      <c r="Q173" s="145">
        <v>0</v>
      </c>
      <c r="R173" s="145">
        <f>Q173*H173</f>
        <v>0</v>
      </c>
      <c r="S173" s="145">
        <v>0</v>
      </c>
      <c r="T173" s="146">
        <f>S173*H173</f>
        <v>0</v>
      </c>
      <c r="AR173" s="147" t="s">
        <v>115</v>
      </c>
      <c r="AT173" s="147" t="s">
        <v>180</v>
      </c>
      <c r="AU173" s="147" t="s">
        <v>84</v>
      </c>
      <c r="AY173" s="17" t="s">
        <v>177</v>
      </c>
      <c r="BE173" s="148">
        <f>IF(N173="základní",J173,0)</f>
        <v>0</v>
      </c>
      <c r="BF173" s="148">
        <f>IF(N173="snížená",J173,0)</f>
        <v>0</v>
      </c>
      <c r="BG173" s="148">
        <f>IF(N173="zákl. přenesená",J173,0)</f>
        <v>0</v>
      </c>
      <c r="BH173" s="148">
        <f>IF(N173="sníž. přenesená",J173,0)</f>
        <v>0</v>
      </c>
      <c r="BI173" s="148">
        <f>IF(N173="nulová",J173,0)</f>
        <v>0</v>
      </c>
      <c r="BJ173" s="17" t="s">
        <v>84</v>
      </c>
      <c r="BK173" s="148">
        <f>ROUND(I173*H173,2)</f>
        <v>0</v>
      </c>
      <c r="BL173" s="17" t="s">
        <v>115</v>
      </c>
      <c r="BM173" s="147" t="s">
        <v>3047</v>
      </c>
    </row>
    <row r="174" spans="2:65" s="1" customFormat="1" ht="11.25">
      <c r="B174" s="32"/>
      <c r="D174" s="149" t="s">
        <v>186</v>
      </c>
      <c r="F174" s="150" t="s">
        <v>3046</v>
      </c>
      <c r="I174" s="151"/>
      <c r="L174" s="32"/>
      <c r="M174" s="152"/>
      <c r="T174" s="56"/>
      <c r="AT174" s="17" t="s">
        <v>186</v>
      </c>
      <c r="AU174" s="17" t="s">
        <v>84</v>
      </c>
    </row>
    <row r="175" spans="2:65" s="1" customFormat="1" ht="29.25">
      <c r="B175" s="32"/>
      <c r="D175" s="149" t="s">
        <v>784</v>
      </c>
      <c r="F175" s="193" t="s">
        <v>3048</v>
      </c>
      <c r="I175" s="151"/>
      <c r="L175" s="32"/>
      <c r="M175" s="152"/>
      <c r="T175" s="56"/>
      <c r="AT175" s="17" t="s">
        <v>784</v>
      </c>
      <c r="AU175" s="17" t="s">
        <v>84</v>
      </c>
    </row>
    <row r="176" spans="2:65" s="1" customFormat="1" ht="16.5" customHeight="1">
      <c r="B176" s="32"/>
      <c r="C176" s="136" t="s">
        <v>354</v>
      </c>
      <c r="D176" s="136" t="s">
        <v>180</v>
      </c>
      <c r="E176" s="137" t="s">
        <v>3049</v>
      </c>
      <c r="F176" s="138" t="s">
        <v>3050</v>
      </c>
      <c r="G176" s="139" t="s">
        <v>393</v>
      </c>
      <c r="H176" s="140">
        <v>1</v>
      </c>
      <c r="I176" s="141"/>
      <c r="J176" s="142">
        <f>ROUND(I176*H176,2)</f>
        <v>0</v>
      </c>
      <c r="K176" s="138" t="s">
        <v>1</v>
      </c>
      <c r="L176" s="32"/>
      <c r="M176" s="143" t="s">
        <v>1</v>
      </c>
      <c r="N176" s="144" t="s">
        <v>42</v>
      </c>
      <c r="P176" s="145">
        <f>O176*H176</f>
        <v>0</v>
      </c>
      <c r="Q176" s="145">
        <v>0</v>
      </c>
      <c r="R176" s="145">
        <f>Q176*H176</f>
        <v>0</v>
      </c>
      <c r="S176" s="145">
        <v>0</v>
      </c>
      <c r="T176" s="146">
        <f>S176*H176</f>
        <v>0</v>
      </c>
      <c r="AR176" s="147" t="s">
        <v>115</v>
      </c>
      <c r="AT176" s="147" t="s">
        <v>180</v>
      </c>
      <c r="AU176" s="147" t="s">
        <v>84</v>
      </c>
      <c r="AY176" s="17" t="s">
        <v>177</v>
      </c>
      <c r="BE176" s="148">
        <f>IF(N176="základní",J176,0)</f>
        <v>0</v>
      </c>
      <c r="BF176" s="148">
        <f>IF(N176="snížená",J176,0)</f>
        <v>0</v>
      </c>
      <c r="BG176" s="148">
        <f>IF(N176="zákl. přenesená",J176,0)</f>
        <v>0</v>
      </c>
      <c r="BH176" s="148">
        <f>IF(N176="sníž. přenesená",J176,0)</f>
        <v>0</v>
      </c>
      <c r="BI176" s="148">
        <f>IF(N176="nulová",J176,0)</f>
        <v>0</v>
      </c>
      <c r="BJ176" s="17" t="s">
        <v>84</v>
      </c>
      <c r="BK176" s="148">
        <f>ROUND(I176*H176,2)</f>
        <v>0</v>
      </c>
      <c r="BL176" s="17" t="s">
        <v>115</v>
      </c>
      <c r="BM176" s="147" t="s">
        <v>3051</v>
      </c>
    </row>
    <row r="177" spans="2:65" s="1" customFormat="1" ht="11.25">
      <c r="B177" s="32"/>
      <c r="D177" s="149" t="s">
        <v>186</v>
      </c>
      <c r="F177" s="150" t="s">
        <v>3050</v>
      </c>
      <c r="I177" s="151"/>
      <c r="L177" s="32"/>
      <c r="M177" s="152"/>
      <c r="T177" s="56"/>
      <c r="AT177" s="17" t="s">
        <v>186</v>
      </c>
      <c r="AU177" s="17" t="s">
        <v>84</v>
      </c>
    </row>
    <row r="178" spans="2:65" s="1" customFormat="1" ht="19.5">
      <c r="B178" s="32"/>
      <c r="D178" s="149" t="s">
        <v>784</v>
      </c>
      <c r="F178" s="193" t="s">
        <v>3052</v>
      </c>
      <c r="I178" s="151"/>
      <c r="L178" s="32"/>
      <c r="M178" s="152"/>
      <c r="T178" s="56"/>
      <c r="AT178" s="17" t="s">
        <v>784</v>
      </c>
      <c r="AU178" s="17" t="s">
        <v>84</v>
      </c>
    </row>
    <row r="179" spans="2:65" s="1" customFormat="1" ht="16.5" customHeight="1">
      <c r="B179" s="32"/>
      <c r="C179" s="136" t="s">
        <v>360</v>
      </c>
      <c r="D179" s="136" t="s">
        <v>180</v>
      </c>
      <c r="E179" s="137" t="s">
        <v>3053</v>
      </c>
      <c r="F179" s="138" t="s">
        <v>3054</v>
      </c>
      <c r="G179" s="139" t="s">
        <v>393</v>
      </c>
      <c r="H179" s="140">
        <v>8</v>
      </c>
      <c r="I179" s="141"/>
      <c r="J179" s="142">
        <f>ROUND(I179*H179,2)</f>
        <v>0</v>
      </c>
      <c r="K179" s="138" t="s">
        <v>1</v>
      </c>
      <c r="L179" s="32"/>
      <c r="M179" s="143" t="s">
        <v>1</v>
      </c>
      <c r="N179" s="144" t="s">
        <v>42</v>
      </c>
      <c r="P179" s="145">
        <f>O179*H179</f>
        <v>0</v>
      </c>
      <c r="Q179" s="145">
        <v>0</v>
      </c>
      <c r="R179" s="145">
        <f>Q179*H179</f>
        <v>0</v>
      </c>
      <c r="S179" s="145">
        <v>0</v>
      </c>
      <c r="T179" s="146">
        <f>S179*H179</f>
        <v>0</v>
      </c>
      <c r="AR179" s="147" t="s">
        <v>115</v>
      </c>
      <c r="AT179" s="147" t="s">
        <v>180</v>
      </c>
      <c r="AU179" s="147" t="s">
        <v>84</v>
      </c>
      <c r="AY179" s="17" t="s">
        <v>177</v>
      </c>
      <c r="BE179" s="148">
        <f>IF(N179="základní",J179,0)</f>
        <v>0</v>
      </c>
      <c r="BF179" s="148">
        <f>IF(N179="snížená",J179,0)</f>
        <v>0</v>
      </c>
      <c r="BG179" s="148">
        <f>IF(N179="zákl. přenesená",J179,0)</f>
        <v>0</v>
      </c>
      <c r="BH179" s="148">
        <f>IF(N179="sníž. přenesená",J179,0)</f>
        <v>0</v>
      </c>
      <c r="BI179" s="148">
        <f>IF(N179="nulová",J179,0)</f>
        <v>0</v>
      </c>
      <c r="BJ179" s="17" t="s">
        <v>84</v>
      </c>
      <c r="BK179" s="148">
        <f>ROUND(I179*H179,2)</f>
        <v>0</v>
      </c>
      <c r="BL179" s="17" t="s">
        <v>115</v>
      </c>
      <c r="BM179" s="147" t="s">
        <v>3055</v>
      </c>
    </row>
    <row r="180" spans="2:65" s="1" customFormat="1" ht="11.25">
      <c r="B180" s="32"/>
      <c r="D180" s="149" t="s">
        <v>186</v>
      </c>
      <c r="F180" s="150" t="s">
        <v>3054</v>
      </c>
      <c r="I180" s="151"/>
      <c r="L180" s="32"/>
      <c r="M180" s="152"/>
      <c r="T180" s="56"/>
      <c r="AT180" s="17" t="s">
        <v>186</v>
      </c>
      <c r="AU180" s="17" t="s">
        <v>84</v>
      </c>
    </row>
    <row r="181" spans="2:65" s="1" customFormat="1" ht="19.5">
      <c r="B181" s="32"/>
      <c r="D181" s="149" t="s">
        <v>784</v>
      </c>
      <c r="F181" s="193" t="s">
        <v>3056</v>
      </c>
      <c r="I181" s="151"/>
      <c r="L181" s="32"/>
      <c r="M181" s="152"/>
      <c r="T181" s="56"/>
      <c r="AT181" s="17" t="s">
        <v>784</v>
      </c>
      <c r="AU181" s="17" t="s">
        <v>84</v>
      </c>
    </row>
    <row r="182" spans="2:65" s="1" customFormat="1" ht="24.2" customHeight="1">
      <c r="B182" s="32"/>
      <c r="C182" s="136" t="s">
        <v>365</v>
      </c>
      <c r="D182" s="136" t="s">
        <v>180</v>
      </c>
      <c r="E182" s="137" t="s">
        <v>3057</v>
      </c>
      <c r="F182" s="138" t="s">
        <v>3058</v>
      </c>
      <c r="G182" s="139" t="s">
        <v>393</v>
      </c>
      <c r="H182" s="140">
        <v>7</v>
      </c>
      <c r="I182" s="141"/>
      <c r="J182" s="142">
        <f>ROUND(I182*H182,2)</f>
        <v>0</v>
      </c>
      <c r="K182" s="138" t="s">
        <v>1</v>
      </c>
      <c r="L182" s="32"/>
      <c r="M182" s="143" t="s">
        <v>1</v>
      </c>
      <c r="N182" s="144" t="s">
        <v>42</v>
      </c>
      <c r="P182" s="145">
        <f>O182*H182</f>
        <v>0</v>
      </c>
      <c r="Q182" s="145">
        <v>0</v>
      </c>
      <c r="R182" s="145">
        <f>Q182*H182</f>
        <v>0</v>
      </c>
      <c r="S182" s="145">
        <v>0</v>
      </c>
      <c r="T182" s="146">
        <f>S182*H182</f>
        <v>0</v>
      </c>
      <c r="AR182" s="147" t="s">
        <v>115</v>
      </c>
      <c r="AT182" s="147" t="s">
        <v>180</v>
      </c>
      <c r="AU182" s="147" t="s">
        <v>84</v>
      </c>
      <c r="AY182" s="17" t="s">
        <v>177</v>
      </c>
      <c r="BE182" s="148">
        <f>IF(N182="základní",J182,0)</f>
        <v>0</v>
      </c>
      <c r="BF182" s="148">
        <f>IF(N182="snížená",J182,0)</f>
        <v>0</v>
      </c>
      <c r="BG182" s="148">
        <f>IF(N182="zákl. přenesená",J182,0)</f>
        <v>0</v>
      </c>
      <c r="BH182" s="148">
        <f>IF(N182="sníž. přenesená",J182,0)</f>
        <v>0</v>
      </c>
      <c r="BI182" s="148">
        <f>IF(N182="nulová",J182,0)</f>
        <v>0</v>
      </c>
      <c r="BJ182" s="17" t="s">
        <v>84</v>
      </c>
      <c r="BK182" s="148">
        <f>ROUND(I182*H182,2)</f>
        <v>0</v>
      </c>
      <c r="BL182" s="17" t="s">
        <v>115</v>
      </c>
      <c r="BM182" s="147" t="s">
        <v>3059</v>
      </c>
    </row>
    <row r="183" spans="2:65" s="1" customFormat="1" ht="19.5">
      <c r="B183" s="32"/>
      <c r="D183" s="149" t="s">
        <v>186</v>
      </c>
      <c r="F183" s="150" t="s">
        <v>3058</v>
      </c>
      <c r="I183" s="151"/>
      <c r="L183" s="32"/>
      <c r="M183" s="152"/>
      <c r="T183" s="56"/>
      <c r="AT183" s="17" t="s">
        <v>186</v>
      </c>
      <c r="AU183" s="17" t="s">
        <v>84</v>
      </c>
    </row>
    <row r="184" spans="2:65" s="1" customFormat="1" ht="39">
      <c r="B184" s="32"/>
      <c r="D184" s="149" t="s">
        <v>784</v>
      </c>
      <c r="F184" s="193" t="s">
        <v>3060</v>
      </c>
      <c r="I184" s="151"/>
      <c r="L184" s="32"/>
      <c r="M184" s="152"/>
      <c r="T184" s="56"/>
      <c r="AT184" s="17" t="s">
        <v>784</v>
      </c>
      <c r="AU184" s="17" t="s">
        <v>84</v>
      </c>
    </row>
    <row r="185" spans="2:65" s="1" customFormat="1" ht="24.2" customHeight="1">
      <c r="B185" s="32"/>
      <c r="C185" s="136" t="s">
        <v>372</v>
      </c>
      <c r="D185" s="136" t="s">
        <v>180</v>
      </c>
      <c r="E185" s="137" t="s">
        <v>3061</v>
      </c>
      <c r="F185" s="138" t="s">
        <v>3062</v>
      </c>
      <c r="G185" s="139" t="s">
        <v>393</v>
      </c>
      <c r="H185" s="140">
        <v>1</v>
      </c>
      <c r="I185" s="141"/>
      <c r="J185" s="142">
        <f>ROUND(I185*H185,2)</f>
        <v>0</v>
      </c>
      <c r="K185" s="138" t="s">
        <v>1</v>
      </c>
      <c r="L185" s="32"/>
      <c r="M185" s="143" t="s">
        <v>1</v>
      </c>
      <c r="N185" s="144" t="s">
        <v>42</v>
      </c>
      <c r="P185" s="145">
        <f>O185*H185</f>
        <v>0</v>
      </c>
      <c r="Q185" s="145">
        <v>0</v>
      </c>
      <c r="R185" s="145">
        <f>Q185*H185</f>
        <v>0</v>
      </c>
      <c r="S185" s="145">
        <v>0</v>
      </c>
      <c r="T185" s="146">
        <f>S185*H185</f>
        <v>0</v>
      </c>
      <c r="AR185" s="147" t="s">
        <v>115</v>
      </c>
      <c r="AT185" s="147" t="s">
        <v>180</v>
      </c>
      <c r="AU185" s="147" t="s">
        <v>84</v>
      </c>
      <c r="AY185" s="17" t="s">
        <v>177</v>
      </c>
      <c r="BE185" s="148">
        <f>IF(N185="základní",J185,0)</f>
        <v>0</v>
      </c>
      <c r="BF185" s="148">
        <f>IF(N185="snížená",J185,0)</f>
        <v>0</v>
      </c>
      <c r="BG185" s="148">
        <f>IF(N185="zákl. přenesená",J185,0)</f>
        <v>0</v>
      </c>
      <c r="BH185" s="148">
        <f>IF(N185="sníž. přenesená",J185,0)</f>
        <v>0</v>
      </c>
      <c r="BI185" s="148">
        <f>IF(N185="nulová",J185,0)</f>
        <v>0</v>
      </c>
      <c r="BJ185" s="17" t="s">
        <v>84</v>
      </c>
      <c r="BK185" s="148">
        <f>ROUND(I185*H185,2)</f>
        <v>0</v>
      </c>
      <c r="BL185" s="17" t="s">
        <v>115</v>
      </c>
      <c r="BM185" s="147" t="s">
        <v>3063</v>
      </c>
    </row>
    <row r="186" spans="2:65" s="1" customFormat="1" ht="19.5">
      <c r="B186" s="32"/>
      <c r="D186" s="149" t="s">
        <v>186</v>
      </c>
      <c r="F186" s="150" t="s">
        <v>3062</v>
      </c>
      <c r="I186" s="151"/>
      <c r="L186" s="32"/>
      <c r="M186" s="152"/>
      <c r="T186" s="56"/>
      <c r="AT186" s="17" t="s">
        <v>186</v>
      </c>
      <c r="AU186" s="17" t="s">
        <v>84</v>
      </c>
    </row>
    <row r="187" spans="2:65" s="1" customFormat="1" ht="29.25">
      <c r="B187" s="32"/>
      <c r="D187" s="149" t="s">
        <v>784</v>
      </c>
      <c r="F187" s="193" t="s">
        <v>3064</v>
      </c>
      <c r="I187" s="151"/>
      <c r="L187" s="32"/>
      <c r="M187" s="152"/>
      <c r="T187" s="56"/>
      <c r="AT187" s="17" t="s">
        <v>784</v>
      </c>
      <c r="AU187" s="17" t="s">
        <v>84</v>
      </c>
    </row>
    <row r="188" spans="2:65" s="1" customFormat="1" ht="24.2" customHeight="1">
      <c r="B188" s="32"/>
      <c r="C188" s="136" t="s">
        <v>378</v>
      </c>
      <c r="D188" s="136" t="s">
        <v>180</v>
      </c>
      <c r="E188" s="137" t="s">
        <v>3065</v>
      </c>
      <c r="F188" s="138" t="s">
        <v>3066</v>
      </c>
      <c r="G188" s="139" t="s">
        <v>236</v>
      </c>
      <c r="H188" s="140">
        <v>20</v>
      </c>
      <c r="I188" s="141"/>
      <c r="J188" s="142">
        <f>ROUND(I188*H188,2)</f>
        <v>0</v>
      </c>
      <c r="K188" s="138" t="s">
        <v>1</v>
      </c>
      <c r="L188" s="32"/>
      <c r="M188" s="143" t="s">
        <v>1</v>
      </c>
      <c r="N188" s="144" t="s">
        <v>42</v>
      </c>
      <c r="P188" s="145">
        <f>O188*H188</f>
        <v>0</v>
      </c>
      <c r="Q188" s="145">
        <v>0</v>
      </c>
      <c r="R188" s="145">
        <f>Q188*H188</f>
        <v>0</v>
      </c>
      <c r="S188" s="145">
        <v>0</v>
      </c>
      <c r="T188" s="146">
        <f>S188*H188</f>
        <v>0</v>
      </c>
      <c r="AR188" s="147" t="s">
        <v>115</v>
      </c>
      <c r="AT188" s="147" t="s">
        <v>180</v>
      </c>
      <c r="AU188" s="147" t="s">
        <v>84</v>
      </c>
      <c r="AY188" s="17" t="s">
        <v>177</v>
      </c>
      <c r="BE188" s="148">
        <f>IF(N188="základní",J188,0)</f>
        <v>0</v>
      </c>
      <c r="BF188" s="148">
        <f>IF(N188="snížená",J188,0)</f>
        <v>0</v>
      </c>
      <c r="BG188" s="148">
        <f>IF(N188="zákl. přenesená",J188,0)</f>
        <v>0</v>
      </c>
      <c r="BH188" s="148">
        <f>IF(N188="sníž. přenesená",J188,0)</f>
        <v>0</v>
      </c>
      <c r="BI188" s="148">
        <f>IF(N188="nulová",J188,0)</f>
        <v>0</v>
      </c>
      <c r="BJ188" s="17" t="s">
        <v>84</v>
      </c>
      <c r="BK188" s="148">
        <f>ROUND(I188*H188,2)</f>
        <v>0</v>
      </c>
      <c r="BL188" s="17" t="s">
        <v>115</v>
      </c>
      <c r="BM188" s="147" t="s">
        <v>3067</v>
      </c>
    </row>
    <row r="189" spans="2:65" s="1" customFormat="1" ht="11.25">
      <c r="B189" s="32"/>
      <c r="D189" s="149" t="s">
        <v>186</v>
      </c>
      <c r="F189" s="150" t="s">
        <v>3066</v>
      </c>
      <c r="I189" s="151"/>
      <c r="L189" s="32"/>
      <c r="M189" s="152"/>
      <c r="T189" s="56"/>
      <c r="AT189" s="17" t="s">
        <v>186</v>
      </c>
      <c r="AU189" s="17" t="s">
        <v>84</v>
      </c>
    </row>
    <row r="190" spans="2:65" s="1" customFormat="1" ht="29.25">
      <c r="B190" s="32"/>
      <c r="D190" s="149" t="s">
        <v>784</v>
      </c>
      <c r="F190" s="193" t="s">
        <v>3068</v>
      </c>
      <c r="I190" s="151"/>
      <c r="L190" s="32"/>
      <c r="M190" s="152"/>
      <c r="T190" s="56"/>
      <c r="AT190" s="17" t="s">
        <v>784</v>
      </c>
      <c r="AU190" s="17" t="s">
        <v>84</v>
      </c>
    </row>
    <row r="191" spans="2:65" s="1" customFormat="1" ht="16.5" customHeight="1">
      <c r="B191" s="32"/>
      <c r="C191" s="136" t="s">
        <v>7</v>
      </c>
      <c r="D191" s="136" t="s">
        <v>180</v>
      </c>
      <c r="E191" s="137" t="s">
        <v>3069</v>
      </c>
      <c r="F191" s="138" t="s">
        <v>3070</v>
      </c>
      <c r="G191" s="139" t="s">
        <v>393</v>
      </c>
      <c r="H191" s="140">
        <v>1</v>
      </c>
      <c r="I191" s="141"/>
      <c r="J191" s="142">
        <f>ROUND(I191*H191,2)</f>
        <v>0</v>
      </c>
      <c r="K191" s="138" t="s">
        <v>1</v>
      </c>
      <c r="L191" s="32"/>
      <c r="M191" s="143" t="s">
        <v>1</v>
      </c>
      <c r="N191" s="144" t="s">
        <v>42</v>
      </c>
      <c r="P191" s="145">
        <f>O191*H191</f>
        <v>0</v>
      </c>
      <c r="Q191" s="145">
        <v>0</v>
      </c>
      <c r="R191" s="145">
        <f>Q191*H191</f>
        <v>0</v>
      </c>
      <c r="S191" s="145">
        <v>0</v>
      </c>
      <c r="T191" s="146">
        <f>S191*H191</f>
        <v>0</v>
      </c>
      <c r="AR191" s="147" t="s">
        <v>115</v>
      </c>
      <c r="AT191" s="147" t="s">
        <v>180</v>
      </c>
      <c r="AU191" s="147" t="s">
        <v>84</v>
      </c>
      <c r="AY191" s="17" t="s">
        <v>177</v>
      </c>
      <c r="BE191" s="148">
        <f>IF(N191="základní",J191,0)</f>
        <v>0</v>
      </c>
      <c r="BF191" s="148">
        <f>IF(N191="snížená",J191,0)</f>
        <v>0</v>
      </c>
      <c r="BG191" s="148">
        <f>IF(N191="zákl. přenesená",J191,0)</f>
        <v>0</v>
      </c>
      <c r="BH191" s="148">
        <f>IF(N191="sníž. přenesená",J191,0)</f>
        <v>0</v>
      </c>
      <c r="BI191" s="148">
        <f>IF(N191="nulová",J191,0)</f>
        <v>0</v>
      </c>
      <c r="BJ191" s="17" t="s">
        <v>84</v>
      </c>
      <c r="BK191" s="148">
        <f>ROUND(I191*H191,2)</f>
        <v>0</v>
      </c>
      <c r="BL191" s="17" t="s">
        <v>115</v>
      </c>
      <c r="BM191" s="147" t="s">
        <v>3071</v>
      </c>
    </row>
    <row r="192" spans="2:65" s="1" customFormat="1" ht="11.25">
      <c r="B192" s="32"/>
      <c r="D192" s="149" t="s">
        <v>186</v>
      </c>
      <c r="F192" s="150" t="s">
        <v>3070</v>
      </c>
      <c r="I192" s="151"/>
      <c r="L192" s="32"/>
      <c r="M192" s="152"/>
      <c r="T192" s="56"/>
      <c r="AT192" s="17" t="s">
        <v>186</v>
      </c>
      <c r="AU192" s="17" t="s">
        <v>84</v>
      </c>
    </row>
    <row r="193" spans="2:65" s="1" customFormat="1" ht="29.25">
      <c r="B193" s="32"/>
      <c r="D193" s="149" t="s">
        <v>784</v>
      </c>
      <c r="F193" s="193" t="s">
        <v>3072</v>
      </c>
      <c r="I193" s="151"/>
      <c r="L193" s="32"/>
      <c r="M193" s="152"/>
      <c r="T193" s="56"/>
      <c r="AT193" s="17" t="s">
        <v>784</v>
      </c>
      <c r="AU193" s="17" t="s">
        <v>84</v>
      </c>
    </row>
    <row r="194" spans="2:65" s="1" customFormat="1" ht="24.2" customHeight="1">
      <c r="B194" s="32"/>
      <c r="C194" s="136" t="s">
        <v>390</v>
      </c>
      <c r="D194" s="136" t="s">
        <v>180</v>
      </c>
      <c r="E194" s="137" t="s">
        <v>3073</v>
      </c>
      <c r="F194" s="138" t="s">
        <v>3074</v>
      </c>
      <c r="G194" s="139" t="s">
        <v>393</v>
      </c>
      <c r="H194" s="140">
        <v>1</v>
      </c>
      <c r="I194" s="141"/>
      <c r="J194" s="142">
        <f>ROUND(I194*H194,2)</f>
        <v>0</v>
      </c>
      <c r="K194" s="138" t="s">
        <v>1</v>
      </c>
      <c r="L194" s="32"/>
      <c r="M194" s="143" t="s">
        <v>1</v>
      </c>
      <c r="N194" s="144" t="s">
        <v>42</v>
      </c>
      <c r="P194" s="145">
        <f>O194*H194</f>
        <v>0</v>
      </c>
      <c r="Q194" s="145">
        <v>0</v>
      </c>
      <c r="R194" s="145">
        <f>Q194*H194</f>
        <v>0</v>
      </c>
      <c r="S194" s="145">
        <v>0</v>
      </c>
      <c r="T194" s="146">
        <f>S194*H194</f>
        <v>0</v>
      </c>
      <c r="AR194" s="147" t="s">
        <v>115</v>
      </c>
      <c r="AT194" s="147" t="s">
        <v>180</v>
      </c>
      <c r="AU194" s="147" t="s">
        <v>84</v>
      </c>
      <c r="AY194" s="17" t="s">
        <v>177</v>
      </c>
      <c r="BE194" s="148">
        <f>IF(N194="základní",J194,0)</f>
        <v>0</v>
      </c>
      <c r="BF194" s="148">
        <f>IF(N194="snížená",J194,0)</f>
        <v>0</v>
      </c>
      <c r="BG194" s="148">
        <f>IF(N194="zákl. přenesená",J194,0)</f>
        <v>0</v>
      </c>
      <c r="BH194" s="148">
        <f>IF(N194="sníž. přenesená",J194,0)</f>
        <v>0</v>
      </c>
      <c r="BI194" s="148">
        <f>IF(N194="nulová",J194,0)</f>
        <v>0</v>
      </c>
      <c r="BJ194" s="17" t="s">
        <v>84</v>
      </c>
      <c r="BK194" s="148">
        <f>ROUND(I194*H194,2)</f>
        <v>0</v>
      </c>
      <c r="BL194" s="17" t="s">
        <v>115</v>
      </c>
      <c r="BM194" s="147" t="s">
        <v>3075</v>
      </c>
    </row>
    <row r="195" spans="2:65" s="1" customFormat="1" ht="19.5">
      <c r="B195" s="32"/>
      <c r="D195" s="149" t="s">
        <v>186</v>
      </c>
      <c r="F195" s="150" t="s">
        <v>3074</v>
      </c>
      <c r="I195" s="151"/>
      <c r="L195" s="32"/>
      <c r="M195" s="152"/>
      <c r="T195" s="56"/>
      <c r="AT195" s="17" t="s">
        <v>186</v>
      </c>
      <c r="AU195" s="17" t="s">
        <v>84</v>
      </c>
    </row>
    <row r="196" spans="2:65" s="1" customFormat="1" ht="29.25">
      <c r="B196" s="32"/>
      <c r="D196" s="149" t="s">
        <v>784</v>
      </c>
      <c r="F196" s="193" t="s">
        <v>3076</v>
      </c>
      <c r="I196" s="151"/>
      <c r="L196" s="32"/>
      <c r="M196" s="152"/>
      <c r="T196" s="56"/>
      <c r="AT196" s="17" t="s">
        <v>784</v>
      </c>
      <c r="AU196" s="17" t="s">
        <v>84</v>
      </c>
    </row>
    <row r="197" spans="2:65" s="1" customFormat="1" ht="24.2" customHeight="1">
      <c r="B197" s="32"/>
      <c r="C197" s="136" t="s">
        <v>397</v>
      </c>
      <c r="D197" s="136" t="s">
        <v>180</v>
      </c>
      <c r="E197" s="137" t="s">
        <v>3077</v>
      </c>
      <c r="F197" s="138" t="s">
        <v>3078</v>
      </c>
      <c r="G197" s="139" t="s">
        <v>393</v>
      </c>
      <c r="H197" s="140">
        <v>5</v>
      </c>
      <c r="I197" s="141"/>
      <c r="J197" s="142">
        <f>ROUND(I197*H197,2)</f>
        <v>0</v>
      </c>
      <c r="K197" s="138" t="s">
        <v>1</v>
      </c>
      <c r="L197" s="32"/>
      <c r="M197" s="143" t="s">
        <v>1</v>
      </c>
      <c r="N197" s="144" t="s">
        <v>42</v>
      </c>
      <c r="P197" s="145">
        <f>O197*H197</f>
        <v>0</v>
      </c>
      <c r="Q197" s="145">
        <v>0</v>
      </c>
      <c r="R197" s="145">
        <f>Q197*H197</f>
        <v>0</v>
      </c>
      <c r="S197" s="145">
        <v>0</v>
      </c>
      <c r="T197" s="146">
        <f>S197*H197</f>
        <v>0</v>
      </c>
      <c r="AR197" s="147" t="s">
        <v>115</v>
      </c>
      <c r="AT197" s="147" t="s">
        <v>180</v>
      </c>
      <c r="AU197" s="147" t="s">
        <v>84</v>
      </c>
      <c r="AY197" s="17" t="s">
        <v>177</v>
      </c>
      <c r="BE197" s="148">
        <f>IF(N197="základní",J197,0)</f>
        <v>0</v>
      </c>
      <c r="BF197" s="148">
        <f>IF(N197="snížená",J197,0)</f>
        <v>0</v>
      </c>
      <c r="BG197" s="148">
        <f>IF(N197="zákl. přenesená",J197,0)</f>
        <v>0</v>
      </c>
      <c r="BH197" s="148">
        <f>IF(N197="sníž. přenesená",J197,0)</f>
        <v>0</v>
      </c>
      <c r="BI197" s="148">
        <f>IF(N197="nulová",J197,0)</f>
        <v>0</v>
      </c>
      <c r="BJ197" s="17" t="s">
        <v>84</v>
      </c>
      <c r="BK197" s="148">
        <f>ROUND(I197*H197,2)</f>
        <v>0</v>
      </c>
      <c r="BL197" s="17" t="s">
        <v>115</v>
      </c>
      <c r="BM197" s="147" t="s">
        <v>3079</v>
      </c>
    </row>
    <row r="198" spans="2:65" s="1" customFormat="1" ht="19.5">
      <c r="B198" s="32"/>
      <c r="D198" s="149" t="s">
        <v>186</v>
      </c>
      <c r="F198" s="150" t="s">
        <v>3078</v>
      </c>
      <c r="I198" s="151"/>
      <c r="L198" s="32"/>
      <c r="M198" s="152"/>
      <c r="T198" s="56"/>
      <c r="AT198" s="17" t="s">
        <v>186</v>
      </c>
      <c r="AU198" s="17" t="s">
        <v>84</v>
      </c>
    </row>
    <row r="199" spans="2:65" s="1" customFormat="1" ht="29.25">
      <c r="B199" s="32"/>
      <c r="D199" s="149" t="s">
        <v>784</v>
      </c>
      <c r="F199" s="193" t="s">
        <v>3080</v>
      </c>
      <c r="I199" s="151"/>
      <c r="L199" s="32"/>
      <c r="M199" s="152"/>
      <c r="T199" s="56"/>
      <c r="AT199" s="17" t="s">
        <v>784</v>
      </c>
      <c r="AU199" s="17" t="s">
        <v>84</v>
      </c>
    </row>
    <row r="200" spans="2:65" s="1" customFormat="1" ht="16.5" customHeight="1">
      <c r="B200" s="32"/>
      <c r="C200" s="136" t="s">
        <v>402</v>
      </c>
      <c r="D200" s="136" t="s">
        <v>180</v>
      </c>
      <c r="E200" s="137" t="s">
        <v>3081</v>
      </c>
      <c r="F200" s="138" t="s">
        <v>3082</v>
      </c>
      <c r="G200" s="139" t="s">
        <v>375</v>
      </c>
      <c r="H200" s="140">
        <v>4</v>
      </c>
      <c r="I200" s="141"/>
      <c r="J200" s="142">
        <f>ROUND(I200*H200,2)</f>
        <v>0</v>
      </c>
      <c r="K200" s="138" t="s">
        <v>1</v>
      </c>
      <c r="L200" s="32"/>
      <c r="M200" s="143" t="s">
        <v>1</v>
      </c>
      <c r="N200" s="144" t="s">
        <v>42</v>
      </c>
      <c r="P200" s="145">
        <f>O200*H200</f>
        <v>0</v>
      </c>
      <c r="Q200" s="145">
        <v>0</v>
      </c>
      <c r="R200" s="145">
        <f>Q200*H200</f>
        <v>0</v>
      </c>
      <c r="S200" s="145">
        <v>0</v>
      </c>
      <c r="T200" s="146">
        <f>S200*H200</f>
        <v>0</v>
      </c>
      <c r="AR200" s="147" t="s">
        <v>115</v>
      </c>
      <c r="AT200" s="147" t="s">
        <v>180</v>
      </c>
      <c r="AU200" s="147" t="s">
        <v>84</v>
      </c>
      <c r="AY200" s="17" t="s">
        <v>177</v>
      </c>
      <c r="BE200" s="148">
        <f>IF(N200="základní",J200,0)</f>
        <v>0</v>
      </c>
      <c r="BF200" s="148">
        <f>IF(N200="snížená",J200,0)</f>
        <v>0</v>
      </c>
      <c r="BG200" s="148">
        <f>IF(N200="zákl. přenesená",J200,0)</f>
        <v>0</v>
      </c>
      <c r="BH200" s="148">
        <f>IF(N200="sníž. přenesená",J200,0)</f>
        <v>0</v>
      </c>
      <c r="BI200" s="148">
        <f>IF(N200="nulová",J200,0)</f>
        <v>0</v>
      </c>
      <c r="BJ200" s="17" t="s">
        <v>84</v>
      </c>
      <c r="BK200" s="148">
        <f>ROUND(I200*H200,2)</f>
        <v>0</v>
      </c>
      <c r="BL200" s="17" t="s">
        <v>115</v>
      </c>
      <c r="BM200" s="147" t="s">
        <v>3083</v>
      </c>
    </row>
    <row r="201" spans="2:65" s="1" customFormat="1" ht="11.25">
      <c r="B201" s="32"/>
      <c r="D201" s="149" t="s">
        <v>186</v>
      </c>
      <c r="F201" s="150" t="s">
        <v>3082</v>
      </c>
      <c r="I201" s="151"/>
      <c r="L201" s="32"/>
      <c r="M201" s="152"/>
      <c r="T201" s="56"/>
      <c r="AT201" s="17" t="s">
        <v>186</v>
      </c>
      <c r="AU201" s="17" t="s">
        <v>84</v>
      </c>
    </row>
    <row r="202" spans="2:65" s="1" customFormat="1" ht="19.5">
      <c r="B202" s="32"/>
      <c r="D202" s="149" t="s">
        <v>784</v>
      </c>
      <c r="F202" s="193" t="s">
        <v>3084</v>
      </c>
      <c r="I202" s="151"/>
      <c r="L202" s="32"/>
      <c r="M202" s="152"/>
      <c r="T202" s="56"/>
      <c r="AT202" s="17" t="s">
        <v>784</v>
      </c>
      <c r="AU202" s="17" t="s">
        <v>84</v>
      </c>
    </row>
    <row r="203" spans="2:65" s="1" customFormat="1" ht="24.2" customHeight="1">
      <c r="B203" s="32"/>
      <c r="C203" s="136" t="s">
        <v>406</v>
      </c>
      <c r="D203" s="136" t="s">
        <v>180</v>
      </c>
      <c r="E203" s="137" t="s">
        <v>3085</v>
      </c>
      <c r="F203" s="138" t="s">
        <v>3086</v>
      </c>
      <c r="G203" s="139" t="s">
        <v>307</v>
      </c>
      <c r="H203" s="140">
        <v>0.6</v>
      </c>
      <c r="I203" s="141"/>
      <c r="J203" s="142">
        <f>ROUND(I203*H203,2)</f>
        <v>0</v>
      </c>
      <c r="K203" s="138" t="s">
        <v>1</v>
      </c>
      <c r="L203" s="32"/>
      <c r="M203" s="143" t="s">
        <v>1</v>
      </c>
      <c r="N203" s="144" t="s">
        <v>42</v>
      </c>
      <c r="P203" s="145">
        <f>O203*H203</f>
        <v>0</v>
      </c>
      <c r="Q203" s="145">
        <v>0</v>
      </c>
      <c r="R203" s="145">
        <f>Q203*H203</f>
        <v>0</v>
      </c>
      <c r="S203" s="145">
        <v>0</v>
      </c>
      <c r="T203" s="146">
        <f>S203*H203</f>
        <v>0</v>
      </c>
      <c r="AR203" s="147" t="s">
        <v>115</v>
      </c>
      <c r="AT203" s="147" t="s">
        <v>180</v>
      </c>
      <c r="AU203" s="147" t="s">
        <v>84</v>
      </c>
      <c r="AY203" s="17" t="s">
        <v>177</v>
      </c>
      <c r="BE203" s="148">
        <f>IF(N203="základní",J203,0)</f>
        <v>0</v>
      </c>
      <c r="BF203" s="148">
        <f>IF(N203="snížená",J203,0)</f>
        <v>0</v>
      </c>
      <c r="BG203" s="148">
        <f>IF(N203="zákl. přenesená",J203,0)</f>
        <v>0</v>
      </c>
      <c r="BH203" s="148">
        <f>IF(N203="sníž. přenesená",J203,0)</f>
        <v>0</v>
      </c>
      <c r="BI203" s="148">
        <f>IF(N203="nulová",J203,0)</f>
        <v>0</v>
      </c>
      <c r="BJ203" s="17" t="s">
        <v>84</v>
      </c>
      <c r="BK203" s="148">
        <f>ROUND(I203*H203,2)</f>
        <v>0</v>
      </c>
      <c r="BL203" s="17" t="s">
        <v>115</v>
      </c>
      <c r="BM203" s="147" t="s">
        <v>3087</v>
      </c>
    </row>
    <row r="204" spans="2:65" s="1" customFormat="1" ht="19.5">
      <c r="B204" s="32"/>
      <c r="D204" s="149" t="s">
        <v>186</v>
      </c>
      <c r="F204" s="150" t="s">
        <v>3086</v>
      </c>
      <c r="I204" s="151"/>
      <c r="L204" s="32"/>
      <c r="M204" s="152"/>
      <c r="T204" s="56"/>
      <c r="AT204" s="17" t="s">
        <v>186</v>
      </c>
      <c r="AU204" s="17" t="s">
        <v>84</v>
      </c>
    </row>
    <row r="205" spans="2:65" s="1" customFormat="1" ht="29.25">
      <c r="B205" s="32"/>
      <c r="D205" s="149" t="s">
        <v>784</v>
      </c>
      <c r="F205" s="193" t="s">
        <v>3088</v>
      </c>
      <c r="I205" s="151"/>
      <c r="L205" s="32"/>
      <c r="M205" s="152"/>
      <c r="T205" s="56"/>
      <c r="AT205" s="17" t="s">
        <v>784</v>
      </c>
      <c r="AU205" s="17" t="s">
        <v>84</v>
      </c>
    </row>
    <row r="206" spans="2:65" s="1" customFormat="1" ht="21.75" customHeight="1">
      <c r="B206" s="32"/>
      <c r="C206" s="136" t="s">
        <v>412</v>
      </c>
      <c r="D206" s="136" t="s">
        <v>180</v>
      </c>
      <c r="E206" s="137" t="s">
        <v>3089</v>
      </c>
      <c r="F206" s="138" t="s">
        <v>3090</v>
      </c>
      <c r="G206" s="139" t="s">
        <v>307</v>
      </c>
      <c r="H206" s="140">
        <v>0.6</v>
      </c>
      <c r="I206" s="141"/>
      <c r="J206" s="142">
        <f>ROUND(I206*H206,2)</f>
        <v>0</v>
      </c>
      <c r="K206" s="138" t="s">
        <v>1</v>
      </c>
      <c r="L206" s="32"/>
      <c r="M206" s="143" t="s">
        <v>1</v>
      </c>
      <c r="N206" s="144" t="s">
        <v>42</v>
      </c>
      <c r="P206" s="145">
        <f>O206*H206</f>
        <v>0</v>
      </c>
      <c r="Q206" s="145">
        <v>0</v>
      </c>
      <c r="R206" s="145">
        <f>Q206*H206</f>
        <v>0</v>
      </c>
      <c r="S206" s="145">
        <v>0</v>
      </c>
      <c r="T206" s="146">
        <f>S206*H206</f>
        <v>0</v>
      </c>
      <c r="AR206" s="147" t="s">
        <v>115</v>
      </c>
      <c r="AT206" s="147" t="s">
        <v>180</v>
      </c>
      <c r="AU206" s="147" t="s">
        <v>84</v>
      </c>
      <c r="AY206" s="17" t="s">
        <v>177</v>
      </c>
      <c r="BE206" s="148">
        <f>IF(N206="základní",J206,0)</f>
        <v>0</v>
      </c>
      <c r="BF206" s="148">
        <f>IF(N206="snížená",J206,0)</f>
        <v>0</v>
      </c>
      <c r="BG206" s="148">
        <f>IF(N206="zákl. přenesená",J206,0)</f>
        <v>0</v>
      </c>
      <c r="BH206" s="148">
        <f>IF(N206="sníž. přenesená",J206,0)</f>
        <v>0</v>
      </c>
      <c r="BI206" s="148">
        <f>IF(N206="nulová",J206,0)</f>
        <v>0</v>
      </c>
      <c r="BJ206" s="17" t="s">
        <v>84</v>
      </c>
      <c r="BK206" s="148">
        <f>ROUND(I206*H206,2)</f>
        <v>0</v>
      </c>
      <c r="BL206" s="17" t="s">
        <v>115</v>
      </c>
      <c r="BM206" s="147" t="s">
        <v>3091</v>
      </c>
    </row>
    <row r="207" spans="2:65" s="1" customFormat="1" ht="11.25">
      <c r="B207" s="32"/>
      <c r="D207" s="149" t="s">
        <v>186</v>
      </c>
      <c r="F207" s="150" t="s">
        <v>3090</v>
      </c>
      <c r="I207" s="151"/>
      <c r="L207" s="32"/>
      <c r="M207" s="152"/>
      <c r="T207" s="56"/>
      <c r="AT207" s="17" t="s">
        <v>186</v>
      </c>
      <c r="AU207" s="17" t="s">
        <v>84</v>
      </c>
    </row>
    <row r="208" spans="2:65" s="1" customFormat="1" ht="19.5">
      <c r="B208" s="32"/>
      <c r="D208" s="149" t="s">
        <v>784</v>
      </c>
      <c r="F208" s="193" t="s">
        <v>3092</v>
      </c>
      <c r="I208" s="151"/>
      <c r="L208" s="32"/>
      <c r="M208" s="152"/>
      <c r="T208" s="56"/>
      <c r="AT208" s="17" t="s">
        <v>784</v>
      </c>
      <c r="AU208" s="17" t="s">
        <v>84</v>
      </c>
    </row>
    <row r="209" spans="2:65" s="1" customFormat="1" ht="24.2" customHeight="1">
      <c r="B209" s="32"/>
      <c r="C209" s="136" t="s">
        <v>418</v>
      </c>
      <c r="D209" s="136" t="s">
        <v>180</v>
      </c>
      <c r="E209" s="137" t="s">
        <v>3093</v>
      </c>
      <c r="F209" s="138" t="s">
        <v>3094</v>
      </c>
      <c r="G209" s="139" t="s">
        <v>236</v>
      </c>
      <c r="H209" s="140">
        <v>169</v>
      </c>
      <c r="I209" s="141"/>
      <c r="J209" s="142">
        <f>ROUND(I209*H209,2)</f>
        <v>0</v>
      </c>
      <c r="K209" s="138" t="s">
        <v>1</v>
      </c>
      <c r="L209" s="32"/>
      <c r="M209" s="143" t="s">
        <v>1</v>
      </c>
      <c r="N209" s="144" t="s">
        <v>42</v>
      </c>
      <c r="P209" s="145">
        <f>O209*H209</f>
        <v>0</v>
      </c>
      <c r="Q209" s="145">
        <v>0</v>
      </c>
      <c r="R209" s="145">
        <f>Q209*H209</f>
        <v>0</v>
      </c>
      <c r="S209" s="145">
        <v>0</v>
      </c>
      <c r="T209" s="146">
        <f>S209*H209</f>
        <v>0</v>
      </c>
      <c r="AR209" s="147" t="s">
        <v>115</v>
      </c>
      <c r="AT209" s="147" t="s">
        <v>180</v>
      </c>
      <c r="AU209" s="147" t="s">
        <v>84</v>
      </c>
      <c r="AY209" s="17" t="s">
        <v>177</v>
      </c>
      <c r="BE209" s="148">
        <f>IF(N209="základní",J209,0)</f>
        <v>0</v>
      </c>
      <c r="BF209" s="148">
        <f>IF(N209="snížená",J209,0)</f>
        <v>0</v>
      </c>
      <c r="BG209" s="148">
        <f>IF(N209="zákl. přenesená",J209,0)</f>
        <v>0</v>
      </c>
      <c r="BH209" s="148">
        <f>IF(N209="sníž. přenesená",J209,0)</f>
        <v>0</v>
      </c>
      <c r="BI209" s="148">
        <f>IF(N209="nulová",J209,0)</f>
        <v>0</v>
      </c>
      <c r="BJ209" s="17" t="s">
        <v>84</v>
      </c>
      <c r="BK209" s="148">
        <f>ROUND(I209*H209,2)</f>
        <v>0</v>
      </c>
      <c r="BL209" s="17" t="s">
        <v>115</v>
      </c>
      <c r="BM209" s="147" t="s">
        <v>3095</v>
      </c>
    </row>
    <row r="210" spans="2:65" s="1" customFormat="1" ht="19.5">
      <c r="B210" s="32"/>
      <c r="D210" s="149" t="s">
        <v>186</v>
      </c>
      <c r="F210" s="150" t="s">
        <v>3094</v>
      </c>
      <c r="I210" s="151"/>
      <c r="L210" s="32"/>
      <c r="M210" s="152"/>
      <c r="T210" s="56"/>
      <c r="AT210" s="17" t="s">
        <v>186</v>
      </c>
      <c r="AU210" s="17" t="s">
        <v>84</v>
      </c>
    </row>
    <row r="211" spans="2:65" s="1" customFormat="1" ht="29.25">
      <c r="B211" s="32"/>
      <c r="D211" s="149" t="s">
        <v>784</v>
      </c>
      <c r="F211" s="193" t="s">
        <v>3096</v>
      </c>
      <c r="I211" s="151"/>
      <c r="L211" s="32"/>
      <c r="M211" s="152"/>
      <c r="T211" s="56"/>
      <c r="AT211" s="17" t="s">
        <v>784</v>
      </c>
      <c r="AU211" s="17" t="s">
        <v>84</v>
      </c>
    </row>
    <row r="212" spans="2:65" s="11" customFormat="1" ht="25.9" customHeight="1">
      <c r="B212" s="124"/>
      <c r="D212" s="125" t="s">
        <v>76</v>
      </c>
      <c r="E212" s="126" t="s">
        <v>3097</v>
      </c>
      <c r="F212" s="126" t="s">
        <v>3098</v>
      </c>
      <c r="I212" s="127"/>
      <c r="J212" s="128">
        <f>BK212</f>
        <v>0</v>
      </c>
      <c r="L212" s="124"/>
      <c r="M212" s="129"/>
      <c r="P212" s="130">
        <f>SUM(P213:P332)</f>
        <v>0</v>
      </c>
      <c r="R212" s="130">
        <f>SUM(R213:R332)</f>
        <v>0</v>
      </c>
      <c r="T212" s="131">
        <f>SUM(T213:T332)</f>
        <v>0</v>
      </c>
      <c r="AR212" s="125" t="s">
        <v>84</v>
      </c>
      <c r="AT212" s="132" t="s">
        <v>76</v>
      </c>
      <c r="AU212" s="132" t="s">
        <v>77</v>
      </c>
      <c r="AY212" s="125" t="s">
        <v>177</v>
      </c>
      <c r="BK212" s="133">
        <f>SUM(BK213:BK332)</f>
        <v>0</v>
      </c>
    </row>
    <row r="213" spans="2:65" s="1" customFormat="1" ht="24.2" customHeight="1">
      <c r="B213" s="32"/>
      <c r="C213" s="136" t="s">
        <v>425</v>
      </c>
      <c r="D213" s="136" t="s">
        <v>180</v>
      </c>
      <c r="E213" s="137" t="s">
        <v>3099</v>
      </c>
      <c r="F213" s="138" t="s">
        <v>3100</v>
      </c>
      <c r="G213" s="139" t="s">
        <v>236</v>
      </c>
      <c r="H213" s="140">
        <v>50</v>
      </c>
      <c r="I213" s="141"/>
      <c r="J213" s="142">
        <f>ROUND(I213*H213,2)</f>
        <v>0</v>
      </c>
      <c r="K213" s="138" t="s">
        <v>1</v>
      </c>
      <c r="L213" s="32"/>
      <c r="M213" s="143" t="s">
        <v>1</v>
      </c>
      <c r="N213" s="144" t="s">
        <v>42</v>
      </c>
      <c r="P213" s="145">
        <f>O213*H213</f>
        <v>0</v>
      </c>
      <c r="Q213" s="145">
        <v>0</v>
      </c>
      <c r="R213" s="145">
        <f>Q213*H213</f>
        <v>0</v>
      </c>
      <c r="S213" s="145">
        <v>0</v>
      </c>
      <c r="T213" s="146">
        <f>S213*H213</f>
        <v>0</v>
      </c>
      <c r="AR213" s="147" t="s">
        <v>115</v>
      </c>
      <c r="AT213" s="147" t="s">
        <v>180</v>
      </c>
      <c r="AU213" s="147" t="s">
        <v>84</v>
      </c>
      <c r="AY213" s="17" t="s">
        <v>177</v>
      </c>
      <c r="BE213" s="148">
        <f>IF(N213="základní",J213,0)</f>
        <v>0</v>
      </c>
      <c r="BF213" s="148">
        <f>IF(N213="snížená",J213,0)</f>
        <v>0</v>
      </c>
      <c r="BG213" s="148">
        <f>IF(N213="zákl. přenesená",J213,0)</f>
        <v>0</v>
      </c>
      <c r="BH213" s="148">
        <f>IF(N213="sníž. přenesená",J213,0)</f>
        <v>0</v>
      </c>
      <c r="BI213" s="148">
        <f>IF(N213="nulová",J213,0)</f>
        <v>0</v>
      </c>
      <c r="BJ213" s="17" t="s">
        <v>84</v>
      </c>
      <c r="BK213" s="148">
        <f>ROUND(I213*H213,2)</f>
        <v>0</v>
      </c>
      <c r="BL213" s="17" t="s">
        <v>115</v>
      </c>
      <c r="BM213" s="147" t="s">
        <v>3101</v>
      </c>
    </row>
    <row r="214" spans="2:65" s="1" customFormat="1" ht="19.5">
      <c r="B214" s="32"/>
      <c r="D214" s="149" t="s">
        <v>186</v>
      </c>
      <c r="F214" s="150" t="s">
        <v>3100</v>
      </c>
      <c r="I214" s="151"/>
      <c r="L214" s="32"/>
      <c r="M214" s="152"/>
      <c r="T214" s="56"/>
      <c r="AT214" s="17" t="s">
        <v>186</v>
      </c>
      <c r="AU214" s="17" t="s">
        <v>84</v>
      </c>
    </row>
    <row r="215" spans="2:65" s="1" customFormat="1" ht="78">
      <c r="B215" s="32"/>
      <c r="D215" s="149" t="s">
        <v>784</v>
      </c>
      <c r="F215" s="193" t="s">
        <v>3102</v>
      </c>
      <c r="I215" s="151"/>
      <c r="L215" s="32"/>
      <c r="M215" s="152"/>
      <c r="T215" s="56"/>
      <c r="AT215" s="17" t="s">
        <v>784</v>
      </c>
      <c r="AU215" s="17" t="s">
        <v>84</v>
      </c>
    </row>
    <row r="216" spans="2:65" s="1" customFormat="1" ht="24.2" customHeight="1">
      <c r="B216" s="32"/>
      <c r="C216" s="136" t="s">
        <v>431</v>
      </c>
      <c r="D216" s="136" t="s">
        <v>180</v>
      </c>
      <c r="E216" s="137" t="s">
        <v>3103</v>
      </c>
      <c r="F216" s="138" t="s">
        <v>3104</v>
      </c>
      <c r="G216" s="139" t="s">
        <v>236</v>
      </c>
      <c r="H216" s="140">
        <v>56</v>
      </c>
      <c r="I216" s="141"/>
      <c r="J216" s="142">
        <f>ROUND(I216*H216,2)</f>
        <v>0</v>
      </c>
      <c r="K216" s="138" t="s">
        <v>1</v>
      </c>
      <c r="L216" s="32"/>
      <c r="M216" s="143" t="s">
        <v>1</v>
      </c>
      <c r="N216" s="144" t="s">
        <v>42</v>
      </c>
      <c r="P216" s="145">
        <f>O216*H216</f>
        <v>0</v>
      </c>
      <c r="Q216" s="145">
        <v>0</v>
      </c>
      <c r="R216" s="145">
        <f>Q216*H216</f>
        <v>0</v>
      </c>
      <c r="S216" s="145">
        <v>0</v>
      </c>
      <c r="T216" s="146">
        <f>S216*H216</f>
        <v>0</v>
      </c>
      <c r="AR216" s="147" t="s">
        <v>115</v>
      </c>
      <c r="AT216" s="147" t="s">
        <v>180</v>
      </c>
      <c r="AU216" s="147" t="s">
        <v>84</v>
      </c>
      <c r="AY216" s="17" t="s">
        <v>177</v>
      </c>
      <c r="BE216" s="148">
        <f>IF(N216="základní",J216,0)</f>
        <v>0</v>
      </c>
      <c r="BF216" s="148">
        <f>IF(N216="snížená",J216,0)</f>
        <v>0</v>
      </c>
      <c r="BG216" s="148">
        <f>IF(N216="zákl. přenesená",J216,0)</f>
        <v>0</v>
      </c>
      <c r="BH216" s="148">
        <f>IF(N216="sníž. přenesená",J216,0)</f>
        <v>0</v>
      </c>
      <c r="BI216" s="148">
        <f>IF(N216="nulová",J216,0)</f>
        <v>0</v>
      </c>
      <c r="BJ216" s="17" t="s">
        <v>84</v>
      </c>
      <c r="BK216" s="148">
        <f>ROUND(I216*H216,2)</f>
        <v>0</v>
      </c>
      <c r="BL216" s="17" t="s">
        <v>115</v>
      </c>
      <c r="BM216" s="147" t="s">
        <v>3105</v>
      </c>
    </row>
    <row r="217" spans="2:65" s="1" customFormat="1" ht="19.5">
      <c r="B217" s="32"/>
      <c r="D217" s="149" t="s">
        <v>186</v>
      </c>
      <c r="F217" s="150" t="s">
        <v>3104</v>
      </c>
      <c r="I217" s="151"/>
      <c r="L217" s="32"/>
      <c r="M217" s="152"/>
      <c r="T217" s="56"/>
      <c r="AT217" s="17" t="s">
        <v>186</v>
      </c>
      <c r="AU217" s="17" t="s">
        <v>84</v>
      </c>
    </row>
    <row r="218" spans="2:65" s="1" customFormat="1" ht="39">
      <c r="B218" s="32"/>
      <c r="D218" s="149" t="s">
        <v>784</v>
      </c>
      <c r="F218" s="193" t="s">
        <v>3106</v>
      </c>
      <c r="I218" s="151"/>
      <c r="L218" s="32"/>
      <c r="M218" s="152"/>
      <c r="T218" s="56"/>
      <c r="AT218" s="17" t="s">
        <v>784</v>
      </c>
      <c r="AU218" s="17" t="s">
        <v>84</v>
      </c>
    </row>
    <row r="219" spans="2:65" s="1" customFormat="1" ht="24.2" customHeight="1">
      <c r="B219" s="32"/>
      <c r="C219" s="136" t="s">
        <v>436</v>
      </c>
      <c r="D219" s="136" t="s">
        <v>180</v>
      </c>
      <c r="E219" s="137" t="s">
        <v>3107</v>
      </c>
      <c r="F219" s="138" t="s">
        <v>3108</v>
      </c>
      <c r="G219" s="139" t="s">
        <v>236</v>
      </c>
      <c r="H219" s="140">
        <v>55</v>
      </c>
      <c r="I219" s="141"/>
      <c r="J219" s="142">
        <f>ROUND(I219*H219,2)</f>
        <v>0</v>
      </c>
      <c r="K219" s="138" t="s">
        <v>1</v>
      </c>
      <c r="L219" s="32"/>
      <c r="M219" s="143" t="s">
        <v>1</v>
      </c>
      <c r="N219" s="144" t="s">
        <v>42</v>
      </c>
      <c r="P219" s="145">
        <f>O219*H219</f>
        <v>0</v>
      </c>
      <c r="Q219" s="145">
        <v>0</v>
      </c>
      <c r="R219" s="145">
        <f>Q219*H219</f>
        <v>0</v>
      </c>
      <c r="S219" s="145">
        <v>0</v>
      </c>
      <c r="T219" s="146">
        <f>S219*H219</f>
        <v>0</v>
      </c>
      <c r="AR219" s="147" t="s">
        <v>115</v>
      </c>
      <c r="AT219" s="147" t="s">
        <v>180</v>
      </c>
      <c r="AU219" s="147" t="s">
        <v>84</v>
      </c>
      <c r="AY219" s="17" t="s">
        <v>177</v>
      </c>
      <c r="BE219" s="148">
        <f>IF(N219="základní",J219,0)</f>
        <v>0</v>
      </c>
      <c r="BF219" s="148">
        <f>IF(N219="snížená",J219,0)</f>
        <v>0</v>
      </c>
      <c r="BG219" s="148">
        <f>IF(N219="zákl. přenesená",J219,0)</f>
        <v>0</v>
      </c>
      <c r="BH219" s="148">
        <f>IF(N219="sníž. přenesená",J219,0)</f>
        <v>0</v>
      </c>
      <c r="BI219" s="148">
        <f>IF(N219="nulová",J219,0)</f>
        <v>0</v>
      </c>
      <c r="BJ219" s="17" t="s">
        <v>84</v>
      </c>
      <c r="BK219" s="148">
        <f>ROUND(I219*H219,2)</f>
        <v>0</v>
      </c>
      <c r="BL219" s="17" t="s">
        <v>115</v>
      </c>
      <c r="BM219" s="147" t="s">
        <v>3109</v>
      </c>
    </row>
    <row r="220" spans="2:65" s="1" customFormat="1" ht="19.5">
      <c r="B220" s="32"/>
      <c r="D220" s="149" t="s">
        <v>186</v>
      </c>
      <c r="F220" s="150" t="s">
        <v>3108</v>
      </c>
      <c r="I220" s="151"/>
      <c r="L220" s="32"/>
      <c r="M220" s="152"/>
      <c r="T220" s="56"/>
      <c r="AT220" s="17" t="s">
        <v>186</v>
      </c>
      <c r="AU220" s="17" t="s">
        <v>84</v>
      </c>
    </row>
    <row r="221" spans="2:65" s="1" customFormat="1" ht="39">
      <c r="B221" s="32"/>
      <c r="D221" s="149" t="s">
        <v>784</v>
      </c>
      <c r="F221" s="193" t="s">
        <v>3110</v>
      </c>
      <c r="I221" s="151"/>
      <c r="L221" s="32"/>
      <c r="M221" s="152"/>
      <c r="T221" s="56"/>
      <c r="AT221" s="17" t="s">
        <v>784</v>
      </c>
      <c r="AU221" s="17" t="s">
        <v>84</v>
      </c>
    </row>
    <row r="222" spans="2:65" s="1" customFormat="1" ht="24.2" customHeight="1">
      <c r="B222" s="32"/>
      <c r="C222" s="136" t="s">
        <v>441</v>
      </c>
      <c r="D222" s="136" t="s">
        <v>180</v>
      </c>
      <c r="E222" s="137" t="s">
        <v>3111</v>
      </c>
      <c r="F222" s="138" t="s">
        <v>3112</v>
      </c>
      <c r="G222" s="139" t="s">
        <v>236</v>
      </c>
      <c r="H222" s="140">
        <v>36</v>
      </c>
      <c r="I222" s="141"/>
      <c r="J222" s="142">
        <f>ROUND(I222*H222,2)</f>
        <v>0</v>
      </c>
      <c r="K222" s="138" t="s">
        <v>1</v>
      </c>
      <c r="L222" s="32"/>
      <c r="M222" s="143" t="s">
        <v>1</v>
      </c>
      <c r="N222" s="144" t="s">
        <v>42</v>
      </c>
      <c r="P222" s="145">
        <f>O222*H222</f>
        <v>0</v>
      </c>
      <c r="Q222" s="145">
        <v>0</v>
      </c>
      <c r="R222" s="145">
        <f>Q222*H222</f>
        <v>0</v>
      </c>
      <c r="S222" s="145">
        <v>0</v>
      </c>
      <c r="T222" s="146">
        <f>S222*H222</f>
        <v>0</v>
      </c>
      <c r="AR222" s="147" t="s">
        <v>115</v>
      </c>
      <c r="AT222" s="147" t="s">
        <v>180</v>
      </c>
      <c r="AU222" s="147" t="s">
        <v>84</v>
      </c>
      <c r="AY222" s="17" t="s">
        <v>177</v>
      </c>
      <c r="BE222" s="148">
        <f>IF(N222="základní",J222,0)</f>
        <v>0</v>
      </c>
      <c r="BF222" s="148">
        <f>IF(N222="snížená",J222,0)</f>
        <v>0</v>
      </c>
      <c r="BG222" s="148">
        <f>IF(N222="zákl. přenesená",J222,0)</f>
        <v>0</v>
      </c>
      <c r="BH222" s="148">
        <f>IF(N222="sníž. přenesená",J222,0)</f>
        <v>0</v>
      </c>
      <c r="BI222" s="148">
        <f>IF(N222="nulová",J222,0)</f>
        <v>0</v>
      </c>
      <c r="BJ222" s="17" t="s">
        <v>84</v>
      </c>
      <c r="BK222" s="148">
        <f>ROUND(I222*H222,2)</f>
        <v>0</v>
      </c>
      <c r="BL222" s="17" t="s">
        <v>115</v>
      </c>
      <c r="BM222" s="147" t="s">
        <v>3113</v>
      </c>
    </row>
    <row r="223" spans="2:65" s="1" customFormat="1" ht="19.5">
      <c r="B223" s="32"/>
      <c r="D223" s="149" t="s">
        <v>186</v>
      </c>
      <c r="F223" s="150" t="s">
        <v>3112</v>
      </c>
      <c r="I223" s="151"/>
      <c r="L223" s="32"/>
      <c r="M223" s="152"/>
      <c r="T223" s="56"/>
      <c r="AT223" s="17" t="s">
        <v>186</v>
      </c>
      <c r="AU223" s="17" t="s">
        <v>84</v>
      </c>
    </row>
    <row r="224" spans="2:65" s="1" customFormat="1" ht="39">
      <c r="B224" s="32"/>
      <c r="D224" s="149" t="s">
        <v>784</v>
      </c>
      <c r="F224" s="193" t="s">
        <v>3114</v>
      </c>
      <c r="I224" s="151"/>
      <c r="L224" s="32"/>
      <c r="M224" s="152"/>
      <c r="T224" s="56"/>
      <c r="AT224" s="17" t="s">
        <v>784</v>
      </c>
      <c r="AU224" s="17" t="s">
        <v>84</v>
      </c>
    </row>
    <row r="225" spans="2:65" s="1" customFormat="1" ht="24.2" customHeight="1">
      <c r="B225" s="32"/>
      <c r="C225" s="136" t="s">
        <v>447</v>
      </c>
      <c r="D225" s="136" t="s">
        <v>180</v>
      </c>
      <c r="E225" s="137" t="s">
        <v>3115</v>
      </c>
      <c r="F225" s="138" t="s">
        <v>3116</v>
      </c>
      <c r="G225" s="139" t="s">
        <v>236</v>
      </c>
      <c r="H225" s="140">
        <v>35</v>
      </c>
      <c r="I225" s="141"/>
      <c r="J225" s="142">
        <f>ROUND(I225*H225,2)</f>
        <v>0</v>
      </c>
      <c r="K225" s="138" t="s">
        <v>1</v>
      </c>
      <c r="L225" s="32"/>
      <c r="M225" s="143" t="s">
        <v>1</v>
      </c>
      <c r="N225" s="144" t="s">
        <v>42</v>
      </c>
      <c r="P225" s="145">
        <f>O225*H225</f>
        <v>0</v>
      </c>
      <c r="Q225" s="145">
        <v>0</v>
      </c>
      <c r="R225" s="145">
        <f>Q225*H225</f>
        <v>0</v>
      </c>
      <c r="S225" s="145">
        <v>0</v>
      </c>
      <c r="T225" s="146">
        <f>S225*H225</f>
        <v>0</v>
      </c>
      <c r="AR225" s="147" t="s">
        <v>115</v>
      </c>
      <c r="AT225" s="147" t="s">
        <v>180</v>
      </c>
      <c r="AU225" s="147" t="s">
        <v>84</v>
      </c>
      <c r="AY225" s="17" t="s">
        <v>177</v>
      </c>
      <c r="BE225" s="148">
        <f>IF(N225="základní",J225,0)</f>
        <v>0</v>
      </c>
      <c r="BF225" s="148">
        <f>IF(N225="snížená",J225,0)</f>
        <v>0</v>
      </c>
      <c r="BG225" s="148">
        <f>IF(N225="zákl. přenesená",J225,0)</f>
        <v>0</v>
      </c>
      <c r="BH225" s="148">
        <f>IF(N225="sníž. přenesená",J225,0)</f>
        <v>0</v>
      </c>
      <c r="BI225" s="148">
        <f>IF(N225="nulová",J225,0)</f>
        <v>0</v>
      </c>
      <c r="BJ225" s="17" t="s">
        <v>84</v>
      </c>
      <c r="BK225" s="148">
        <f>ROUND(I225*H225,2)</f>
        <v>0</v>
      </c>
      <c r="BL225" s="17" t="s">
        <v>115</v>
      </c>
      <c r="BM225" s="147" t="s">
        <v>3117</v>
      </c>
    </row>
    <row r="226" spans="2:65" s="1" customFormat="1" ht="11.25">
      <c r="B226" s="32"/>
      <c r="D226" s="149" t="s">
        <v>186</v>
      </c>
      <c r="F226" s="150" t="s">
        <v>3116</v>
      </c>
      <c r="I226" s="151"/>
      <c r="L226" s="32"/>
      <c r="M226" s="152"/>
      <c r="T226" s="56"/>
      <c r="AT226" s="17" t="s">
        <v>186</v>
      </c>
      <c r="AU226" s="17" t="s">
        <v>84</v>
      </c>
    </row>
    <row r="227" spans="2:65" s="1" customFormat="1" ht="29.25">
      <c r="B227" s="32"/>
      <c r="D227" s="149" t="s">
        <v>784</v>
      </c>
      <c r="F227" s="193" t="s">
        <v>3118</v>
      </c>
      <c r="I227" s="151"/>
      <c r="L227" s="32"/>
      <c r="M227" s="152"/>
      <c r="T227" s="56"/>
      <c r="AT227" s="17" t="s">
        <v>784</v>
      </c>
      <c r="AU227" s="17" t="s">
        <v>84</v>
      </c>
    </row>
    <row r="228" spans="2:65" s="1" customFormat="1" ht="21.75" customHeight="1">
      <c r="B228" s="32"/>
      <c r="C228" s="136" t="s">
        <v>453</v>
      </c>
      <c r="D228" s="136" t="s">
        <v>180</v>
      </c>
      <c r="E228" s="137" t="s">
        <v>3119</v>
      </c>
      <c r="F228" s="138" t="s">
        <v>3120</v>
      </c>
      <c r="G228" s="139" t="s">
        <v>236</v>
      </c>
      <c r="H228" s="140">
        <v>15</v>
      </c>
      <c r="I228" s="141"/>
      <c r="J228" s="142">
        <f>ROUND(I228*H228,2)</f>
        <v>0</v>
      </c>
      <c r="K228" s="138" t="s">
        <v>1</v>
      </c>
      <c r="L228" s="32"/>
      <c r="M228" s="143" t="s">
        <v>1</v>
      </c>
      <c r="N228" s="144" t="s">
        <v>42</v>
      </c>
      <c r="P228" s="145">
        <f>O228*H228</f>
        <v>0</v>
      </c>
      <c r="Q228" s="145">
        <v>0</v>
      </c>
      <c r="R228" s="145">
        <f>Q228*H228</f>
        <v>0</v>
      </c>
      <c r="S228" s="145">
        <v>0</v>
      </c>
      <c r="T228" s="146">
        <f>S228*H228</f>
        <v>0</v>
      </c>
      <c r="AR228" s="147" t="s">
        <v>115</v>
      </c>
      <c r="AT228" s="147" t="s">
        <v>180</v>
      </c>
      <c r="AU228" s="147" t="s">
        <v>84</v>
      </c>
      <c r="AY228" s="17" t="s">
        <v>177</v>
      </c>
      <c r="BE228" s="148">
        <f>IF(N228="základní",J228,0)</f>
        <v>0</v>
      </c>
      <c r="BF228" s="148">
        <f>IF(N228="snížená",J228,0)</f>
        <v>0</v>
      </c>
      <c r="BG228" s="148">
        <f>IF(N228="zákl. přenesená",J228,0)</f>
        <v>0</v>
      </c>
      <c r="BH228" s="148">
        <f>IF(N228="sníž. přenesená",J228,0)</f>
        <v>0</v>
      </c>
      <c r="BI228" s="148">
        <f>IF(N228="nulová",J228,0)</f>
        <v>0</v>
      </c>
      <c r="BJ228" s="17" t="s">
        <v>84</v>
      </c>
      <c r="BK228" s="148">
        <f>ROUND(I228*H228,2)</f>
        <v>0</v>
      </c>
      <c r="BL228" s="17" t="s">
        <v>115</v>
      </c>
      <c r="BM228" s="147" t="s">
        <v>3121</v>
      </c>
    </row>
    <row r="229" spans="2:65" s="1" customFormat="1" ht="11.25">
      <c r="B229" s="32"/>
      <c r="D229" s="149" t="s">
        <v>186</v>
      </c>
      <c r="F229" s="150" t="s">
        <v>3120</v>
      </c>
      <c r="I229" s="151"/>
      <c r="L229" s="32"/>
      <c r="M229" s="152"/>
      <c r="T229" s="56"/>
      <c r="AT229" s="17" t="s">
        <v>186</v>
      </c>
      <c r="AU229" s="17" t="s">
        <v>84</v>
      </c>
    </row>
    <row r="230" spans="2:65" s="1" customFormat="1" ht="29.25">
      <c r="B230" s="32"/>
      <c r="D230" s="149" t="s">
        <v>784</v>
      </c>
      <c r="F230" s="193" t="s">
        <v>3122</v>
      </c>
      <c r="I230" s="151"/>
      <c r="L230" s="32"/>
      <c r="M230" s="152"/>
      <c r="T230" s="56"/>
      <c r="AT230" s="17" t="s">
        <v>784</v>
      </c>
      <c r="AU230" s="17" t="s">
        <v>84</v>
      </c>
    </row>
    <row r="231" spans="2:65" s="1" customFormat="1" ht="24.2" customHeight="1">
      <c r="B231" s="32"/>
      <c r="C231" s="136" t="s">
        <v>459</v>
      </c>
      <c r="D231" s="136" t="s">
        <v>180</v>
      </c>
      <c r="E231" s="137" t="s">
        <v>3123</v>
      </c>
      <c r="F231" s="138" t="s">
        <v>3124</v>
      </c>
      <c r="G231" s="139" t="s">
        <v>236</v>
      </c>
      <c r="H231" s="140">
        <v>18</v>
      </c>
      <c r="I231" s="141"/>
      <c r="J231" s="142">
        <f>ROUND(I231*H231,2)</f>
        <v>0</v>
      </c>
      <c r="K231" s="138" t="s">
        <v>1</v>
      </c>
      <c r="L231" s="32"/>
      <c r="M231" s="143" t="s">
        <v>1</v>
      </c>
      <c r="N231" s="144" t="s">
        <v>42</v>
      </c>
      <c r="P231" s="145">
        <f>O231*H231</f>
        <v>0</v>
      </c>
      <c r="Q231" s="145">
        <v>0</v>
      </c>
      <c r="R231" s="145">
        <f>Q231*H231</f>
        <v>0</v>
      </c>
      <c r="S231" s="145">
        <v>0</v>
      </c>
      <c r="T231" s="146">
        <f>S231*H231</f>
        <v>0</v>
      </c>
      <c r="AR231" s="147" t="s">
        <v>115</v>
      </c>
      <c r="AT231" s="147" t="s">
        <v>180</v>
      </c>
      <c r="AU231" s="147" t="s">
        <v>84</v>
      </c>
      <c r="AY231" s="17" t="s">
        <v>177</v>
      </c>
      <c r="BE231" s="148">
        <f>IF(N231="základní",J231,0)</f>
        <v>0</v>
      </c>
      <c r="BF231" s="148">
        <f>IF(N231="snížená",J231,0)</f>
        <v>0</v>
      </c>
      <c r="BG231" s="148">
        <f>IF(N231="zákl. přenesená",J231,0)</f>
        <v>0</v>
      </c>
      <c r="BH231" s="148">
        <f>IF(N231="sníž. přenesená",J231,0)</f>
        <v>0</v>
      </c>
      <c r="BI231" s="148">
        <f>IF(N231="nulová",J231,0)</f>
        <v>0</v>
      </c>
      <c r="BJ231" s="17" t="s">
        <v>84</v>
      </c>
      <c r="BK231" s="148">
        <f>ROUND(I231*H231,2)</f>
        <v>0</v>
      </c>
      <c r="BL231" s="17" t="s">
        <v>115</v>
      </c>
      <c r="BM231" s="147" t="s">
        <v>3125</v>
      </c>
    </row>
    <row r="232" spans="2:65" s="1" customFormat="1" ht="11.25">
      <c r="B232" s="32"/>
      <c r="D232" s="149" t="s">
        <v>186</v>
      </c>
      <c r="F232" s="150" t="s">
        <v>3124</v>
      </c>
      <c r="I232" s="151"/>
      <c r="L232" s="32"/>
      <c r="M232" s="152"/>
      <c r="T232" s="56"/>
      <c r="AT232" s="17" t="s">
        <v>186</v>
      </c>
      <c r="AU232" s="17" t="s">
        <v>84</v>
      </c>
    </row>
    <row r="233" spans="2:65" s="1" customFormat="1" ht="29.25">
      <c r="B233" s="32"/>
      <c r="D233" s="149" t="s">
        <v>784</v>
      </c>
      <c r="F233" s="193" t="s">
        <v>3126</v>
      </c>
      <c r="I233" s="151"/>
      <c r="L233" s="32"/>
      <c r="M233" s="152"/>
      <c r="T233" s="56"/>
      <c r="AT233" s="17" t="s">
        <v>784</v>
      </c>
      <c r="AU233" s="17" t="s">
        <v>84</v>
      </c>
    </row>
    <row r="234" spans="2:65" s="1" customFormat="1" ht="24.2" customHeight="1">
      <c r="B234" s="32"/>
      <c r="C234" s="136" t="s">
        <v>465</v>
      </c>
      <c r="D234" s="136" t="s">
        <v>180</v>
      </c>
      <c r="E234" s="137" t="s">
        <v>3127</v>
      </c>
      <c r="F234" s="138" t="s">
        <v>3128</v>
      </c>
      <c r="G234" s="139" t="s">
        <v>236</v>
      </c>
      <c r="H234" s="140">
        <v>38</v>
      </c>
      <c r="I234" s="141"/>
      <c r="J234" s="142">
        <f>ROUND(I234*H234,2)</f>
        <v>0</v>
      </c>
      <c r="K234" s="138" t="s">
        <v>1</v>
      </c>
      <c r="L234" s="32"/>
      <c r="M234" s="143" t="s">
        <v>1</v>
      </c>
      <c r="N234" s="144" t="s">
        <v>42</v>
      </c>
      <c r="P234" s="145">
        <f>O234*H234</f>
        <v>0</v>
      </c>
      <c r="Q234" s="145">
        <v>0</v>
      </c>
      <c r="R234" s="145">
        <f>Q234*H234</f>
        <v>0</v>
      </c>
      <c r="S234" s="145">
        <v>0</v>
      </c>
      <c r="T234" s="146">
        <f>S234*H234</f>
        <v>0</v>
      </c>
      <c r="AR234" s="147" t="s">
        <v>115</v>
      </c>
      <c r="AT234" s="147" t="s">
        <v>180</v>
      </c>
      <c r="AU234" s="147" t="s">
        <v>84</v>
      </c>
      <c r="AY234" s="17" t="s">
        <v>177</v>
      </c>
      <c r="BE234" s="148">
        <f>IF(N234="základní",J234,0)</f>
        <v>0</v>
      </c>
      <c r="BF234" s="148">
        <f>IF(N234="snížená",J234,0)</f>
        <v>0</v>
      </c>
      <c r="BG234" s="148">
        <f>IF(N234="zákl. přenesená",J234,0)</f>
        <v>0</v>
      </c>
      <c r="BH234" s="148">
        <f>IF(N234="sníž. přenesená",J234,0)</f>
        <v>0</v>
      </c>
      <c r="BI234" s="148">
        <f>IF(N234="nulová",J234,0)</f>
        <v>0</v>
      </c>
      <c r="BJ234" s="17" t="s">
        <v>84</v>
      </c>
      <c r="BK234" s="148">
        <f>ROUND(I234*H234,2)</f>
        <v>0</v>
      </c>
      <c r="BL234" s="17" t="s">
        <v>115</v>
      </c>
      <c r="BM234" s="147" t="s">
        <v>3129</v>
      </c>
    </row>
    <row r="235" spans="2:65" s="1" customFormat="1" ht="11.25">
      <c r="B235" s="32"/>
      <c r="D235" s="149" t="s">
        <v>186</v>
      </c>
      <c r="F235" s="150" t="s">
        <v>3128</v>
      </c>
      <c r="I235" s="151"/>
      <c r="L235" s="32"/>
      <c r="M235" s="152"/>
      <c r="T235" s="56"/>
      <c r="AT235" s="17" t="s">
        <v>186</v>
      </c>
      <c r="AU235" s="17" t="s">
        <v>84</v>
      </c>
    </row>
    <row r="236" spans="2:65" s="1" customFormat="1" ht="29.25">
      <c r="B236" s="32"/>
      <c r="D236" s="149" t="s">
        <v>784</v>
      </c>
      <c r="F236" s="193" t="s">
        <v>3130</v>
      </c>
      <c r="I236" s="151"/>
      <c r="L236" s="32"/>
      <c r="M236" s="152"/>
      <c r="T236" s="56"/>
      <c r="AT236" s="17" t="s">
        <v>784</v>
      </c>
      <c r="AU236" s="17" t="s">
        <v>84</v>
      </c>
    </row>
    <row r="237" spans="2:65" s="1" customFormat="1" ht="24.2" customHeight="1">
      <c r="B237" s="32"/>
      <c r="C237" s="136" t="s">
        <v>471</v>
      </c>
      <c r="D237" s="136" t="s">
        <v>180</v>
      </c>
      <c r="E237" s="137" t="s">
        <v>3131</v>
      </c>
      <c r="F237" s="138" t="s">
        <v>3132</v>
      </c>
      <c r="G237" s="139" t="s">
        <v>236</v>
      </c>
      <c r="H237" s="140">
        <v>32</v>
      </c>
      <c r="I237" s="141"/>
      <c r="J237" s="142">
        <f>ROUND(I237*H237,2)</f>
        <v>0</v>
      </c>
      <c r="K237" s="138" t="s">
        <v>1</v>
      </c>
      <c r="L237" s="32"/>
      <c r="M237" s="143" t="s">
        <v>1</v>
      </c>
      <c r="N237" s="144" t="s">
        <v>42</v>
      </c>
      <c r="P237" s="145">
        <f>O237*H237</f>
        <v>0</v>
      </c>
      <c r="Q237" s="145">
        <v>0</v>
      </c>
      <c r="R237" s="145">
        <f>Q237*H237</f>
        <v>0</v>
      </c>
      <c r="S237" s="145">
        <v>0</v>
      </c>
      <c r="T237" s="146">
        <f>S237*H237</f>
        <v>0</v>
      </c>
      <c r="AR237" s="147" t="s">
        <v>115</v>
      </c>
      <c r="AT237" s="147" t="s">
        <v>180</v>
      </c>
      <c r="AU237" s="147" t="s">
        <v>84</v>
      </c>
      <c r="AY237" s="17" t="s">
        <v>177</v>
      </c>
      <c r="BE237" s="148">
        <f>IF(N237="základní",J237,0)</f>
        <v>0</v>
      </c>
      <c r="BF237" s="148">
        <f>IF(N237="snížená",J237,0)</f>
        <v>0</v>
      </c>
      <c r="BG237" s="148">
        <f>IF(N237="zákl. přenesená",J237,0)</f>
        <v>0</v>
      </c>
      <c r="BH237" s="148">
        <f>IF(N237="sníž. přenesená",J237,0)</f>
        <v>0</v>
      </c>
      <c r="BI237" s="148">
        <f>IF(N237="nulová",J237,0)</f>
        <v>0</v>
      </c>
      <c r="BJ237" s="17" t="s">
        <v>84</v>
      </c>
      <c r="BK237" s="148">
        <f>ROUND(I237*H237,2)</f>
        <v>0</v>
      </c>
      <c r="BL237" s="17" t="s">
        <v>115</v>
      </c>
      <c r="BM237" s="147" t="s">
        <v>3133</v>
      </c>
    </row>
    <row r="238" spans="2:65" s="1" customFormat="1" ht="11.25">
      <c r="B238" s="32"/>
      <c r="D238" s="149" t="s">
        <v>186</v>
      </c>
      <c r="F238" s="150" t="s">
        <v>3132</v>
      </c>
      <c r="I238" s="151"/>
      <c r="L238" s="32"/>
      <c r="M238" s="152"/>
      <c r="T238" s="56"/>
      <c r="AT238" s="17" t="s">
        <v>186</v>
      </c>
      <c r="AU238" s="17" t="s">
        <v>84</v>
      </c>
    </row>
    <row r="239" spans="2:65" s="1" customFormat="1" ht="29.25">
      <c r="B239" s="32"/>
      <c r="D239" s="149" t="s">
        <v>784</v>
      </c>
      <c r="F239" s="193" t="s">
        <v>3134</v>
      </c>
      <c r="I239" s="151"/>
      <c r="L239" s="32"/>
      <c r="M239" s="152"/>
      <c r="T239" s="56"/>
      <c r="AT239" s="17" t="s">
        <v>784</v>
      </c>
      <c r="AU239" s="17" t="s">
        <v>84</v>
      </c>
    </row>
    <row r="240" spans="2:65" s="1" customFormat="1" ht="21.75" customHeight="1">
      <c r="B240" s="32"/>
      <c r="C240" s="136" t="s">
        <v>477</v>
      </c>
      <c r="D240" s="136" t="s">
        <v>180</v>
      </c>
      <c r="E240" s="137" t="s">
        <v>3135</v>
      </c>
      <c r="F240" s="138" t="s">
        <v>3136</v>
      </c>
      <c r="G240" s="139" t="s">
        <v>236</v>
      </c>
      <c r="H240" s="140">
        <v>23</v>
      </c>
      <c r="I240" s="141"/>
      <c r="J240" s="142">
        <f>ROUND(I240*H240,2)</f>
        <v>0</v>
      </c>
      <c r="K240" s="138" t="s">
        <v>1</v>
      </c>
      <c r="L240" s="32"/>
      <c r="M240" s="143" t="s">
        <v>1</v>
      </c>
      <c r="N240" s="144" t="s">
        <v>42</v>
      </c>
      <c r="P240" s="145">
        <f>O240*H240</f>
        <v>0</v>
      </c>
      <c r="Q240" s="145">
        <v>0</v>
      </c>
      <c r="R240" s="145">
        <f>Q240*H240</f>
        <v>0</v>
      </c>
      <c r="S240" s="145">
        <v>0</v>
      </c>
      <c r="T240" s="146">
        <f>S240*H240</f>
        <v>0</v>
      </c>
      <c r="AR240" s="147" t="s">
        <v>115</v>
      </c>
      <c r="AT240" s="147" t="s">
        <v>180</v>
      </c>
      <c r="AU240" s="147" t="s">
        <v>84</v>
      </c>
      <c r="AY240" s="17" t="s">
        <v>177</v>
      </c>
      <c r="BE240" s="148">
        <f>IF(N240="základní",J240,0)</f>
        <v>0</v>
      </c>
      <c r="BF240" s="148">
        <f>IF(N240="snížená",J240,0)</f>
        <v>0</v>
      </c>
      <c r="BG240" s="148">
        <f>IF(N240="zákl. přenesená",J240,0)</f>
        <v>0</v>
      </c>
      <c r="BH240" s="148">
        <f>IF(N240="sníž. přenesená",J240,0)</f>
        <v>0</v>
      </c>
      <c r="BI240" s="148">
        <f>IF(N240="nulová",J240,0)</f>
        <v>0</v>
      </c>
      <c r="BJ240" s="17" t="s">
        <v>84</v>
      </c>
      <c r="BK240" s="148">
        <f>ROUND(I240*H240,2)</f>
        <v>0</v>
      </c>
      <c r="BL240" s="17" t="s">
        <v>115</v>
      </c>
      <c r="BM240" s="147" t="s">
        <v>3137</v>
      </c>
    </row>
    <row r="241" spans="2:65" s="1" customFormat="1" ht="11.25">
      <c r="B241" s="32"/>
      <c r="D241" s="149" t="s">
        <v>186</v>
      </c>
      <c r="F241" s="150" t="s">
        <v>3136</v>
      </c>
      <c r="I241" s="151"/>
      <c r="L241" s="32"/>
      <c r="M241" s="152"/>
      <c r="T241" s="56"/>
      <c r="AT241" s="17" t="s">
        <v>186</v>
      </c>
      <c r="AU241" s="17" t="s">
        <v>84</v>
      </c>
    </row>
    <row r="242" spans="2:65" s="1" customFormat="1" ht="29.25">
      <c r="B242" s="32"/>
      <c r="D242" s="149" t="s">
        <v>784</v>
      </c>
      <c r="F242" s="193" t="s">
        <v>3138</v>
      </c>
      <c r="I242" s="151"/>
      <c r="L242" s="32"/>
      <c r="M242" s="152"/>
      <c r="T242" s="56"/>
      <c r="AT242" s="17" t="s">
        <v>784</v>
      </c>
      <c r="AU242" s="17" t="s">
        <v>84</v>
      </c>
    </row>
    <row r="243" spans="2:65" s="1" customFormat="1" ht="24.2" customHeight="1">
      <c r="B243" s="32"/>
      <c r="C243" s="136" t="s">
        <v>483</v>
      </c>
      <c r="D243" s="136" t="s">
        <v>180</v>
      </c>
      <c r="E243" s="137" t="s">
        <v>3139</v>
      </c>
      <c r="F243" s="138" t="s">
        <v>3140</v>
      </c>
      <c r="G243" s="139" t="s">
        <v>236</v>
      </c>
      <c r="H243" s="140">
        <v>20</v>
      </c>
      <c r="I243" s="141"/>
      <c r="J243" s="142">
        <f>ROUND(I243*H243,2)</f>
        <v>0</v>
      </c>
      <c r="K243" s="138" t="s">
        <v>1</v>
      </c>
      <c r="L243" s="32"/>
      <c r="M243" s="143" t="s">
        <v>1</v>
      </c>
      <c r="N243" s="144" t="s">
        <v>42</v>
      </c>
      <c r="P243" s="145">
        <f>O243*H243</f>
        <v>0</v>
      </c>
      <c r="Q243" s="145">
        <v>0</v>
      </c>
      <c r="R243" s="145">
        <f>Q243*H243</f>
        <v>0</v>
      </c>
      <c r="S243" s="145">
        <v>0</v>
      </c>
      <c r="T243" s="146">
        <f>S243*H243</f>
        <v>0</v>
      </c>
      <c r="AR243" s="147" t="s">
        <v>115</v>
      </c>
      <c r="AT243" s="147" t="s">
        <v>180</v>
      </c>
      <c r="AU243" s="147" t="s">
        <v>84</v>
      </c>
      <c r="AY243" s="17" t="s">
        <v>177</v>
      </c>
      <c r="BE243" s="148">
        <f>IF(N243="základní",J243,0)</f>
        <v>0</v>
      </c>
      <c r="BF243" s="148">
        <f>IF(N243="snížená",J243,0)</f>
        <v>0</v>
      </c>
      <c r="BG243" s="148">
        <f>IF(N243="zákl. přenesená",J243,0)</f>
        <v>0</v>
      </c>
      <c r="BH243" s="148">
        <f>IF(N243="sníž. přenesená",J243,0)</f>
        <v>0</v>
      </c>
      <c r="BI243" s="148">
        <f>IF(N243="nulová",J243,0)</f>
        <v>0</v>
      </c>
      <c r="BJ243" s="17" t="s">
        <v>84</v>
      </c>
      <c r="BK243" s="148">
        <f>ROUND(I243*H243,2)</f>
        <v>0</v>
      </c>
      <c r="BL243" s="17" t="s">
        <v>115</v>
      </c>
      <c r="BM243" s="147" t="s">
        <v>3141</v>
      </c>
    </row>
    <row r="244" spans="2:65" s="1" customFormat="1" ht="11.25">
      <c r="B244" s="32"/>
      <c r="D244" s="149" t="s">
        <v>186</v>
      </c>
      <c r="F244" s="150" t="s">
        <v>3140</v>
      </c>
      <c r="I244" s="151"/>
      <c r="L244" s="32"/>
      <c r="M244" s="152"/>
      <c r="T244" s="56"/>
      <c r="AT244" s="17" t="s">
        <v>186</v>
      </c>
      <c r="AU244" s="17" t="s">
        <v>84</v>
      </c>
    </row>
    <row r="245" spans="2:65" s="1" customFormat="1" ht="29.25">
      <c r="B245" s="32"/>
      <c r="D245" s="149" t="s">
        <v>784</v>
      </c>
      <c r="F245" s="193" t="s">
        <v>3142</v>
      </c>
      <c r="I245" s="151"/>
      <c r="L245" s="32"/>
      <c r="M245" s="152"/>
      <c r="T245" s="56"/>
      <c r="AT245" s="17" t="s">
        <v>784</v>
      </c>
      <c r="AU245" s="17" t="s">
        <v>84</v>
      </c>
    </row>
    <row r="246" spans="2:65" s="1" customFormat="1" ht="21.75" customHeight="1">
      <c r="B246" s="32"/>
      <c r="C246" s="136" t="s">
        <v>489</v>
      </c>
      <c r="D246" s="136" t="s">
        <v>180</v>
      </c>
      <c r="E246" s="137" t="s">
        <v>3143</v>
      </c>
      <c r="F246" s="138" t="s">
        <v>3144</v>
      </c>
      <c r="G246" s="139" t="s">
        <v>236</v>
      </c>
      <c r="H246" s="140">
        <v>16</v>
      </c>
      <c r="I246" s="141"/>
      <c r="J246" s="142">
        <f>ROUND(I246*H246,2)</f>
        <v>0</v>
      </c>
      <c r="K246" s="138" t="s">
        <v>1</v>
      </c>
      <c r="L246" s="32"/>
      <c r="M246" s="143" t="s">
        <v>1</v>
      </c>
      <c r="N246" s="144" t="s">
        <v>42</v>
      </c>
      <c r="P246" s="145">
        <f>O246*H246</f>
        <v>0</v>
      </c>
      <c r="Q246" s="145">
        <v>0</v>
      </c>
      <c r="R246" s="145">
        <f>Q246*H246</f>
        <v>0</v>
      </c>
      <c r="S246" s="145">
        <v>0</v>
      </c>
      <c r="T246" s="146">
        <f>S246*H246</f>
        <v>0</v>
      </c>
      <c r="AR246" s="147" t="s">
        <v>115</v>
      </c>
      <c r="AT246" s="147" t="s">
        <v>180</v>
      </c>
      <c r="AU246" s="147" t="s">
        <v>84</v>
      </c>
      <c r="AY246" s="17" t="s">
        <v>177</v>
      </c>
      <c r="BE246" s="148">
        <f>IF(N246="základní",J246,0)</f>
        <v>0</v>
      </c>
      <c r="BF246" s="148">
        <f>IF(N246="snížená",J246,0)</f>
        <v>0</v>
      </c>
      <c r="BG246" s="148">
        <f>IF(N246="zákl. přenesená",J246,0)</f>
        <v>0</v>
      </c>
      <c r="BH246" s="148">
        <f>IF(N246="sníž. přenesená",J246,0)</f>
        <v>0</v>
      </c>
      <c r="BI246" s="148">
        <f>IF(N246="nulová",J246,0)</f>
        <v>0</v>
      </c>
      <c r="BJ246" s="17" t="s">
        <v>84</v>
      </c>
      <c r="BK246" s="148">
        <f>ROUND(I246*H246,2)</f>
        <v>0</v>
      </c>
      <c r="BL246" s="17" t="s">
        <v>115</v>
      </c>
      <c r="BM246" s="147" t="s">
        <v>3145</v>
      </c>
    </row>
    <row r="247" spans="2:65" s="1" customFormat="1" ht="11.25">
      <c r="B247" s="32"/>
      <c r="D247" s="149" t="s">
        <v>186</v>
      </c>
      <c r="F247" s="150" t="s">
        <v>3144</v>
      </c>
      <c r="I247" s="151"/>
      <c r="L247" s="32"/>
      <c r="M247" s="152"/>
      <c r="T247" s="56"/>
      <c r="AT247" s="17" t="s">
        <v>186</v>
      </c>
      <c r="AU247" s="17" t="s">
        <v>84</v>
      </c>
    </row>
    <row r="248" spans="2:65" s="1" customFormat="1" ht="29.25">
      <c r="B248" s="32"/>
      <c r="D248" s="149" t="s">
        <v>784</v>
      </c>
      <c r="F248" s="193" t="s">
        <v>3146</v>
      </c>
      <c r="I248" s="151"/>
      <c r="L248" s="32"/>
      <c r="M248" s="152"/>
      <c r="T248" s="56"/>
      <c r="AT248" s="17" t="s">
        <v>784</v>
      </c>
      <c r="AU248" s="17" t="s">
        <v>84</v>
      </c>
    </row>
    <row r="249" spans="2:65" s="1" customFormat="1" ht="16.5" customHeight="1">
      <c r="B249" s="32"/>
      <c r="C249" s="136" t="s">
        <v>497</v>
      </c>
      <c r="D249" s="136" t="s">
        <v>180</v>
      </c>
      <c r="E249" s="137" t="s">
        <v>3147</v>
      </c>
      <c r="F249" s="138" t="s">
        <v>3148</v>
      </c>
      <c r="G249" s="139" t="s">
        <v>393</v>
      </c>
      <c r="H249" s="140">
        <v>4</v>
      </c>
      <c r="I249" s="141"/>
      <c r="J249" s="142">
        <f>ROUND(I249*H249,2)</f>
        <v>0</v>
      </c>
      <c r="K249" s="138" t="s">
        <v>1</v>
      </c>
      <c r="L249" s="32"/>
      <c r="M249" s="143" t="s">
        <v>1</v>
      </c>
      <c r="N249" s="144" t="s">
        <v>42</v>
      </c>
      <c r="P249" s="145">
        <f>O249*H249</f>
        <v>0</v>
      </c>
      <c r="Q249" s="145">
        <v>0</v>
      </c>
      <c r="R249" s="145">
        <f>Q249*H249</f>
        <v>0</v>
      </c>
      <c r="S249" s="145">
        <v>0</v>
      </c>
      <c r="T249" s="146">
        <f>S249*H249</f>
        <v>0</v>
      </c>
      <c r="AR249" s="147" t="s">
        <v>115</v>
      </c>
      <c r="AT249" s="147" t="s">
        <v>180</v>
      </c>
      <c r="AU249" s="147" t="s">
        <v>84</v>
      </c>
      <c r="AY249" s="17" t="s">
        <v>177</v>
      </c>
      <c r="BE249" s="148">
        <f>IF(N249="základní",J249,0)</f>
        <v>0</v>
      </c>
      <c r="BF249" s="148">
        <f>IF(N249="snížená",J249,0)</f>
        <v>0</v>
      </c>
      <c r="BG249" s="148">
        <f>IF(N249="zákl. přenesená",J249,0)</f>
        <v>0</v>
      </c>
      <c r="BH249" s="148">
        <f>IF(N249="sníž. přenesená",J249,0)</f>
        <v>0</v>
      </c>
      <c r="BI249" s="148">
        <f>IF(N249="nulová",J249,0)</f>
        <v>0</v>
      </c>
      <c r="BJ249" s="17" t="s">
        <v>84</v>
      </c>
      <c r="BK249" s="148">
        <f>ROUND(I249*H249,2)</f>
        <v>0</v>
      </c>
      <c r="BL249" s="17" t="s">
        <v>115</v>
      </c>
      <c r="BM249" s="147" t="s">
        <v>3149</v>
      </c>
    </row>
    <row r="250" spans="2:65" s="1" customFormat="1" ht="11.25">
      <c r="B250" s="32"/>
      <c r="D250" s="149" t="s">
        <v>186</v>
      </c>
      <c r="F250" s="150" t="s">
        <v>3148</v>
      </c>
      <c r="I250" s="151"/>
      <c r="L250" s="32"/>
      <c r="M250" s="152"/>
      <c r="T250" s="56"/>
      <c r="AT250" s="17" t="s">
        <v>186</v>
      </c>
      <c r="AU250" s="17" t="s">
        <v>84</v>
      </c>
    </row>
    <row r="251" spans="2:65" s="1" customFormat="1" ht="19.5">
      <c r="B251" s="32"/>
      <c r="D251" s="149" t="s">
        <v>784</v>
      </c>
      <c r="F251" s="193" t="s">
        <v>3150</v>
      </c>
      <c r="I251" s="151"/>
      <c r="L251" s="32"/>
      <c r="M251" s="152"/>
      <c r="T251" s="56"/>
      <c r="AT251" s="17" t="s">
        <v>784</v>
      </c>
      <c r="AU251" s="17" t="s">
        <v>84</v>
      </c>
    </row>
    <row r="252" spans="2:65" s="1" customFormat="1" ht="16.5" customHeight="1">
      <c r="B252" s="32"/>
      <c r="C252" s="136" t="s">
        <v>503</v>
      </c>
      <c r="D252" s="136" t="s">
        <v>180</v>
      </c>
      <c r="E252" s="137" t="s">
        <v>3151</v>
      </c>
      <c r="F252" s="138" t="s">
        <v>3152</v>
      </c>
      <c r="G252" s="139" t="s">
        <v>393</v>
      </c>
      <c r="H252" s="140">
        <v>5</v>
      </c>
      <c r="I252" s="141"/>
      <c r="J252" s="142">
        <f>ROUND(I252*H252,2)</f>
        <v>0</v>
      </c>
      <c r="K252" s="138" t="s">
        <v>1</v>
      </c>
      <c r="L252" s="32"/>
      <c r="M252" s="143" t="s">
        <v>1</v>
      </c>
      <c r="N252" s="144" t="s">
        <v>42</v>
      </c>
      <c r="P252" s="145">
        <f>O252*H252</f>
        <v>0</v>
      </c>
      <c r="Q252" s="145">
        <v>0</v>
      </c>
      <c r="R252" s="145">
        <f>Q252*H252</f>
        <v>0</v>
      </c>
      <c r="S252" s="145">
        <v>0</v>
      </c>
      <c r="T252" s="146">
        <f>S252*H252</f>
        <v>0</v>
      </c>
      <c r="AR252" s="147" t="s">
        <v>115</v>
      </c>
      <c r="AT252" s="147" t="s">
        <v>180</v>
      </c>
      <c r="AU252" s="147" t="s">
        <v>84</v>
      </c>
      <c r="AY252" s="17" t="s">
        <v>177</v>
      </c>
      <c r="BE252" s="148">
        <f>IF(N252="základní",J252,0)</f>
        <v>0</v>
      </c>
      <c r="BF252" s="148">
        <f>IF(N252="snížená",J252,0)</f>
        <v>0</v>
      </c>
      <c r="BG252" s="148">
        <f>IF(N252="zákl. přenesená",J252,0)</f>
        <v>0</v>
      </c>
      <c r="BH252" s="148">
        <f>IF(N252="sníž. přenesená",J252,0)</f>
        <v>0</v>
      </c>
      <c r="BI252" s="148">
        <f>IF(N252="nulová",J252,0)</f>
        <v>0</v>
      </c>
      <c r="BJ252" s="17" t="s">
        <v>84</v>
      </c>
      <c r="BK252" s="148">
        <f>ROUND(I252*H252,2)</f>
        <v>0</v>
      </c>
      <c r="BL252" s="17" t="s">
        <v>115</v>
      </c>
      <c r="BM252" s="147" t="s">
        <v>3153</v>
      </c>
    </row>
    <row r="253" spans="2:65" s="1" customFormat="1" ht="11.25">
      <c r="B253" s="32"/>
      <c r="D253" s="149" t="s">
        <v>186</v>
      </c>
      <c r="F253" s="150" t="s">
        <v>3152</v>
      </c>
      <c r="I253" s="151"/>
      <c r="L253" s="32"/>
      <c r="M253" s="152"/>
      <c r="T253" s="56"/>
      <c r="AT253" s="17" t="s">
        <v>186</v>
      </c>
      <c r="AU253" s="17" t="s">
        <v>84</v>
      </c>
    </row>
    <row r="254" spans="2:65" s="1" customFormat="1" ht="19.5">
      <c r="B254" s="32"/>
      <c r="D254" s="149" t="s">
        <v>784</v>
      </c>
      <c r="F254" s="193" t="s">
        <v>3154</v>
      </c>
      <c r="I254" s="151"/>
      <c r="L254" s="32"/>
      <c r="M254" s="152"/>
      <c r="T254" s="56"/>
      <c r="AT254" s="17" t="s">
        <v>784</v>
      </c>
      <c r="AU254" s="17" t="s">
        <v>84</v>
      </c>
    </row>
    <row r="255" spans="2:65" s="1" customFormat="1" ht="16.5" customHeight="1">
      <c r="B255" s="32"/>
      <c r="C255" s="136" t="s">
        <v>510</v>
      </c>
      <c r="D255" s="136" t="s">
        <v>180</v>
      </c>
      <c r="E255" s="137" t="s">
        <v>3155</v>
      </c>
      <c r="F255" s="138" t="s">
        <v>3156</v>
      </c>
      <c r="G255" s="139" t="s">
        <v>393</v>
      </c>
      <c r="H255" s="140">
        <v>4</v>
      </c>
      <c r="I255" s="141"/>
      <c r="J255" s="142">
        <f>ROUND(I255*H255,2)</f>
        <v>0</v>
      </c>
      <c r="K255" s="138" t="s">
        <v>1</v>
      </c>
      <c r="L255" s="32"/>
      <c r="M255" s="143" t="s">
        <v>1</v>
      </c>
      <c r="N255" s="144" t="s">
        <v>42</v>
      </c>
      <c r="P255" s="145">
        <f>O255*H255</f>
        <v>0</v>
      </c>
      <c r="Q255" s="145">
        <v>0</v>
      </c>
      <c r="R255" s="145">
        <f>Q255*H255</f>
        <v>0</v>
      </c>
      <c r="S255" s="145">
        <v>0</v>
      </c>
      <c r="T255" s="146">
        <f>S255*H255</f>
        <v>0</v>
      </c>
      <c r="AR255" s="147" t="s">
        <v>115</v>
      </c>
      <c r="AT255" s="147" t="s">
        <v>180</v>
      </c>
      <c r="AU255" s="147" t="s">
        <v>84</v>
      </c>
      <c r="AY255" s="17" t="s">
        <v>177</v>
      </c>
      <c r="BE255" s="148">
        <f>IF(N255="základní",J255,0)</f>
        <v>0</v>
      </c>
      <c r="BF255" s="148">
        <f>IF(N255="snížená",J255,0)</f>
        <v>0</v>
      </c>
      <c r="BG255" s="148">
        <f>IF(N255="zákl. přenesená",J255,0)</f>
        <v>0</v>
      </c>
      <c r="BH255" s="148">
        <f>IF(N255="sníž. přenesená",J255,0)</f>
        <v>0</v>
      </c>
      <c r="BI255" s="148">
        <f>IF(N255="nulová",J255,0)</f>
        <v>0</v>
      </c>
      <c r="BJ255" s="17" t="s">
        <v>84</v>
      </c>
      <c r="BK255" s="148">
        <f>ROUND(I255*H255,2)</f>
        <v>0</v>
      </c>
      <c r="BL255" s="17" t="s">
        <v>115</v>
      </c>
      <c r="BM255" s="147" t="s">
        <v>3157</v>
      </c>
    </row>
    <row r="256" spans="2:65" s="1" customFormat="1" ht="11.25">
      <c r="B256" s="32"/>
      <c r="D256" s="149" t="s">
        <v>186</v>
      </c>
      <c r="F256" s="150" t="s">
        <v>3156</v>
      </c>
      <c r="I256" s="151"/>
      <c r="L256" s="32"/>
      <c r="M256" s="152"/>
      <c r="T256" s="56"/>
      <c r="AT256" s="17" t="s">
        <v>186</v>
      </c>
      <c r="AU256" s="17" t="s">
        <v>84</v>
      </c>
    </row>
    <row r="257" spans="2:65" s="1" customFormat="1" ht="19.5">
      <c r="B257" s="32"/>
      <c r="D257" s="149" t="s">
        <v>784</v>
      </c>
      <c r="F257" s="193" t="s">
        <v>3158</v>
      </c>
      <c r="I257" s="151"/>
      <c r="L257" s="32"/>
      <c r="M257" s="152"/>
      <c r="T257" s="56"/>
      <c r="AT257" s="17" t="s">
        <v>784</v>
      </c>
      <c r="AU257" s="17" t="s">
        <v>84</v>
      </c>
    </row>
    <row r="258" spans="2:65" s="1" customFormat="1" ht="16.5" customHeight="1">
      <c r="B258" s="32"/>
      <c r="C258" s="136" t="s">
        <v>516</v>
      </c>
      <c r="D258" s="136" t="s">
        <v>180</v>
      </c>
      <c r="E258" s="137" t="s">
        <v>3159</v>
      </c>
      <c r="F258" s="138" t="s">
        <v>3160</v>
      </c>
      <c r="G258" s="139" t="s">
        <v>393</v>
      </c>
      <c r="H258" s="140">
        <v>2</v>
      </c>
      <c r="I258" s="141"/>
      <c r="J258" s="142">
        <f>ROUND(I258*H258,2)</f>
        <v>0</v>
      </c>
      <c r="K258" s="138" t="s">
        <v>1</v>
      </c>
      <c r="L258" s="32"/>
      <c r="M258" s="143" t="s">
        <v>1</v>
      </c>
      <c r="N258" s="144" t="s">
        <v>42</v>
      </c>
      <c r="P258" s="145">
        <f>O258*H258</f>
        <v>0</v>
      </c>
      <c r="Q258" s="145">
        <v>0</v>
      </c>
      <c r="R258" s="145">
        <f>Q258*H258</f>
        <v>0</v>
      </c>
      <c r="S258" s="145">
        <v>0</v>
      </c>
      <c r="T258" s="146">
        <f>S258*H258</f>
        <v>0</v>
      </c>
      <c r="AR258" s="147" t="s">
        <v>115</v>
      </c>
      <c r="AT258" s="147" t="s">
        <v>180</v>
      </c>
      <c r="AU258" s="147" t="s">
        <v>84</v>
      </c>
      <c r="AY258" s="17" t="s">
        <v>177</v>
      </c>
      <c r="BE258" s="148">
        <f>IF(N258="základní",J258,0)</f>
        <v>0</v>
      </c>
      <c r="BF258" s="148">
        <f>IF(N258="snížená",J258,0)</f>
        <v>0</v>
      </c>
      <c r="BG258" s="148">
        <f>IF(N258="zákl. přenesená",J258,0)</f>
        <v>0</v>
      </c>
      <c r="BH258" s="148">
        <f>IF(N258="sníž. přenesená",J258,0)</f>
        <v>0</v>
      </c>
      <c r="BI258" s="148">
        <f>IF(N258="nulová",J258,0)</f>
        <v>0</v>
      </c>
      <c r="BJ258" s="17" t="s">
        <v>84</v>
      </c>
      <c r="BK258" s="148">
        <f>ROUND(I258*H258,2)</f>
        <v>0</v>
      </c>
      <c r="BL258" s="17" t="s">
        <v>115</v>
      </c>
      <c r="BM258" s="147" t="s">
        <v>3161</v>
      </c>
    </row>
    <row r="259" spans="2:65" s="1" customFormat="1" ht="11.25">
      <c r="B259" s="32"/>
      <c r="D259" s="149" t="s">
        <v>186</v>
      </c>
      <c r="F259" s="150" t="s">
        <v>3160</v>
      </c>
      <c r="I259" s="151"/>
      <c r="L259" s="32"/>
      <c r="M259" s="152"/>
      <c r="T259" s="56"/>
      <c r="AT259" s="17" t="s">
        <v>186</v>
      </c>
      <c r="AU259" s="17" t="s">
        <v>84</v>
      </c>
    </row>
    <row r="260" spans="2:65" s="1" customFormat="1" ht="19.5">
      <c r="B260" s="32"/>
      <c r="D260" s="149" t="s">
        <v>784</v>
      </c>
      <c r="F260" s="193" t="s">
        <v>3162</v>
      </c>
      <c r="I260" s="151"/>
      <c r="L260" s="32"/>
      <c r="M260" s="152"/>
      <c r="T260" s="56"/>
      <c r="AT260" s="17" t="s">
        <v>784</v>
      </c>
      <c r="AU260" s="17" t="s">
        <v>84</v>
      </c>
    </row>
    <row r="261" spans="2:65" s="1" customFormat="1" ht="16.5" customHeight="1">
      <c r="B261" s="32"/>
      <c r="C261" s="136" t="s">
        <v>523</v>
      </c>
      <c r="D261" s="136" t="s">
        <v>180</v>
      </c>
      <c r="E261" s="137" t="s">
        <v>3163</v>
      </c>
      <c r="F261" s="138" t="s">
        <v>3164</v>
      </c>
      <c r="G261" s="139" t="s">
        <v>393</v>
      </c>
      <c r="H261" s="140">
        <v>2</v>
      </c>
      <c r="I261" s="141"/>
      <c r="J261" s="142">
        <f>ROUND(I261*H261,2)</f>
        <v>0</v>
      </c>
      <c r="K261" s="138" t="s">
        <v>1</v>
      </c>
      <c r="L261" s="32"/>
      <c r="M261" s="143" t="s">
        <v>1</v>
      </c>
      <c r="N261" s="144" t="s">
        <v>42</v>
      </c>
      <c r="P261" s="145">
        <f>O261*H261</f>
        <v>0</v>
      </c>
      <c r="Q261" s="145">
        <v>0</v>
      </c>
      <c r="R261" s="145">
        <f>Q261*H261</f>
        <v>0</v>
      </c>
      <c r="S261" s="145">
        <v>0</v>
      </c>
      <c r="T261" s="146">
        <f>S261*H261</f>
        <v>0</v>
      </c>
      <c r="AR261" s="147" t="s">
        <v>115</v>
      </c>
      <c r="AT261" s="147" t="s">
        <v>180</v>
      </c>
      <c r="AU261" s="147" t="s">
        <v>84</v>
      </c>
      <c r="AY261" s="17" t="s">
        <v>177</v>
      </c>
      <c r="BE261" s="148">
        <f>IF(N261="základní",J261,0)</f>
        <v>0</v>
      </c>
      <c r="BF261" s="148">
        <f>IF(N261="snížená",J261,0)</f>
        <v>0</v>
      </c>
      <c r="BG261" s="148">
        <f>IF(N261="zákl. přenesená",J261,0)</f>
        <v>0</v>
      </c>
      <c r="BH261" s="148">
        <f>IF(N261="sníž. přenesená",J261,0)</f>
        <v>0</v>
      </c>
      <c r="BI261" s="148">
        <f>IF(N261="nulová",J261,0)</f>
        <v>0</v>
      </c>
      <c r="BJ261" s="17" t="s">
        <v>84</v>
      </c>
      <c r="BK261" s="148">
        <f>ROUND(I261*H261,2)</f>
        <v>0</v>
      </c>
      <c r="BL261" s="17" t="s">
        <v>115</v>
      </c>
      <c r="BM261" s="147" t="s">
        <v>3165</v>
      </c>
    </row>
    <row r="262" spans="2:65" s="1" customFormat="1" ht="11.25">
      <c r="B262" s="32"/>
      <c r="D262" s="149" t="s">
        <v>186</v>
      </c>
      <c r="F262" s="150" t="s">
        <v>3164</v>
      </c>
      <c r="I262" s="151"/>
      <c r="L262" s="32"/>
      <c r="M262" s="152"/>
      <c r="T262" s="56"/>
      <c r="AT262" s="17" t="s">
        <v>186</v>
      </c>
      <c r="AU262" s="17" t="s">
        <v>84</v>
      </c>
    </row>
    <row r="263" spans="2:65" s="1" customFormat="1" ht="19.5">
      <c r="B263" s="32"/>
      <c r="D263" s="149" t="s">
        <v>784</v>
      </c>
      <c r="F263" s="193" t="s">
        <v>3166</v>
      </c>
      <c r="I263" s="151"/>
      <c r="L263" s="32"/>
      <c r="M263" s="152"/>
      <c r="T263" s="56"/>
      <c r="AT263" s="17" t="s">
        <v>784</v>
      </c>
      <c r="AU263" s="17" t="s">
        <v>84</v>
      </c>
    </row>
    <row r="264" spans="2:65" s="1" customFormat="1" ht="16.5" customHeight="1">
      <c r="B264" s="32"/>
      <c r="C264" s="136" t="s">
        <v>536</v>
      </c>
      <c r="D264" s="136" t="s">
        <v>180</v>
      </c>
      <c r="E264" s="137" t="s">
        <v>3167</v>
      </c>
      <c r="F264" s="138" t="s">
        <v>3168</v>
      </c>
      <c r="G264" s="139" t="s">
        <v>393</v>
      </c>
      <c r="H264" s="140">
        <v>1</v>
      </c>
      <c r="I264" s="141"/>
      <c r="J264" s="142">
        <f>ROUND(I264*H264,2)</f>
        <v>0</v>
      </c>
      <c r="K264" s="138" t="s">
        <v>1</v>
      </c>
      <c r="L264" s="32"/>
      <c r="M264" s="143" t="s">
        <v>1</v>
      </c>
      <c r="N264" s="144" t="s">
        <v>42</v>
      </c>
      <c r="P264" s="145">
        <f>O264*H264</f>
        <v>0</v>
      </c>
      <c r="Q264" s="145">
        <v>0</v>
      </c>
      <c r="R264" s="145">
        <f>Q264*H264</f>
        <v>0</v>
      </c>
      <c r="S264" s="145">
        <v>0</v>
      </c>
      <c r="T264" s="146">
        <f>S264*H264</f>
        <v>0</v>
      </c>
      <c r="AR264" s="147" t="s">
        <v>115</v>
      </c>
      <c r="AT264" s="147" t="s">
        <v>180</v>
      </c>
      <c r="AU264" s="147" t="s">
        <v>84</v>
      </c>
      <c r="AY264" s="17" t="s">
        <v>177</v>
      </c>
      <c r="BE264" s="148">
        <f>IF(N264="základní",J264,0)</f>
        <v>0</v>
      </c>
      <c r="BF264" s="148">
        <f>IF(N264="snížená",J264,0)</f>
        <v>0</v>
      </c>
      <c r="BG264" s="148">
        <f>IF(N264="zákl. přenesená",J264,0)</f>
        <v>0</v>
      </c>
      <c r="BH264" s="148">
        <f>IF(N264="sníž. přenesená",J264,0)</f>
        <v>0</v>
      </c>
      <c r="BI264" s="148">
        <f>IF(N264="nulová",J264,0)</f>
        <v>0</v>
      </c>
      <c r="BJ264" s="17" t="s">
        <v>84</v>
      </c>
      <c r="BK264" s="148">
        <f>ROUND(I264*H264,2)</f>
        <v>0</v>
      </c>
      <c r="BL264" s="17" t="s">
        <v>115</v>
      </c>
      <c r="BM264" s="147" t="s">
        <v>3169</v>
      </c>
    </row>
    <row r="265" spans="2:65" s="1" customFormat="1" ht="11.25">
      <c r="B265" s="32"/>
      <c r="D265" s="149" t="s">
        <v>186</v>
      </c>
      <c r="F265" s="150" t="s">
        <v>3168</v>
      </c>
      <c r="I265" s="151"/>
      <c r="L265" s="32"/>
      <c r="M265" s="152"/>
      <c r="T265" s="56"/>
      <c r="AT265" s="17" t="s">
        <v>186</v>
      </c>
      <c r="AU265" s="17" t="s">
        <v>84</v>
      </c>
    </row>
    <row r="266" spans="2:65" s="1" customFormat="1" ht="29.25">
      <c r="B266" s="32"/>
      <c r="D266" s="149" t="s">
        <v>784</v>
      </c>
      <c r="F266" s="193" t="s">
        <v>3170</v>
      </c>
      <c r="I266" s="151"/>
      <c r="L266" s="32"/>
      <c r="M266" s="152"/>
      <c r="T266" s="56"/>
      <c r="AT266" s="17" t="s">
        <v>784</v>
      </c>
      <c r="AU266" s="17" t="s">
        <v>84</v>
      </c>
    </row>
    <row r="267" spans="2:65" s="1" customFormat="1" ht="16.5" customHeight="1">
      <c r="B267" s="32"/>
      <c r="C267" s="136" t="s">
        <v>548</v>
      </c>
      <c r="D267" s="136" t="s">
        <v>180</v>
      </c>
      <c r="E267" s="137" t="s">
        <v>3171</v>
      </c>
      <c r="F267" s="138" t="s">
        <v>3172</v>
      </c>
      <c r="G267" s="139" t="s">
        <v>393</v>
      </c>
      <c r="H267" s="140">
        <v>1</v>
      </c>
      <c r="I267" s="141"/>
      <c r="J267" s="142">
        <f>ROUND(I267*H267,2)</f>
        <v>0</v>
      </c>
      <c r="K267" s="138" t="s">
        <v>1</v>
      </c>
      <c r="L267" s="32"/>
      <c r="M267" s="143" t="s">
        <v>1</v>
      </c>
      <c r="N267" s="144" t="s">
        <v>42</v>
      </c>
      <c r="P267" s="145">
        <f>O267*H267</f>
        <v>0</v>
      </c>
      <c r="Q267" s="145">
        <v>0</v>
      </c>
      <c r="R267" s="145">
        <f>Q267*H267</f>
        <v>0</v>
      </c>
      <c r="S267" s="145">
        <v>0</v>
      </c>
      <c r="T267" s="146">
        <f>S267*H267</f>
        <v>0</v>
      </c>
      <c r="AR267" s="147" t="s">
        <v>115</v>
      </c>
      <c r="AT267" s="147" t="s">
        <v>180</v>
      </c>
      <c r="AU267" s="147" t="s">
        <v>84</v>
      </c>
      <c r="AY267" s="17" t="s">
        <v>177</v>
      </c>
      <c r="BE267" s="148">
        <f>IF(N267="základní",J267,0)</f>
        <v>0</v>
      </c>
      <c r="BF267" s="148">
        <f>IF(N267="snížená",J267,0)</f>
        <v>0</v>
      </c>
      <c r="BG267" s="148">
        <f>IF(N267="zákl. přenesená",J267,0)</f>
        <v>0</v>
      </c>
      <c r="BH267" s="148">
        <f>IF(N267="sníž. přenesená",J267,0)</f>
        <v>0</v>
      </c>
      <c r="BI267" s="148">
        <f>IF(N267="nulová",J267,0)</f>
        <v>0</v>
      </c>
      <c r="BJ267" s="17" t="s">
        <v>84</v>
      </c>
      <c r="BK267" s="148">
        <f>ROUND(I267*H267,2)</f>
        <v>0</v>
      </c>
      <c r="BL267" s="17" t="s">
        <v>115</v>
      </c>
      <c r="BM267" s="147" t="s">
        <v>3173</v>
      </c>
    </row>
    <row r="268" spans="2:65" s="1" customFormat="1" ht="11.25">
      <c r="B268" s="32"/>
      <c r="D268" s="149" t="s">
        <v>186</v>
      </c>
      <c r="F268" s="150" t="s">
        <v>3172</v>
      </c>
      <c r="I268" s="151"/>
      <c r="L268" s="32"/>
      <c r="M268" s="152"/>
      <c r="T268" s="56"/>
      <c r="AT268" s="17" t="s">
        <v>186</v>
      </c>
      <c r="AU268" s="17" t="s">
        <v>84</v>
      </c>
    </row>
    <row r="269" spans="2:65" s="1" customFormat="1" ht="29.25">
      <c r="B269" s="32"/>
      <c r="D269" s="149" t="s">
        <v>784</v>
      </c>
      <c r="F269" s="193" t="s">
        <v>3174</v>
      </c>
      <c r="I269" s="151"/>
      <c r="L269" s="32"/>
      <c r="M269" s="152"/>
      <c r="T269" s="56"/>
      <c r="AT269" s="17" t="s">
        <v>784</v>
      </c>
      <c r="AU269" s="17" t="s">
        <v>84</v>
      </c>
    </row>
    <row r="270" spans="2:65" s="1" customFormat="1" ht="24.2" customHeight="1">
      <c r="B270" s="32"/>
      <c r="C270" s="136" t="s">
        <v>554</v>
      </c>
      <c r="D270" s="136" t="s">
        <v>180</v>
      </c>
      <c r="E270" s="137" t="s">
        <v>3175</v>
      </c>
      <c r="F270" s="138" t="s">
        <v>3176</v>
      </c>
      <c r="G270" s="139" t="s">
        <v>393</v>
      </c>
      <c r="H270" s="140">
        <v>1</v>
      </c>
      <c r="I270" s="141"/>
      <c r="J270" s="142">
        <f>ROUND(I270*H270,2)</f>
        <v>0</v>
      </c>
      <c r="K270" s="138" t="s">
        <v>1</v>
      </c>
      <c r="L270" s="32"/>
      <c r="M270" s="143" t="s">
        <v>1</v>
      </c>
      <c r="N270" s="144" t="s">
        <v>42</v>
      </c>
      <c r="P270" s="145">
        <f>O270*H270</f>
        <v>0</v>
      </c>
      <c r="Q270" s="145">
        <v>0</v>
      </c>
      <c r="R270" s="145">
        <f>Q270*H270</f>
        <v>0</v>
      </c>
      <c r="S270" s="145">
        <v>0</v>
      </c>
      <c r="T270" s="146">
        <f>S270*H270</f>
        <v>0</v>
      </c>
      <c r="AR270" s="147" t="s">
        <v>115</v>
      </c>
      <c r="AT270" s="147" t="s">
        <v>180</v>
      </c>
      <c r="AU270" s="147" t="s">
        <v>84</v>
      </c>
      <c r="AY270" s="17" t="s">
        <v>177</v>
      </c>
      <c r="BE270" s="148">
        <f>IF(N270="základní",J270,0)</f>
        <v>0</v>
      </c>
      <c r="BF270" s="148">
        <f>IF(N270="snížená",J270,0)</f>
        <v>0</v>
      </c>
      <c r="BG270" s="148">
        <f>IF(N270="zákl. přenesená",J270,0)</f>
        <v>0</v>
      </c>
      <c r="BH270" s="148">
        <f>IF(N270="sníž. přenesená",J270,0)</f>
        <v>0</v>
      </c>
      <c r="BI270" s="148">
        <f>IF(N270="nulová",J270,0)</f>
        <v>0</v>
      </c>
      <c r="BJ270" s="17" t="s">
        <v>84</v>
      </c>
      <c r="BK270" s="148">
        <f>ROUND(I270*H270,2)</f>
        <v>0</v>
      </c>
      <c r="BL270" s="17" t="s">
        <v>115</v>
      </c>
      <c r="BM270" s="147" t="s">
        <v>3177</v>
      </c>
    </row>
    <row r="271" spans="2:65" s="1" customFormat="1" ht="11.25">
      <c r="B271" s="32"/>
      <c r="D271" s="149" t="s">
        <v>186</v>
      </c>
      <c r="F271" s="150" t="s">
        <v>3176</v>
      </c>
      <c r="I271" s="151"/>
      <c r="L271" s="32"/>
      <c r="M271" s="152"/>
      <c r="T271" s="56"/>
      <c r="AT271" s="17" t="s">
        <v>186</v>
      </c>
      <c r="AU271" s="17" t="s">
        <v>84</v>
      </c>
    </row>
    <row r="272" spans="2:65" s="1" customFormat="1" ht="29.25">
      <c r="B272" s="32"/>
      <c r="D272" s="149" t="s">
        <v>784</v>
      </c>
      <c r="F272" s="193" t="s">
        <v>3178</v>
      </c>
      <c r="I272" s="151"/>
      <c r="L272" s="32"/>
      <c r="M272" s="152"/>
      <c r="T272" s="56"/>
      <c r="AT272" s="17" t="s">
        <v>784</v>
      </c>
      <c r="AU272" s="17" t="s">
        <v>84</v>
      </c>
    </row>
    <row r="273" spans="2:65" s="1" customFormat="1" ht="21.75" customHeight="1">
      <c r="B273" s="32"/>
      <c r="C273" s="136" t="s">
        <v>564</v>
      </c>
      <c r="D273" s="136" t="s">
        <v>180</v>
      </c>
      <c r="E273" s="137" t="s">
        <v>3179</v>
      </c>
      <c r="F273" s="138" t="s">
        <v>3180</v>
      </c>
      <c r="G273" s="139" t="s">
        <v>393</v>
      </c>
      <c r="H273" s="140">
        <v>1</v>
      </c>
      <c r="I273" s="141"/>
      <c r="J273" s="142">
        <f>ROUND(I273*H273,2)</f>
        <v>0</v>
      </c>
      <c r="K273" s="138" t="s">
        <v>1</v>
      </c>
      <c r="L273" s="32"/>
      <c r="M273" s="143" t="s">
        <v>1</v>
      </c>
      <c r="N273" s="144" t="s">
        <v>42</v>
      </c>
      <c r="P273" s="145">
        <f>O273*H273</f>
        <v>0</v>
      </c>
      <c r="Q273" s="145">
        <v>0</v>
      </c>
      <c r="R273" s="145">
        <f>Q273*H273</f>
        <v>0</v>
      </c>
      <c r="S273" s="145">
        <v>0</v>
      </c>
      <c r="T273" s="146">
        <f>S273*H273</f>
        <v>0</v>
      </c>
      <c r="AR273" s="147" t="s">
        <v>115</v>
      </c>
      <c r="AT273" s="147" t="s">
        <v>180</v>
      </c>
      <c r="AU273" s="147" t="s">
        <v>84</v>
      </c>
      <c r="AY273" s="17" t="s">
        <v>177</v>
      </c>
      <c r="BE273" s="148">
        <f>IF(N273="základní",J273,0)</f>
        <v>0</v>
      </c>
      <c r="BF273" s="148">
        <f>IF(N273="snížená",J273,0)</f>
        <v>0</v>
      </c>
      <c r="BG273" s="148">
        <f>IF(N273="zákl. přenesená",J273,0)</f>
        <v>0</v>
      </c>
      <c r="BH273" s="148">
        <f>IF(N273="sníž. přenesená",J273,0)</f>
        <v>0</v>
      </c>
      <c r="BI273" s="148">
        <f>IF(N273="nulová",J273,0)</f>
        <v>0</v>
      </c>
      <c r="BJ273" s="17" t="s">
        <v>84</v>
      </c>
      <c r="BK273" s="148">
        <f>ROUND(I273*H273,2)</f>
        <v>0</v>
      </c>
      <c r="BL273" s="17" t="s">
        <v>115</v>
      </c>
      <c r="BM273" s="147" t="s">
        <v>3181</v>
      </c>
    </row>
    <row r="274" spans="2:65" s="1" customFormat="1" ht="11.25">
      <c r="B274" s="32"/>
      <c r="D274" s="149" t="s">
        <v>186</v>
      </c>
      <c r="F274" s="150" t="s">
        <v>3180</v>
      </c>
      <c r="I274" s="151"/>
      <c r="L274" s="32"/>
      <c r="M274" s="152"/>
      <c r="T274" s="56"/>
      <c r="AT274" s="17" t="s">
        <v>186</v>
      </c>
      <c r="AU274" s="17" t="s">
        <v>84</v>
      </c>
    </row>
    <row r="275" spans="2:65" s="1" customFormat="1" ht="19.5">
      <c r="B275" s="32"/>
      <c r="D275" s="149" t="s">
        <v>784</v>
      </c>
      <c r="F275" s="193" t="s">
        <v>3182</v>
      </c>
      <c r="I275" s="151"/>
      <c r="L275" s="32"/>
      <c r="M275" s="152"/>
      <c r="T275" s="56"/>
      <c r="AT275" s="17" t="s">
        <v>784</v>
      </c>
      <c r="AU275" s="17" t="s">
        <v>84</v>
      </c>
    </row>
    <row r="276" spans="2:65" s="1" customFormat="1" ht="21.75" customHeight="1">
      <c r="B276" s="32"/>
      <c r="C276" s="136" t="s">
        <v>573</v>
      </c>
      <c r="D276" s="136" t="s">
        <v>180</v>
      </c>
      <c r="E276" s="137" t="s">
        <v>3183</v>
      </c>
      <c r="F276" s="138" t="s">
        <v>3184</v>
      </c>
      <c r="G276" s="139" t="s">
        <v>393</v>
      </c>
      <c r="H276" s="140">
        <v>2</v>
      </c>
      <c r="I276" s="141"/>
      <c r="J276" s="142">
        <f>ROUND(I276*H276,2)</f>
        <v>0</v>
      </c>
      <c r="K276" s="138" t="s">
        <v>1</v>
      </c>
      <c r="L276" s="32"/>
      <c r="M276" s="143" t="s">
        <v>1</v>
      </c>
      <c r="N276" s="144" t="s">
        <v>42</v>
      </c>
      <c r="P276" s="145">
        <f>O276*H276</f>
        <v>0</v>
      </c>
      <c r="Q276" s="145">
        <v>0</v>
      </c>
      <c r="R276" s="145">
        <f>Q276*H276</f>
        <v>0</v>
      </c>
      <c r="S276" s="145">
        <v>0</v>
      </c>
      <c r="T276" s="146">
        <f>S276*H276</f>
        <v>0</v>
      </c>
      <c r="AR276" s="147" t="s">
        <v>115</v>
      </c>
      <c r="AT276" s="147" t="s">
        <v>180</v>
      </c>
      <c r="AU276" s="147" t="s">
        <v>84</v>
      </c>
      <c r="AY276" s="17" t="s">
        <v>177</v>
      </c>
      <c r="BE276" s="148">
        <f>IF(N276="základní",J276,0)</f>
        <v>0</v>
      </c>
      <c r="BF276" s="148">
        <f>IF(N276="snížená",J276,0)</f>
        <v>0</v>
      </c>
      <c r="BG276" s="148">
        <f>IF(N276="zákl. přenesená",J276,0)</f>
        <v>0</v>
      </c>
      <c r="BH276" s="148">
        <f>IF(N276="sníž. přenesená",J276,0)</f>
        <v>0</v>
      </c>
      <c r="BI276" s="148">
        <f>IF(N276="nulová",J276,0)</f>
        <v>0</v>
      </c>
      <c r="BJ276" s="17" t="s">
        <v>84</v>
      </c>
      <c r="BK276" s="148">
        <f>ROUND(I276*H276,2)</f>
        <v>0</v>
      </c>
      <c r="BL276" s="17" t="s">
        <v>115</v>
      </c>
      <c r="BM276" s="147" t="s">
        <v>3185</v>
      </c>
    </row>
    <row r="277" spans="2:65" s="1" customFormat="1" ht="11.25">
      <c r="B277" s="32"/>
      <c r="D277" s="149" t="s">
        <v>186</v>
      </c>
      <c r="F277" s="150" t="s">
        <v>3184</v>
      </c>
      <c r="I277" s="151"/>
      <c r="L277" s="32"/>
      <c r="M277" s="152"/>
      <c r="T277" s="56"/>
      <c r="AT277" s="17" t="s">
        <v>186</v>
      </c>
      <c r="AU277" s="17" t="s">
        <v>84</v>
      </c>
    </row>
    <row r="278" spans="2:65" s="1" customFormat="1" ht="29.25">
      <c r="B278" s="32"/>
      <c r="D278" s="149" t="s">
        <v>784</v>
      </c>
      <c r="F278" s="193" t="s">
        <v>3186</v>
      </c>
      <c r="I278" s="151"/>
      <c r="L278" s="32"/>
      <c r="M278" s="152"/>
      <c r="T278" s="56"/>
      <c r="AT278" s="17" t="s">
        <v>784</v>
      </c>
      <c r="AU278" s="17" t="s">
        <v>84</v>
      </c>
    </row>
    <row r="279" spans="2:65" s="1" customFormat="1" ht="16.5" customHeight="1">
      <c r="B279" s="32"/>
      <c r="C279" s="136" t="s">
        <v>580</v>
      </c>
      <c r="D279" s="136" t="s">
        <v>180</v>
      </c>
      <c r="E279" s="137" t="s">
        <v>3187</v>
      </c>
      <c r="F279" s="138" t="s">
        <v>3188</v>
      </c>
      <c r="G279" s="139" t="s">
        <v>393</v>
      </c>
      <c r="H279" s="140">
        <v>2</v>
      </c>
      <c r="I279" s="141"/>
      <c r="J279" s="142">
        <f>ROUND(I279*H279,2)</f>
        <v>0</v>
      </c>
      <c r="K279" s="138" t="s">
        <v>1</v>
      </c>
      <c r="L279" s="32"/>
      <c r="M279" s="143" t="s">
        <v>1</v>
      </c>
      <c r="N279" s="144" t="s">
        <v>42</v>
      </c>
      <c r="P279" s="145">
        <f>O279*H279</f>
        <v>0</v>
      </c>
      <c r="Q279" s="145">
        <v>0</v>
      </c>
      <c r="R279" s="145">
        <f>Q279*H279</f>
        <v>0</v>
      </c>
      <c r="S279" s="145">
        <v>0</v>
      </c>
      <c r="T279" s="146">
        <f>S279*H279</f>
        <v>0</v>
      </c>
      <c r="AR279" s="147" t="s">
        <v>115</v>
      </c>
      <c r="AT279" s="147" t="s">
        <v>180</v>
      </c>
      <c r="AU279" s="147" t="s">
        <v>84</v>
      </c>
      <c r="AY279" s="17" t="s">
        <v>177</v>
      </c>
      <c r="BE279" s="148">
        <f>IF(N279="základní",J279,0)</f>
        <v>0</v>
      </c>
      <c r="BF279" s="148">
        <f>IF(N279="snížená",J279,0)</f>
        <v>0</v>
      </c>
      <c r="BG279" s="148">
        <f>IF(N279="zákl. přenesená",J279,0)</f>
        <v>0</v>
      </c>
      <c r="BH279" s="148">
        <f>IF(N279="sníž. přenesená",J279,0)</f>
        <v>0</v>
      </c>
      <c r="BI279" s="148">
        <f>IF(N279="nulová",J279,0)</f>
        <v>0</v>
      </c>
      <c r="BJ279" s="17" t="s">
        <v>84</v>
      </c>
      <c r="BK279" s="148">
        <f>ROUND(I279*H279,2)</f>
        <v>0</v>
      </c>
      <c r="BL279" s="17" t="s">
        <v>115</v>
      </c>
      <c r="BM279" s="147" t="s">
        <v>3189</v>
      </c>
    </row>
    <row r="280" spans="2:65" s="1" customFormat="1" ht="11.25">
      <c r="B280" s="32"/>
      <c r="D280" s="149" t="s">
        <v>186</v>
      </c>
      <c r="F280" s="150" t="s">
        <v>3188</v>
      </c>
      <c r="I280" s="151"/>
      <c r="L280" s="32"/>
      <c r="M280" s="152"/>
      <c r="T280" s="56"/>
      <c r="AT280" s="17" t="s">
        <v>186</v>
      </c>
      <c r="AU280" s="17" t="s">
        <v>84</v>
      </c>
    </row>
    <row r="281" spans="2:65" s="1" customFormat="1" ht="19.5">
      <c r="B281" s="32"/>
      <c r="D281" s="149" t="s">
        <v>784</v>
      </c>
      <c r="F281" s="193" t="s">
        <v>3190</v>
      </c>
      <c r="I281" s="151"/>
      <c r="L281" s="32"/>
      <c r="M281" s="152"/>
      <c r="T281" s="56"/>
      <c r="AT281" s="17" t="s">
        <v>784</v>
      </c>
      <c r="AU281" s="17" t="s">
        <v>84</v>
      </c>
    </row>
    <row r="282" spans="2:65" s="1" customFormat="1" ht="16.5" customHeight="1">
      <c r="B282" s="32"/>
      <c r="C282" s="136" t="s">
        <v>585</v>
      </c>
      <c r="D282" s="136" t="s">
        <v>180</v>
      </c>
      <c r="E282" s="137" t="s">
        <v>3191</v>
      </c>
      <c r="F282" s="138" t="s">
        <v>3192</v>
      </c>
      <c r="G282" s="139" t="s">
        <v>393</v>
      </c>
      <c r="H282" s="140">
        <v>1</v>
      </c>
      <c r="I282" s="141"/>
      <c r="J282" s="142">
        <f>ROUND(I282*H282,2)</f>
        <v>0</v>
      </c>
      <c r="K282" s="138" t="s">
        <v>1</v>
      </c>
      <c r="L282" s="32"/>
      <c r="M282" s="143" t="s">
        <v>1</v>
      </c>
      <c r="N282" s="144" t="s">
        <v>42</v>
      </c>
      <c r="P282" s="145">
        <f>O282*H282</f>
        <v>0</v>
      </c>
      <c r="Q282" s="145">
        <v>0</v>
      </c>
      <c r="R282" s="145">
        <f>Q282*H282</f>
        <v>0</v>
      </c>
      <c r="S282" s="145">
        <v>0</v>
      </c>
      <c r="T282" s="146">
        <f>S282*H282</f>
        <v>0</v>
      </c>
      <c r="AR282" s="147" t="s">
        <v>115</v>
      </c>
      <c r="AT282" s="147" t="s">
        <v>180</v>
      </c>
      <c r="AU282" s="147" t="s">
        <v>84</v>
      </c>
      <c r="AY282" s="17" t="s">
        <v>177</v>
      </c>
      <c r="BE282" s="148">
        <f>IF(N282="základní",J282,0)</f>
        <v>0</v>
      </c>
      <c r="BF282" s="148">
        <f>IF(N282="snížená",J282,0)</f>
        <v>0</v>
      </c>
      <c r="BG282" s="148">
        <f>IF(N282="zákl. přenesená",J282,0)</f>
        <v>0</v>
      </c>
      <c r="BH282" s="148">
        <f>IF(N282="sníž. přenesená",J282,0)</f>
        <v>0</v>
      </c>
      <c r="BI282" s="148">
        <f>IF(N282="nulová",J282,0)</f>
        <v>0</v>
      </c>
      <c r="BJ282" s="17" t="s">
        <v>84</v>
      </c>
      <c r="BK282" s="148">
        <f>ROUND(I282*H282,2)</f>
        <v>0</v>
      </c>
      <c r="BL282" s="17" t="s">
        <v>115</v>
      </c>
      <c r="BM282" s="147" t="s">
        <v>3193</v>
      </c>
    </row>
    <row r="283" spans="2:65" s="1" customFormat="1" ht="11.25">
      <c r="B283" s="32"/>
      <c r="D283" s="149" t="s">
        <v>186</v>
      </c>
      <c r="F283" s="150" t="s">
        <v>3192</v>
      </c>
      <c r="I283" s="151"/>
      <c r="L283" s="32"/>
      <c r="M283" s="152"/>
      <c r="T283" s="56"/>
      <c r="AT283" s="17" t="s">
        <v>186</v>
      </c>
      <c r="AU283" s="17" t="s">
        <v>84</v>
      </c>
    </row>
    <row r="284" spans="2:65" s="1" customFormat="1" ht="19.5">
      <c r="B284" s="32"/>
      <c r="D284" s="149" t="s">
        <v>784</v>
      </c>
      <c r="F284" s="193" t="s">
        <v>3194</v>
      </c>
      <c r="I284" s="151"/>
      <c r="L284" s="32"/>
      <c r="M284" s="152"/>
      <c r="T284" s="56"/>
      <c r="AT284" s="17" t="s">
        <v>784</v>
      </c>
      <c r="AU284" s="17" t="s">
        <v>84</v>
      </c>
    </row>
    <row r="285" spans="2:65" s="1" customFormat="1" ht="24.2" customHeight="1">
      <c r="B285" s="32"/>
      <c r="C285" s="136" t="s">
        <v>592</v>
      </c>
      <c r="D285" s="136" t="s">
        <v>180</v>
      </c>
      <c r="E285" s="137" t="s">
        <v>3195</v>
      </c>
      <c r="F285" s="138" t="s">
        <v>3196</v>
      </c>
      <c r="G285" s="139" t="s">
        <v>393</v>
      </c>
      <c r="H285" s="140">
        <v>1</v>
      </c>
      <c r="I285" s="141"/>
      <c r="J285" s="142">
        <f>ROUND(I285*H285,2)</f>
        <v>0</v>
      </c>
      <c r="K285" s="138" t="s">
        <v>1</v>
      </c>
      <c r="L285" s="32"/>
      <c r="M285" s="143" t="s">
        <v>1</v>
      </c>
      <c r="N285" s="144" t="s">
        <v>42</v>
      </c>
      <c r="P285" s="145">
        <f>O285*H285</f>
        <v>0</v>
      </c>
      <c r="Q285" s="145">
        <v>0</v>
      </c>
      <c r="R285" s="145">
        <f>Q285*H285</f>
        <v>0</v>
      </c>
      <c r="S285" s="145">
        <v>0</v>
      </c>
      <c r="T285" s="146">
        <f>S285*H285</f>
        <v>0</v>
      </c>
      <c r="AR285" s="147" t="s">
        <v>115</v>
      </c>
      <c r="AT285" s="147" t="s">
        <v>180</v>
      </c>
      <c r="AU285" s="147" t="s">
        <v>84</v>
      </c>
      <c r="AY285" s="17" t="s">
        <v>177</v>
      </c>
      <c r="BE285" s="148">
        <f>IF(N285="základní",J285,0)</f>
        <v>0</v>
      </c>
      <c r="BF285" s="148">
        <f>IF(N285="snížená",J285,0)</f>
        <v>0</v>
      </c>
      <c r="BG285" s="148">
        <f>IF(N285="zákl. přenesená",J285,0)</f>
        <v>0</v>
      </c>
      <c r="BH285" s="148">
        <f>IF(N285="sníž. přenesená",J285,0)</f>
        <v>0</v>
      </c>
      <c r="BI285" s="148">
        <f>IF(N285="nulová",J285,0)</f>
        <v>0</v>
      </c>
      <c r="BJ285" s="17" t="s">
        <v>84</v>
      </c>
      <c r="BK285" s="148">
        <f>ROUND(I285*H285,2)</f>
        <v>0</v>
      </c>
      <c r="BL285" s="17" t="s">
        <v>115</v>
      </c>
      <c r="BM285" s="147" t="s">
        <v>3197</v>
      </c>
    </row>
    <row r="286" spans="2:65" s="1" customFormat="1" ht="19.5">
      <c r="B286" s="32"/>
      <c r="D286" s="149" t="s">
        <v>186</v>
      </c>
      <c r="F286" s="150" t="s">
        <v>3196</v>
      </c>
      <c r="I286" s="151"/>
      <c r="L286" s="32"/>
      <c r="M286" s="152"/>
      <c r="T286" s="56"/>
      <c r="AT286" s="17" t="s">
        <v>186</v>
      </c>
      <c r="AU286" s="17" t="s">
        <v>84</v>
      </c>
    </row>
    <row r="287" spans="2:65" s="1" customFormat="1" ht="29.25">
      <c r="B287" s="32"/>
      <c r="D287" s="149" t="s">
        <v>784</v>
      </c>
      <c r="F287" s="193" t="s">
        <v>3198</v>
      </c>
      <c r="I287" s="151"/>
      <c r="L287" s="32"/>
      <c r="M287" s="152"/>
      <c r="T287" s="56"/>
      <c r="AT287" s="17" t="s">
        <v>784</v>
      </c>
      <c r="AU287" s="17" t="s">
        <v>84</v>
      </c>
    </row>
    <row r="288" spans="2:65" s="1" customFormat="1" ht="24.2" customHeight="1">
      <c r="B288" s="32"/>
      <c r="C288" s="136" t="s">
        <v>603</v>
      </c>
      <c r="D288" s="136" t="s">
        <v>180</v>
      </c>
      <c r="E288" s="137" t="s">
        <v>3199</v>
      </c>
      <c r="F288" s="138" t="s">
        <v>3200</v>
      </c>
      <c r="G288" s="139" t="s">
        <v>393</v>
      </c>
      <c r="H288" s="140">
        <v>1</v>
      </c>
      <c r="I288" s="141"/>
      <c r="J288" s="142">
        <f>ROUND(I288*H288,2)</f>
        <v>0</v>
      </c>
      <c r="K288" s="138" t="s">
        <v>1</v>
      </c>
      <c r="L288" s="32"/>
      <c r="M288" s="143" t="s">
        <v>1</v>
      </c>
      <c r="N288" s="144" t="s">
        <v>42</v>
      </c>
      <c r="P288" s="145">
        <f>O288*H288</f>
        <v>0</v>
      </c>
      <c r="Q288" s="145">
        <v>0</v>
      </c>
      <c r="R288" s="145">
        <f>Q288*H288</f>
        <v>0</v>
      </c>
      <c r="S288" s="145">
        <v>0</v>
      </c>
      <c r="T288" s="146">
        <f>S288*H288</f>
        <v>0</v>
      </c>
      <c r="AR288" s="147" t="s">
        <v>115</v>
      </c>
      <c r="AT288" s="147" t="s">
        <v>180</v>
      </c>
      <c r="AU288" s="147" t="s">
        <v>84</v>
      </c>
      <c r="AY288" s="17" t="s">
        <v>177</v>
      </c>
      <c r="BE288" s="148">
        <f>IF(N288="základní",J288,0)</f>
        <v>0</v>
      </c>
      <c r="BF288" s="148">
        <f>IF(N288="snížená",J288,0)</f>
        <v>0</v>
      </c>
      <c r="BG288" s="148">
        <f>IF(N288="zákl. přenesená",J288,0)</f>
        <v>0</v>
      </c>
      <c r="BH288" s="148">
        <f>IF(N288="sníž. přenesená",J288,0)</f>
        <v>0</v>
      </c>
      <c r="BI288" s="148">
        <f>IF(N288="nulová",J288,0)</f>
        <v>0</v>
      </c>
      <c r="BJ288" s="17" t="s">
        <v>84</v>
      </c>
      <c r="BK288" s="148">
        <f>ROUND(I288*H288,2)</f>
        <v>0</v>
      </c>
      <c r="BL288" s="17" t="s">
        <v>115</v>
      </c>
      <c r="BM288" s="147" t="s">
        <v>3201</v>
      </c>
    </row>
    <row r="289" spans="2:65" s="1" customFormat="1" ht="19.5">
      <c r="B289" s="32"/>
      <c r="D289" s="149" t="s">
        <v>186</v>
      </c>
      <c r="F289" s="150" t="s">
        <v>3200</v>
      </c>
      <c r="I289" s="151"/>
      <c r="L289" s="32"/>
      <c r="M289" s="152"/>
      <c r="T289" s="56"/>
      <c r="AT289" s="17" t="s">
        <v>186</v>
      </c>
      <c r="AU289" s="17" t="s">
        <v>84</v>
      </c>
    </row>
    <row r="290" spans="2:65" s="1" customFormat="1" ht="29.25">
      <c r="B290" s="32"/>
      <c r="D290" s="149" t="s">
        <v>784</v>
      </c>
      <c r="F290" s="193" t="s">
        <v>3202</v>
      </c>
      <c r="I290" s="151"/>
      <c r="L290" s="32"/>
      <c r="M290" s="152"/>
      <c r="T290" s="56"/>
      <c r="AT290" s="17" t="s">
        <v>784</v>
      </c>
      <c r="AU290" s="17" t="s">
        <v>84</v>
      </c>
    </row>
    <row r="291" spans="2:65" s="1" customFormat="1" ht="21.75" customHeight="1">
      <c r="B291" s="32"/>
      <c r="C291" s="136" t="s">
        <v>609</v>
      </c>
      <c r="D291" s="136" t="s">
        <v>180</v>
      </c>
      <c r="E291" s="137" t="s">
        <v>3203</v>
      </c>
      <c r="F291" s="138" t="s">
        <v>3204</v>
      </c>
      <c r="G291" s="139" t="s">
        <v>393</v>
      </c>
      <c r="H291" s="140">
        <v>4</v>
      </c>
      <c r="I291" s="141"/>
      <c r="J291" s="142">
        <f>ROUND(I291*H291,2)</f>
        <v>0</v>
      </c>
      <c r="K291" s="138" t="s">
        <v>1</v>
      </c>
      <c r="L291" s="32"/>
      <c r="M291" s="143" t="s">
        <v>1</v>
      </c>
      <c r="N291" s="144" t="s">
        <v>42</v>
      </c>
      <c r="P291" s="145">
        <f>O291*H291</f>
        <v>0</v>
      </c>
      <c r="Q291" s="145">
        <v>0</v>
      </c>
      <c r="R291" s="145">
        <f>Q291*H291</f>
        <v>0</v>
      </c>
      <c r="S291" s="145">
        <v>0</v>
      </c>
      <c r="T291" s="146">
        <f>S291*H291</f>
        <v>0</v>
      </c>
      <c r="AR291" s="147" t="s">
        <v>115</v>
      </c>
      <c r="AT291" s="147" t="s">
        <v>180</v>
      </c>
      <c r="AU291" s="147" t="s">
        <v>84</v>
      </c>
      <c r="AY291" s="17" t="s">
        <v>177</v>
      </c>
      <c r="BE291" s="148">
        <f>IF(N291="základní",J291,0)</f>
        <v>0</v>
      </c>
      <c r="BF291" s="148">
        <f>IF(N291="snížená",J291,0)</f>
        <v>0</v>
      </c>
      <c r="BG291" s="148">
        <f>IF(N291="zákl. přenesená",J291,0)</f>
        <v>0</v>
      </c>
      <c r="BH291" s="148">
        <f>IF(N291="sníž. přenesená",J291,0)</f>
        <v>0</v>
      </c>
      <c r="BI291" s="148">
        <f>IF(N291="nulová",J291,0)</f>
        <v>0</v>
      </c>
      <c r="BJ291" s="17" t="s">
        <v>84</v>
      </c>
      <c r="BK291" s="148">
        <f>ROUND(I291*H291,2)</f>
        <v>0</v>
      </c>
      <c r="BL291" s="17" t="s">
        <v>115</v>
      </c>
      <c r="BM291" s="147" t="s">
        <v>3205</v>
      </c>
    </row>
    <row r="292" spans="2:65" s="1" customFormat="1" ht="11.25">
      <c r="B292" s="32"/>
      <c r="D292" s="149" t="s">
        <v>186</v>
      </c>
      <c r="F292" s="150" t="s">
        <v>3204</v>
      </c>
      <c r="I292" s="151"/>
      <c r="L292" s="32"/>
      <c r="M292" s="152"/>
      <c r="T292" s="56"/>
      <c r="AT292" s="17" t="s">
        <v>186</v>
      </c>
      <c r="AU292" s="17" t="s">
        <v>84</v>
      </c>
    </row>
    <row r="293" spans="2:65" s="1" customFormat="1" ht="29.25">
      <c r="B293" s="32"/>
      <c r="D293" s="149" t="s">
        <v>784</v>
      </c>
      <c r="F293" s="193" t="s">
        <v>3206</v>
      </c>
      <c r="I293" s="151"/>
      <c r="L293" s="32"/>
      <c r="M293" s="152"/>
      <c r="T293" s="56"/>
      <c r="AT293" s="17" t="s">
        <v>784</v>
      </c>
      <c r="AU293" s="17" t="s">
        <v>84</v>
      </c>
    </row>
    <row r="294" spans="2:65" s="1" customFormat="1" ht="16.5" customHeight="1">
      <c r="B294" s="32"/>
      <c r="C294" s="136" t="s">
        <v>620</v>
      </c>
      <c r="D294" s="136" t="s">
        <v>180</v>
      </c>
      <c r="E294" s="137" t="s">
        <v>3207</v>
      </c>
      <c r="F294" s="138" t="s">
        <v>3208</v>
      </c>
      <c r="G294" s="139" t="s">
        <v>393</v>
      </c>
      <c r="H294" s="140">
        <v>2</v>
      </c>
      <c r="I294" s="141"/>
      <c r="J294" s="142">
        <f>ROUND(I294*H294,2)</f>
        <v>0</v>
      </c>
      <c r="K294" s="138" t="s">
        <v>1</v>
      </c>
      <c r="L294" s="32"/>
      <c r="M294" s="143" t="s">
        <v>1</v>
      </c>
      <c r="N294" s="144" t="s">
        <v>42</v>
      </c>
      <c r="P294" s="145">
        <f>O294*H294</f>
        <v>0</v>
      </c>
      <c r="Q294" s="145">
        <v>0</v>
      </c>
      <c r="R294" s="145">
        <f>Q294*H294</f>
        <v>0</v>
      </c>
      <c r="S294" s="145">
        <v>0</v>
      </c>
      <c r="T294" s="146">
        <f>S294*H294</f>
        <v>0</v>
      </c>
      <c r="AR294" s="147" t="s">
        <v>115</v>
      </c>
      <c r="AT294" s="147" t="s">
        <v>180</v>
      </c>
      <c r="AU294" s="147" t="s">
        <v>84</v>
      </c>
      <c r="AY294" s="17" t="s">
        <v>177</v>
      </c>
      <c r="BE294" s="148">
        <f>IF(N294="základní",J294,0)</f>
        <v>0</v>
      </c>
      <c r="BF294" s="148">
        <f>IF(N294="snížená",J294,0)</f>
        <v>0</v>
      </c>
      <c r="BG294" s="148">
        <f>IF(N294="zákl. přenesená",J294,0)</f>
        <v>0</v>
      </c>
      <c r="BH294" s="148">
        <f>IF(N294="sníž. přenesená",J294,0)</f>
        <v>0</v>
      </c>
      <c r="BI294" s="148">
        <f>IF(N294="nulová",J294,0)</f>
        <v>0</v>
      </c>
      <c r="BJ294" s="17" t="s">
        <v>84</v>
      </c>
      <c r="BK294" s="148">
        <f>ROUND(I294*H294,2)</f>
        <v>0</v>
      </c>
      <c r="BL294" s="17" t="s">
        <v>115</v>
      </c>
      <c r="BM294" s="147" t="s">
        <v>3209</v>
      </c>
    </row>
    <row r="295" spans="2:65" s="1" customFormat="1" ht="11.25">
      <c r="B295" s="32"/>
      <c r="D295" s="149" t="s">
        <v>186</v>
      </c>
      <c r="F295" s="150" t="s">
        <v>3208</v>
      </c>
      <c r="I295" s="151"/>
      <c r="L295" s="32"/>
      <c r="M295" s="152"/>
      <c r="T295" s="56"/>
      <c r="AT295" s="17" t="s">
        <v>186</v>
      </c>
      <c r="AU295" s="17" t="s">
        <v>84</v>
      </c>
    </row>
    <row r="296" spans="2:65" s="1" customFormat="1" ht="19.5">
      <c r="B296" s="32"/>
      <c r="D296" s="149" t="s">
        <v>784</v>
      </c>
      <c r="F296" s="193" t="s">
        <v>3210</v>
      </c>
      <c r="I296" s="151"/>
      <c r="L296" s="32"/>
      <c r="M296" s="152"/>
      <c r="T296" s="56"/>
      <c r="AT296" s="17" t="s">
        <v>784</v>
      </c>
      <c r="AU296" s="17" t="s">
        <v>84</v>
      </c>
    </row>
    <row r="297" spans="2:65" s="1" customFormat="1" ht="16.5" customHeight="1">
      <c r="B297" s="32"/>
      <c r="C297" s="136" t="s">
        <v>627</v>
      </c>
      <c r="D297" s="136" t="s">
        <v>180</v>
      </c>
      <c r="E297" s="137" t="s">
        <v>3211</v>
      </c>
      <c r="F297" s="138" t="s">
        <v>3212</v>
      </c>
      <c r="G297" s="139" t="s">
        <v>393</v>
      </c>
      <c r="H297" s="140">
        <v>1</v>
      </c>
      <c r="I297" s="141"/>
      <c r="J297" s="142">
        <f>ROUND(I297*H297,2)</f>
        <v>0</v>
      </c>
      <c r="K297" s="138" t="s">
        <v>1</v>
      </c>
      <c r="L297" s="32"/>
      <c r="M297" s="143" t="s">
        <v>1</v>
      </c>
      <c r="N297" s="144" t="s">
        <v>42</v>
      </c>
      <c r="P297" s="145">
        <f>O297*H297</f>
        <v>0</v>
      </c>
      <c r="Q297" s="145">
        <v>0</v>
      </c>
      <c r="R297" s="145">
        <f>Q297*H297</f>
        <v>0</v>
      </c>
      <c r="S297" s="145">
        <v>0</v>
      </c>
      <c r="T297" s="146">
        <f>S297*H297</f>
        <v>0</v>
      </c>
      <c r="AR297" s="147" t="s">
        <v>115</v>
      </c>
      <c r="AT297" s="147" t="s">
        <v>180</v>
      </c>
      <c r="AU297" s="147" t="s">
        <v>84</v>
      </c>
      <c r="AY297" s="17" t="s">
        <v>177</v>
      </c>
      <c r="BE297" s="148">
        <f>IF(N297="základní",J297,0)</f>
        <v>0</v>
      </c>
      <c r="BF297" s="148">
        <f>IF(N297="snížená",J297,0)</f>
        <v>0</v>
      </c>
      <c r="BG297" s="148">
        <f>IF(N297="zákl. přenesená",J297,0)</f>
        <v>0</v>
      </c>
      <c r="BH297" s="148">
        <f>IF(N297="sníž. přenesená",J297,0)</f>
        <v>0</v>
      </c>
      <c r="BI297" s="148">
        <f>IF(N297="nulová",J297,0)</f>
        <v>0</v>
      </c>
      <c r="BJ297" s="17" t="s">
        <v>84</v>
      </c>
      <c r="BK297" s="148">
        <f>ROUND(I297*H297,2)</f>
        <v>0</v>
      </c>
      <c r="BL297" s="17" t="s">
        <v>115</v>
      </c>
      <c r="BM297" s="147" t="s">
        <v>3213</v>
      </c>
    </row>
    <row r="298" spans="2:65" s="1" customFormat="1" ht="11.25">
      <c r="B298" s="32"/>
      <c r="D298" s="149" t="s">
        <v>186</v>
      </c>
      <c r="F298" s="150" t="s">
        <v>3212</v>
      </c>
      <c r="I298" s="151"/>
      <c r="L298" s="32"/>
      <c r="M298" s="152"/>
      <c r="T298" s="56"/>
      <c r="AT298" s="17" t="s">
        <v>186</v>
      </c>
      <c r="AU298" s="17" t="s">
        <v>84</v>
      </c>
    </row>
    <row r="299" spans="2:65" s="1" customFormat="1" ht="29.25">
      <c r="B299" s="32"/>
      <c r="D299" s="149" t="s">
        <v>784</v>
      </c>
      <c r="F299" s="193" t="s">
        <v>3214</v>
      </c>
      <c r="I299" s="151"/>
      <c r="L299" s="32"/>
      <c r="M299" s="152"/>
      <c r="T299" s="56"/>
      <c r="AT299" s="17" t="s">
        <v>784</v>
      </c>
      <c r="AU299" s="17" t="s">
        <v>84</v>
      </c>
    </row>
    <row r="300" spans="2:65" s="1" customFormat="1" ht="16.5" customHeight="1">
      <c r="B300" s="32"/>
      <c r="C300" s="136" t="s">
        <v>643</v>
      </c>
      <c r="D300" s="136" t="s">
        <v>180</v>
      </c>
      <c r="E300" s="137" t="s">
        <v>3215</v>
      </c>
      <c r="F300" s="138" t="s">
        <v>3216</v>
      </c>
      <c r="G300" s="139" t="s">
        <v>393</v>
      </c>
      <c r="H300" s="140">
        <v>1</v>
      </c>
      <c r="I300" s="141"/>
      <c r="J300" s="142">
        <f>ROUND(I300*H300,2)</f>
        <v>0</v>
      </c>
      <c r="K300" s="138" t="s">
        <v>1</v>
      </c>
      <c r="L300" s="32"/>
      <c r="M300" s="143" t="s">
        <v>1</v>
      </c>
      <c r="N300" s="144" t="s">
        <v>42</v>
      </c>
      <c r="P300" s="145">
        <f>O300*H300</f>
        <v>0</v>
      </c>
      <c r="Q300" s="145">
        <v>0</v>
      </c>
      <c r="R300" s="145">
        <f>Q300*H300</f>
        <v>0</v>
      </c>
      <c r="S300" s="145">
        <v>0</v>
      </c>
      <c r="T300" s="146">
        <f>S300*H300</f>
        <v>0</v>
      </c>
      <c r="AR300" s="147" t="s">
        <v>115</v>
      </c>
      <c r="AT300" s="147" t="s">
        <v>180</v>
      </c>
      <c r="AU300" s="147" t="s">
        <v>84</v>
      </c>
      <c r="AY300" s="17" t="s">
        <v>177</v>
      </c>
      <c r="BE300" s="148">
        <f>IF(N300="základní",J300,0)</f>
        <v>0</v>
      </c>
      <c r="BF300" s="148">
        <f>IF(N300="snížená",J300,0)</f>
        <v>0</v>
      </c>
      <c r="BG300" s="148">
        <f>IF(N300="zákl. přenesená",J300,0)</f>
        <v>0</v>
      </c>
      <c r="BH300" s="148">
        <f>IF(N300="sníž. přenesená",J300,0)</f>
        <v>0</v>
      </c>
      <c r="BI300" s="148">
        <f>IF(N300="nulová",J300,0)</f>
        <v>0</v>
      </c>
      <c r="BJ300" s="17" t="s">
        <v>84</v>
      </c>
      <c r="BK300" s="148">
        <f>ROUND(I300*H300,2)</f>
        <v>0</v>
      </c>
      <c r="BL300" s="17" t="s">
        <v>115</v>
      </c>
      <c r="BM300" s="147" t="s">
        <v>3217</v>
      </c>
    </row>
    <row r="301" spans="2:65" s="1" customFormat="1" ht="11.25">
      <c r="B301" s="32"/>
      <c r="D301" s="149" t="s">
        <v>186</v>
      </c>
      <c r="F301" s="150" t="s">
        <v>3216</v>
      </c>
      <c r="I301" s="151"/>
      <c r="L301" s="32"/>
      <c r="M301" s="152"/>
      <c r="T301" s="56"/>
      <c r="AT301" s="17" t="s">
        <v>186</v>
      </c>
      <c r="AU301" s="17" t="s">
        <v>84</v>
      </c>
    </row>
    <row r="302" spans="2:65" s="1" customFormat="1" ht="29.25">
      <c r="B302" s="32"/>
      <c r="D302" s="149" t="s">
        <v>784</v>
      </c>
      <c r="F302" s="193" t="s">
        <v>3218</v>
      </c>
      <c r="I302" s="151"/>
      <c r="L302" s="32"/>
      <c r="M302" s="152"/>
      <c r="T302" s="56"/>
      <c r="AT302" s="17" t="s">
        <v>784</v>
      </c>
      <c r="AU302" s="17" t="s">
        <v>84</v>
      </c>
    </row>
    <row r="303" spans="2:65" s="1" customFormat="1" ht="16.5" customHeight="1">
      <c r="B303" s="32"/>
      <c r="C303" s="136" t="s">
        <v>651</v>
      </c>
      <c r="D303" s="136" t="s">
        <v>180</v>
      </c>
      <c r="E303" s="137" t="s">
        <v>3219</v>
      </c>
      <c r="F303" s="138" t="s">
        <v>3220</v>
      </c>
      <c r="G303" s="139" t="s">
        <v>393</v>
      </c>
      <c r="H303" s="140">
        <v>1</v>
      </c>
      <c r="I303" s="141"/>
      <c r="J303" s="142">
        <f>ROUND(I303*H303,2)</f>
        <v>0</v>
      </c>
      <c r="K303" s="138" t="s">
        <v>1</v>
      </c>
      <c r="L303" s="32"/>
      <c r="M303" s="143" t="s">
        <v>1</v>
      </c>
      <c r="N303" s="144" t="s">
        <v>42</v>
      </c>
      <c r="P303" s="145">
        <f>O303*H303</f>
        <v>0</v>
      </c>
      <c r="Q303" s="145">
        <v>0</v>
      </c>
      <c r="R303" s="145">
        <f>Q303*H303</f>
        <v>0</v>
      </c>
      <c r="S303" s="145">
        <v>0</v>
      </c>
      <c r="T303" s="146">
        <f>S303*H303</f>
        <v>0</v>
      </c>
      <c r="AR303" s="147" t="s">
        <v>115</v>
      </c>
      <c r="AT303" s="147" t="s">
        <v>180</v>
      </c>
      <c r="AU303" s="147" t="s">
        <v>84</v>
      </c>
      <c r="AY303" s="17" t="s">
        <v>177</v>
      </c>
      <c r="BE303" s="148">
        <f>IF(N303="základní",J303,0)</f>
        <v>0</v>
      </c>
      <c r="BF303" s="148">
        <f>IF(N303="snížená",J303,0)</f>
        <v>0</v>
      </c>
      <c r="BG303" s="148">
        <f>IF(N303="zákl. přenesená",J303,0)</f>
        <v>0</v>
      </c>
      <c r="BH303" s="148">
        <f>IF(N303="sníž. přenesená",J303,0)</f>
        <v>0</v>
      </c>
      <c r="BI303" s="148">
        <f>IF(N303="nulová",J303,0)</f>
        <v>0</v>
      </c>
      <c r="BJ303" s="17" t="s">
        <v>84</v>
      </c>
      <c r="BK303" s="148">
        <f>ROUND(I303*H303,2)</f>
        <v>0</v>
      </c>
      <c r="BL303" s="17" t="s">
        <v>115</v>
      </c>
      <c r="BM303" s="147" t="s">
        <v>3221</v>
      </c>
    </row>
    <row r="304" spans="2:65" s="1" customFormat="1" ht="11.25">
      <c r="B304" s="32"/>
      <c r="D304" s="149" t="s">
        <v>186</v>
      </c>
      <c r="F304" s="150" t="s">
        <v>3220</v>
      </c>
      <c r="I304" s="151"/>
      <c r="L304" s="32"/>
      <c r="M304" s="152"/>
      <c r="T304" s="56"/>
      <c r="AT304" s="17" t="s">
        <v>186</v>
      </c>
      <c r="AU304" s="17" t="s">
        <v>84</v>
      </c>
    </row>
    <row r="305" spans="2:65" s="1" customFormat="1" ht="29.25">
      <c r="B305" s="32"/>
      <c r="D305" s="149" t="s">
        <v>784</v>
      </c>
      <c r="F305" s="193" t="s">
        <v>3222</v>
      </c>
      <c r="I305" s="151"/>
      <c r="L305" s="32"/>
      <c r="M305" s="152"/>
      <c r="T305" s="56"/>
      <c r="AT305" s="17" t="s">
        <v>784</v>
      </c>
      <c r="AU305" s="17" t="s">
        <v>84</v>
      </c>
    </row>
    <row r="306" spans="2:65" s="1" customFormat="1" ht="24.2" customHeight="1">
      <c r="B306" s="32"/>
      <c r="C306" s="136" t="s">
        <v>657</v>
      </c>
      <c r="D306" s="136" t="s">
        <v>180</v>
      </c>
      <c r="E306" s="137" t="s">
        <v>3223</v>
      </c>
      <c r="F306" s="138" t="s">
        <v>3224</v>
      </c>
      <c r="G306" s="139" t="s">
        <v>393</v>
      </c>
      <c r="H306" s="140">
        <v>1</v>
      </c>
      <c r="I306" s="141"/>
      <c r="J306" s="142">
        <f>ROUND(I306*H306,2)</f>
        <v>0</v>
      </c>
      <c r="K306" s="138" t="s">
        <v>1</v>
      </c>
      <c r="L306" s="32"/>
      <c r="M306" s="143" t="s">
        <v>1</v>
      </c>
      <c r="N306" s="144" t="s">
        <v>42</v>
      </c>
      <c r="P306" s="145">
        <f>O306*H306</f>
        <v>0</v>
      </c>
      <c r="Q306" s="145">
        <v>0</v>
      </c>
      <c r="R306" s="145">
        <f>Q306*H306</f>
        <v>0</v>
      </c>
      <c r="S306" s="145">
        <v>0</v>
      </c>
      <c r="T306" s="146">
        <f>S306*H306</f>
        <v>0</v>
      </c>
      <c r="AR306" s="147" t="s">
        <v>115</v>
      </c>
      <c r="AT306" s="147" t="s">
        <v>180</v>
      </c>
      <c r="AU306" s="147" t="s">
        <v>84</v>
      </c>
      <c r="AY306" s="17" t="s">
        <v>177</v>
      </c>
      <c r="BE306" s="148">
        <f>IF(N306="základní",J306,0)</f>
        <v>0</v>
      </c>
      <c r="BF306" s="148">
        <f>IF(N306="snížená",J306,0)</f>
        <v>0</v>
      </c>
      <c r="BG306" s="148">
        <f>IF(N306="zákl. přenesená",J306,0)</f>
        <v>0</v>
      </c>
      <c r="BH306" s="148">
        <f>IF(N306="sníž. přenesená",J306,0)</f>
        <v>0</v>
      </c>
      <c r="BI306" s="148">
        <f>IF(N306="nulová",J306,0)</f>
        <v>0</v>
      </c>
      <c r="BJ306" s="17" t="s">
        <v>84</v>
      </c>
      <c r="BK306" s="148">
        <f>ROUND(I306*H306,2)</f>
        <v>0</v>
      </c>
      <c r="BL306" s="17" t="s">
        <v>115</v>
      </c>
      <c r="BM306" s="147" t="s">
        <v>3225</v>
      </c>
    </row>
    <row r="307" spans="2:65" s="1" customFormat="1" ht="19.5">
      <c r="B307" s="32"/>
      <c r="D307" s="149" t="s">
        <v>186</v>
      </c>
      <c r="F307" s="150" t="s">
        <v>3224</v>
      </c>
      <c r="I307" s="151"/>
      <c r="L307" s="32"/>
      <c r="M307" s="152"/>
      <c r="T307" s="56"/>
      <c r="AT307" s="17" t="s">
        <v>186</v>
      </c>
      <c r="AU307" s="17" t="s">
        <v>84</v>
      </c>
    </row>
    <row r="308" spans="2:65" s="1" customFormat="1" ht="29.25">
      <c r="B308" s="32"/>
      <c r="D308" s="149" t="s">
        <v>784</v>
      </c>
      <c r="F308" s="193" t="s">
        <v>3226</v>
      </c>
      <c r="I308" s="151"/>
      <c r="L308" s="32"/>
      <c r="M308" s="152"/>
      <c r="T308" s="56"/>
      <c r="AT308" s="17" t="s">
        <v>784</v>
      </c>
      <c r="AU308" s="17" t="s">
        <v>84</v>
      </c>
    </row>
    <row r="309" spans="2:65" s="1" customFormat="1" ht="24.2" customHeight="1">
      <c r="B309" s="32"/>
      <c r="C309" s="136" t="s">
        <v>667</v>
      </c>
      <c r="D309" s="136" t="s">
        <v>180</v>
      </c>
      <c r="E309" s="137" t="s">
        <v>3227</v>
      </c>
      <c r="F309" s="138" t="s">
        <v>3228</v>
      </c>
      <c r="G309" s="139" t="s">
        <v>393</v>
      </c>
      <c r="H309" s="140">
        <v>1</v>
      </c>
      <c r="I309" s="141"/>
      <c r="J309" s="142">
        <f>ROUND(I309*H309,2)</f>
        <v>0</v>
      </c>
      <c r="K309" s="138" t="s">
        <v>1</v>
      </c>
      <c r="L309" s="32"/>
      <c r="M309" s="143" t="s">
        <v>1</v>
      </c>
      <c r="N309" s="144" t="s">
        <v>42</v>
      </c>
      <c r="P309" s="145">
        <f>O309*H309</f>
        <v>0</v>
      </c>
      <c r="Q309" s="145">
        <v>0</v>
      </c>
      <c r="R309" s="145">
        <f>Q309*H309</f>
        <v>0</v>
      </c>
      <c r="S309" s="145">
        <v>0</v>
      </c>
      <c r="T309" s="146">
        <f>S309*H309</f>
        <v>0</v>
      </c>
      <c r="AR309" s="147" t="s">
        <v>115</v>
      </c>
      <c r="AT309" s="147" t="s">
        <v>180</v>
      </c>
      <c r="AU309" s="147" t="s">
        <v>84</v>
      </c>
      <c r="AY309" s="17" t="s">
        <v>177</v>
      </c>
      <c r="BE309" s="148">
        <f>IF(N309="základní",J309,0)</f>
        <v>0</v>
      </c>
      <c r="BF309" s="148">
        <f>IF(N309="snížená",J309,0)</f>
        <v>0</v>
      </c>
      <c r="BG309" s="148">
        <f>IF(N309="zákl. přenesená",J309,0)</f>
        <v>0</v>
      </c>
      <c r="BH309" s="148">
        <f>IF(N309="sníž. přenesená",J309,0)</f>
        <v>0</v>
      </c>
      <c r="BI309" s="148">
        <f>IF(N309="nulová",J309,0)</f>
        <v>0</v>
      </c>
      <c r="BJ309" s="17" t="s">
        <v>84</v>
      </c>
      <c r="BK309" s="148">
        <f>ROUND(I309*H309,2)</f>
        <v>0</v>
      </c>
      <c r="BL309" s="17" t="s">
        <v>115</v>
      </c>
      <c r="BM309" s="147" t="s">
        <v>3229</v>
      </c>
    </row>
    <row r="310" spans="2:65" s="1" customFormat="1" ht="19.5">
      <c r="B310" s="32"/>
      <c r="D310" s="149" t="s">
        <v>186</v>
      </c>
      <c r="F310" s="150" t="s">
        <v>3228</v>
      </c>
      <c r="I310" s="151"/>
      <c r="L310" s="32"/>
      <c r="M310" s="152"/>
      <c r="T310" s="56"/>
      <c r="AT310" s="17" t="s">
        <v>186</v>
      </c>
      <c r="AU310" s="17" t="s">
        <v>84</v>
      </c>
    </row>
    <row r="311" spans="2:65" s="1" customFormat="1" ht="29.25">
      <c r="B311" s="32"/>
      <c r="D311" s="149" t="s">
        <v>784</v>
      </c>
      <c r="F311" s="193" t="s">
        <v>3230</v>
      </c>
      <c r="I311" s="151"/>
      <c r="L311" s="32"/>
      <c r="M311" s="152"/>
      <c r="T311" s="56"/>
      <c r="AT311" s="17" t="s">
        <v>784</v>
      </c>
      <c r="AU311" s="17" t="s">
        <v>84</v>
      </c>
    </row>
    <row r="312" spans="2:65" s="1" customFormat="1" ht="24.2" customHeight="1">
      <c r="B312" s="32"/>
      <c r="C312" s="136" t="s">
        <v>673</v>
      </c>
      <c r="D312" s="136" t="s">
        <v>180</v>
      </c>
      <c r="E312" s="137" t="s">
        <v>3231</v>
      </c>
      <c r="F312" s="138" t="s">
        <v>3232</v>
      </c>
      <c r="G312" s="139" t="s">
        <v>393</v>
      </c>
      <c r="H312" s="140">
        <v>1</v>
      </c>
      <c r="I312" s="141"/>
      <c r="J312" s="142">
        <f>ROUND(I312*H312,2)</f>
        <v>0</v>
      </c>
      <c r="K312" s="138" t="s">
        <v>1</v>
      </c>
      <c r="L312" s="32"/>
      <c r="M312" s="143" t="s">
        <v>1</v>
      </c>
      <c r="N312" s="144" t="s">
        <v>42</v>
      </c>
      <c r="P312" s="145">
        <f>O312*H312</f>
        <v>0</v>
      </c>
      <c r="Q312" s="145">
        <v>0</v>
      </c>
      <c r="R312" s="145">
        <f>Q312*H312</f>
        <v>0</v>
      </c>
      <c r="S312" s="145">
        <v>0</v>
      </c>
      <c r="T312" s="146">
        <f>S312*H312</f>
        <v>0</v>
      </c>
      <c r="AR312" s="147" t="s">
        <v>115</v>
      </c>
      <c r="AT312" s="147" t="s">
        <v>180</v>
      </c>
      <c r="AU312" s="147" t="s">
        <v>84</v>
      </c>
      <c r="AY312" s="17" t="s">
        <v>177</v>
      </c>
      <c r="BE312" s="148">
        <f>IF(N312="základní",J312,0)</f>
        <v>0</v>
      </c>
      <c r="BF312" s="148">
        <f>IF(N312="snížená",J312,0)</f>
        <v>0</v>
      </c>
      <c r="BG312" s="148">
        <f>IF(N312="zákl. přenesená",J312,0)</f>
        <v>0</v>
      </c>
      <c r="BH312" s="148">
        <f>IF(N312="sníž. přenesená",J312,0)</f>
        <v>0</v>
      </c>
      <c r="BI312" s="148">
        <f>IF(N312="nulová",J312,0)</f>
        <v>0</v>
      </c>
      <c r="BJ312" s="17" t="s">
        <v>84</v>
      </c>
      <c r="BK312" s="148">
        <f>ROUND(I312*H312,2)</f>
        <v>0</v>
      </c>
      <c r="BL312" s="17" t="s">
        <v>115</v>
      </c>
      <c r="BM312" s="147" t="s">
        <v>3233</v>
      </c>
    </row>
    <row r="313" spans="2:65" s="1" customFormat="1" ht="19.5">
      <c r="B313" s="32"/>
      <c r="D313" s="149" t="s">
        <v>186</v>
      </c>
      <c r="F313" s="150" t="s">
        <v>3232</v>
      </c>
      <c r="I313" s="151"/>
      <c r="L313" s="32"/>
      <c r="M313" s="152"/>
      <c r="T313" s="56"/>
      <c r="AT313" s="17" t="s">
        <v>186</v>
      </c>
      <c r="AU313" s="17" t="s">
        <v>84</v>
      </c>
    </row>
    <row r="314" spans="2:65" s="1" customFormat="1" ht="29.25">
      <c r="B314" s="32"/>
      <c r="D314" s="149" t="s">
        <v>784</v>
      </c>
      <c r="F314" s="193" t="s">
        <v>3234</v>
      </c>
      <c r="I314" s="151"/>
      <c r="L314" s="32"/>
      <c r="M314" s="152"/>
      <c r="T314" s="56"/>
      <c r="AT314" s="17" t="s">
        <v>784</v>
      </c>
      <c r="AU314" s="17" t="s">
        <v>84</v>
      </c>
    </row>
    <row r="315" spans="2:65" s="1" customFormat="1" ht="24.2" customHeight="1">
      <c r="B315" s="32"/>
      <c r="C315" s="136" t="s">
        <v>679</v>
      </c>
      <c r="D315" s="136" t="s">
        <v>180</v>
      </c>
      <c r="E315" s="137" t="s">
        <v>3235</v>
      </c>
      <c r="F315" s="138" t="s">
        <v>3236</v>
      </c>
      <c r="G315" s="139" t="s">
        <v>393</v>
      </c>
      <c r="H315" s="140">
        <v>1</v>
      </c>
      <c r="I315" s="141"/>
      <c r="J315" s="142">
        <f>ROUND(I315*H315,2)</f>
        <v>0</v>
      </c>
      <c r="K315" s="138" t="s">
        <v>1</v>
      </c>
      <c r="L315" s="32"/>
      <c r="M315" s="143" t="s">
        <v>1</v>
      </c>
      <c r="N315" s="144" t="s">
        <v>42</v>
      </c>
      <c r="P315" s="145">
        <f>O315*H315</f>
        <v>0</v>
      </c>
      <c r="Q315" s="145">
        <v>0</v>
      </c>
      <c r="R315" s="145">
        <f>Q315*H315</f>
        <v>0</v>
      </c>
      <c r="S315" s="145">
        <v>0</v>
      </c>
      <c r="T315" s="146">
        <f>S315*H315</f>
        <v>0</v>
      </c>
      <c r="AR315" s="147" t="s">
        <v>115</v>
      </c>
      <c r="AT315" s="147" t="s">
        <v>180</v>
      </c>
      <c r="AU315" s="147" t="s">
        <v>84</v>
      </c>
      <c r="AY315" s="17" t="s">
        <v>177</v>
      </c>
      <c r="BE315" s="148">
        <f>IF(N315="základní",J315,0)</f>
        <v>0</v>
      </c>
      <c r="BF315" s="148">
        <f>IF(N315="snížená",J315,0)</f>
        <v>0</v>
      </c>
      <c r="BG315" s="148">
        <f>IF(N315="zákl. přenesená",J315,0)</f>
        <v>0</v>
      </c>
      <c r="BH315" s="148">
        <f>IF(N315="sníž. přenesená",J315,0)</f>
        <v>0</v>
      </c>
      <c r="BI315" s="148">
        <f>IF(N315="nulová",J315,0)</f>
        <v>0</v>
      </c>
      <c r="BJ315" s="17" t="s">
        <v>84</v>
      </c>
      <c r="BK315" s="148">
        <f>ROUND(I315*H315,2)</f>
        <v>0</v>
      </c>
      <c r="BL315" s="17" t="s">
        <v>115</v>
      </c>
      <c r="BM315" s="147" t="s">
        <v>3237</v>
      </c>
    </row>
    <row r="316" spans="2:65" s="1" customFormat="1" ht="19.5">
      <c r="B316" s="32"/>
      <c r="D316" s="149" t="s">
        <v>186</v>
      </c>
      <c r="F316" s="150" t="s">
        <v>3236</v>
      </c>
      <c r="I316" s="151"/>
      <c r="L316" s="32"/>
      <c r="M316" s="152"/>
      <c r="T316" s="56"/>
      <c r="AT316" s="17" t="s">
        <v>186</v>
      </c>
      <c r="AU316" s="17" t="s">
        <v>84</v>
      </c>
    </row>
    <row r="317" spans="2:65" s="1" customFormat="1" ht="29.25">
      <c r="B317" s="32"/>
      <c r="D317" s="149" t="s">
        <v>784</v>
      </c>
      <c r="F317" s="193" t="s">
        <v>3238</v>
      </c>
      <c r="I317" s="151"/>
      <c r="L317" s="32"/>
      <c r="M317" s="152"/>
      <c r="T317" s="56"/>
      <c r="AT317" s="17" t="s">
        <v>784</v>
      </c>
      <c r="AU317" s="17" t="s">
        <v>84</v>
      </c>
    </row>
    <row r="318" spans="2:65" s="1" customFormat="1" ht="16.5" customHeight="1">
      <c r="B318" s="32"/>
      <c r="C318" s="136" t="s">
        <v>685</v>
      </c>
      <c r="D318" s="136" t="s">
        <v>180</v>
      </c>
      <c r="E318" s="137" t="s">
        <v>3239</v>
      </c>
      <c r="F318" s="138" t="s">
        <v>3240</v>
      </c>
      <c r="G318" s="139" t="s">
        <v>393</v>
      </c>
      <c r="H318" s="140">
        <v>18</v>
      </c>
      <c r="I318" s="141"/>
      <c r="J318" s="142">
        <f>ROUND(I318*H318,2)</f>
        <v>0</v>
      </c>
      <c r="K318" s="138" t="s">
        <v>1</v>
      </c>
      <c r="L318" s="32"/>
      <c r="M318" s="143" t="s">
        <v>1</v>
      </c>
      <c r="N318" s="144" t="s">
        <v>42</v>
      </c>
      <c r="P318" s="145">
        <f>O318*H318</f>
        <v>0</v>
      </c>
      <c r="Q318" s="145">
        <v>0</v>
      </c>
      <c r="R318" s="145">
        <f>Q318*H318</f>
        <v>0</v>
      </c>
      <c r="S318" s="145">
        <v>0</v>
      </c>
      <c r="T318" s="146">
        <f>S318*H318</f>
        <v>0</v>
      </c>
      <c r="AR318" s="147" t="s">
        <v>115</v>
      </c>
      <c r="AT318" s="147" t="s">
        <v>180</v>
      </c>
      <c r="AU318" s="147" t="s">
        <v>84</v>
      </c>
      <c r="AY318" s="17" t="s">
        <v>177</v>
      </c>
      <c r="BE318" s="148">
        <f>IF(N318="základní",J318,0)</f>
        <v>0</v>
      </c>
      <c r="BF318" s="148">
        <f>IF(N318="snížená",J318,0)</f>
        <v>0</v>
      </c>
      <c r="BG318" s="148">
        <f>IF(N318="zákl. přenesená",J318,0)</f>
        <v>0</v>
      </c>
      <c r="BH318" s="148">
        <f>IF(N318="sníž. přenesená",J318,0)</f>
        <v>0</v>
      </c>
      <c r="BI318" s="148">
        <f>IF(N318="nulová",J318,0)</f>
        <v>0</v>
      </c>
      <c r="BJ318" s="17" t="s">
        <v>84</v>
      </c>
      <c r="BK318" s="148">
        <f>ROUND(I318*H318,2)</f>
        <v>0</v>
      </c>
      <c r="BL318" s="17" t="s">
        <v>115</v>
      </c>
      <c r="BM318" s="147" t="s">
        <v>3241</v>
      </c>
    </row>
    <row r="319" spans="2:65" s="1" customFormat="1" ht="11.25">
      <c r="B319" s="32"/>
      <c r="D319" s="149" t="s">
        <v>186</v>
      </c>
      <c r="F319" s="150" t="s">
        <v>3240</v>
      </c>
      <c r="I319" s="151"/>
      <c r="L319" s="32"/>
      <c r="M319" s="152"/>
      <c r="T319" s="56"/>
      <c r="AT319" s="17" t="s">
        <v>186</v>
      </c>
      <c r="AU319" s="17" t="s">
        <v>84</v>
      </c>
    </row>
    <row r="320" spans="2:65" s="1" customFormat="1" ht="19.5">
      <c r="B320" s="32"/>
      <c r="D320" s="149" t="s">
        <v>784</v>
      </c>
      <c r="F320" s="193" t="s">
        <v>3242</v>
      </c>
      <c r="I320" s="151"/>
      <c r="L320" s="32"/>
      <c r="M320" s="152"/>
      <c r="T320" s="56"/>
      <c r="AT320" s="17" t="s">
        <v>784</v>
      </c>
      <c r="AU320" s="17" t="s">
        <v>84</v>
      </c>
    </row>
    <row r="321" spans="2:65" s="1" customFormat="1" ht="21.75" customHeight="1">
      <c r="B321" s="32"/>
      <c r="C321" s="136" t="s">
        <v>691</v>
      </c>
      <c r="D321" s="136" t="s">
        <v>180</v>
      </c>
      <c r="E321" s="137" t="s">
        <v>3243</v>
      </c>
      <c r="F321" s="138" t="s">
        <v>3244</v>
      </c>
      <c r="G321" s="139" t="s">
        <v>393</v>
      </c>
      <c r="H321" s="140">
        <v>1</v>
      </c>
      <c r="I321" s="141"/>
      <c r="J321" s="142">
        <f>ROUND(I321*H321,2)</f>
        <v>0</v>
      </c>
      <c r="K321" s="138" t="s">
        <v>1</v>
      </c>
      <c r="L321" s="32"/>
      <c r="M321" s="143" t="s">
        <v>1</v>
      </c>
      <c r="N321" s="144" t="s">
        <v>42</v>
      </c>
      <c r="P321" s="145">
        <f>O321*H321</f>
        <v>0</v>
      </c>
      <c r="Q321" s="145">
        <v>0</v>
      </c>
      <c r="R321" s="145">
        <f>Q321*H321</f>
        <v>0</v>
      </c>
      <c r="S321" s="145">
        <v>0</v>
      </c>
      <c r="T321" s="146">
        <f>S321*H321</f>
        <v>0</v>
      </c>
      <c r="AR321" s="147" t="s">
        <v>115</v>
      </c>
      <c r="AT321" s="147" t="s">
        <v>180</v>
      </c>
      <c r="AU321" s="147" t="s">
        <v>84</v>
      </c>
      <c r="AY321" s="17" t="s">
        <v>177</v>
      </c>
      <c r="BE321" s="148">
        <f>IF(N321="základní",J321,0)</f>
        <v>0</v>
      </c>
      <c r="BF321" s="148">
        <f>IF(N321="snížená",J321,0)</f>
        <v>0</v>
      </c>
      <c r="BG321" s="148">
        <f>IF(N321="zákl. přenesená",J321,0)</f>
        <v>0</v>
      </c>
      <c r="BH321" s="148">
        <f>IF(N321="sníž. přenesená",J321,0)</f>
        <v>0</v>
      </c>
      <c r="BI321" s="148">
        <f>IF(N321="nulová",J321,0)</f>
        <v>0</v>
      </c>
      <c r="BJ321" s="17" t="s">
        <v>84</v>
      </c>
      <c r="BK321" s="148">
        <f>ROUND(I321*H321,2)</f>
        <v>0</v>
      </c>
      <c r="BL321" s="17" t="s">
        <v>115</v>
      </c>
      <c r="BM321" s="147" t="s">
        <v>3245</v>
      </c>
    </row>
    <row r="322" spans="2:65" s="1" customFormat="1" ht="11.25">
      <c r="B322" s="32"/>
      <c r="D322" s="149" t="s">
        <v>186</v>
      </c>
      <c r="F322" s="150" t="s">
        <v>3244</v>
      </c>
      <c r="I322" s="151"/>
      <c r="L322" s="32"/>
      <c r="M322" s="152"/>
      <c r="T322" s="56"/>
      <c r="AT322" s="17" t="s">
        <v>186</v>
      </c>
      <c r="AU322" s="17" t="s">
        <v>84</v>
      </c>
    </row>
    <row r="323" spans="2:65" s="1" customFormat="1" ht="29.25">
      <c r="B323" s="32"/>
      <c r="D323" s="149" t="s">
        <v>784</v>
      </c>
      <c r="F323" s="193" t="s">
        <v>3246</v>
      </c>
      <c r="I323" s="151"/>
      <c r="L323" s="32"/>
      <c r="M323" s="152"/>
      <c r="T323" s="56"/>
      <c r="AT323" s="17" t="s">
        <v>784</v>
      </c>
      <c r="AU323" s="17" t="s">
        <v>84</v>
      </c>
    </row>
    <row r="324" spans="2:65" s="1" customFormat="1" ht="24.2" customHeight="1">
      <c r="B324" s="32"/>
      <c r="C324" s="136" t="s">
        <v>697</v>
      </c>
      <c r="D324" s="136" t="s">
        <v>180</v>
      </c>
      <c r="E324" s="137" t="s">
        <v>3247</v>
      </c>
      <c r="F324" s="138" t="s">
        <v>3248</v>
      </c>
      <c r="G324" s="139" t="s">
        <v>307</v>
      </c>
      <c r="H324" s="140">
        <v>0.45</v>
      </c>
      <c r="I324" s="141"/>
      <c r="J324" s="142">
        <f>ROUND(I324*H324,2)</f>
        <v>0</v>
      </c>
      <c r="K324" s="138" t="s">
        <v>1</v>
      </c>
      <c r="L324" s="32"/>
      <c r="M324" s="143" t="s">
        <v>1</v>
      </c>
      <c r="N324" s="144" t="s">
        <v>42</v>
      </c>
      <c r="P324" s="145">
        <f>O324*H324</f>
        <v>0</v>
      </c>
      <c r="Q324" s="145">
        <v>0</v>
      </c>
      <c r="R324" s="145">
        <f>Q324*H324</f>
        <v>0</v>
      </c>
      <c r="S324" s="145">
        <v>0</v>
      </c>
      <c r="T324" s="146">
        <f>S324*H324</f>
        <v>0</v>
      </c>
      <c r="AR324" s="147" t="s">
        <v>115</v>
      </c>
      <c r="AT324" s="147" t="s">
        <v>180</v>
      </c>
      <c r="AU324" s="147" t="s">
        <v>84</v>
      </c>
      <c r="AY324" s="17" t="s">
        <v>177</v>
      </c>
      <c r="BE324" s="148">
        <f>IF(N324="základní",J324,0)</f>
        <v>0</v>
      </c>
      <c r="BF324" s="148">
        <f>IF(N324="snížená",J324,0)</f>
        <v>0</v>
      </c>
      <c r="BG324" s="148">
        <f>IF(N324="zákl. přenesená",J324,0)</f>
        <v>0</v>
      </c>
      <c r="BH324" s="148">
        <f>IF(N324="sníž. přenesená",J324,0)</f>
        <v>0</v>
      </c>
      <c r="BI324" s="148">
        <f>IF(N324="nulová",J324,0)</f>
        <v>0</v>
      </c>
      <c r="BJ324" s="17" t="s">
        <v>84</v>
      </c>
      <c r="BK324" s="148">
        <f>ROUND(I324*H324,2)</f>
        <v>0</v>
      </c>
      <c r="BL324" s="17" t="s">
        <v>115</v>
      </c>
      <c r="BM324" s="147" t="s">
        <v>3249</v>
      </c>
    </row>
    <row r="325" spans="2:65" s="1" customFormat="1" ht="19.5">
      <c r="B325" s="32"/>
      <c r="D325" s="149" t="s">
        <v>186</v>
      </c>
      <c r="F325" s="150" t="s">
        <v>3248</v>
      </c>
      <c r="I325" s="151"/>
      <c r="L325" s="32"/>
      <c r="M325" s="152"/>
      <c r="T325" s="56"/>
      <c r="AT325" s="17" t="s">
        <v>186</v>
      </c>
      <c r="AU325" s="17" t="s">
        <v>84</v>
      </c>
    </row>
    <row r="326" spans="2:65" s="1" customFormat="1" ht="29.25">
      <c r="B326" s="32"/>
      <c r="D326" s="149" t="s">
        <v>784</v>
      </c>
      <c r="F326" s="193" t="s">
        <v>3250</v>
      </c>
      <c r="I326" s="151"/>
      <c r="L326" s="32"/>
      <c r="M326" s="152"/>
      <c r="T326" s="56"/>
      <c r="AT326" s="17" t="s">
        <v>784</v>
      </c>
      <c r="AU326" s="17" t="s">
        <v>84</v>
      </c>
    </row>
    <row r="327" spans="2:65" s="1" customFormat="1" ht="21.75" customHeight="1">
      <c r="B327" s="32"/>
      <c r="C327" s="136" t="s">
        <v>703</v>
      </c>
      <c r="D327" s="136" t="s">
        <v>180</v>
      </c>
      <c r="E327" s="137" t="s">
        <v>3251</v>
      </c>
      <c r="F327" s="138" t="s">
        <v>3090</v>
      </c>
      <c r="G327" s="139" t="s">
        <v>307</v>
      </c>
      <c r="H327" s="140">
        <v>0.45</v>
      </c>
      <c r="I327" s="141"/>
      <c r="J327" s="142">
        <f>ROUND(I327*H327,2)</f>
        <v>0</v>
      </c>
      <c r="K327" s="138" t="s">
        <v>1</v>
      </c>
      <c r="L327" s="32"/>
      <c r="M327" s="143" t="s">
        <v>1</v>
      </c>
      <c r="N327" s="144" t="s">
        <v>42</v>
      </c>
      <c r="P327" s="145">
        <f>O327*H327</f>
        <v>0</v>
      </c>
      <c r="Q327" s="145">
        <v>0</v>
      </c>
      <c r="R327" s="145">
        <f>Q327*H327</f>
        <v>0</v>
      </c>
      <c r="S327" s="145">
        <v>0</v>
      </c>
      <c r="T327" s="146">
        <f>S327*H327</f>
        <v>0</v>
      </c>
      <c r="AR327" s="147" t="s">
        <v>115</v>
      </c>
      <c r="AT327" s="147" t="s">
        <v>180</v>
      </c>
      <c r="AU327" s="147" t="s">
        <v>84</v>
      </c>
      <c r="AY327" s="17" t="s">
        <v>177</v>
      </c>
      <c r="BE327" s="148">
        <f>IF(N327="základní",J327,0)</f>
        <v>0</v>
      </c>
      <c r="BF327" s="148">
        <f>IF(N327="snížená",J327,0)</f>
        <v>0</v>
      </c>
      <c r="BG327" s="148">
        <f>IF(N327="zákl. přenesená",J327,0)</f>
        <v>0</v>
      </c>
      <c r="BH327" s="148">
        <f>IF(N327="sníž. přenesená",J327,0)</f>
        <v>0</v>
      </c>
      <c r="BI327" s="148">
        <f>IF(N327="nulová",J327,0)</f>
        <v>0</v>
      </c>
      <c r="BJ327" s="17" t="s">
        <v>84</v>
      </c>
      <c r="BK327" s="148">
        <f>ROUND(I327*H327,2)</f>
        <v>0</v>
      </c>
      <c r="BL327" s="17" t="s">
        <v>115</v>
      </c>
      <c r="BM327" s="147" t="s">
        <v>3252</v>
      </c>
    </row>
    <row r="328" spans="2:65" s="1" customFormat="1" ht="11.25">
      <c r="B328" s="32"/>
      <c r="D328" s="149" t="s">
        <v>186</v>
      </c>
      <c r="F328" s="150" t="s">
        <v>3090</v>
      </c>
      <c r="I328" s="151"/>
      <c r="L328" s="32"/>
      <c r="M328" s="152"/>
      <c r="T328" s="56"/>
      <c r="AT328" s="17" t="s">
        <v>186</v>
      </c>
      <c r="AU328" s="17" t="s">
        <v>84</v>
      </c>
    </row>
    <row r="329" spans="2:65" s="1" customFormat="1" ht="19.5">
      <c r="B329" s="32"/>
      <c r="D329" s="149" t="s">
        <v>784</v>
      </c>
      <c r="F329" s="193" t="s">
        <v>3092</v>
      </c>
      <c r="I329" s="151"/>
      <c r="L329" s="32"/>
      <c r="M329" s="152"/>
      <c r="T329" s="56"/>
      <c r="AT329" s="17" t="s">
        <v>784</v>
      </c>
      <c r="AU329" s="17" t="s">
        <v>84</v>
      </c>
    </row>
    <row r="330" spans="2:65" s="1" customFormat="1" ht="33" customHeight="1">
      <c r="B330" s="32"/>
      <c r="C330" s="136" t="s">
        <v>709</v>
      </c>
      <c r="D330" s="136" t="s">
        <v>180</v>
      </c>
      <c r="E330" s="137" t="s">
        <v>3253</v>
      </c>
      <c r="F330" s="138" t="s">
        <v>3254</v>
      </c>
      <c r="G330" s="139" t="s">
        <v>236</v>
      </c>
      <c r="H330" s="140">
        <v>197</v>
      </c>
      <c r="I330" s="141"/>
      <c r="J330" s="142">
        <f>ROUND(I330*H330,2)</f>
        <v>0</v>
      </c>
      <c r="K330" s="138" t="s">
        <v>1</v>
      </c>
      <c r="L330" s="32"/>
      <c r="M330" s="143" t="s">
        <v>1</v>
      </c>
      <c r="N330" s="144" t="s">
        <v>42</v>
      </c>
      <c r="P330" s="145">
        <f>O330*H330</f>
        <v>0</v>
      </c>
      <c r="Q330" s="145">
        <v>0</v>
      </c>
      <c r="R330" s="145">
        <f>Q330*H330</f>
        <v>0</v>
      </c>
      <c r="S330" s="145">
        <v>0</v>
      </c>
      <c r="T330" s="146">
        <f>S330*H330</f>
        <v>0</v>
      </c>
      <c r="AR330" s="147" t="s">
        <v>115</v>
      </c>
      <c r="AT330" s="147" t="s">
        <v>180</v>
      </c>
      <c r="AU330" s="147" t="s">
        <v>84</v>
      </c>
      <c r="AY330" s="17" t="s">
        <v>177</v>
      </c>
      <c r="BE330" s="148">
        <f>IF(N330="základní",J330,0)</f>
        <v>0</v>
      </c>
      <c r="BF330" s="148">
        <f>IF(N330="snížená",J330,0)</f>
        <v>0</v>
      </c>
      <c r="BG330" s="148">
        <f>IF(N330="zákl. přenesená",J330,0)</f>
        <v>0</v>
      </c>
      <c r="BH330" s="148">
        <f>IF(N330="sníž. přenesená",J330,0)</f>
        <v>0</v>
      </c>
      <c r="BI330" s="148">
        <f>IF(N330="nulová",J330,0)</f>
        <v>0</v>
      </c>
      <c r="BJ330" s="17" t="s">
        <v>84</v>
      </c>
      <c r="BK330" s="148">
        <f>ROUND(I330*H330,2)</f>
        <v>0</v>
      </c>
      <c r="BL330" s="17" t="s">
        <v>115</v>
      </c>
      <c r="BM330" s="147" t="s">
        <v>3255</v>
      </c>
    </row>
    <row r="331" spans="2:65" s="1" customFormat="1" ht="19.5">
      <c r="B331" s="32"/>
      <c r="D331" s="149" t="s">
        <v>186</v>
      </c>
      <c r="F331" s="150" t="s">
        <v>3254</v>
      </c>
      <c r="I331" s="151"/>
      <c r="L331" s="32"/>
      <c r="M331" s="152"/>
      <c r="T331" s="56"/>
      <c r="AT331" s="17" t="s">
        <v>186</v>
      </c>
      <c r="AU331" s="17" t="s">
        <v>84</v>
      </c>
    </row>
    <row r="332" spans="2:65" s="1" customFormat="1" ht="29.25">
      <c r="B332" s="32"/>
      <c r="D332" s="149" t="s">
        <v>784</v>
      </c>
      <c r="F332" s="193" t="s">
        <v>3256</v>
      </c>
      <c r="I332" s="151"/>
      <c r="L332" s="32"/>
      <c r="M332" s="152"/>
      <c r="T332" s="56"/>
      <c r="AT332" s="17" t="s">
        <v>784</v>
      </c>
      <c r="AU332" s="17" t="s">
        <v>84</v>
      </c>
    </row>
    <row r="333" spans="2:65" s="11" customFormat="1" ht="25.9" customHeight="1">
      <c r="B333" s="124"/>
      <c r="D333" s="125" t="s">
        <v>76</v>
      </c>
      <c r="E333" s="126" t="s">
        <v>3257</v>
      </c>
      <c r="F333" s="126" t="s">
        <v>3258</v>
      </c>
      <c r="I333" s="127"/>
      <c r="J333" s="128">
        <f>BK333</f>
        <v>0</v>
      </c>
      <c r="L333" s="124"/>
      <c r="M333" s="129"/>
      <c r="P333" s="130">
        <f>SUM(P334:P360)</f>
        <v>0</v>
      </c>
      <c r="R333" s="130">
        <f>SUM(R334:R360)</f>
        <v>0</v>
      </c>
      <c r="T333" s="131">
        <f>SUM(T334:T360)</f>
        <v>0</v>
      </c>
      <c r="AR333" s="125" t="s">
        <v>84</v>
      </c>
      <c r="AT333" s="132" t="s">
        <v>76</v>
      </c>
      <c r="AU333" s="132" t="s">
        <v>77</v>
      </c>
      <c r="AY333" s="125" t="s">
        <v>177</v>
      </c>
      <c r="BK333" s="133">
        <f>SUM(BK334:BK360)</f>
        <v>0</v>
      </c>
    </row>
    <row r="334" spans="2:65" s="1" customFormat="1" ht="16.5" customHeight="1">
      <c r="B334" s="32"/>
      <c r="C334" s="136" t="s">
        <v>715</v>
      </c>
      <c r="D334" s="136" t="s">
        <v>180</v>
      </c>
      <c r="E334" s="137" t="s">
        <v>3259</v>
      </c>
      <c r="F334" s="138" t="s">
        <v>3260</v>
      </c>
      <c r="G334" s="139" t="s">
        <v>236</v>
      </c>
      <c r="H334" s="140">
        <v>20</v>
      </c>
      <c r="I334" s="141"/>
      <c r="J334" s="142">
        <f>ROUND(I334*H334,2)</f>
        <v>0</v>
      </c>
      <c r="K334" s="138" t="s">
        <v>1</v>
      </c>
      <c r="L334" s="32"/>
      <c r="M334" s="143" t="s">
        <v>1</v>
      </c>
      <c r="N334" s="144" t="s">
        <v>42</v>
      </c>
      <c r="P334" s="145">
        <f>O334*H334</f>
        <v>0</v>
      </c>
      <c r="Q334" s="145">
        <v>0</v>
      </c>
      <c r="R334" s="145">
        <f>Q334*H334</f>
        <v>0</v>
      </c>
      <c r="S334" s="145">
        <v>0</v>
      </c>
      <c r="T334" s="146">
        <f>S334*H334</f>
        <v>0</v>
      </c>
      <c r="AR334" s="147" t="s">
        <v>115</v>
      </c>
      <c r="AT334" s="147" t="s">
        <v>180</v>
      </c>
      <c r="AU334" s="147" t="s">
        <v>84</v>
      </c>
      <c r="AY334" s="17" t="s">
        <v>177</v>
      </c>
      <c r="BE334" s="148">
        <f>IF(N334="základní",J334,0)</f>
        <v>0</v>
      </c>
      <c r="BF334" s="148">
        <f>IF(N334="snížená",J334,0)</f>
        <v>0</v>
      </c>
      <c r="BG334" s="148">
        <f>IF(N334="zákl. přenesená",J334,0)</f>
        <v>0</v>
      </c>
      <c r="BH334" s="148">
        <f>IF(N334="sníž. přenesená",J334,0)</f>
        <v>0</v>
      </c>
      <c r="BI334" s="148">
        <f>IF(N334="nulová",J334,0)</f>
        <v>0</v>
      </c>
      <c r="BJ334" s="17" t="s">
        <v>84</v>
      </c>
      <c r="BK334" s="148">
        <f>ROUND(I334*H334,2)</f>
        <v>0</v>
      </c>
      <c r="BL334" s="17" t="s">
        <v>115</v>
      </c>
      <c r="BM334" s="147" t="s">
        <v>3261</v>
      </c>
    </row>
    <row r="335" spans="2:65" s="1" customFormat="1" ht="11.25">
      <c r="B335" s="32"/>
      <c r="D335" s="149" t="s">
        <v>186</v>
      </c>
      <c r="F335" s="150" t="s">
        <v>3260</v>
      </c>
      <c r="I335" s="151"/>
      <c r="L335" s="32"/>
      <c r="M335" s="152"/>
      <c r="T335" s="56"/>
      <c r="AT335" s="17" t="s">
        <v>186</v>
      </c>
      <c r="AU335" s="17" t="s">
        <v>84</v>
      </c>
    </row>
    <row r="336" spans="2:65" s="1" customFormat="1" ht="58.5">
      <c r="B336" s="32"/>
      <c r="D336" s="149" t="s">
        <v>784</v>
      </c>
      <c r="F336" s="193" t="s">
        <v>3262</v>
      </c>
      <c r="I336" s="151"/>
      <c r="L336" s="32"/>
      <c r="M336" s="152"/>
      <c r="T336" s="56"/>
      <c r="AT336" s="17" t="s">
        <v>784</v>
      </c>
      <c r="AU336" s="17" t="s">
        <v>84</v>
      </c>
    </row>
    <row r="337" spans="2:65" s="1" customFormat="1" ht="24.2" customHeight="1">
      <c r="B337" s="32"/>
      <c r="C337" s="136" t="s">
        <v>722</v>
      </c>
      <c r="D337" s="136" t="s">
        <v>180</v>
      </c>
      <c r="E337" s="137" t="s">
        <v>3263</v>
      </c>
      <c r="F337" s="138" t="s">
        <v>3264</v>
      </c>
      <c r="G337" s="139" t="s">
        <v>236</v>
      </c>
      <c r="H337" s="140">
        <v>20</v>
      </c>
      <c r="I337" s="141"/>
      <c r="J337" s="142">
        <f>ROUND(I337*H337,2)</f>
        <v>0</v>
      </c>
      <c r="K337" s="138" t="s">
        <v>1</v>
      </c>
      <c r="L337" s="32"/>
      <c r="M337" s="143" t="s">
        <v>1</v>
      </c>
      <c r="N337" s="144" t="s">
        <v>42</v>
      </c>
      <c r="P337" s="145">
        <f>O337*H337</f>
        <v>0</v>
      </c>
      <c r="Q337" s="145">
        <v>0</v>
      </c>
      <c r="R337" s="145">
        <f>Q337*H337</f>
        <v>0</v>
      </c>
      <c r="S337" s="145">
        <v>0</v>
      </c>
      <c r="T337" s="146">
        <f>S337*H337</f>
        <v>0</v>
      </c>
      <c r="AR337" s="147" t="s">
        <v>115</v>
      </c>
      <c r="AT337" s="147" t="s">
        <v>180</v>
      </c>
      <c r="AU337" s="147" t="s">
        <v>84</v>
      </c>
      <c r="AY337" s="17" t="s">
        <v>177</v>
      </c>
      <c r="BE337" s="148">
        <f>IF(N337="základní",J337,0)</f>
        <v>0</v>
      </c>
      <c r="BF337" s="148">
        <f>IF(N337="snížená",J337,0)</f>
        <v>0</v>
      </c>
      <c r="BG337" s="148">
        <f>IF(N337="zákl. přenesená",J337,0)</f>
        <v>0</v>
      </c>
      <c r="BH337" s="148">
        <f>IF(N337="sníž. přenesená",J337,0)</f>
        <v>0</v>
      </c>
      <c r="BI337" s="148">
        <f>IF(N337="nulová",J337,0)</f>
        <v>0</v>
      </c>
      <c r="BJ337" s="17" t="s">
        <v>84</v>
      </c>
      <c r="BK337" s="148">
        <f>ROUND(I337*H337,2)</f>
        <v>0</v>
      </c>
      <c r="BL337" s="17" t="s">
        <v>115</v>
      </c>
      <c r="BM337" s="147" t="s">
        <v>3265</v>
      </c>
    </row>
    <row r="338" spans="2:65" s="1" customFormat="1" ht="11.25">
      <c r="B338" s="32"/>
      <c r="D338" s="149" t="s">
        <v>186</v>
      </c>
      <c r="F338" s="150" t="s">
        <v>3264</v>
      </c>
      <c r="I338" s="151"/>
      <c r="L338" s="32"/>
      <c r="M338" s="152"/>
      <c r="T338" s="56"/>
      <c r="AT338" s="17" t="s">
        <v>186</v>
      </c>
      <c r="AU338" s="17" t="s">
        <v>84</v>
      </c>
    </row>
    <row r="339" spans="2:65" s="1" customFormat="1" ht="29.25">
      <c r="B339" s="32"/>
      <c r="D339" s="149" t="s">
        <v>784</v>
      </c>
      <c r="F339" s="193" t="s">
        <v>3266</v>
      </c>
      <c r="I339" s="151"/>
      <c r="L339" s="32"/>
      <c r="M339" s="152"/>
      <c r="T339" s="56"/>
      <c r="AT339" s="17" t="s">
        <v>784</v>
      </c>
      <c r="AU339" s="17" t="s">
        <v>84</v>
      </c>
    </row>
    <row r="340" spans="2:65" s="1" customFormat="1" ht="16.5" customHeight="1">
      <c r="B340" s="32"/>
      <c r="C340" s="136" t="s">
        <v>728</v>
      </c>
      <c r="D340" s="136" t="s">
        <v>180</v>
      </c>
      <c r="E340" s="137" t="s">
        <v>3267</v>
      </c>
      <c r="F340" s="138" t="s">
        <v>3148</v>
      </c>
      <c r="G340" s="139" t="s">
        <v>393</v>
      </c>
      <c r="H340" s="140">
        <v>2</v>
      </c>
      <c r="I340" s="141"/>
      <c r="J340" s="142">
        <f>ROUND(I340*H340,2)</f>
        <v>0</v>
      </c>
      <c r="K340" s="138" t="s">
        <v>1</v>
      </c>
      <c r="L340" s="32"/>
      <c r="M340" s="143" t="s">
        <v>1</v>
      </c>
      <c r="N340" s="144" t="s">
        <v>42</v>
      </c>
      <c r="P340" s="145">
        <f>O340*H340</f>
        <v>0</v>
      </c>
      <c r="Q340" s="145">
        <v>0</v>
      </c>
      <c r="R340" s="145">
        <f>Q340*H340</f>
        <v>0</v>
      </c>
      <c r="S340" s="145">
        <v>0</v>
      </c>
      <c r="T340" s="146">
        <f>S340*H340</f>
        <v>0</v>
      </c>
      <c r="AR340" s="147" t="s">
        <v>115</v>
      </c>
      <c r="AT340" s="147" t="s">
        <v>180</v>
      </c>
      <c r="AU340" s="147" t="s">
        <v>84</v>
      </c>
      <c r="AY340" s="17" t="s">
        <v>177</v>
      </c>
      <c r="BE340" s="148">
        <f>IF(N340="základní",J340,0)</f>
        <v>0</v>
      </c>
      <c r="BF340" s="148">
        <f>IF(N340="snížená",J340,0)</f>
        <v>0</v>
      </c>
      <c r="BG340" s="148">
        <f>IF(N340="zákl. přenesená",J340,0)</f>
        <v>0</v>
      </c>
      <c r="BH340" s="148">
        <f>IF(N340="sníž. přenesená",J340,0)</f>
        <v>0</v>
      </c>
      <c r="BI340" s="148">
        <f>IF(N340="nulová",J340,0)</f>
        <v>0</v>
      </c>
      <c r="BJ340" s="17" t="s">
        <v>84</v>
      </c>
      <c r="BK340" s="148">
        <f>ROUND(I340*H340,2)</f>
        <v>0</v>
      </c>
      <c r="BL340" s="17" t="s">
        <v>115</v>
      </c>
      <c r="BM340" s="147" t="s">
        <v>3268</v>
      </c>
    </row>
    <row r="341" spans="2:65" s="1" customFormat="1" ht="11.25">
      <c r="B341" s="32"/>
      <c r="D341" s="149" t="s">
        <v>186</v>
      </c>
      <c r="F341" s="150" t="s">
        <v>3148</v>
      </c>
      <c r="I341" s="151"/>
      <c r="L341" s="32"/>
      <c r="M341" s="152"/>
      <c r="T341" s="56"/>
      <c r="AT341" s="17" t="s">
        <v>186</v>
      </c>
      <c r="AU341" s="17" t="s">
        <v>84</v>
      </c>
    </row>
    <row r="342" spans="2:65" s="1" customFormat="1" ht="19.5">
      <c r="B342" s="32"/>
      <c r="D342" s="149" t="s">
        <v>784</v>
      </c>
      <c r="F342" s="193" t="s">
        <v>3150</v>
      </c>
      <c r="I342" s="151"/>
      <c r="L342" s="32"/>
      <c r="M342" s="152"/>
      <c r="T342" s="56"/>
      <c r="AT342" s="17" t="s">
        <v>784</v>
      </c>
      <c r="AU342" s="17" t="s">
        <v>84</v>
      </c>
    </row>
    <row r="343" spans="2:65" s="1" customFormat="1" ht="16.5" customHeight="1">
      <c r="B343" s="32"/>
      <c r="C343" s="136" t="s">
        <v>735</v>
      </c>
      <c r="D343" s="136" t="s">
        <v>180</v>
      </c>
      <c r="E343" s="137" t="s">
        <v>3269</v>
      </c>
      <c r="F343" s="138" t="s">
        <v>3160</v>
      </c>
      <c r="G343" s="139" t="s">
        <v>393</v>
      </c>
      <c r="H343" s="140">
        <v>1</v>
      </c>
      <c r="I343" s="141"/>
      <c r="J343" s="142">
        <f>ROUND(I343*H343,2)</f>
        <v>0</v>
      </c>
      <c r="K343" s="138" t="s">
        <v>1</v>
      </c>
      <c r="L343" s="32"/>
      <c r="M343" s="143" t="s">
        <v>1</v>
      </c>
      <c r="N343" s="144" t="s">
        <v>42</v>
      </c>
      <c r="P343" s="145">
        <f>O343*H343</f>
        <v>0</v>
      </c>
      <c r="Q343" s="145">
        <v>0</v>
      </c>
      <c r="R343" s="145">
        <f>Q343*H343</f>
        <v>0</v>
      </c>
      <c r="S343" s="145">
        <v>0</v>
      </c>
      <c r="T343" s="146">
        <f>S343*H343</f>
        <v>0</v>
      </c>
      <c r="AR343" s="147" t="s">
        <v>115</v>
      </c>
      <c r="AT343" s="147" t="s">
        <v>180</v>
      </c>
      <c r="AU343" s="147" t="s">
        <v>84</v>
      </c>
      <c r="AY343" s="17" t="s">
        <v>177</v>
      </c>
      <c r="BE343" s="148">
        <f>IF(N343="základní",J343,0)</f>
        <v>0</v>
      </c>
      <c r="BF343" s="148">
        <f>IF(N343="snížená",J343,0)</f>
        <v>0</v>
      </c>
      <c r="BG343" s="148">
        <f>IF(N343="zákl. přenesená",J343,0)</f>
        <v>0</v>
      </c>
      <c r="BH343" s="148">
        <f>IF(N343="sníž. přenesená",J343,0)</f>
        <v>0</v>
      </c>
      <c r="BI343" s="148">
        <f>IF(N343="nulová",J343,0)</f>
        <v>0</v>
      </c>
      <c r="BJ343" s="17" t="s">
        <v>84</v>
      </c>
      <c r="BK343" s="148">
        <f>ROUND(I343*H343,2)</f>
        <v>0</v>
      </c>
      <c r="BL343" s="17" t="s">
        <v>115</v>
      </c>
      <c r="BM343" s="147" t="s">
        <v>3270</v>
      </c>
    </row>
    <row r="344" spans="2:65" s="1" customFormat="1" ht="11.25">
      <c r="B344" s="32"/>
      <c r="D344" s="149" t="s">
        <v>186</v>
      </c>
      <c r="F344" s="150" t="s">
        <v>3160</v>
      </c>
      <c r="I344" s="151"/>
      <c r="L344" s="32"/>
      <c r="M344" s="152"/>
      <c r="T344" s="56"/>
      <c r="AT344" s="17" t="s">
        <v>186</v>
      </c>
      <c r="AU344" s="17" t="s">
        <v>84</v>
      </c>
    </row>
    <row r="345" spans="2:65" s="1" customFormat="1" ht="19.5">
      <c r="B345" s="32"/>
      <c r="D345" s="149" t="s">
        <v>784</v>
      </c>
      <c r="F345" s="193" t="s">
        <v>3162</v>
      </c>
      <c r="I345" s="151"/>
      <c r="L345" s="32"/>
      <c r="M345" s="152"/>
      <c r="T345" s="56"/>
      <c r="AT345" s="17" t="s">
        <v>784</v>
      </c>
      <c r="AU345" s="17" t="s">
        <v>84</v>
      </c>
    </row>
    <row r="346" spans="2:65" s="1" customFormat="1" ht="24.2" customHeight="1">
      <c r="B346" s="32"/>
      <c r="C346" s="136" t="s">
        <v>741</v>
      </c>
      <c r="D346" s="136" t="s">
        <v>180</v>
      </c>
      <c r="E346" s="137" t="s">
        <v>3271</v>
      </c>
      <c r="F346" s="138" t="s">
        <v>3272</v>
      </c>
      <c r="G346" s="139" t="s">
        <v>393</v>
      </c>
      <c r="H346" s="140">
        <v>1</v>
      </c>
      <c r="I346" s="141"/>
      <c r="J346" s="142">
        <f>ROUND(I346*H346,2)</f>
        <v>0</v>
      </c>
      <c r="K346" s="138" t="s">
        <v>1</v>
      </c>
      <c r="L346" s="32"/>
      <c r="M346" s="143" t="s">
        <v>1</v>
      </c>
      <c r="N346" s="144" t="s">
        <v>42</v>
      </c>
      <c r="P346" s="145">
        <f>O346*H346</f>
        <v>0</v>
      </c>
      <c r="Q346" s="145">
        <v>0</v>
      </c>
      <c r="R346" s="145">
        <f>Q346*H346</f>
        <v>0</v>
      </c>
      <c r="S346" s="145">
        <v>0</v>
      </c>
      <c r="T346" s="146">
        <f>S346*H346</f>
        <v>0</v>
      </c>
      <c r="AR346" s="147" t="s">
        <v>115</v>
      </c>
      <c r="AT346" s="147" t="s">
        <v>180</v>
      </c>
      <c r="AU346" s="147" t="s">
        <v>84</v>
      </c>
      <c r="AY346" s="17" t="s">
        <v>177</v>
      </c>
      <c r="BE346" s="148">
        <f>IF(N346="základní",J346,0)</f>
        <v>0</v>
      </c>
      <c r="BF346" s="148">
        <f>IF(N346="snížená",J346,0)</f>
        <v>0</v>
      </c>
      <c r="BG346" s="148">
        <f>IF(N346="zákl. přenesená",J346,0)</f>
        <v>0</v>
      </c>
      <c r="BH346" s="148">
        <f>IF(N346="sníž. přenesená",J346,0)</f>
        <v>0</v>
      </c>
      <c r="BI346" s="148">
        <f>IF(N346="nulová",J346,0)</f>
        <v>0</v>
      </c>
      <c r="BJ346" s="17" t="s">
        <v>84</v>
      </c>
      <c r="BK346" s="148">
        <f>ROUND(I346*H346,2)</f>
        <v>0</v>
      </c>
      <c r="BL346" s="17" t="s">
        <v>115</v>
      </c>
      <c r="BM346" s="147" t="s">
        <v>3273</v>
      </c>
    </row>
    <row r="347" spans="2:65" s="1" customFormat="1" ht="11.25">
      <c r="B347" s="32"/>
      <c r="D347" s="149" t="s">
        <v>186</v>
      </c>
      <c r="F347" s="150" t="s">
        <v>3272</v>
      </c>
      <c r="I347" s="151"/>
      <c r="L347" s="32"/>
      <c r="M347" s="152"/>
      <c r="T347" s="56"/>
      <c r="AT347" s="17" t="s">
        <v>186</v>
      </c>
      <c r="AU347" s="17" t="s">
        <v>84</v>
      </c>
    </row>
    <row r="348" spans="2:65" s="1" customFormat="1" ht="29.25">
      <c r="B348" s="32"/>
      <c r="D348" s="149" t="s">
        <v>784</v>
      </c>
      <c r="F348" s="193" t="s">
        <v>3274</v>
      </c>
      <c r="I348" s="151"/>
      <c r="L348" s="32"/>
      <c r="M348" s="152"/>
      <c r="T348" s="56"/>
      <c r="AT348" s="17" t="s">
        <v>784</v>
      </c>
      <c r="AU348" s="17" t="s">
        <v>84</v>
      </c>
    </row>
    <row r="349" spans="2:65" s="1" customFormat="1" ht="21.75" customHeight="1">
      <c r="B349" s="32"/>
      <c r="C349" s="136" t="s">
        <v>747</v>
      </c>
      <c r="D349" s="136" t="s">
        <v>180</v>
      </c>
      <c r="E349" s="137" t="s">
        <v>3275</v>
      </c>
      <c r="F349" s="138" t="s">
        <v>3276</v>
      </c>
      <c r="G349" s="139" t="s">
        <v>393</v>
      </c>
      <c r="H349" s="140">
        <v>2</v>
      </c>
      <c r="I349" s="141"/>
      <c r="J349" s="142">
        <f>ROUND(I349*H349,2)</f>
        <v>0</v>
      </c>
      <c r="K349" s="138" t="s">
        <v>1</v>
      </c>
      <c r="L349" s="32"/>
      <c r="M349" s="143" t="s">
        <v>1</v>
      </c>
      <c r="N349" s="144" t="s">
        <v>42</v>
      </c>
      <c r="P349" s="145">
        <f>O349*H349</f>
        <v>0</v>
      </c>
      <c r="Q349" s="145">
        <v>0</v>
      </c>
      <c r="R349" s="145">
        <f>Q349*H349</f>
        <v>0</v>
      </c>
      <c r="S349" s="145">
        <v>0</v>
      </c>
      <c r="T349" s="146">
        <f>S349*H349</f>
        <v>0</v>
      </c>
      <c r="AR349" s="147" t="s">
        <v>115</v>
      </c>
      <c r="AT349" s="147" t="s">
        <v>180</v>
      </c>
      <c r="AU349" s="147" t="s">
        <v>84</v>
      </c>
      <c r="AY349" s="17" t="s">
        <v>177</v>
      </c>
      <c r="BE349" s="148">
        <f>IF(N349="základní",J349,0)</f>
        <v>0</v>
      </c>
      <c r="BF349" s="148">
        <f>IF(N349="snížená",J349,0)</f>
        <v>0</v>
      </c>
      <c r="BG349" s="148">
        <f>IF(N349="zákl. přenesená",J349,0)</f>
        <v>0</v>
      </c>
      <c r="BH349" s="148">
        <f>IF(N349="sníž. přenesená",J349,0)</f>
        <v>0</v>
      </c>
      <c r="BI349" s="148">
        <f>IF(N349="nulová",J349,0)</f>
        <v>0</v>
      </c>
      <c r="BJ349" s="17" t="s">
        <v>84</v>
      </c>
      <c r="BK349" s="148">
        <f>ROUND(I349*H349,2)</f>
        <v>0</v>
      </c>
      <c r="BL349" s="17" t="s">
        <v>115</v>
      </c>
      <c r="BM349" s="147" t="s">
        <v>3277</v>
      </c>
    </row>
    <row r="350" spans="2:65" s="1" customFormat="1" ht="11.25">
      <c r="B350" s="32"/>
      <c r="D350" s="149" t="s">
        <v>186</v>
      </c>
      <c r="F350" s="150" t="s">
        <v>3276</v>
      </c>
      <c r="I350" s="151"/>
      <c r="L350" s="32"/>
      <c r="M350" s="152"/>
      <c r="T350" s="56"/>
      <c r="AT350" s="17" t="s">
        <v>186</v>
      </c>
      <c r="AU350" s="17" t="s">
        <v>84</v>
      </c>
    </row>
    <row r="351" spans="2:65" s="1" customFormat="1" ht="29.25">
      <c r="B351" s="32"/>
      <c r="D351" s="149" t="s">
        <v>784</v>
      </c>
      <c r="F351" s="193" t="s">
        <v>3278</v>
      </c>
      <c r="I351" s="151"/>
      <c r="L351" s="32"/>
      <c r="M351" s="152"/>
      <c r="T351" s="56"/>
      <c r="AT351" s="17" t="s">
        <v>784</v>
      </c>
      <c r="AU351" s="17" t="s">
        <v>84</v>
      </c>
    </row>
    <row r="352" spans="2:65" s="1" customFormat="1" ht="24.2" customHeight="1">
      <c r="B352" s="32"/>
      <c r="C352" s="136" t="s">
        <v>755</v>
      </c>
      <c r="D352" s="136" t="s">
        <v>180</v>
      </c>
      <c r="E352" s="137" t="s">
        <v>3279</v>
      </c>
      <c r="F352" s="138" t="s">
        <v>3280</v>
      </c>
      <c r="G352" s="139" t="s">
        <v>307</v>
      </c>
      <c r="H352" s="140">
        <v>0.18</v>
      </c>
      <c r="I352" s="141"/>
      <c r="J352" s="142">
        <f>ROUND(I352*H352,2)</f>
        <v>0</v>
      </c>
      <c r="K352" s="138" t="s">
        <v>1</v>
      </c>
      <c r="L352" s="32"/>
      <c r="M352" s="143" t="s">
        <v>1</v>
      </c>
      <c r="N352" s="144" t="s">
        <v>42</v>
      </c>
      <c r="P352" s="145">
        <f>O352*H352</f>
        <v>0</v>
      </c>
      <c r="Q352" s="145">
        <v>0</v>
      </c>
      <c r="R352" s="145">
        <f>Q352*H352</f>
        <v>0</v>
      </c>
      <c r="S352" s="145">
        <v>0</v>
      </c>
      <c r="T352" s="146">
        <f>S352*H352</f>
        <v>0</v>
      </c>
      <c r="AR352" s="147" t="s">
        <v>115</v>
      </c>
      <c r="AT352" s="147" t="s">
        <v>180</v>
      </c>
      <c r="AU352" s="147" t="s">
        <v>84</v>
      </c>
      <c r="AY352" s="17" t="s">
        <v>177</v>
      </c>
      <c r="BE352" s="148">
        <f>IF(N352="základní",J352,0)</f>
        <v>0</v>
      </c>
      <c r="BF352" s="148">
        <f>IF(N352="snížená",J352,0)</f>
        <v>0</v>
      </c>
      <c r="BG352" s="148">
        <f>IF(N352="zákl. přenesená",J352,0)</f>
        <v>0</v>
      </c>
      <c r="BH352" s="148">
        <f>IF(N352="sníž. přenesená",J352,0)</f>
        <v>0</v>
      </c>
      <c r="BI352" s="148">
        <f>IF(N352="nulová",J352,0)</f>
        <v>0</v>
      </c>
      <c r="BJ352" s="17" t="s">
        <v>84</v>
      </c>
      <c r="BK352" s="148">
        <f>ROUND(I352*H352,2)</f>
        <v>0</v>
      </c>
      <c r="BL352" s="17" t="s">
        <v>115</v>
      </c>
      <c r="BM352" s="147" t="s">
        <v>3281</v>
      </c>
    </row>
    <row r="353" spans="2:65" s="1" customFormat="1" ht="19.5">
      <c r="B353" s="32"/>
      <c r="D353" s="149" t="s">
        <v>186</v>
      </c>
      <c r="F353" s="150" t="s">
        <v>3280</v>
      </c>
      <c r="I353" s="151"/>
      <c r="L353" s="32"/>
      <c r="M353" s="152"/>
      <c r="T353" s="56"/>
      <c r="AT353" s="17" t="s">
        <v>186</v>
      </c>
      <c r="AU353" s="17" t="s">
        <v>84</v>
      </c>
    </row>
    <row r="354" spans="2:65" s="1" customFormat="1" ht="29.25">
      <c r="B354" s="32"/>
      <c r="D354" s="149" t="s">
        <v>784</v>
      </c>
      <c r="F354" s="193" t="s">
        <v>3282</v>
      </c>
      <c r="I354" s="151"/>
      <c r="L354" s="32"/>
      <c r="M354" s="152"/>
      <c r="T354" s="56"/>
      <c r="AT354" s="17" t="s">
        <v>784</v>
      </c>
      <c r="AU354" s="17" t="s">
        <v>84</v>
      </c>
    </row>
    <row r="355" spans="2:65" s="1" customFormat="1" ht="21.75" customHeight="1">
      <c r="B355" s="32"/>
      <c r="C355" s="136" t="s">
        <v>763</v>
      </c>
      <c r="D355" s="136" t="s">
        <v>180</v>
      </c>
      <c r="E355" s="137" t="s">
        <v>3283</v>
      </c>
      <c r="F355" s="138" t="s">
        <v>3090</v>
      </c>
      <c r="G355" s="139" t="s">
        <v>307</v>
      </c>
      <c r="H355" s="140">
        <v>0.18</v>
      </c>
      <c r="I355" s="141"/>
      <c r="J355" s="142">
        <f>ROUND(I355*H355,2)</f>
        <v>0</v>
      </c>
      <c r="K355" s="138" t="s">
        <v>1</v>
      </c>
      <c r="L355" s="32"/>
      <c r="M355" s="143" t="s">
        <v>1</v>
      </c>
      <c r="N355" s="144" t="s">
        <v>42</v>
      </c>
      <c r="P355" s="145">
        <f>O355*H355</f>
        <v>0</v>
      </c>
      <c r="Q355" s="145">
        <v>0</v>
      </c>
      <c r="R355" s="145">
        <f>Q355*H355</f>
        <v>0</v>
      </c>
      <c r="S355" s="145">
        <v>0</v>
      </c>
      <c r="T355" s="146">
        <f>S355*H355</f>
        <v>0</v>
      </c>
      <c r="AR355" s="147" t="s">
        <v>115</v>
      </c>
      <c r="AT355" s="147" t="s">
        <v>180</v>
      </c>
      <c r="AU355" s="147" t="s">
        <v>84</v>
      </c>
      <c r="AY355" s="17" t="s">
        <v>177</v>
      </c>
      <c r="BE355" s="148">
        <f>IF(N355="základní",J355,0)</f>
        <v>0</v>
      </c>
      <c r="BF355" s="148">
        <f>IF(N355="snížená",J355,0)</f>
        <v>0</v>
      </c>
      <c r="BG355" s="148">
        <f>IF(N355="zákl. přenesená",J355,0)</f>
        <v>0</v>
      </c>
      <c r="BH355" s="148">
        <f>IF(N355="sníž. přenesená",J355,0)</f>
        <v>0</v>
      </c>
      <c r="BI355" s="148">
        <f>IF(N355="nulová",J355,0)</f>
        <v>0</v>
      </c>
      <c r="BJ355" s="17" t="s">
        <v>84</v>
      </c>
      <c r="BK355" s="148">
        <f>ROUND(I355*H355,2)</f>
        <v>0</v>
      </c>
      <c r="BL355" s="17" t="s">
        <v>115</v>
      </c>
      <c r="BM355" s="147" t="s">
        <v>3284</v>
      </c>
    </row>
    <row r="356" spans="2:65" s="1" customFormat="1" ht="11.25">
      <c r="B356" s="32"/>
      <c r="D356" s="149" t="s">
        <v>186</v>
      </c>
      <c r="F356" s="150" t="s">
        <v>3090</v>
      </c>
      <c r="I356" s="151"/>
      <c r="L356" s="32"/>
      <c r="M356" s="152"/>
      <c r="T356" s="56"/>
      <c r="AT356" s="17" t="s">
        <v>186</v>
      </c>
      <c r="AU356" s="17" t="s">
        <v>84</v>
      </c>
    </row>
    <row r="357" spans="2:65" s="1" customFormat="1" ht="19.5">
      <c r="B357" s="32"/>
      <c r="D357" s="149" t="s">
        <v>784</v>
      </c>
      <c r="F357" s="193" t="s">
        <v>3092</v>
      </c>
      <c r="I357" s="151"/>
      <c r="L357" s="32"/>
      <c r="M357" s="152"/>
      <c r="T357" s="56"/>
      <c r="AT357" s="17" t="s">
        <v>784</v>
      </c>
      <c r="AU357" s="17" t="s">
        <v>84</v>
      </c>
    </row>
    <row r="358" spans="2:65" s="1" customFormat="1" ht="24.2" customHeight="1">
      <c r="B358" s="32"/>
      <c r="C358" s="136" t="s">
        <v>772</v>
      </c>
      <c r="D358" s="136" t="s">
        <v>180</v>
      </c>
      <c r="E358" s="137" t="s">
        <v>3285</v>
      </c>
      <c r="F358" s="138" t="s">
        <v>3286</v>
      </c>
      <c r="G358" s="139" t="s">
        <v>236</v>
      </c>
      <c r="H358" s="140">
        <v>20</v>
      </c>
      <c r="I358" s="141"/>
      <c r="J358" s="142">
        <f>ROUND(I358*H358,2)</f>
        <v>0</v>
      </c>
      <c r="K358" s="138" t="s">
        <v>1</v>
      </c>
      <c r="L358" s="32"/>
      <c r="M358" s="143" t="s">
        <v>1</v>
      </c>
      <c r="N358" s="144" t="s">
        <v>42</v>
      </c>
      <c r="P358" s="145">
        <f>O358*H358</f>
        <v>0</v>
      </c>
      <c r="Q358" s="145">
        <v>0</v>
      </c>
      <c r="R358" s="145">
        <f>Q358*H358</f>
        <v>0</v>
      </c>
      <c r="S358" s="145">
        <v>0</v>
      </c>
      <c r="T358" s="146">
        <f>S358*H358</f>
        <v>0</v>
      </c>
      <c r="AR358" s="147" t="s">
        <v>115</v>
      </c>
      <c r="AT358" s="147" t="s">
        <v>180</v>
      </c>
      <c r="AU358" s="147" t="s">
        <v>84</v>
      </c>
      <c r="AY358" s="17" t="s">
        <v>177</v>
      </c>
      <c r="BE358" s="148">
        <f>IF(N358="základní",J358,0)</f>
        <v>0</v>
      </c>
      <c r="BF358" s="148">
        <f>IF(N358="snížená",J358,0)</f>
        <v>0</v>
      </c>
      <c r="BG358" s="148">
        <f>IF(N358="zákl. přenesená",J358,0)</f>
        <v>0</v>
      </c>
      <c r="BH358" s="148">
        <f>IF(N358="sníž. přenesená",J358,0)</f>
        <v>0</v>
      </c>
      <c r="BI358" s="148">
        <f>IF(N358="nulová",J358,0)</f>
        <v>0</v>
      </c>
      <c r="BJ358" s="17" t="s">
        <v>84</v>
      </c>
      <c r="BK358" s="148">
        <f>ROUND(I358*H358,2)</f>
        <v>0</v>
      </c>
      <c r="BL358" s="17" t="s">
        <v>115</v>
      </c>
      <c r="BM358" s="147" t="s">
        <v>3287</v>
      </c>
    </row>
    <row r="359" spans="2:65" s="1" customFormat="1" ht="19.5">
      <c r="B359" s="32"/>
      <c r="D359" s="149" t="s">
        <v>186</v>
      </c>
      <c r="F359" s="150" t="s">
        <v>3286</v>
      </c>
      <c r="I359" s="151"/>
      <c r="L359" s="32"/>
      <c r="M359" s="152"/>
      <c r="T359" s="56"/>
      <c r="AT359" s="17" t="s">
        <v>186</v>
      </c>
      <c r="AU359" s="17" t="s">
        <v>84</v>
      </c>
    </row>
    <row r="360" spans="2:65" s="1" customFormat="1" ht="29.25">
      <c r="B360" s="32"/>
      <c r="D360" s="149" t="s">
        <v>784</v>
      </c>
      <c r="F360" s="193" t="s">
        <v>3288</v>
      </c>
      <c r="I360" s="151"/>
      <c r="L360" s="32"/>
      <c r="M360" s="152"/>
      <c r="T360" s="56"/>
      <c r="AT360" s="17" t="s">
        <v>784</v>
      </c>
      <c r="AU360" s="17" t="s">
        <v>84</v>
      </c>
    </row>
    <row r="361" spans="2:65" s="11" customFormat="1" ht="25.9" customHeight="1">
      <c r="B361" s="124"/>
      <c r="D361" s="125" t="s">
        <v>76</v>
      </c>
      <c r="E361" s="126" t="s">
        <v>3289</v>
      </c>
      <c r="F361" s="126" t="s">
        <v>3290</v>
      </c>
      <c r="I361" s="127"/>
      <c r="J361" s="128">
        <f>BK361</f>
        <v>0</v>
      </c>
      <c r="L361" s="124"/>
      <c r="M361" s="129"/>
      <c r="P361" s="130">
        <f>SUM(P362:P415)</f>
        <v>0</v>
      </c>
      <c r="R361" s="130">
        <f>SUM(R362:R415)</f>
        <v>0</v>
      </c>
      <c r="T361" s="131">
        <f>SUM(T362:T415)</f>
        <v>0</v>
      </c>
      <c r="AR361" s="125" t="s">
        <v>84</v>
      </c>
      <c r="AT361" s="132" t="s">
        <v>76</v>
      </c>
      <c r="AU361" s="132" t="s">
        <v>77</v>
      </c>
      <c r="AY361" s="125" t="s">
        <v>177</v>
      </c>
      <c r="BK361" s="133">
        <f>SUM(BK362:BK415)</f>
        <v>0</v>
      </c>
    </row>
    <row r="362" spans="2:65" s="1" customFormat="1" ht="21.75" customHeight="1">
      <c r="B362" s="32"/>
      <c r="C362" s="136" t="s">
        <v>780</v>
      </c>
      <c r="D362" s="136" t="s">
        <v>180</v>
      </c>
      <c r="E362" s="137" t="s">
        <v>3291</v>
      </c>
      <c r="F362" s="138" t="s">
        <v>3292</v>
      </c>
      <c r="G362" s="139" t="s">
        <v>393</v>
      </c>
      <c r="H362" s="140">
        <v>3</v>
      </c>
      <c r="I362" s="141"/>
      <c r="J362" s="142">
        <f>ROUND(I362*H362,2)</f>
        <v>0</v>
      </c>
      <c r="K362" s="138" t="s">
        <v>1</v>
      </c>
      <c r="L362" s="32"/>
      <c r="M362" s="143" t="s">
        <v>1</v>
      </c>
      <c r="N362" s="144" t="s">
        <v>42</v>
      </c>
      <c r="P362" s="145">
        <f>O362*H362</f>
        <v>0</v>
      </c>
      <c r="Q362" s="145">
        <v>0</v>
      </c>
      <c r="R362" s="145">
        <f>Q362*H362</f>
        <v>0</v>
      </c>
      <c r="S362" s="145">
        <v>0</v>
      </c>
      <c r="T362" s="146">
        <f>S362*H362</f>
        <v>0</v>
      </c>
      <c r="AR362" s="147" t="s">
        <v>115</v>
      </c>
      <c r="AT362" s="147" t="s">
        <v>180</v>
      </c>
      <c r="AU362" s="147" t="s">
        <v>84</v>
      </c>
      <c r="AY362" s="17" t="s">
        <v>177</v>
      </c>
      <c r="BE362" s="148">
        <f>IF(N362="základní",J362,0)</f>
        <v>0</v>
      </c>
      <c r="BF362" s="148">
        <f>IF(N362="snížená",J362,0)</f>
        <v>0</v>
      </c>
      <c r="BG362" s="148">
        <f>IF(N362="zákl. přenesená",J362,0)</f>
        <v>0</v>
      </c>
      <c r="BH362" s="148">
        <f>IF(N362="sníž. přenesená",J362,0)</f>
        <v>0</v>
      </c>
      <c r="BI362" s="148">
        <f>IF(N362="nulová",J362,0)</f>
        <v>0</v>
      </c>
      <c r="BJ362" s="17" t="s">
        <v>84</v>
      </c>
      <c r="BK362" s="148">
        <f>ROUND(I362*H362,2)</f>
        <v>0</v>
      </c>
      <c r="BL362" s="17" t="s">
        <v>115</v>
      </c>
      <c r="BM362" s="147" t="s">
        <v>3293</v>
      </c>
    </row>
    <row r="363" spans="2:65" s="1" customFormat="1" ht="11.25">
      <c r="B363" s="32"/>
      <c r="D363" s="149" t="s">
        <v>186</v>
      </c>
      <c r="F363" s="150" t="s">
        <v>3292</v>
      </c>
      <c r="I363" s="151"/>
      <c r="L363" s="32"/>
      <c r="M363" s="152"/>
      <c r="T363" s="56"/>
      <c r="AT363" s="17" t="s">
        <v>186</v>
      </c>
      <c r="AU363" s="17" t="s">
        <v>84</v>
      </c>
    </row>
    <row r="364" spans="2:65" s="1" customFormat="1" ht="97.5">
      <c r="B364" s="32"/>
      <c r="D364" s="149" t="s">
        <v>784</v>
      </c>
      <c r="F364" s="193" t="s">
        <v>3294</v>
      </c>
      <c r="I364" s="151"/>
      <c r="L364" s="32"/>
      <c r="M364" s="152"/>
      <c r="T364" s="56"/>
      <c r="AT364" s="17" t="s">
        <v>784</v>
      </c>
      <c r="AU364" s="17" t="s">
        <v>84</v>
      </c>
    </row>
    <row r="365" spans="2:65" s="1" customFormat="1" ht="21.75" customHeight="1">
      <c r="B365" s="32"/>
      <c r="C365" s="136" t="s">
        <v>791</v>
      </c>
      <c r="D365" s="136" t="s">
        <v>180</v>
      </c>
      <c r="E365" s="137" t="s">
        <v>3295</v>
      </c>
      <c r="F365" s="138" t="s">
        <v>3296</v>
      </c>
      <c r="G365" s="139" t="s">
        <v>393</v>
      </c>
      <c r="H365" s="140">
        <v>4</v>
      </c>
      <c r="I365" s="141"/>
      <c r="J365" s="142">
        <f>ROUND(I365*H365,2)</f>
        <v>0</v>
      </c>
      <c r="K365" s="138" t="s">
        <v>1</v>
      </c>
      <c r="L365" s="32"/>
      <c r="M365" s="143" t="s">
        <v>1</v>
      </c>
      <c r="N365" s="144" t="s">
        <v>42</v>
      </c>
      <c r="P365" s="145">
        <f>O365*H365</f>
        <v>0</v>
      </c>
      <c r="Q365" s="145">
        <v>0</v>
      </c>
      <c r="R365" s="145">
        <f>Q365*H365</f>
        <v>0</v>
      </c>
      <c r="S365" s="145">
        <v>0</v>
      </c>
      <c r="T365" s="146">
        <f>S365*H365</f>
        <v>0</v>
      </c>
      <c r="AR365" s="147" t="s">
        <v>115</v>
      </c>
      <c r="AT365" s="147" t="s">
        <v>180</v>
      </c>
      <c r="AU365" s="147" t="s">
        <v>84</v>
      </c>
      <c r="AY365" s="17" t="s">
        <v>177</v>
      </c>
      <c r="BE365" s="148">
        <f>IF(N365="základní",J365,0)</f>
        <v>0</v>
      </c>
      <c r="BF365" s="148">
        <f>IF(N365="snížená",J365,0)</f>
        <v>0</v>
      </c>
      <c r="BG365" s="148">
        <f>IF(N365="zákl. přenesená",J365,0)</f>
        <v>0</v>
      </c>
      <c r="BH365" s="148">
        <f>IF(N365="sníž. přenesená",J365,0)</f>
        <v>0</v>
      </c>
      <c r="BI365" s="148">
        <f>IF(N365="nulová",J365,0)</f>
        <v>0</v>
      </c>
      <c r="BJ365" s="17" t="s">
        <v>84</v>
      </c>
      <c r="BK365" s="148">
        <f>ROUND(I365*H365,2)</f>
        <v>0</v>
      </c>
      <c r="BL365" s="17" t="s">
        <v>115</v>
      </c>
      <c r="BM365" s="147" t="s">
        <v>3297</v>
      </c>
    </row>
    <row r="366" spans="2:65" s="1" customFormat="1" ht="11.25">
      <c r="B366" s="32"/>
      <c r="D366" s="149" t="s">
        <v>186</v>
      </c>
      <c r="F366" s="150" t="s">
        <v>3296</v>
      </c>
      <c r="I366" s="151"/>
      <c r="L366" s="32"/>
      <c r="M366" s="152"/>
      <c r="T366" s="56"/>
      <c r="AT366" s="17" t="s">
        <v>186</v>
      </c>
      <c r="AU366" s="17" t="s">
        <v>84</v>
      </c>
    </row>
    <row r="367" spans="2:65" s="1" customFormat="1" ht="39">
      <c r="B367" s="32"/>
      <c r="D367" s="149" t="s">
        <v>784</v>
      </c>
      <c r="F367" s="193" t="s">
        <v>3298</v>
      </c>
      <c r="I367" s="151"/>
      <c r="L367" s="32"/>
      <c r="M367" s="152"/>
      <c r="T367" s="56"/>
      <c r="AT367" s="17" t="s">
        <v>784</v>
      </c>
      <c r="AU367" s="17" t="s">
        <v>84</v>
      </c>
    </row>
    <row r="368" spans="2:65" s="1" customFormat="1" ht="24.2" customHeight="1">
      <c r="B368" s="32"/>
      <c r="C368" s="136" t="s">
        <v>798</v>
      </c>
      <c r="D368" s="136" t="s">
        <v>180</v>
      </c>
      <c r="E368" s="137" t="s">
        <v>3299</v>
      </c>
      <c r="F368" s="138" t="s">
        <v>3300</v>
      </c>
      <c r="G368" s="139" t="s">
        <v>393</v>
      </c>
      <c r="H368" s="140">
        <v>2</v>
      </c>
      <c r="I368" s="141"/>
      <c r="J368" s="142">
        <f>ROUND(I368*H368,2)</f>
        <v>0</v>
      </c>
      <c r="K368" s="138" t="s">
        <v>1</v>
      </c>
      <c r="L368" s="32"/>
      <c r="M368" s="143" t="s">
        <v>1</v>
      </c>
      <c r="N368" s="144" t="s">
        <v>42</v>
      </c>
      <c r="P368" s="145">
        <f>O368*H368</f>
        <v>0</v>
      </c>
      <c r="Q368" s="145">
        <v>0</v>
      </c>
      <c r="R368" s="145">
        <f>Q368*H368</f>
        <v>0</v>
      </c>
      <c r="S368" s="145">
        <v>0</v>
      </c>
      <c r="T368" s="146">
        <f>S368*H368</f>
        <v>0</v>
      </c>
      <c r="AR368" s="147" t="s">
        <v>115</v>
      </c>
      <c r="AT368" s="147" t="s">
        <v>180</v>
      </c>
      <c r="AU368" s="147" t="s">
        <v>84</v>
      </c>
      <c r="AY368" s="17" t="s">
        <v>177</v>
      </c>
      <c r="BE368" s="148">
        <f>IF(N368="základní",J368,0)</f>
        <v>0</v>
      </c>
      <c r="BF368" s="148">
        <f>IF(N368="snížená",J368,0)</f>
        <v>0</v>
      </c>
      <c r="BG368" s="148">
        <f>IF(N368="zákl. přenesená",J368,0)</f>
        <v>0</v>
      </c>
      <c r="BH368" s="148">
        <f>IF(N368="sníž. přenesená",J368,0)</f>
        <v>0</v>
      </c>
      <c r="BI368" s="148">
        <f>IF(N368="nulová",J368,0)</f>
        <v>0</v>
      </c>
      <c r="BJ368" s="17" t="s">
        <v>84</v>
      </c>
      <c r="BK368" s="148">
        <f>ROUND(I368*H368,2)</f>
        <v>0</v>
      </c>
      <c r="BL368" s="17" t="s">
        <v>115</v>
      </c>
      <c r="BM368" s="147" t="s">
        <v>3301</v>
      </c>
    </row>
    <row r="369" spans="2:65" s="1" customFormat="1" ht="11.25">
      <c r="B369" s="32"/>
      <c r="D369" s="149" t="s">
        <v>186</v>
      </c>
      <c r="F369" s="150" t="s">
        <v>3300</v>
      </c>
      <c r="I369" s="151"/>
      <c r="L369" s="32"/>
      <c r="M369" s="152"/>
      <c r="T369" s="56"/>
      <c r="AT369" s="17" t="s">
        <v>186</v>
      </c>
      <c r="AU369" s="17" t="s">
        <v>84</v>
      </c>
    </row>
    <row r="370" spans="2:65" s="1" customFormat="1" ht="29.25">
      <c r="B370" s="32"/>
      <c r="D370" s="149" t="s">
        <v>784</v>
      </c>
      <c r="F370" s="193" t="s">
        <v>3302</v>
      </c>
      <c r="I370" s="151"/>
      <c r="L370" s="32"/>
      <c r="M370" s="152"/>
      <c r="T370" s="56"/>
      <c r="AT370" s="17" t="s">
        <v>784</v>
      </c>
      <c r="AU370" s="17" t="s">
        <v>84</v>
      </c>
    </row>
    <row r="371" spans="2:65" s="1" customFormat="1" ht="16.5" customHeight="1">
      <c r="B371" s="32"/>
      <c r="C371" s="136" t="s">
        <v>803</v>
      </c>
      <c r="D371" s="136" t="s">
        <v>180</v>
      </c>
      <c r="E371" s="137" t="s">
        <v>3303</v>
      </c>
      <c r="F371" s="138" t="s">
        <v>3304</v>
      </c>
      <c r="G371" s="139" t="s">
        <v>393</v>
      </c>
      <c r="H371" s="140">
        <v>4</v>
      </c>
      <c r="I371" s="141"/>
      <c r="J371" s="142">
        <f>ROUND(I371*H371,2)</f>
        <v>0</v>
      </c>
      <c r="K371" s="138" t="s">
        <v>1</v>
      </c>
      <c r="L371" s="32"/>
      <c r="M371" s="143" t="s">
        <v>1</v>
      </c>
      <c r="N371" s="144" t="s">
        <v>42</v>
      </c>
      <c r="P371" s="145">
        <f>O371*H371</f>
        <v>0</v>
      </c>
      <c r="Q371" s="145">
        <v>0</v>
      </c>
      <c r="R371" s="145">
        <f>Q371*H371</f>
        <v>0</v>
      </c>
      <c r="S371" s="145">
        <v>0</v>
      </c>
      <c r="T371" s="146">
        <f>S371*H371</f>
        <v>0</v>
      </c>
      <c r="AR371" s="147" t="s">
        <v>115</v>
      </c>
      <c r="AT371" s="147" t="s">
        <v>180</v>
      </c>
      <c r="AU371" s="147" t="s">
        <v>84</v>
      </c>
      <c r="AY371" s="17" t="s">
        <v>177</v>
      </c>
      <c r="BE371" s="148">
        <f>IF(N371="základní",J371,0)</f>
        <v>0</v>
      </c>
      <c r="BF371" s="148">
        <f>IF(N371="snížená",J371,0)</f>
        <v>0</v>
      </c>
      <c r="BG371" s="148">
        <f>IF(N371="zákl. přenesená",J371,0)</f>
        <v>0</v>
      </c>
      <c r="BH371" s="148">
        <f>IF(N371="sníž. přenesená",J371,0)</f>
        <v>0</v>
      </c>
      <c r="BI371" s="148">
        <f>IF(N371="nulová",J371,0)</f>
        <v>0</v>
      </c>
      <c r="BJ371" s="17" t="s">
        <v>84</v>
      </c>
      <c r="BK371" s="148">
        <f>ROUND(I371*H371,2)</f>
        <v>0</v>
      </c>
      <c r="BL371" s="17" t="s">
        <v>115</v>
      </c>
      <c r="BM371" s="147" t="s">
        <v>3305</v>
      </c>
    </row>
    <row r="372" spans="2:65" s="1" customFormat="1" ht="11.25">
      <c r="B372" s="32"/>
      <c r="D372" s="149" t="s">
        <v>186</v>
      </c>
      <c r="F372" s="150" t="s">
        <v>3304</v>
      </c>
      <c r="I372" s="151"/>
      <c r="L372" s="32"/>
      <c r="M372" s="152"/>
      <c r="T372" s="56"/>
      <c r="AT372" s="17" t="s">
        <v>186</v>
      </c>
      <c r="AU372" s="17" t="s">
        <v>84</v>
      </c>
    </row>
    <row r="373" spans="2:65" s="1" customFormat="1" ht="29.25">
      <c r="B373" s="32"/>
      <c r="D373" s="149" t="s">
        <v>784</v>
      </c>
      <c r="F373" s="193" t="s">
        <v>3306</v>
      </c>
      <c r="I373" s="151"/>
      <c r="L373" s="32"/>
      <c r="M373" s="152"/>
      <c r="T373" s="56"/>
      <c r="AT373" s="17" t="s">
        <v>784</v>
      </c>
      <c r="AU373" s="17" t="s">
        <v>84</v>
      </c>
    </row>
    <row r="374" spans="2:65" s="1" customFormat="1" ht="16.5" customHeight="1">
      <c r="B374" s="32"/>
      <c r="C374" s="136" t="s">
        <v>811</v>
      </c>
      <c r="D374" s="136" t="s">
        <v>180</v>
      </c>
      <c r="E374" s="137" t="s">
        <v>3307</v>
      </c>
      <c r="F374" s="138" t="s">
        <v>3308</v>
      </c>
      <c r="G374" s="139" t="s">
        <v>393</v>
      </c>
      <c r="H374" s="140">
        <v>1</v>
      </c>
      <c r="I374" s="141"/>
      <c r="J374" s="142">
        <f>ROUND(I374*H374,2)</f>
        <v>0</v>
      </c>
      <c r="K374" s="138" t="s">
        <v>1</v>
      </c>
      <c r="L374" s="32"/>
      <c r="M374" s="143" t="s">
        <v>1</v>
      </c>
      <c r="N374" s="144" t="s">
        <v>42</v>
      </c>
      <c r="P374" s="145">
        <f>O374*H374</f>
        <v>0</v>
      </c>
      <c r="Q374" s="145">
        <v>0</v>
      </c>
      <c r="R374" s="145">
        <f>Q374*H374</f>
        <v>0</v>
      </c>
      <c r="S374" s="145">
        <v>0</v>
      </c>
      <c r="T374" s="146">
        <f>S374*H374</f>
        <v>0</v>
      </c>
      <c r="AR374" s="147" t="s">
        <v>115</v>
      </c>
      <c r="AT374" s="147" t="s">
        <v>180</v>
      </c>
      <c r="AU374" s="147" t="s">
        <v>84</v>
      </c>
      <c r="AY374" s="17" t="s">
        <v>177</v>
      </c>
      <c r="BE374" s="148">
        <f>IF(N374="základní",J374,0)</f>
        <v>0</v>
      </c>
      <c r="BF374" s="148">
        <f>IF(N374="snížená",J374,0)</f>
        <v>0</v>
      </c>
      <c r="BG374" s="148">
        <f>IF(N374="zákl. přenesená",J374,0)</f>
        <v>0</v>
      </c>
      <c r="BH374" s="148">
        <f>IF(N374="sníž. přenesená",J374,0)</f>
        <v>0</v>
      </c>
      <c r="BI374" s="148">
        <f>IF(N374="nulová",J374,0)</f>
        <v>0</v>
      </c>
      <c r="BJ374" s="17" t="s">
        <v>84</v>
      </c>
      <c r="BK374" s="148">
        <f>ROUND(I374*H374,2)</f>
        <v>0</v>
      </c>
      <c r="BL374" s="17" t="s">
        <v>115</v>
      </c>
      <c r="BM374" s="147" t="s">
        <v>3309</v>
      </c>
    </row>
    <row r="375" spans="2:65" s="1" customFormat="1" ht="11.25">
      <c r="B375" s="32"/>
      <c r="D375" s="149" t="s">
        <v>186</v>
      </c>
      <c r="F375" s="150" t="s">
        <v>3308</v>
      </c>
      <c r="I375" s="151"/>
      <c r="L375" s="32"/>
      <c r="M375" s="152"/>
      <c r="T375" s="56"/>
      <c r="AT375" s="17" t="s">
        <v>186</v>
      </c>
      <c r="AU375" s="17" t="s">
        <v>84</v>
      </c>
    </row>
    <row r="376" spans="2:65" s="1" customFormat="1" ht="29.25">
      <c r="B376" s="32"/>
      <c r="D376" s="149" t="s">
        <v>784</v>
      </c>
      <c r="F376" s="193" t="s">
        <v>3310</v>
      </c>
      <c r="I376" s="151"/>
      <c r="L376" s="32"/>
      <c r="M376" s="152"/>
      <c r="T376" s="56"/>
      <c r="AT376" s="17" t="s">
        <v>784</v>
      </c>
      <c r="AU376" s="17" t="s">
        <v>84</v>
      </c>
    </row>
    <row r="377" spans="2:65" s="1" customFormat="1" ht="24.2" customHeight="1">
      <c r="B377" s="32"/>
      <c r="C377" s="136" t="s">
        <v>818</v>
      </c>
      <c r="D377" s="136" t="s">
        <v>180</v>
      </c>
      <c r="E377" s="137" t="s">
        <v>3311</v>
      </c>
      <c r="F377" s="138" t="s">
        <v>3312</v>
      </c>
      <c r="G377" s="139" t="s">
        <v>393</v>
      </c>
      <c r="H377" s="140">
        <v>1</v>
      </c>
      <c r="I377" s="141"/>
      <c r="J377" s="142">
        <f>ROUND(I377*H377,2)</f>
        <v>0</v>
      </c>
      <c r="K377" s="138" t="s">
        <v>1</v>
      </c>
      <c r="L377" s="32"/>
      <c r="M377" s="143" t="s">
        <v>1</v>
      </c>
      <c r="N377" s="144" t="s">
        <v>42</v>
      </c>
      <c r="P377" s="145">
        <f>O377*H377</f>
        <v>0</v>
      </c>
      <c r="Q377" s="145">
        <v>0</v>
      </c>
      <c r="R377" s="145">
        <f>Q377*H377</f>
        <v>0</v>
      </c>
      <c r="S377" s="145">
        <v>0</v>
      </c>
      <c r="T377" s="146">
        <f>S377*H377</f>
        <v>0</v>
      </c>
      <c r="AR377" s="147" t="s">
        <v>115</v>
      </c>
      <c r="AT377" s="147" t="s">
        <v>180</v>
      </c>
      <c r="AU377" s="147" t="s">
        <v>84</v>
      </c>
      <c r="AY377" s="17" t="s">
        <v>177</v>
      </c>
      <c r="BE377" s="148">
        <f>IF(N377="základní",J377,0)</f>
        <v>0</v>
      </c>
      <c r="BF377" s="148">
        <f>IF(N377="snížená",J377,0)</f>
        <v>0</v>
      </c>
      <c r="BG377" s="148">
        <f>IF(N377="zákl. přenesená",J377,0)</f>
        <v>0</v>
      </c>
      <c r="BH377" s="148">
        <f>IF(N377="sníž. přenesená",J377,0)</f>
        <v>0</v>
      </c>
      <c r="BI377" s="148">
        <f>IF(N377="nulová",J377,0)</f>
        <v>0</v>
      </c>
      <c r="BJ377" s="17" t="s">
        <v>84</v>
      </c>
      <c r="BK377" s="148">
        <f>ROUND(I377*H377,2)</f>
        <v>0</v>
      </c>
      <c r="BL377" s="17" t="s">
        <v>115</v>
      </c>
      <c r="BM377" s="147" t="s">
        <v>3313</v>
      </c>
    </row>
    <row r="378" spans="2:65" s="1" customFormat="1" ht="11.25">
      <c r="B378" s="32"/>
      <c r="D378" s="149" t="s">
        <v>186</v>
      </c>
      <c r="F378" s="150" t="s">
        <v>3312</v>
      </c>
      <c r="I378" s="151"/>
      <c r="L378" s="32"/>
      <c r="M378" s="152"/>
      <c r="T378" s="56"/>
      <c r="AT378" s="17" t="s">
        <v>186</v>
      </c>
      <c r="AU378" s="17" t="s">
        <v>84</v>
      </c>
    </row>
    <row r="379" spans="2:65" s="1" customFormat="1" ht="29.25">
      <c r="B379" s="32"/>
      <c r="D379" s="149" t="s">
        <v>784</v>
      </c>
      <c r="F379" s="193" t="s">
        <v>3314</v>
      </c>
      <c r="I379" s="151"/>
      <c r="L379" s="32"/>
      <c r="M379" s="152"/>
      <c r="T379" s="56"/>
      <c r="AT379" s="17" t="s">
        <v>784</v>
      </c>
      <c r="AU379" s="17" t="s">
        <v>84</v>
      </c>
    </row>
    <row r="380" spans="2:65" s="1" customFormat="1" ht="24.2" customHeight="1">
      <c r="B380" s="32"/>
      <c r="C380" s="136" t="s">
        <v>824</v>
      </c>
      <c r="D380" s="136" t="s">
        <v>180</v>
      </c>
      <c r="E380" s="137" t="s">
        <v>3315</v>
      </c>
      <c r="F380" s="138" t="s">
        <v>3316</v>
      </c>
      <c r="G380" s="139" t="s">
        <v>393</v>
      </c>
      <c r="H380" s="140">
        <v>1</v>
      </c>
      <c r="I380" s="141"/>
      <c r="J380" s="142">
        <f>ROUND(I380*H380,2)</f>
        <v>0</v>
      </c>
      <c r="K380" s="138" t="s">
        <v>1</v>
      </c>
      <c r="L380" s="32"/>
      <c r="M380" s="143" t="s">
        <v>1</v>
      </c>
      <c r="N380" s="144" t="s">
        <v>42</v>
      </c>
      <c r="P380" s="145">
        <f>O380*H380</f>
        <v>0</v>
      </c>
      <c r="Q380" s="145">
        <v>0</v>
      </c>
      <c r="R380" s="145">
        <f>Q380*H380</f>
        <v>0</v>
      </c>
      <c r="S380" s="145">
        <v>0</v>
      </c>
      <c r="T380" s="146">
        <f>S380*H380</f>
        <v>0</v>
      </c>
      <c r="AR380" s="147" t="s">
        <v>115</v>
      </c>
      <c r="AT380" s="147" t="s">
        <v>180</v>
      </c>
      <c r="AU380" s="147" t="s">
        <v>84</v>
      </c>
      <c r="AY380" s="17" t="s">
        <v>177</v>
      </c>
      <c r="BE380" s="148">
        <f>IF(N380="základní",J380,0)</f>
        <v>0</v>
      </c>
      <c r="BF380" s="148">
        <f>IF(N380="snížená",J380,0)</f>
        <v>0</v>
      </c>
      <c r="BG380" s="148">
        <f>IF(N380="zákl. přenesená",J380,0)</f>
        <v>0</v>
      </c>
      <c r="BH380" s="148">
        <f>IF(N380="sníž. přenesená",J380,0)</f>
        <v>0</v>
      </c>
      <c r="BI380" s="148">
        <f>IF(N380="nulová",J380,0)</f>
        <v>0</v>
      </c>
      <c r="BJ380" s="17" t="s">
        <v>84</v>
      </c>
      <c r="BK380" s="148">
        <f>ROUND(I380*H380,2)</f>
        <v>0</v>
      </c>
      <c r="BL380" s="17" t="s">
        <v>115</v>
      </c>
      <c r="BM380" s="147" t="s">
        <v>3317</v>
      </c>
    </row>
    <row r="381" spans="2:65" s="1" customFormat="1" ht="11.25">
      <c r="B381" s="32"/>
      <c r="D381" s="149" t="s">
        <v>186</v>
      </c>
      <c r="F381" s="150" t="s">
        <v>3316</v>
      </c>
      <c r="I381" s="151"/>
      <c r="L381" s="32"/>
      <c r="M381" s="152"/>
      <c r="T381" s="56"/>
      <c r="AT381" s="17" t="s">
        <v>186</v>
      </c>
      <c r="AU381" s="17" t="s">
        <v>84</v>
      </c>
    </row>
    <row r="382" spans="2:65" s="1" customFormat="1" ht="29.25">
      <c r="B382" s="32"/>
      <c r="D382" s="149" t="s">
        <v>784</v>
      </c>
      <c r="F382" s="193" t="s">
        <v>3318</v>
      </c>
      <c r="I382" s="151"/>
      <c r="L382" s="32"/>
      <c r="M382" s="152"/>
      <c r="T382" s="56"/>
      <c r="AT382" s="17" t="s">
        <v>784</v>
      </c>
      <c r="AU382" s="17" t="s">
        <v>84</v>
      </c>
    </row>
    <row r="383" spans="2:65" s="1" customFormat="1" ht="21.75" customHeight="1">
      <c r="B383" s="32"/>
      <c r="C383" s="136" t="s">
        <v>829</v>
      </c>
      <c r="D383" s="136" t="s">
        <v>180</v>
      </c>
      <c r="E383" s="137" t="s">
        <v>3319</v>
      </c>
      <c r="F383" s="138" t="s">
        <v>3320</v>
      </c>
      <c r="G383" s="139" t="s">
        <v>393</v>
      </c>
      <c r="H383" s="140">
        <v>1</v>
      </c>
      <c r="I383" s="141"/>
      <c r="J383" s="142">
        <f>ROUND(I383*H383,2)</f>
        <v>0</v>
      </c>
      <c r="K383" s="138" t="s">
        <v>1</v>
      </c>
      <c r="L383" s="32"/>
      <c r="M383" s="143" t="s">
        <v>1</v>
      </c>
      <c r="N383" s="144" t="s">
        <v>42</v>
      </c>
      <c r="P383" s="145">
        <f>O383*H383</f>
        <v>0</v>
      </c>
      <c r="Q383" s="145">
        <v>0</v>
      </c>
      <c r="R383" s="145">
        <f>Q383*H383</f>
        <v>0</v>
      </c>
      <c r="S383" s="145">
        <v>0</v>
      </c>
      <c r="T383" s="146">
        <f>S383*H383</f>
        <v>0</v>
      </c>
      <c r="AR383" s="147" t="s">
        <v>115</v>
      </c>
      <c r="AT383" s="147" t="s">
        <v>180</v>
      </c>
      <c r="AU383" s="147" t="s">
        <v>84</v>
      </c>
      <c r="AY383" s="17" t="s">
        <v>177</v>
      </c>
      <c r="BE383" s="148">
        <f>IF(N383="základní",J383,0)</f>
        <v>0</v>
      </c>
      <c r="BF383" s="148">
        <f>IF(N383="snížená",J383,0)</f>
        <v>0</v>
      </c>
      <c r="BG383" s="148">
        <f>IF(N383="zákl. přenesená",J383,0)</f>
        <v>0</v>
      </c>
      <c r="BH383" s="148">
        <f>IF(N383="sníž. přenesená",J383,0)</f>
        <v>0</v>
      </c>
      <c r="BI383" s="148">
        <f>IF(N383="nulová",J383,0)</f>
        <v>0</v>
      </c>
      <c r="BJ383" s="17" t="s">
        <v>84</v>
      </c>
      <c r="BK383" s="148">
        <f>ROUND(I383*H383,2)</f>
        <v>0</v>
      </c>
      <c r="BL383" s="17" t="s">
        <v>115</v>
      </c>
      <c r="BM383" s="147" t="s">
        <v>3321</v>
      </c>
    </row>
    <row r="384" spans="2:65" s="1" customFormat="1" ht="11.25">
      <c r="B384" s="32"/>
      <c r="D384" s="149" t="s">
        <v>186</v>
      </c>
      <c r="F384" s="150" t="s">
        <v>3320</v>
      </c>
      <c r="I384" s="151"/>
      <c r="L384" s="32"/>
      <c r="M384" s="152"/>
      <c r="T384" s="56"/>
      <c r="AT384" s="17" t="s">
        <v>186</v>
      </c>
      <c r="AU384" s="17" t="s">
        <v>84</v>
      </c>
    </row>
    <row r="385" spans="2:65" s="1" customFormat="1" ht="29.25">
      <c r="B385" s="32"/>
      <c r="D385" s="149" t="s">
        <v>784</v>
      </c>
      <c r="F385" s="193" t="s">
        <v>3322</v>
      </c>
      <c r="I385" s="151"/>
      <c r="L385" s="32"/>
      <c r="M385" s="152"/>
      <c r="T385" s="56"/>
      <c r="AT385" s="17" t="s">
        <v>784</v>
      </c>
      <c r="AU385" s="17" t="s">
        <v>84</v>
      </c>
    </row>
    <row r="386" spans="2:65" s="1" customFormat="1" ht="16.5" customHeight="1">
      <c r="B386" s="32"/>
      <c r="C386" s="136" t="s">
        <v>835</v>
      </c>
      <c r="D386" s="136" t="s">
        <v>180</v>
      </c>
      <c r="E386" s="137" t="s">
        <v>3323</v>
      </c>
      <c r="F386" s="138" t="s">
        <v>3324</v>
      </c>
      <c r="G386" s="139" t="s">
        <v>393</v>
      </c>
      <c r="H386" s="140">
        <v>1</v>
      </c>
      <c r="I386" s="141"/>
      <c r="J386" s="142">
        <f>ROUND(I386*H386,2)</f>
        <v>0</v>
      </c>
      <c r="K386" s="138" t="s">
        <v>1</v>
      </c>
      <c r="L386" s="32"/>
      <c r="M386" s="143" t="s">
        <v>1</v>
      </c>
      <c r="N386" s="144" t="s">
        <v>42</v>
      </c>
      <c r="P386" s="145">
        <f>O386*H386</f>
        <v>0</v>
      </c>
      <c r="Q386" s="145">
        <v>0</v>
      </c>
      <c r="R386" s="145">
        <f>Q386*H386</f>
        <v>0</v>
      </c>
      <c r="S386" s="145">
        <v>0</v>
      </c>
      <c r="T386" s="146">
        <f>S386*H386</f>
        <v>0</v>
      </c>
      <c r="AR386" s="147" t="s">
        <v>115</v>
      </c>
      <c r="AT386" s="147" t="s">
        <v>180</v>
      </c>
      <c r="AU386" s="147" t="s">
        <v>84</v>
      </c>
      <c r="AY386" s="17" t="s">
        <v>177</v>
      </c>
      <c r="BE386" s="148">
        <f>IF(N386="základní",J386,0)</f>
        <v>0</v>
      </c>
      <c r="BF386" s="148">
        <f>IF(N386="snížená",J386,0)</f>
        <v>0</v>
      </c>
      <c r="BG386" s="148">
        <f>IF(N386="zákl. přenesená",J386,0)</f>
        <v>0</v>
      </c>
      <c r="BH386" s="148">
        <f>IF(N386="sníž. přenesená",J386,0)</f>
        <v>0</v>
      </c>
      <c r="BI386" s="148">
        <f>IF(N386="nulová",J386,0)</f>
        <v>0</v>
      </c>
      <c r="BJ386" s="17" t="s">
        <v>84</v>
      </c>
      <c r="BK386" s="148">
        <f>ROUND(I386*H386,2)</f>
        <v>0</v>
      </c>
      <c r="BL386" s="17" t="s">
        <v>115</v>
      </c>
      <c r="BM386" s="147" t="s">
        <v>3325</v>
      </c>
    </row>
    <row r="387" spans="2:65" s="1" customFormat="1" ht="11.25">
      <c r="B387" s="32"/>
      <c r="D387" s="149" t="s">
        <v>186</v>
      </c>
      <c r="F387" s="150" t="s">
        <v>3324</v>
      </c>
      <c r="I387" s="151"/>
      <c r="L387" s="32"/>
      <c r="M387" s="152"/>
      <c r="T387" s="56"/>
      <c r="AT387" s="17" t="s">
        <v>186</v>
      </c>
      <c r="AU387" s="17" t="s">
        <v>84</v>
      </c>
    </row>
    <row r="388" spans="2:65" s="1" customFormat="1" ht="29.25">
      <c r="B388" s="32"/>
      <c r="D388" s="149" t="s">
        <v>784</v>
      </c>
      <c r="F388" s="193" t="s">
        <v>3326</v>
      </c>
      <c r="I388" s="151"/>
      <c r="L388" s="32"/>
      <c r="M388" s="152"/>
      <c r="T388" s="56"/>
      <c r="AT388" s="17" t="s">
        <v>784</v>
      </c>
      <c r="AU388" s="17" t="s">
        <v>84</v>
      </c>
    </row>
    <row r="389" spans="2:65" s="1" customFormat="1" ht="24.2" customHeight="1">
      <c r="B389" s="32"/>
      <c r="C389" s="136" t="s">
        <v>841</v>
      </c>
      <c r="D389" s="136" t="s">
        <v>180</v>
      </c>
      <c r="E389" s="137" t="s">
        <v>3327</v>
      </c>
      <c r="F389" s="138" t="s">
        <v>3328</v>
      </c>
      <c r="G389" s="139" t="s">
        <v>393</v>
      </c>
      <c r="H389" s="140">
        <v>6</v>
      </c>
      <c r="I389" s="141"/>
      <c r="J389" s="142">
        <f>ROUND(I389*H389,2)</f>
        <v>0</v>
      </c>
      <c r="K389" s="138" t="s">
        <v>1</v>
      </c>
      <c r="L389" s="32"/>
      <c r="M389" s="143" t="s">
        <v>1</v>
      </c>
      <c r="N389" s="144" t="s">
        <v>42</v>
      </c>
      <c r="P389" s="145">
        <f>O389*H389</f>
        <v>0</v>
      </c>
      <c r="Q389" s="145">
        <v>0</v>
      </c>
      <c r="R389" s="145">
        <f>Q389*H389</f>
        <v>0</v>
      </c>
      <c r="S389" s="145">
        <v>0</v>
      </c>
      <c r="T389" s="146">
        <f>S389*H389</f>
        <v>0</v>
      </c>
      <c r="AR389" s="147" t="s">
        <v>115</v>
      </c>
      <c r="AT389" s="147" t="s">
        <v>180</v>
      </c>
      <c r="AU389" s="147" t="s">
        <v>84</v>
      </c>
      <c r="AY389" s="17" t="s">
        <v>177</v>
      </c>
      <c r="BE389" s="148">
        <f>IF(N389="základní",J389,0)</f>
        <v>0</v>
      </c>
      <c r="BF389" s="148">
        <f>IF(N389="snížená",J389,0)</f>
        <v>0</v>
      </c>
      <c r="BG389" s="148">
        <f>IF(N389="zákl. přenesená",J389,0)</f>
        <v>0</v>
      </c>
      <c r="BH389" s="148">
        <f>IF(N389="sníž. přenesená",J389,0)</f>
        <v>0</v>
      </c>
      <c r="BI389" s="148">
        <f>IF(N389="nulová",J389,0)</f>
        <v>0</v>
      </c>
      <c r="BJ389" s="17" t="s">
        <v>84</v>
      </c>
      <c r="BK389" s="148">
        <f>ROUND(I389*H389,2)</f>
        <v>0</v>
      </c>
      <c r="BL389" s="17" t="s">
        <v>115</v>
      </c>
      <c r="BM389" s="147" t="s">
        <v>3329</v>
      </c>
    </row>
    <row r="390" spans="2:65" s="1" customFormat="1" ht="19.5">
      <c r="B390" s="32"/>
      <c r="D390" s="149" t="s">
        <v>186</v>
      </c>
      <c r="F390" s="150" t="s">
        <v>3328</v>
      </c>
      <c r="I390" s="151"/>
      <c r="L390" s="32"/>
      <c r="M390" s="152"/>
      <c r="T390" s="56"/>
      <c r="AT390" s="17" t="s">
        <v>186</v>
      </c>
      <c r="AU390" s="17" t="s">
        <v>84</v>
      </c>
    </row>
    <row r="391" spans="2:65" s="1" customFormat="1" ht="39">
      <c r="B391" s="32"/>
      <c r="D391" s="149" t="s">
        <v>784</v>
      </c>
      <c r="F391" s="193" t="s">
        <v>3330</v>
      </c>
      <c r="I391" s="151"/>
      <c r="L391" s="32"/>
      <c r="M391" s="152"/>
      <c r="T391" s="56"/>
      <c r="AT391" s="17" t="s">
        <v>784</v>
      </c>
      <c r="AU391" s="17" t="s">
        <v>84</v>
      </c>
    </row>
    <row r="392" spans="2:65" s="1" customFormat="1" ht="33" customHeight="1">
      <c r="B392" s="32"/>
      <c r="C392" s="136" t="s">
        <v>857</v>
      </c>
      <c r="D392" s="136" t="s">
        <v>180</v>
      </c>
      <c r="E392" s="137" t="s">
        <v>3331</v>
      </c>
      <c r="F392" s="138" t="s">
        <v>3332</v>
      </c>
      <c r="G392" s="139" t="s">
        <v>393</v>
      </c>
      <c r="H392" s="140">
        <v>2</v>
      </c>
      <c r="I392" s="141"/>
      <c r="J392" s="142">
        <f>ROUND(I392*H392,2)</f>
        <v>0</v>
      </c>
      <c r="K392" s="138" t="s">
        <v>1</v>
      </c>
      <c r="L392" s="32"/>
      <c r="M392" s="143" t="s">
        <v>1</v>
      </c>
      <c r="N392" s="144" t="s">
        <v>42</v>
      </c>
      <c r="P392" s="145">
        <f>O392*H392</f>
        <v>0</v>
      </c>
      <c r="Q392" s="145">
        <v>0</v>
      </c>
      <c r="R392" s="145">
        <f>Q392*H392</f>
        <v>0</v>
      </c>
      <c r="S392" s="145">
        <v>0</v>
      </c>
      <c r="T392" s="146">
        <f>S392*H392</f>
        <v>0</v>
      </c>
      <c r="AR392" s="147" t="s">
        <v>115</v>
      </c>
      <c r="AT392" s="147" t="s">
        <v>180</v>
      </c>
      <c r="AU392" s="147" t="s">
        <v>84</v>
      </c>
      <c r="AY392" s="17" t="s">
        <v>177</v>
      </c>
      <c r="BE392" s="148">
        <f>IF(N392="základní",J392,0)</f>
        <v>0</v>
      </c>
      <c r="BF392" s="148">
        <f>IF(N392="snížená",J392,0)</f>
        <v>0</v>
      </c>
      <c r="BG392" s="148">
        <f>IF(N392="zákl. přenesená",J392,0)</f>
        <v>0</v>
      </c>
      <c r="BH392" s="148">
        <f>IF(N392="sníž. přenesená",J392,0)</f>
        <v>0</v>
      </c>
      <c r="BI392" s="148">
        <f>IF(N392="nulová",J392,0)</f>
        <v>0</v>
      </c>
      <c r="BJ392" s="17" t="s">
        <v>84</v>
      </c>
      <c r="BK392" s="148">
        <f>ROUND(I392*H392,2)</f>
        <v>0</v>
      </c>
      <c r="BL392" s="17" t="s">
        <v>115</v>
      </c>
      <c r="BM392" s="147" t="s">
        <v>3333</v>
      </c>
    </row>
    <row r="393" spans="2:65" s="1" customFormat="1" ht="19.5">
      <c r="B393" s="32"/>
      <c r="D393" s="149" t="s">
        <v>186</v>
      </c>
      <c r="F393" s="150" t="s">
        <v>3332</v>
      </c>
      <c r="I393" s="151"/>
      <c r="L393" s="32"/>
      <c r="M393" s="152"/>
      <c r="T393" s="56"/>
      <c r="AT393" s="17" t="s">
        <v>186</v>
      </c>
      <c r="AU393" s="17" t="s">
        <v>84</v>
      </c>
    </row>
    <row r="394" spans="2:65" s="1" customFormat="1" ht="29.25">
      <c r="B394" s="32"/>
      <c r="D394" s="149" t="s">
        <v>784</v>
      </c>
      <c r="F394" s="193" t="s">
        <v>3334</v>
      </c>
      <c r="I394" s="151"/>
      <c r="L394" s="32"/>
      <c r="M394" s="152"/>
      <c r="T394" s="56"/>
      <c r="AT394" s="17" t="s">
        <v>784</v>
      </c>
      <c r="AU394" s="17" t="s">
        <v>84</v>
      </c>
    </row>
    <row r="395" spans="2:65" s="1" customFormat="1" ht="24.2" customHeight="1">
      <c r="B395" s="32"/>
      <c r="C395" s="136" t="s">
        <v>878</v>
      </c>
      <c r="D395" s="136" t="s">
        <v>180</v>
      </c>
      <c r="E395" s="137" t="s">
        <v>3335</v>
      </c>
      <c r="F395" s="138" t="s">
        <v>3336</v>
      </c>
      <c r="G395" s="139" t="s">
        <v>393</v>
      </c>
      <c r="H395" s="140">
        <v>1</v>
      </c>
      <c r="I395" s="141"/>
      <c r="J395" s="142">
        <f>ROUND(I395*H395,2)</f>
        <v>0</v>
      </c>
      <c r="K395" s="138" t="s">
        <v>1</v>
      </c>
      <c r="L395" s="32"/>
      <c r="M395" s="143" t="s">
        <v>1</v>
      </c>
      <c r="N395" s="144" t="s">
        <v>42</v>
      </c>
      <c r="P395" s="145">
        <f>O395*H395</f>
        <v>0</v>
      </c>
      <c r="Q395" s="145">
        <v>0</v>
      </c>
      <c r="R395" s="145">
        <f>Q395*H395</f>
        <v>0</v>
      </c>
      <c r="S395" s="145">
        <v>0</v>
      </c>
      <c r="T395" s="146">
        <f>S395*H395</f>
        <v>0</v>
      </c>
      <c r="AR395" s="147" t="s">
        <v>115</v>
      </c>
      <c r="AT395" s="147" t="s">
        <v>180</v>
      </c>
      <c r="AU395" s="147" t="s">
        <v>84</v>
      </c>
      <c r="AY395" s="17" t="s">
        <v>177</v>
      </c>
      <c r="BE395" s="148">
        <f>IF(N395="základní",J395,0)</f>
        <v>0</v>
      </c>
      <c r="BF395" s="148">
        <f>IF(N395="snížená",J395,0)</f>
        <v>0</v>
      </c>
      <c r="BG395" s="148">
        <f>IF(N395="zákl. přenesená",J395,0)</f>
        <v>0</v>
      </c>
      <c r="BH395" s="148">
        <f>IF(N395="sníž. přenesená",J395,0)</f>
        <v>0</v>
      </c>
      <c r="BI395" s="148">
        <f>IF(N395="nulová",J395,0)</f>
        <v>0</v>
      </c>
      <c r="BJ395" s="17" t="s">
        <v>84</v>
      </c>
      <c r="BK395" s="148">
        <f>ROUND(I395*H395,2)</f>
        <v>0</v>
      </c>
      <c r="BL395" s="17" t="s">
        <v>115</v>
      </c>
      <c r="BM395" s="147" t="s">
        <v>3337</v>
      </c>
    </row>
    <row r="396" spans="2:65" s="1" customFormat="1" ht="19.5">
      <c r="B396" s="32"/>
      <c r="D396" s="149" t="s">
        <v>186</v>
      </c>
      <c r="F396" s="150" t="s">
        <v>3336</v>
      </c>
      <c r="I396" s="151"/>
      <c r="L396" s="32"/>
      <c r="M396" s="152"/>
      <c r="T396" s="56"/>
      <c r="AT396" s="17" t="s">
        <v>186</v>
      </c>
      <c r="AU396" s="17" t="s">
        <v>84</v>
      </c>
    </row>
    <row r="397" spans="2:65" s="1" customFormat="1" ht="29.25">
      <c r="B397" s="32"/>
      <c r="D397" s="149" t="s">
        <v>784</v>
      </c>
      <c r="F397" s="193" t="s">
        <v>3338</v>
      </c>
      <c r="I397" s="151"/>
      <c r="L397" s="32"/>
      <c r="M397" s="152"/>
      <c r="T397" s="56"/>
      <c r="AT397" s="17" t="s">
        <v>784</v>
      </c>
      <c r="AU397" s="17" t="s">
        <v>84</v>
      </c>
    </row>
    <row r="398" spans="2:65" s="1" customFormat="1" ht="33" customHeight="1">
      <c r="B398" s="32"/>
      <c r="C398" s="136" t="s">
        <v>884</v>
      </c>
      <c r="D398" s="136" t="s">
        <v>180</v>
      </c>
      <c r="E398" s="137" t="s">
        <v>3339</v>
      </c>
      <c r="F398" s="138" t="s">
        <v>3340</v>
      </c>
      <c r="G398" s="139" t="s">
        <v>393</v>
      </c>
      <c r="H398" s="140">
        <v>1</v>
      </c>
      <c r="I398" s="141"/>
      <c r="J398" s="142">
        <f>ROUND(I398*H398,2)</f>
        <v>0</v>
      </c>
      <c r="K398" s="138" t="s">
        <v>1</v>
      </c>
      <c r="L398" s="32"/>
      <c r="M398" s="143" t="s">
        <v>1</v>
      </c>
      <c r="N398" s="144" t="s">
        <v>42</v>
      </c>
      <c r="P398" s="145">
        <f>O398*H398</f>
        <v>0</v>
      </c>
      <c r="Q398" s="145">
        <v>0</v>
      </c>
      <c r="R398" s="145">
        <f>Q398*H398</f>
        <v>0</v>
      </c>
      <c r="S398" s="145">
        <v>0</v>
      </c>
      <c r="T398" s="146">
        <f>S398*H398</f>
        <v>0</v>
      </c>
      <c r="AR398" s="147" t="s">
        <v>115</v>
      </c>
      <c r="AT398" s="147" t="s">
        <v>180</v>
      </c>
      <c r="AU398" s="147" t="s">
        <v>84</v>
      </c>
      <c r="AY398" s="17" t="s">
        <v>177</v>
      </c>
      <c r="BE398" s="148">
        <f>IF(N398="základní",J398,0)</f>
        <v>0</v>
      </c>
      <c r="BF398" s="148">
        <f>IF(N398="snížená",J398,0)</f>
        <v>0</v>
      </c>
      <c r="BG398" s="148">
        <f>IF(N398="zákl. přenesená",J398,0)</f>
        <v>0</v>
      </c>
      <c r="BH398" s="148">
        <f>IF(N398="sníž. přenesená",J398,0)</f>
        <v>0</v>
      </c>
      <c r="BI398" s="148">
        <f>IF(N398="nulová",J398,0)</f>
        <v>0</v>
      </c>
      <c r="BJ398" s="17" t="s">
        <v>84</v>
      </c>
      <c r="BK398" s="148">
        <f>ROUND(I398*H398,2)</f>
        <v>0</v>
      </c>
      <c r="BL398" s="17" t="s">
        <v>115</v>
      </c>
      <c r="BM398" s="147" t="s">
        <v>3341</v>
      </c>
    </row>
    <row r="399" spans="2:65" s="1" customFormat="1" ht="19.5">
      <c r="B399" s="32"/>
      <c r="D399" s="149" t="s">
        <v>186</v>
      </c>
      <c r="F399" s="150" t="s">
        <v>3340</v>
      </c>
      <c r="I399" s="151"/>
      <c r="L399" s="32"/>
      <c r="M399" s="152"/>
      <c r="T399" s="56"/>
      <c r="AT399" s="17" t="s">
        <v>186</v>
      </c>
      <c r="AU399" s="17" t="s">
        <v>84</v>
      </c>
    </row>
    <row r="400" spans="2:65" s="1" customFormat="1" ht="29.25">
      <c r="B400" s="32"/>
      <c r="D400" s="149" t="s">
        <v>784</v>
      </c>
      <c r="F400" s="193" t="s">
        <v>3342</v>
      </c>
      <c r="I400" s="151"/>
      <c r="L400" s="32"/>
      <c r="M400" s="152"/>
      <c r="T400" s="56"/>
      <c r="AT400" s="17" t="s">
        <v>784</v>
      </c>
      <c r="AU400" s="17" t="s">
        <v>84</v>
      </c>
    </row>
    <row r="401" spans="2:65" s="1" customFormat="1" ht="16.5" customHeight="1">
      <c r="B401" s="32"/>
      <c r="C401" s="136" t="s">
        <v>889</v>
      </c>
      <c r="D401" s="136" t="s">
        <v>180</v>
      </c>
      <c r="E401" s="137" t="s">
        <v>3343</v>
      </c>
      <c r="F401" s="138" t="s">
        <v>3344</v>
      </c>
      <c r="G401" s="139" t="s">
        <v>393</v>
      </c>
      <c r="H401" s="140">
        <v>1</v>
      </c>
      <c r="I401" s="141"/>
      <c r="J401" s="142">
        <f>ROUND(I401*H401,2)</f>
        <v>0</v>
      </c>
      <c r="K401" s="138" t="s">
        <v>1</v>
      </c>
      <c r="L401" s="32"/>
      <c r="M401" s="143" t="s">
        <v>1</v>
      </c>
      <c r="N401" s="144" t="s">
        <v>42</v>
      </c>
      <c r="P401" s="145">
        <f>O401*H401</f>
        <v>0</v>
      </c>
      <c r="Q401" s="145">
        <v>0</v>
      </c>
      <c r="R401" s="145">
        <f>Q401*H401</f>
        <v>0</v>
      </c>
      <c r="S401" s="145">
        <v>0</v>
      </c>
      <c r="T401" s="146">
        <f>S401*H401</f>
        <v>0</v>
      </c>
      <c r="AR401" s="147" t="s">
        <v>115</v>
      </c>
      <c r="AT401" s="147" t="s">
        <v>180</v>
      </c>
      <c r="AU401" s="147" t="s">
        <v>84</v>
      </c>
      <c r="AY401" s="17" t="s">
        <v>177</v>
      </c>
      <c r="BE401" s="148">
        <f>IF(N401="základní",J401,0)</f>
        <v>0</v>
      </c>
      <c r="BF401" s="148">
        <f>IF(N401="snížená",J401,0)</f>
        <v>0</v>
      </c>
      <c r="BG401" s="148">
        <f>IF(N401="zákl. přenesená",J401,0)</f>
        <v>0</v>
      </c>
      <c r="BH401" s="148">
        <f>IF(N401="sníž. přenesená",J401,0)</f>
        <v>0</v>
      </c>
      <c r="BI401" s="148">
        <f>IF(N401="nulová",J401,0)</f>
        <v>0</v>
      </c>
      <c r="BJ401" s="17" t="s">
        <v>84</v>
      </c>
      <c r="BK401" s="148">
        <f>ROUND(I401*H401,2)</f>
        <v>0</v>
      </c>
      <c r="BL401" s="17" t="s">
        <v>115</v>
      </c>
      <c r="BM401" s="147" t="s">
        <v>3345</v>
      </c>
    </row>
    <row r="402" spans="2:65" s="1" customFormat="1" ht="29.25">
      <c r="B402" s="32"/>
      <c r="D402" s="149" t="s">
        <v>186</v>
      </c>
      <c r="F402" s="150" t="s">
        <v>3346</v>
      </c>
      <c r="I402" s="151"/>
      <c r="L402" s="32"/>
      <c r="M402" s="152"/>
      <c r="T402" s="56"/>
      <c r="AT402" s="17" t="s">
        <v>186</v>
      </c>
      <c r="AU402" s="17" t="s">
        <v>84</v>
      </c>
    </row>
    <row r="403" spans="2:65" s="1" customFormat="1" ht="39">
      <c r="B403" s="32"/>
      <c r="D403" s="149" t="s">
        <v>784</v>
      </c>
      <c r="F403" s="193" t="s">
        <v>3347</v>
      </c>
      <c r="I403" s="151"/>
      <c r="L403" s="32"/>
      <c r="M403" s="152"/>
      <c r="T403" s="56"/>
      <c r="AT403" s="17" t="s">
        <v>784</v>
      </c>
      <c r="AU403" s="17" t="s">
        <v>84</v>
      </c>
    </row>
    <row r="404" spans="2:65" s="1" customFormat="1" ht="33" customHeight="1">
      <c r="B404" s="32"/>
      <c r="C404" s="136" t="s">
        <v>895</v>
      </c>
      <c r="D404" s="136" t="s">
        <v>180</v>
      </c>
      <c r="E404" s="137" t="s">
        <v>3348</v>
      </c>
      <c r="F404" s="138" t="s">
        <v>3349</v>
      </c>
      <c r="G404" s="139" t="s">
        <v>393</v>
      </c>
      <c r="H404" s="140">
        <v>1</v>
      </c>
      <c r="I404" s="141"/>
      <c r="J404" s="142">
        <f>ROUND(I404*H404,2)</f>
        <v>0</v>
      </c>
      <c r="K404" s="138" t="s">
        <v>1</v>
      </c>
      <c r="L404" s="32"/>
      <c r="M404" s="143" t="s">
        <v>1</v>
      </c>
      <c r="N404" s="144" t="s">
        <v>42</v>
      </c>
      <c r="P404" s="145">
        <f>O404*H404</f>
        <v>0</v>
      </c>
      <c r="Q404" s="145">
        <v>0</v>
      </c>
      <c r="R404" s="145">
        <f>Q404*H404</f>
        <v>0</v>
      </c>
      <c r="S404" s="145">
        <v>0</v>
      </c>
      <c r="T404" s="146">
        <f>S404*H404</f>
        <v>0</v>
      </c>
      <c r="AR404" s="147" t="s">
        <v>115</v>
      </c>
      <c r="AT404" s="147" t="s">
        <v>180</v>
      </c>
      <c r="AU404" s="147" t="s">
        <v>84</v>
      </c>
      <c r="AY404" s="17" t="s">
        <v>177</v>
      </c>
      <c r="BE404" s="148">
        <f>IF(N404="základní",J404,0)</f>
        <v>0</v>
      </c>
      <c r="BF404" s="148">
        <f>IF(N404="snížená",J404,0)</f>
        <v>0</v>
      </c>
      <c r="BG404" s="148">
        <f>IF(N404="zákl. přenesená",J404,0)</f>
        <v>0</v>
      </c>
      <c r="BH404" s="148">
        <f>IF(N404="sníž. přenesená",J404,0)</f>
        <v>0</v>
      </c>
      <c r="BI404" s="148">
        <f>IF(N404="nulová",J404,0)</f>
        <v>0</v>
      </c>
      <c r="BJ404" s="17" t="s">
        <v>84</v>
      </c>
      <c r="BK404" s="148">
        <f>ROUND(I404*H404,2)</f>
        <v>0</v>
      </c>
      <c r="BL404" s="17" t="s">
        <v>115</v>
      </c>
      <c r="BM404" s="147" t="s">
        <v>3350</v>
      </c>
    </row>
    <row r="405" spans="2:65" s="1" customFormat="1" ht="19.5">
      <c r="B405" s="32"/>
      <c r="D405" s="149" t="s">
        <v>186</v>
      </c>
      <c r="F405" s="150" t="s">
        <v>3349</v>
      </c>
      <c r="I405" s="151"/>
      <c r="L405" s="32"/>
      <c r="M405" s="152"/>
      <c r="T405" s="56"/>
      <c r="AT405" s="17" t="s">
        <v>186</v>
      </c>
      <c r="AU405" s="17" t="s">
        <v>84</v>
      </c>
    </row>
    <row r="406" spans="2:65" s="1" customFormat="1" ht="29.25">
      <c r="B406" s="32"/>
      <c r="D406" s="149" t="s">
        <v>784</v>
      </c>
      <c r="F406" s="193" t="s">
        <v>3351</v>
      </c>
      <c r="I406" s="151"/>
      <c r="L406" s="32"/>
      <c r="M406" s="152"/>
      <c r="T406" s="56"/>
      <c r="AT406" s="17" t="s">
        <v>784</v>
      </c>
      <c r="AU406" s="17" t="s">
        <v>84</v>
      </c>
    </row>
    <row r="407" spans="2:65" s="1" customFormat="1" ht="24.2" customHeight="1">
      <c r="B407" s="32"/>
      <c r="C407" s="136" t="s">
        <v>901</v>
      </c>
      <c r="D407" s="136" t="s">
        <v>180</v>
      </c>
      <c r="E407" s="137" t="s">
        <v>3352</v>
      </c>
      <c r="F407" s="138" t="s">
        <v>3353</v>
      </c>
      <c r="G407" s="139" t="s">
        <v>393</v>
      </c>
      <c r="H407" s="140">
        <v>2</v>
      </c>
      <c r="I407" s="141"/>
      <c r="J407" s="142">
        <f>ROUND(I407*H407,2)</f>
        <v>0</v>
      </c>
      <c r="K407" s="138" t="s">
        <v>1</v>
      </c>
      <c r="L407" s="32"/>
      <c r="M407" s="143" t="s">
        <v>1</v>
      </c>
      <c r="N407" s="144" t="s">
        <v>42</v>
      </c>
      <c r="P407" s="145">
        <f>O407*H407</f>
        <v>0</v>
      </c>
      <c r="Q407" s="145">
        <v>0</v>
      </c>
      <c r="R407" s="145">
        <f>Q407*H407</f>
        <v>0</v>
      </c>
      <c r="S407" s="145">
        <v>0</v>
      </c>
      <c r="T407" s="146">
        <f>S407*H407</f>
        <v>0</v>
      </c>
      <c r="AR407" s="147" t="s">
        <v>115</v>
      </c>
      <c r="AT407" s="147" t="s">
        <v>180</v>
      </c>
      <c r="AU407" s="147" t="s">
        <v>84</v>
      </c>
      <c r="AY407" s="17" t="s">
        <v>177</v>
      </c>
      <c r="BE407" s="148">
        <f>IF(N407="základní",J407,0)</f>
        <v>0</v>
      </c>
      <c r="BF407" s="148">
        <f>IF(N407="snížená",J407,0)</f>
        <v>0</v>
      </c>
      <c r="BG407" s="148">
        <f>IF(N407="zákl. přenesená",J407,0)</f>
        <v>0</v>
      </c>
      <c r="BH407" s="148">
        <f>IF(N407="sníž. přenesená",J407,0)</f>
        <v>0</v>
      </c>
      <c r="BI407" s="148">
        <f>IF(N407="nulová",J407,0)</f>
        <v>0</v>
      </c>
      <c r="BJ407" s="17" t="s">
        <v>84</v>
      </c>
      <c r="BK407" s="148">
        <f>ROUND(I407*H407,2)</f>
        <v>0</v>
      </c>
      <c r="BL407" s="17" t="s">
        <v>115</v>
      </c>
      <c r="BM407" s="147" t="s">
        <v>3354</v>
      </c>
    </row>
    <row r="408" spans="2:65" s="1" customFormat="1" ht="19.5">
      <c r="B408" s="32"/>
      <c r="D408" s="149" t="s">
        <v>186</v>
      </c>
      <c r="F408" s="150" t="s">
        <v>3353</v>
      </c>
      <c r="I408" s="151"/>
      <c r="L408" s="32"/>
      <c r="M408" s="152"/>
      <c r="T408" s="56"/>
      <c r="AT408" s="17" t="s">
        <v>186</v>
      </c>
      <c r="AU408" s="17" t="s">
        <v>84</v>
      </c>
    </row>
    <row r="409" spans="2:65" s="1" customFormat="1" ht="29.25">
      <c r="B409" s="32"/>
      <c r="D409" s="149" t="s">
        <v>784</v>
      </c>
      <c r="F409" s="193" t="s">
        <v>3355</v>
      </c>
      <c r="I409" s="151"/>
      <c r="L409" s="32"/>
      <c r="M409" s="152"/>
      <c r="T409" s="56"/>
      <c r="AT409" s="17" t="s">
        <v>784</v>
      </c>
      <c r="AU409" s="17" t="s">
        <v>84</v>
      </c>
    </row>
    <row r="410" spans="2:65" s="1" customFormat="1" ht="24.2" customHeight="1">
      <c r="B410" s="32"/>
      <c r="C410" s="136" t="s">
        <v>921</v>
      </c>
      <c r="D410" s="136" t="s">
        <v>180</v>
      </c>
      <c r="E410" s="137" t="s">
        <v>3356</v>
      </c>
      <c r="F410" s="138" t="s">
        <v>3357</v>
      </c>
      <c r="G410" s="139" t="s">
        <v>307</v>
      </c>
      <c r="H410" s="140">
        <v>0.4</v>
      </c>
      <c r="I410" s="141"/>
      <c r="J410" s="142">
        <f>ROUND(I410*H410,2)</f>
        <v>0</v>
      </c>
      <c r="K410" s="138" t="s">
        <v>1</v>
      </c>
      <c r="L410" s="32"/>
      <c r="M410" s="143" t="s">
        <v>1</v>
      </c>
      <c r="N410" s="144" t="s">
        <v>42</v>
      </c>
      <c r="P410" s="145">
        <f>O410*H410</f>
        <v>0</v>
      </c>
      <c r="Q410" s="145">
        <v>0</v>
      </c>
      <c r="R410" s="145">
        <f>Q410*H410</f>
        <v>0</v>
      </c>
      <c r="S410" s="145">
        <v>0</v>
      </c>
      <c r="T410" s="146">
        <f>S410*H410</f>
        <v>0</v>
      </c>
      <c r="AR410" s="147" t="s">
        <v>115</v>
      </c>
      <c r="AT410" s="147" t="s">
        <v>180</v>
      </c>
      <c r="AU410" s="147" t="s">
        <v>84</v>
      </c>
      <c r="AY410" s="17" t="s">
        <v>177</v>
      </c>
      <c r="BE410" s="148">
        <f>IF(N410="základní",J410,0)</f>
        <v>0</v>
      </c>
      <c r="BF410" s="148">
        <f>IF(N410="snížená",J410,0)</f>
        <v>0</v>
      </c>
      <c r="BG410" s="148">
        <f>IF(N410="zákl. přenesená",J410,0)</f>
        <v>0</v>
      </c>
      <c r="BH410" s="148">
        <f>IF(N410="sníž. přenesená",J410,0)</f>
        <v>0</v>
      </c>
      <c r="BI410" s="148">
        <f>IF(N410="nulová",J410,0)</f>
        <v>0</v>
      </c>
      <c r="BJ410" s="17" t="s">
        <v>84</v>
      </c>
      <c r="BK410" s="148">
        <f>ROUND(I410*H410,2)</f>
        <v>0</v>
      </c>
      <c r="BL410" s="17" t="s">
        <v>115</v>
      </c>
      <c r="BM410" s="147" t="s">
        <v>3358</v>
      </c>
    </row>
    <row r="411" spans="2:65" s="1" customFormat="1" ht="19.5">
      <c r="B411" s="32"/>
      <c r="D411" s="149" t="s">
        <v>186</v>
      </c>
      <c r="F411" s="150" t="s">
        <v>3357</v>
      </c>
      <c r="I411" s="151"/>
      <c r="L411" s="32"/>
      <c r="M411" s="152"/>
      <c r="T411" s="56"/>
      <c r="AT411" s="17" t="s">
        <v>186</v>
      </c>
      <c r="AU411" s="17" t="s">
        <v>84</v>
      </c>
    </row>
    <row r="412" spans="2:65" s="1" customFormat="1" ht="29.25">
      <c r="B412" s="32"/>
      <c r="D412" s="149" t="s">
        <v>784</v>
      </c>
      <c r="F412" s="193" t="s">
        <v>3359</v>
      </c>
      <c r="I412" s="151"/>
      <c r="L412" s="32"/>
      <c r="M412" s="152"/>
      <c r="T412" s="56"/>
      <c r="AT412" s="17" t="s">
        <v>784</v>
      </c>
      <c r="AU412" s="17" t="s">
        <v>84</v>
      </c>
    </row>
    <row r="413" spans="2:65" s="1" customFormat="1" ht="21.75" customHeight="1">
      <c r="B413" s="32"/>
      <c r="C413" s="136" t="s">
        <v>938</v>
      </c>
      <c r="D413" s="136" t="s">
        <v>180</v>
      </c>
      <c r="E413" s="137" t="s">
        <v>3360</v>
      </c>
      <c r="F413" s="138" t="s">
        <v>3090</v>
      </c>
      <c r="G413" s="139" t="s">
        <v>307</v>
      </c>
      <c r="H413" s="140">
        <v>0.4</v>
      </c>
      <c r="I413" s="141"/>
      <c r="J413" s="142">
        <f>ROUND(I413*H413,2)</f>
        <v>0</v>
      </c>
      <c r="K413" s="138" t="s">
        <v>1</v>
      </c>
      <c r="L413" s="32"/>
      <c r="M413" s="143" t="s">
        <v>1</v>
      </c>
      <c r="N413" s="144" t="s">
        <v>42</v>
      </c>
      <c r="P413" s="145">
        <f>O413*H413</f>
        <v>0</v>
      </c>
      <c r="Q413" s="145">
        <v>0</v>
      </c>
      <c r="R413" s="145">
        <f>Q413*H413</f>
        <v>0</v>
      </c>
      <c r="S413" s="145">
        <v>0</v>
      </c>
      <c r="T413" s="146">
        <f>S413*H413</f>
        <v>0</v>
      </c>
      <c r="AR413" s="147" t="s">
        <v>115</v>
      </c>
      <c r="AT413" s="147" t="s">
        <v>180</v>
      </c>
      <c r="AU413" s="147" t="s">
        <v>84</v>
      </c>
      <c r="AY413" s="17" t="s">
        <v>177</v>
      </c>
      <c r="BE413" s="148">
        <f>IF(N413="základní",J413,0)</f>
        <v>0</v>
      </c>
      <c r="BF413" s="148">
        <f>IF(N413="snížená",J413,0)</f>
        <v>0</v>
      </c>
      <c r="BG413" s="148">
        <f>IF(N413="zákl. přenesená",J413,0)</f>
        <v>0</v>
      </c>
      <c r="BH413" s="148">
        <f>IF(N413="sníž. přenesená",J413,0)</f>
        <v>0</v>
      </c>
      <c r="BI413" s="148">
        <f>IF(N413="nulová",J413,0)</f>
        <v>0</v>
      </c>
      <c r="BJ413" s="17" t="s">
        <v>84</v>
      </c>
      <c r="BK413" s="148">
        <f>ROUND(I413*H413,2)</f>
        <v>0</v>
      </c>
      <c r="BL413" s="17" t="s">
        <v>115</v>
      </c>
      <c r="BM413" s="147" t="s">
        <v>3361</v>
      </c>
    </row>
    <row r="414" spans="2:65" s="1" customFormat="1" ht="11.25">
      <c r="B414" s="32"/>
      <c r="D414" s="149" t="s">
        <v>186</v>
      </c>
      <c r="F414" s="150" t="s">
        <v>3090</v>
      </c>
      <c r="I414" s="151"/>
      <c r="L414" s="32"/>
      <c r="M414" s="152"/>
      <c r="T414" s="56"/>
      <c r="AT414" s="17" t="s">
        <v>186</v>
      </c>
      <c r="AU414" s="17" t="s">
        <v>84</v>
      </c>
    </row>
    <row r="415" spans="2:65" s="1" customFormat="1" ht="19.5">
      <c r="B415" s="32"/>
      <c r="D415" s="149" t="s">
        <v>784</v>
      </c>
      <c r="F415" s="193" t="s">
        <v>3092</v>
      </c>
      <c r="I415" s="151"/>
      <c r="L415" s="32"/>
      <c r="M415" s="152"/>
      <c r="T415" s="56"/>
      <c r="AT415" s="17" t="s">
        <v>784</v>
      </c>
      <c r="AU415" s="17" t="s">
        <v>84</v>
      </c>
    </row>
    <row r="416" spans="2:65" s="11" customFormat="1" ht="25.9" customHeight="1">
      <c r="B416" s="124"/>
      <c r="D416" s="125" t="s">
        <v>76</v>
      </c>
      <c r="E416" s="126" t="s">
        <v>3362</v>
      </c>
      <c r="F416" s="126" t="s">
        <v>3363</v>
      </c>
      <c r="I416" s="127"/>
      <c r="J416" s="128">
        <f>BK416</f>
        <v>0</v>
      </c>
      <c r="L416" s="124"/>
      <c r="M416" s="129"/>
      <c r="P416" s="130">
        <f>SUM(P417:P443)</f>
        <v>0</v>
      </c>
      <c r="R416" s="130">
        <f>SUM(R417:R443)</f>
        <v>0</v>
      </c>
      <c r="T416" s="131">
        <f>SUM(T417:T443)</f>
        <v>0</v>
      </c>
      <c r="AR416" s="125" t="s">
        <v>84</v>
      </c>
      <c r="AT416" s="132" t="s">
        <v>76</v>
      </c>
      <c r="AU416" s="132" t="s">
        <v>77</v>
      </c>
      <c r="AY416" s="125" t="s">
        <v>177</v>
      </c>
      <c r="BK416" s="133">
        <f>SUM(BK417:BK443)</f>
        <v>0</v>
      </c>
    </row>
    <row r="417" spans="2:65" s="1" customFormat="1" ht="24.2" customHeight="1">
      <c r="B417" s="32"/>
      <c r="C417" s="136" t="s">
        <v>944</v>
      </c>
      <c r="D417" s="136" t="s">
        <v>180</v>
      </c>
      <c r="E417" s="137" t="s">
        <v>3364</v>
      </c>
      <c r="F417" s="138" t="s">
        <v>3365</v>
      </c>
      <c r="G417" s="139" t="s">
        <v>236</v>
      </c>
      <c r="H417" s="140">
        <v>10</v>
      </c>
      <c r="I417" s="141"/>
      <c r="J417" s="142">
        <f>ROUND(I417*H417,2)</f>
        <v>0</v>
      </c>
      <c r="K417" s="138" t="s">
        <v>1</v>
      </c>
      <c r="L417" s="32"/>
      <c r="M417" s="143" t="s">
        <v>1</v>
      </c>
      <c r="N417" s="144" t="s">
        <v>42</v>
      </c>
      <c r="P417" s="145">
        <f>O417*H417</f>
        <v>0</v>
      </c>
      <c r="Q417" s="145">
        <v>0</v>
      </c>
      <c r="R417" s="145">
        <f>Q417*H417</f>
        <v>0</v>
      </c>
      <c r="S417" s="145">
        <v>0</v>
      </c>
      <c r="T417" s="146">
        <f>S417*H417</f>
        <v>0</v>
      </c>
      <c r="AR417" s="147" t="s">
        <v>115</v>
      </c>
      <c r="AT417" s="147" t="s">
        <v>180</v>
      </c>
      <c r="AU417" s="147" t="s">
        <v>84</v>
      </c>
      <c r="AY417" s="17" t="s">
        <v>177</v>
      </c>
      <c r="BE417" s="148">
        <f>IF(N417="základní",J417,0)</f>
        <v>0</v>
      </c>
      <c r="BF417" s="148">
        <f>IF(N417="snížená",J417,0)</f>
        <v>0</v>
      </c>
      <c r="BG417" s="148">
        <f>IF(N417="zákl. přenesená",J417,0)</f>
        <v>0</v>
      </c>
      <c r="BH417" s="148">
        <f>IF(N417="sníž. přenesená",J417,0)</f>
        <v>0</v>
      </c>
      <c r="BI417" s="148">
        <f>IF(N417="nulová",J417,0)</f>
        <v>0</v>
      </c>
      <c r="BJ417" s="17" t="s">
        <v>84</v>
      </c>
      <c r="BK417" s="148">
        <f>ROUND(I417*H417,2)</f>
        <v>0</v>
      </c>
      <c r="BL417" s="17" t="s">
        <v>115</v>
      </c>
      <c r="BM417" s="147" t="s">
        <v>3366</v>
      </c>
    </row>
    <row r="418" spans="2:65" s="1" customFormat="1" ht="19.5">
      <c r="B418" s="32"/>
      <c r="D418" s="149" t="s">
        <v>186</v>
      </c>
      <c r="F418" s="150" t="s">
        <v>3365</v>
      </c>
      <c r="I418" s="151"/>
      <c r="L418" s="32"/>
      <c r="M418" s="152"/>
      <c r="T418" s="56"/>
      <c r="AT418" s="17" t="s">
        <v>186</v>
      </c>
      <c r="AU418" s="17" t="s">
        <v>84</v>
      </c>
    </row>
    <row r="419" spans="2:65" s="1" customFormat="1" ht="29.25">
      <c r="B419" s="32"/>
      <c r="D419" s="149" t="s">
        <v>784</v>
      </c>
      <c r="F419" s="193" t="s">
        <v>3367</v>
      </c>
      <c r="I419" s="151"/>
      <c r="L419" s="32"/>
      <c r="M419" s="152"/>
      <c r="T419" s="56"/>
      <c r="AT419" s="17" t="s">
        <v>784</v>
      </c>
      <c r="AU419" s="17" t="s">
        <v>84</v>
      </c>
    </row>
    <row r="420" spans="2:65" s="1" customFormat="1" ht="24.2" customHeight="1">
      <c r="B420" s="32"/>
      <c r="C420" s="136" t="s">
        <v>951</v>
      </c>
      <c r="D420" s="136" t="s">
        <v>180</v>
      </c>
      <c r="E420" s="137" t="s">
        <v>3368</v>
      </c>
      <c r="F420" s="138" t="s">
        <v>3369</v>
      </c>
      <c r="G420" s="139" t="s">
        <v>236</v>
      </c>
      <c r="H420" s="140">
        <v>10</v>
      </c>
      <c r="I420" s="141"/>
      <c r="J420" s="142">
        <f>ROUND(I420*H420,2)</f>
        <v>0</v>
      </c>
      <c r="K420" s="138" t="s">
        <v>1</v>
      </c>
      <c r="L420" s="32"/>
      <c r="M420" s="143" t="s">
        <v>1</v>
      </c>
      <c r="N420" s="144" t="s">
        <v>42</v>
      </c>
      <c r="P420" s="145">
        <f>O420*H420</f>
        <v>0</v>
      </c>
      <c r="Q420" s="145">
        <v>0</v>
      </c>
      <c r="R420" s="145">
        <f>Q420*H420</f>
        <v>0</v>
      </c>
      <c r="S420" s="145">
        <v>0</v>
      </c>
      <c r="T420" s="146">
        <f>S420*H420</f>
        <v>0</v>
      </c>
      <c r="AR420" s="147" t="s">
        <v>115</v>
      </c>
      <c r="AT420" s="147" t="s">
        <v>180</v>
      </c>
      <c r="AU420" s="147" t="s">
        <v>84</v>
      </c>
      <c r="AY420" s="17" t="s">
        <v>177</v>
      </c>
      <c r="BE420" s="148">
        <f>IF(N420="základní",J420,0)</f>
        <v>0</v>
      </c>
      <c r="BF420" s="148">
        <f>IF(N420="snížená",J420,0)</f>
        <v>0</v>
      </c>
      <c r="BG420" s="148">
        <f>IF(N420="zákl. přenesená",J420,0)</f>
        <v>0</v>
      </c>
      <c r="BH420" s="148">
        <f>IF(N420="sníž. přenesená",J420,0)</f>
        <v>0</v>
      </c>
      <c r="BI420" s="148">
        <f>IF(N420="nulová",J420,0)</f>
        <v>0</v>
      </c>
      <c r="BJ420" s="17" t="s">
        <v>84</v>
      </c>
      <c r="BK420" s="148">
        <f>ROUND(I420*H420,2)</f>
        <v>0</v>
      </c>
      <c r="BL420" s="17" t="s">
        <v>115</v>
      </c>
      <c r="BM420" s="147" t="s">
        <v>3370</v>
      </c>
    </row>
    <row r="421" spans="2:65" s="1" customFormat="1" ht="19.5">
      <c r="B421" s="32"/>
      <c r="D421" s="149" t="s">
        <v>186</v>
      </c>
      <c r="F421" s="150" t="s">
        <v>3369</v>
      </c>
      <c r="I421" s="151"/>
      <c r="L421" s="32"/>
      <c r="M421" s="152"/>
      <c r="T421" s="56"/>
      <c r="AT421" s="17" t="s">
        <v>186</v>
      </c>
      <c r="AU421" s="17" t="s">
        <v>84</v>
      </c>
    </row>
    <row r="422" spans="2:65" s="1" customFormat="1" ht="29.25">
      <c r="B422" s="32"/>
      <c r="D422" s="149" t="s">
        <v>784</v>
      </c>
      <c r="F422" s="193" t="s">
        <v>3371</v>
      </c>
      <c r="I422" s="151"/>
      <c r="L422" s="32"/>
      <c r="M422" s="152"/>
      <c r="T422" s="56"/>
      <c r="AT422" s="17" t="s">
        <v>784</v>
      </c>
      <c r="AU422" s="17" t="s">
        <v>84</v>
      </c>
    </row>
    <row r="423" spans="2:65" s="1" customFormat="1" ht="24.2" customHeight="1">
      <c r="B423" s="32"/>
      <c r="C423" s="136" t="s">
        <v>959</v>
      </c>
      <c r="D423" s="136" t="s">
        <v>180</v>
      </c>
      <c r="E423" s="137" t="s">
        <v>3372</v>
      </c>
      <c r="F423" s="138" t="s">
        <v>3373</v>
      </c>
      <c r="G423" s="139" t="s">
        <v>244</v>
      </c>
      <c r="H423" s="140">
        <v>12</v>
      </c>
      <c r="I423" s="141"/>
      <c r="J423" s="142">
        <f>ROUND(I423*H423,2)</f>
        <v>0</v>
      </c>
      <c r="K423" s="138" t="s">
        <v>1</v>
      </c>
      <c r="L423" s="32"/>
      <c r="M423" s="143" t="s">
        <v>1</v>
      </c>
      <c r="N423" s="144" t="s">
        <v>42</v>
      </c>
      <c r="P423" s="145">
        <f>O423*H423</f>
        <v>0</v>
      </c>
      <c r="Q423" s="145">
        <v>0</v>
      </c>
      <c r="R423" s="145">
        <f>Q423*H423</f>
        <v>0</v>
      </c>
      <c r="S423" s="145">
        <v>0</v>
      </c>
      <c r="T423" s="146">
        <f>S423*H423</f>
        <v>0</v>
      </c>
      <c r="AR423" s="147" t="s">
        <v>115</v>
      </c>
      <c r="AT423" s="147" t="s">
        <v>180</v>
      </c>
      <c r="AU423" s="147" t="s">
        <v>84</v>
      </c>
      <c r="AY423" s="17" t="s">
        <v>177</v>
      </c>
      <c r="BE423" s="148">
        <f>IF(N423="základní",J423,0)</f>
        <v>0</v>
      </c>
      <c r="BF423" s="148">
        <f>IF(N423="snížená",J423,0)</f>
        <v>0</v>
      </c>
      <c r="BG423" s="148">
        <f>IF(N423="zákl. přenesená",J423,0)</f>
        <v>0</v>
      </c>
      <c r="BH423" s="148">
        <f>IF(N423="sníž. přenesená",J423,0)</f>
        <v>0</v>
      </c>
      <c r="BI423" s="148">
        <f>IF(N423="nulová",J423,0)</f>
        <v>0</v>
      </c>
      <c r="BJ423" s="17" t="s">
        <v>84</v>
      </c>
      <c r="BK423" s="148">
        <f>ROUND(I423*H423,2)</f>
        <v>0</v>
      </c>
      <c r="BL423" s="17" t="s">
        <v>115</v>
      </c>
      <c r="BM423" s="147" t="s">
        <v>3374</v>
      </c>
    </row>
    <row r="424" spans="2:65" s="1" customFormat="1" ht="19.5">
      <c r="B424" s="32"/>
      <c r="D424" s="149" t="s">
        <v>186</v>
      </c>
      <c r="F424" s="150" t="s">
        <v>3373</v>
      </c>
      <c r="I424" s="151"/>
      <c r="L424" s="32"/>
      <c r="M424" s="152"/>
      <c r="T424" s="56"/>
      <c r="AT424" s="17" t="s">
        <v>186</v>
      </c>
      <c r="AU424" s="17" t="s">
        <v>84</v>
      </c>
    </row>
    <row r="425" spans="2:65" s="1" customFormat="1" ht="29.25">
      <c r="B425" s="32"/>
      <c r="D425" s="149" t="s">
        <v>784</v>
      </c>
      <c r="F425" s="193" t="s">
        <v>3375</v>
      </c>
      <c r="I425" s="151"/>
      <c r="L425" s="32"/>
      <c r="M425" s="152"/>
      <c r="T425" s="56"/>
      <c r="AT425" s="17" t="s">
        <v>784</v>
      </c>
      <c r="AU425" s="17" t="s">
        <v>84</v>
      </c>
    </row>
    <row r="426" spans="2:65" s="1" customFormat="1" ht="37.9" customHeight="1">
      <c r="B426" s="32"/>
      <c r="C426" s="136" t="s">
        <v>979</v>
      </c>
      <c r="D426" s="136" t="s">
        <v>180</v>
      </c>
      <c r="E426" s="137" t="s">
        <v>3376</v>
      </c>
      <c r="F426" s="138" t="s">
        <v>3377</v>
      </c>
      <c r="G426" s="139" t="s">
        <v>307</v>
      </c>
      <c r="H426" s="140">
        <v>0.4</v>
      </c>
      <c r="I426" s="141"/>
      <c r="J426" s="142">
        <f>ROUND(I426*H426,2)</f>
        <v>0</v>
      </c>
      <c r="K426" s="138" t="s">
        <v>1</v>
      </c>
      <c r="L426" s="32"/>
      <c r="M426" s="143" t="s">
        <v>1</v>
      </c>
      <c r="N426" s="144" t="s">
        <v>42</v>
      </c>
      <c r="P426" s="145">
        <f>O426*H426</f>
        <v>0</v>
      </c>
      <c r="Q426" s="145">
        <v>0</v>
      </c>
      <c r="R426" s="145">
        <f>Q426*H426</f>
        <v>0</v>
      </c>
      <c r="S426" s="145">
        <v>0</v>
      </c>
      <c r="T426" s="146">
        <f>S426*H426</f>
        <v>0</v>
      </c>
      <c r="AR426" s="147" t="s">
        <v>115</v>
      </c>
      <c r="AT426" s="147" t="s">
        <v>180</v>
      </c>
      <c r="AU426" s="147" t="s">
        <v>84</v>
      </c>
      <c r="AY426" s="17" t="s">
        <v>177</v>
      </c>
      <c r="BE426" s="148">
        <f>IF(N426="základní",J426,0)</f>
        <v>0</v>
      </c>
      <c r="BF426" s="148">
        <f>IF(N426="snížená",J426,0)</f>
        <v>0</v>
      </c>
      <c r="BG426" s="148">
        <f>IF(N426="zákl. přenesená",J426,0)</f>
        <v>0</v>
      </c>
      <c r="BH426" s="148">
        <f>IF(N426="sníž. přenesená",J426,0)</f>
        <v>0</v>
      </c>
      <c r="BI426" s="148">
        <f>IF(N426="nulová",J426,0)</f>
        <v>0</v>
      </c>
      <c r="BJ426" s="17" t="s">
        <v>84</v>
      </c>
      <c r="BK426" s="148">
        <f>ROUND(I426*H426,2)</f>
        <v>0</v>
      </c>
      <c r="BL426" s="17" t="s">
        <v>115</v>
      </c>
      <c r="BM426" s="147" t="s">
        <v>3378</v>
      </c>
    </row>
    <row r="427" spans="2:65" s="1" customFormat="1" ht="19.5">
      <c r="B427" s="32"/>
      <c r="D427" s="149" t="s">
        <v>186</v>
      </c>
      <c r="F427" s="150" t="s">
        <v>3377</v>
      </c>
      <c r="I427" s="151"/>
      <c r="L427" s="32"/>
      <c r="M427" s="152"/>
      <c r="T427" s="56"/>
      <c r="AT427" s="17" t="s">
        <v>186</v>
      </c>
      <c r="AU427" s="17" t="s">
        <v>84</v>
      </c>
    </row>
    <row r="428" spans="2:65" s="1" customFormat="1" ht="29.25">
      <c r="B428" s="32"/>
      <c r="D428" s="149" t="s">
        <v>784</v>
      </c>
      <c r="F428" s="193" t="s">
        <v>3379</v>
      </c>
      <c r="I428" s="151"/>
      <c r="L428" s="32"/>
      <c r="M428" s="152"/>
      <c r="T428" s="56"/>
      <c r="AT428" s="17" t="s">
        <v>784</v>
      </c>
      <c r="AU428" s="17" t="s">
        <v>84</v>
      </c>
    </row>
    <row r="429" spans="2:65" s="1" customFormat="1" ht="24.2" customHeight="1">
      <c r="B429" s="32"/>
      <c r="C429" s="136" t="s">
        <v>985</v>
      </c>
      <c r="D429" s="136" t="s">
        <v>180</v>
      </c>
      <c r="E429" s="137" t="s">
        <v>3380</v>
      </c>
      <c r="F429" s="138" t="s">
        <v>3381</v>
      </c>
      <c r="G429" s="139" t="s">
        <v>393</v>
      </c>
      <c r="H429" s="140">
        <v>1</v>
      </c>
      <c r="I429" s="141"/>
      <c r="J429" s="142">
        <f>ROUND(I429*H429,2)</f>
        <v>0</v>
      </c>
      <c r="K429" s="138" t="s">
        <v>1</v>
      </c>
      <c r="L429" s="32"/>
      <c r="M429" s="143" t="s">
        <v>1</v>
      </c>
      <c r="N429" s="144" t="s">
        <v>42</v>
      </c>
      <c r="P429" s="145">
        <f>O429*H429</f>
        <v>0</v>
      </c>
      <c r="Q429" s="145">
        <v>0</v>
      </c>
      <c r="R429" s="145">
        <f>Q429*H429</f>
        <v>0</v>
      </c>
      <c r="S429" s="145">
        <v>0</v>
      </c>
      <c r="T429" s="146">
        <f>S429*H429</f>
        <v>0</v>
      </c>
      <c r="AR429" s="147" t="s">
        <v>115</v>
      </c>
      <c r="AT429" s="147" t="s">
        <v>180</v>
      </c>
      <c r="AU429" s="147" t="s">
        <v>84</v>
      </c>
      <c r="AY429" s="17" t="s">
        <v>177</v>
      </c>
      <c r="BE429" s="148">
        <f>IF(N429="základní",J429,0)</f>
        <v>0</v>
      </c>
      <c r="BF429" s="148">
        <f>IF(N429="snížená",J429,0)</f>
        <v>0</v>
      </c>
      <c r="BG429" s="148">
        <f>IF(N429="zákl. přenesená",J429,0)</f>
        <v>0</v>
      </c>
      <c r="BH429" s="148">
        <f>IF(N429="sníž. přenesená",J429,0)</f>
        <v>0</v>
      </c>
      <c r="BI429" s="148">
        <f>IF(N429="nulová",J429,0)</f>
        <v>0</v>
      </c>
      <c r="BJ429" s="17" t="s">
        <v>84</v>
      </c>
      <c r="BK429" s="148">
        <f>ROUND(I429*H429,2)</f>
        <v>0</v>
      </c>
      <c r="BL429" s="17" t="s">
        <v>115</v>
      </c>
      <c r="BM429" s="147" t="s">
        <v>3382</v>
      </c>
    </row>
    <row r="430" spans="2:65" s="1" customFormat="1" ht="19.5">
      <c r="B430" s="32"/>
      <c r="D430" s="149" t="s">
        <v>186</v>
      </c>
      <c r="F430" s="150" t="s">
        <v>3381</v>
      </c>
      <c r="I430" s="151"/>
      <c r="L430" s="32"/>
      <c r="M430" s="152"/>
      <c r="T430" s="56"/>
      <c r="AT430" s="17" t="s">
        <v>186</v>
      </c>
      <c r="AU430" s="17" t="s">
        <v>84</v>
      </c>
    </row>
    <row r="431" spans="2:65" s="1" customFormat="1" ht="29.25">
      <c r="B431" s="32"/>
      <c r="D431" s="149" t="s">
        <v>784</v>
      </c>
      <c r="F431" s="193" t="s">
        <v>3383</v>
      </c>
      <c r="I431" s="151"/>
      <c r="L431" s="32"/>
      <c r="M431" s="152"/>
      <c r="T431" s="56"/>
      <c r="AT431" s="17" t="s">
        <v>784</v>
      </c>
      <c r="AU431" s="17" t="s">
        <v>84</v>
      </c>
    </row>
    <row r="432" spans="2:65" s="1" customFormat="1" ht="16.5" customHeight="1">
      <c r="B432" s="32"/>
      <c r="C432" s="136" t="s">
        <v>992</v>
      </c>
      <c r="D432" s="136" t="s">
        <v>180</v>
      </c>
      <c r="E432" s="137" t="s">
        <v>3384</v>
      </c>
      <c r="F432" s="138" t="s">
        <v>3385</v>
      </c>
      <c r="G432" s="139" t="s">
        <v>236</v>
      </c>
      <c r="H432" s="140">
        <v>90</v>
      </c>
      <c r="I432" s="141"/>
      <c r="J432" s="142">
        <f>ROUND(I432*H432,2)</f>
        <v>0</v>
      </c>
      <c r="K432" s="138" t="s">
        <v>1</v>
      </c>
      <c r="L432" s="32"/>
      <c r="M432" s="143" t="s">
        <v>1</v>
      </c>
      <c r="N432" s="144" t="s">
        <v>42</v>
      </c>
      <c r="P432" s="145">
        <f>O432*H432</f>
        <v>0</v>
      </c>
      <c r="Q432" s="145">
        <v>0</v>
      </c>
      <c r="R432" s="145">
        <f>Q432*H432</f>
        <v>0</v>
      </c>
      <c r="S432" s="145">
        <v>0</v>
      </c>
      <c r="T432" s="146">
        <f>S432*H432</f>
        <v>0</v>
      </c>
      <c r="AR432" s="147" t="s">
        <v>115</v>
      </c>
      <c r="AT432" s="147" t="s">
        <v>180</v>
      </c>
      <c r="AU432" s="147" t="s">
        <v>84</v>
      </c>
      <c r="AY432" s="17" t="s">
        <v>177</v>
      </c>
      <c r="BE432" s="148">
        <f>IF(N432="základní",J432,0)</f>
        <v>0</v>
      </c>
      <c r="BF432" s="148">
        <f>IF(N432="snížená",J432,0)</f>
        <v>0</v>
      </c>
      <c r="BG432" s="148">
        <f>IF(N432="zákl. přenesená",J432,0)</f>
        <v>0</v>
      </c>
      <c r="BH432" s="148">
        <f>IF(N432="sníž. přenesená",J432,0)</f>
        <v>0</v>
      </c>
      <c r="BI432" s="148">
        <f>IF(N432="nulová",J432,0)</f>
        <v>0</v>
      </c>
      <c r="BJ432" s="17" t="s">
        <v>84</v>
      </c>
      <c r="BK432" s="148">
        <f>ROUND(I432*H432,2)</f>
        <v>0</v>
      </c>
      <c r="BL432" s="17" t="s">
        <v>115</v>
      </c>
      <c r="BM432" s="147" t="s">
        <v>3386</v>
      </c>
    </row>
    <row r="433" spans="2:65" s="1" customFormat="1" ht="11.25">
      <c r="B433" s="32"/>
      <c r="D433" s="149" t="s">
        <v>186</v>
      </c>
      <c r="F433" s="150" t="s">
        <v>3385</v>
      </c>
      <c r="I433" s="151"/>
      <c r="L433" s="32"/>
      <c r="M433" s="152"/>
      <c r="T433" s="56"/>
      <c r="AT433" s="17" t="s">
        <v>186</v>
      </c>
      <c r="AU433" s="17" t="s">
        <v>84</v>
      </c>
    </row>
    <row r="434" spans="2:65" s="1" customFormat="1" ht="16.5" customHeight="1">
      <c r="B434" s="32"/>
      <c r="C434" s="136" t="s">
        <v>998</v>
      </c>
      <c r="D434" s="136" t="s">
        <v>180</v>
      </c>
      <c r="E434" s="137" t="s">
        <v>3387</v>
      </c>
      <c r="F434" s="138" t="s">
        <v>3388</v>
      </c>
      <c r="G434" s="139" t="s">
        <v>256</v>
      </c>
      <c r="H434" s="140">
        <v>8.1</v>
      </c>
      <c r="I434" s="141"/>
      <c r="J434" s="142">
        <f>ROUND(I434*H434,2)</f>
        <v>0</v>
      </c>
      <c r="K434" s="138" t="s">
        <v>1</v>
      </c>
      <c r="L434" s="32"/>
      <c r="M434" s="143" t="s">
        <v>1</v>
      </c>
      <c r="N434" s="144" t="s">
        <v>42</v>
      </c>
      <c r="P434" s="145">
        <f>O434*H434</f>
        <v>0</v>
      </c>
      <c r="Q434" s="145">
        <v>0</v>
      </c>
      <c r="R434" s="145">
        <f>Q434*H434</f>
        <v>0</v>
      </c>
      <c r="S434" s="145">
        <v>0</v>
      </c>
      <c r="T434" s="146">
        <f>S434*H434</f>
        <v>0</v>
      </c>
      <c r="AR434" s="147" t="s">
        <v>115</v>
      </c>
      <c r="AT434" s="147" t="s">
        <v>180</v>
      </c>
      <c r="AU434" s="147" t="s">
        <v>84</v>
      </c>
      <c r="AY434" s="17" t="s">
        <v>177</v>
      </c>
      <c r="BE434" s="148">
        <f>IF(N434="základní",J434,0)</f>
        <v>0</v>
      </c>
      <c r="BF434" s="148">
        <f>IF(N434="snížená",J434,0)</f>
        <v>0</v>
      </c>
      <c r="BG434" s="148">
        <f>IF(N434="zákl. přenesená",J434,0)</f>
        <v>0</v>
      </c>
      <c r="BH434" s="148">
        <f>IF(N434="sníž. přenesená",J434,0)</f>
        <v>0</v>
      </c>
      <c r="BI434" s="148">
        <f>IF(N434="nulová",J434,0)</f>
        <v>0</v>
      </c>
      <c r="BJ434" s="17" t="s">
        <v>84</v>
      </c>
      <c r="BK434" s="148">
        <f>ROUND(I434*H434,2)</f>
        <v>0</v>
      </c>
      <c r="BL434" s="17" t="s">
        <v>115</v>
      </c>
      <c r="BM434" s="147" t="s">
        <v>3389</v>
      </c>
    </row>
    <row r="435" spans="2:65" s="1" customFormat="1" ht="11.25">
      <c r="B435" s="32"/>
      <c r="D435" s="149" t="s">
        <v>186</v>
      </c>
      <c r="F435" s="150" t="s">
        <v>3388</v>
      </c>
      <c r="I435" s="151"/>
      <c r="L435" s="32"/>
      <c r="M435" s="152"/>
      <c r="T435" s="56"/>
      <c r="AT435" s="17" t="s">
        <v>186</v>
      </c>
      <c r="AU435" s="17" t="s">
        <v>84</v>
      </c>
    </row>
    <row r="436" spans="2:65" s="1" customFormat="1" ht="16.5" customHeight="1">
      <c r="B436" s="32"/>
      <c r="C436" s="136" t="s">
        <v>1005</v>
      </c>
      <c r="D436" s="136" t="s">
        <v>180</v>
      </c>
      <c r="E436" s="137" t="s">
        <v>3390</v>
      </c>
      <c r="F436" s="138" t="s">
        <v>3391</v>
      </c>
      <c r="G436" s="139" t="s">
        <v>256</v>
      </c>
      <c r="H436" s="140">
        <v>16.2</v>
      </c>
      <c r="I436" s="141"/>
      <c r="J436" s="142">
        <f>ROUND(I436*H436,2)</f>
        <v>0</v>
      </c>
      <c r="K436" s="138" t="s">
        <v>1</v>
      </c>
      <c r="L436" s="32"/>
      <c r="M436" s="143" t="s">
        <v>1</v>
      </c>
      <c r="N436" s="144" t="s">
        <v>42</v>
      </c>
      <c r="P436" s="145">
        <f>O436*H436</f>
        <v>0</v>
      </c>
      <c r="Q436" s="145">
        <v>0</v>
      </c>
      <c r="R436" s="145">
        <f>Q436*H436</f>
        <v>0</v>
      </c>
      <c r="S436" s="145">
        <v>0</v>
      </c>
      <c r="T436" s="146">
        <f>S436*H436</f>
        <v>0</v>
      </c>
      <c r="AR436" s="147" t="s">
        <v>115</v>
      </c>
      <c r="AT436" s="147" t="s">
        <v>180</v>
      </c>
      <c r="AU436" s="147" t="s">
        <v>84</v>
      </c>
      <c r="AY436" s="17" t="s">
        <v>177</v>
      </c>
      <c r="BE436" s="148">
        <f>IF(N436="základní",J436,0)</f>
        <v>0</v>
      </c>
      <c r="BF436" s="148">
        <f>IF(N436="snížená",J436,0)</f>
        <v>0</v>
      </c>
      <c r="BG436" s="148">
        <f>IF(N436="zákl. přenesená",J436,0)</f>
        <v>0</v>
      </c>
      <c r="BH436" s="148">
        <f>IF(N436="sníž. přenesená",J436,0)</f>
        <v>0</v>
      </c>
      <c r="BI436" s="148">
        <f>IF(N436="nulová",J436,0)</f>
        <v>0</v>
      </c>
      <c r="BJ436" s="17" t="s">
        <v>84</v>
      </c>
      <c r="BK436" s="148">
        <f>ROUND(I436*H436,2)</f>
        <v>0</v>
      </c>
      <c r="BL436" s="17" t="s">
        <v>115</v>
      </c>
      <c r="BM436" s="147" t="s">
        <v>3392</v>
      </c>
    </row>
    <row r="437" spans="2:65" s="1" customFormat="1" ht="11.25">
      <c r="B437" s="32"/>
      <c r="D437" s="149" t="s">
        <v>186</v>
      </c>
      <c r="F437" s="150" t="s">
        <v>3391</v>
      </c>
      <c r="I437" s="151"/>
      <c r="L437" s="32"/>
      <c r="M437" s="152"/>
      <c r="T437" s="56"/>
      <c r="AT437" s="17" t="s">
        <v>186</v>
      </c>
      <c r="AU437" s="17" t="s">
        <v>84</v>
      </c>
    </row>
    <row r="438" spans="2:65" s="1" customFormat="1" ht="16.5" customHeight="1">
      <c r="B438" s="32"/>
      <c r="C438" s="136" t="s">
        <v>1019</v>
      </c>
      <c r="D438" s="136" t="s">
        <v>180</v>
      </c>
      <c r="E438" s="137" t="s">
        <v>3393</v>
      </c>
      <c r="F438" s="138" t="s">
        <v>3394</v>
      </c>
      <c r="G438" s="139" t="s">
        <v>256</v>
      </c>
      <c r="H438" s="140">
        <v>24.3</v>
      </c>
      <c r="I438" s="141"/>
      <c r="J438" s="142">
        <f>ROUND(I438*H438,2)</f>
        <v>0</v>
      </c>
      <c r="K438" s="138" t="s">
        <v>1</v>
      </c>
      <c r="L438" s="32"/>
      <c r="M438" s="143" t="s">
        <v>1</v>
      </c>
      <c r="N438" s="144" t="s">
        <v>42</v>
      </c>
      <c r="P438" s="145">
        <f>O438*H438</f>
        <v>0</v>
      </c>
      <c r="Q438" s="145">
        <v>0</v>
      </c>
      <c r="R438" s="145">
        <f>Q438*H438</f>
        <v>0</v>
      </c>
      <c r="S438" s="145">
        <v>0</v>
      </c>
      <c r="T438" s="146">
        <f>S438*H438</f>
        <v>0</v>
      </c>
      <c r="AR438" s="147" t="s">
        <v>115</v>
      </c>
      <c r="AT438" s="147" t="s">
        <v>180</v>
      </c>
      <c r="AU438" s="147" t="s">
        <v>84</v>
      </c>
      <c r="AY438" s="17" t="s">
        <v>177</v>
      </c>
      <c r="BE438" s="148">
        <f>IF(N438="základní",J438,0)</f>
        <v>0</v>
      </c>
      <c r="BF438" s="148">
        <f>IF(N438="snížená",J438,0)</f>
        <v>0</v>
      </c>
      <c r="BG438" s="148">
        <f>IF(N438="zákl. přenesená",J438,0)</f>
        <v>0</v>
      </c>
      <c r="BH438" s="148">
        <f>IF(N438="sníž. přenesená",J438,0)</f>
        <v>0</v>
      </c>
      <c r="BI438" s="148">
        <f>IF(N438="nulová",J438,0)</f>
        <v>0</v>
      </c>
      <c r="BJ438" s="17" t="s">
        <v>84</v>
      </c>
      <c r="BK438" s="148">
        <f>ROUND(I438*H438,2)</f>
        <v>0</v>
      </c>
      <c r="BL438" s="17" t="s">
        <v>115</v>
      </c>
      <c r="BM438" s="147" t="s">
        <v>3395</v>
      </c>
    </row>
    <row r="439" spans="2:65" s="1" customFormat="1" ht="11.25">
      <c r="B439" s="32"/>
      <c r="D439" s="149" t="s">
        <v>186</v>
      </c>
      <c r="F439" s="150" t="s">
        <v>3394</v>
      </c>
      <c r="I439" s="151"/>
      <c r="L439" s="32"/>
      <c r="M439" s="152"/>
      <c r="T439" s="56"/>
      <c r="AT439" s="17" t="s">
        <v>186</v>
      </c>
      <c r="AU439" s="17" t="s">
        <v>84</v>
      </c>
    </row>
    <row r="440" spans="2:65" s="1" customFormat="1" ht="16.5" customHeight="1">
      <c r="B440" s="32"/>
      <c r="C440" s="136" t="s">
        <v>1025</v>
      </c>
      <c r="D440" s="136" t="s">
        <v>180</v>
      </c>
      <c r="E440" s="137" t="s">
        <v>3396</v>
      </c>
      <c r="F440" s="138" t="s">
        <v>3397</v>
      </c>
      <c r="G440" s="139" t="s">
        <v>236</v>
      </c>
      <c r="H440" s="140">
        <v>10</v>
      </c>
      <c r="I440" s="141"/>
      <c r="J440" s="142">
        <f>ROUND(I440*H440,2)</f>
        <v>0</v>
      </c>
      <c r="K440" s="138" t="s">
        <v>1</v>
      </c>
      <c r="L440" s="32"/>
      <c r="M440" s="143" t="s">
        <v>1</v>
      </c>
      <c r="N440" s="144" t="s">
        <v>42</v>
      </c>
      <c r="P440" s="145">
        <f>O440*H440</f>
        <v>0</v>
      </c>
      <c r="Q440" s="145">
        <v>0</v>
      </c>
      <c r="R440" s="145">
        <f>Q440*H440</f>
        <v>0</v>
      </c>
      <c r="S440" s="145">
        <v>0</v>
      </c>
      <c r="T440" s="146">
        <f>S440*H440</f>
        <v>0</v>
      </c>
      <c r="AR440" s="147" t="s">
        <v>115</v>
      </c>
      <c r="AT440" s="147" t="s">
        <v>180</v>
      </c>
      <c r="AU440" s="147" t="s">
        <v>84</v>
      </c>
      <c r="AY440" s="17" t="s">
        <v>177</v>
      </c>
      <c r="BE440" s="148">
        <f>IF(N440="základní",J440,0)</f>
        <v>0</v>
      </c>
      <c r="BF440" s="148">
        <f>IF(N440="snížená",J440,0)</f>
        <v>0</v>
      </c>
      <c r="BG440" s="148">
        <f>IF(N440="zákl. přenesená",J440,0)</f>
        <v>0</v>
      </c>
      <c r="BH440" s="148">
        <f>IF(N440="sníž. přenesená",J440,0)</f>
        <v>0</v>
      </c>
      <c r="BI440" s="148">
        <f>IF(N440="nulová",J440,0)</f>
        <v>0</v>
      </c>
      <c r="BJ440" s="17" t="s">
        <v>84</v>
      </c>
      <c r="BK440" s="148">
        <f>ROUND(I440*H440,2)</f>
        <v>0</v>
      </c>
      <c r="BL440" s="17" t="s">
        <v>115</v>
      </c>
      <c r="BM440" s="147" t="s">
        <v>3398</v>
      </c>
    </row>
    <row r="441" spans="2:65" s="1" customFormat="1" ht="11.25">
      <c r="B441" s="32"/>
      <c r="D441" s="149" t="s">
        <v>186</v>
      </c>
      <c r="F441" s="150" t="s">
        <v>3397</v>
      </c>
      <c r="I441" s="151"/>
      <c r="L441" s="32"/>
      <c r="M441" s="152"/>
      <c r="T441" s="56"/>
      <c r="AT441" s="17" t="s">
        <v>186</v>
      </c>
      <c r="AU441" s="17" t="s">
        <v>84</v>
      </c>
    </row>
    <row r="442" spans="2:65" s="1" customFormat="1" ht="16.5" customHeight="1">
      <c r="B442" s="32"/>
      <c r="C442" s="136" t="s">
        <v>1031</v>
      </c>
      <c r="D442" s="136" t="s">
        <v>180</v>
      </c>
      <c r="E442" s="137" t="s">
        <v>3399</v>
      </c>
      <c r="F442" s="138" t="s">
        <v>3400</v>
      </c>
      <c r="G442" s="139" t="s">
        <v>236</v>
      </c>
      <c r="H442" s="140">
        <v>10</v>
      </c>
      <c r="I442" s="141"/>
      <c r="J442" s="142">
        <f>ROUND(I442*H442,2)</f>
        <v>0</v>
      </c>
      <c r="K442" s="138" t="s">
        <v>1</v>
      </c>
      <c r="L442" s="32"/>
      <c r="M442" s="143" t="s">
        <v>1</v>
      </c>
      <c r="N442" s="144" t="s">
        <v>42</v>
      </c>
      <c r="P442" s="145">
        <f>O442*H442</f>
        <v>0</v>
      </c>
      <c r="Q442" s="145">
        <v>0</v>
      </c>
      <c r="R442" s="145">
        <f>Q442*H442</f>
        <v>0</v>
      </c>
      <c r="S442" s="145">
        <v>0</v>
      </c>
      <c r="T442" s="146">
        <f>S442*H442</f>
        <v>0</v>
      </c>
      <c r="AR442" s="147" t="s">
        <v>115</v>
      </c>
      <c r="AT442" s="147" t="s">
        <v>180</v>
      </c>
      <c r="AU442" s="147" t="s">
        <v>84</v>
      </c>
      <c r="AY442" s="17" t="s">
        <v>177</v>
      </c>
      <c r="BE442" s="148">
        <f>IF(N442="základní",J442,0)</f>
        <v>0</v>
      </c>
      <c r="BF442" s="148">
        <f>IF(N442="snížená",J442,0)</f>
        <v>0</v>
      </c>
      <c r="BG442" s="148">
        <f>IF(N442="zákl. přenesená",J442,0)</f>
        <v>0</v>
      </c>
      <c r="BH442" s="148">
        <f>IF(N442="sníž. přenesená",J442,0)</f>
        <v>0</v>
      </c>
      <c r="BI442" s="148">
        <f>IF(N442="nulová",J442,0)</f>
        <v>0</v>
      </c>
      <c r="BJ442" s="17" t="s">
        <v>84</v>
      </c>
      <c r="BK442" s="148">
        <f>ROUND(I442*H442,2)</f>
        <v>0</v>
      </c>
      <c r="BL442" s="17" t="s">
        <v>115</v>
      </c>
      <c r="BM442" s="147" t="s">
        <v>3401</v>
      </c>
    </row>
    <row r="443" spans="2:65" s="1" customFormat="1" ht="11.25">
      <c r="B443" s="32"/>
      <c r="D443" s="149" t="s">
        <v>186</v>
      </c>
      <c r="F443" s="150" t="s">
        <v>3400</v>
      </c>
      <c r="I443" s="151"/>
      <c r="L443" s="32"/>
      <c r="M443" s="153"/>
      <c r="N443" s="154"/>
      <c r="O443" s="154"/>
      <c r="P443" s="154"/>
      <c r="Q443" s="154"/>
      <c r="R443" s="154"/>
      <c r="S443" s="154"/>
      <c r="T443" s="155"/>
      <c r="AT443" s="17" t="s">
        <v>186</v>
      </c>
      <c r="AU443" s="17" t="s">
        <v>84</v>
      </c>
    </row>
    <row r="444" spans="2:65" s="1" customFormat="1" ht="6.95" customHeight="1">
      <c r="B444" s="44"/>
      <c r="C444" s="45"/>
      <c r="D444" s="45"/>
      <c r="E444" s="45"/>
      <c r="F444" s="45"/>
      <c r="G444" s="45"/>
      <c r="H444" s="45"/>
      <c r="I444" s="45"/>
      <c r="J444" s="45"/>
      <c r="K444" s="45"/>
      <c r="L444" s="32"/>
    </row>
  </sheetData>
  <sheetProtection algorithmName="SHA-512" hashValue="J6HV3VTUoq9ZNrL3uysK/5JhM7FBaCakoLep35tjFtihJdlSc7KBSKyKk8inhL6kNeShleFoOZ+u8DaIYwVIbQ==" saltValue="sGCH6JWItbmFf9RQOnqt+AJx1waSiZnzixVaCCECwEXOnSYt/Oy9sRFx9l9ILw3LSIY4jYu0FH6i9tdKmJ7ZWg==" spinCount="100000" sheet="1" objects="1" scenarios="1" formatColumns="0" formatRows="0" autoFilter="0"/>
  <autoFilter ref="C128:K443" xr:uid="{00000000-0009-0000-0000-000005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33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8"/>
      <c r="M2" s="208"/>
      <c r="N2" s="208"/>
      <c r="O2" s="208"/>
      <c r="P2" s="208"/>
      <c r="Q2" s="208"/>
      <c r="R2" s="208"/>
      <c r="S2" s="208"/>
      <c r="T2" s="208"/>
      <c r="U2" s="208"/>
      <c r="V2" s="208"/>
      <c r="AT2" s="17" t="s">
        <v>116</v>
      </c>
    </row>
    <row r="3" spans="2:46" ht="6.95" customHeight="1">
      <c r="B3" s="18"/>
      <c r="C3" s="19"/>
      <c r="D3" s="19"/>
      <c r="E3" s="19"/>
      <c r="F3" s="19"/>
      <c r="G3" s="19"/>
      <c r="H3" s="19"/>
      <c r="I3" s="19"/>
      <c r="J3" s="19"/>
      <c r="K3" s="19"/>
      <c r="L3" s="20"/>
      <c r="AT3" s="17" t="s">
        <v>86</v>
      </c>
    </row>
    <row r="4" spans="2:46" ht="24.95" customHeight="1">
      <c r="B4" s="20"/>
      <c r="D4" s="21" t="s">
        <v>147</v>
      </c>
      <c r="L4" s="20"/>
      <c r="M4" s="93" t="s">
        <v>10</v>
      </c>
      <c r="AT4" s="17" t="s">
        <v>4</v>
      </c>
    </row>
    <row r="5" spans="2:46" ht="6.95" customHeight="1">
      <c r="B5" s="20"/>
      <c r="L5" s="20"/>
    </row>
    <row r="6" spans="2:46" ht="12" customHeight="1">
      <c r="B6" s="20"/>
      <c r="D6" s="27" t="s">
        <v>16</v>
      </c>
      <c r="L6" s="20"/>
    </row>
    <row r="7" spans="2:46" ht="16.5" customHeight="1">
      <c r="B7" s="20"/>
      <c r="E7" s="240" t="str">
        <f>'Rekapitulace stavby'!K6</f>
        <v>PŘÍSTAVBA WALDORFSKÉ MŠ TURNOV</v>
      </c>
      <c r="F7" s="241"/>
      <c r="G7" s="241"/>
      <c r="H7" s="241"/>
      <c r="L7" s="20"/>
    </row>
    <row r="8" spans="2:46" ht="12.75">
      <c r="B8" s="20"/>
      <c r="D8" s="27" t="s">
        <v>148</v>
      </c>
      <c r="L8" s="20"/>
    </row>
    <row r="9" spans="2:46" ht="16.5" customHeight="1">
      <c r="B9" s="20"/>
      <c r="E9" s="240" t="s">
        <v>202</v>
      </c>
      <c r="F9" s="208"/>
      <c r="G9" s="208"/>
      <c r="H9" s="208"/>
      <c r="L9" s="20"/>
    </row>
    <row r="10" spans="2:46" ht="12" customHeight="1">
      <c r="B10" s="20"/>
      <c r="D10" s="27" t="s">
        <v>150</v>
      </c>
      <c r="L10" s="20"/>
    </row>
    <row r="11" spans="2:46" s="1" customFormat="1" ht="16.5" customHeight="1">
      <c r="B11" s="32"/>
      <c r="E11" s="237" t="s">
        <v>2483</v>
      </c>
      <c r="F11" s="242"/>
      <c r="G11" s="242"/>
      <c r="H11" s="242"/>
      <c r="L11" s="32"/>
    </row>
    <row r="12" spans="2:46" s="1" customFormat="1" ht="12" customHeight="1">
      <c r="B12" s="32"/>
      <c r="D12" s="27" t="s">
        <v>3402</v>
      </c>
      <c r="L12" s="32"/>
    </row>
    <row r="13" spans="2:46" s="1" customFormat="1" ht="16.5" customHeight="1">
      <c r="B13" s="32"/>
      <c r="E13" s="202" t="s">
        <v>3403</v>
      </c>
      <c r="F13" s="242"/>
      <c r="G13" s="242"/>
      <c r="H13" s="242"/>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24. 10. 2024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43" t="str">
        <f>'Rekapitulace stavby'!E14</f>
        <v>Vyplň údaj</v>
      </c>
      <c r="F22" s="207"/>
      <c r="G22" s="207"/>
      <c r="H22" s="207"/>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12" t="s">
        <v>1</v>
      </c>
      <c r="F31" s="212"/>
      <c r="G31" s="212"/>
      <c r="H31" s="212"/>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37</v>
      </c>
      <c r="J34" s="66">
        <f>ROUND(J132,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ROUND((SUM(BE132:BE338)),  2)</f>
        <v>0</v>
      </c>
      <c r="I37" s="96">
        <v>0.21</v>
      </c>
      <c r="J37" s="86">
        <f>ROUND(((SUM(BE132:BE338))*I37),  2)</f>
        <v>0</v>
      </c>
      <c r="L37" s="32"/>
    </row>
    <row r="38" spans="2:12" s="1" customFormat="1" ht="14.45" customHeight="1">
      <c r="B38" s="32"/>
      <c r="E38" s="27" t="s">
        <v>43</v>
      </c>
      <c r="F38" s="86">
        <f>ROUND((SUM(BF132:BF338)),  2)</f>
        <v>0</v>
      </c>
      <c r="I38" s="96">
        <v>0.12</v>
      </c>
      <c r="J38" s="86">
        <f>ROUND(((SUM(BF132:BF338))*I38),  2)</f>
        <v>0</v>
      </c>
      <c r="L38" s="32"/>
    </row>
    <row r="39" spans="2:12" s="1" customFormat="1" ht="14.45" hidden="1" customHeight="1">
      <c r="B39" s="32"/>
      <c r="E39" s="27" t="s">
        <v>44</v>
      </c>
      <c r="F39" s="86">
        <f>ROUND((SUM(BG132:BG338)),  2)</f>
        <v>0</v>
      </c>
      <c r="I39" s="96">
        <v>0.21</v>
      </c>
      <c r="J39" s="86">
        <f>0</f>
        <v>0</v>
      </c>
      <c r="L39" s="32"/>
    </row>
    <row r="40" spans="2:12" s="1" customFormat="1" ht="14.45" hidden="1" customHeight="1">
      <c r="B40" s="32"/>
      <c r="E40" s="27" t="s">
        <v>45</v>
      </c>
      <c r="F40" s="86">
        <f>ROUND((SUM(BH132:BH338)),  2)</f>
        <v>0</v>
      </c>
      <c r="I40" s="96">
        <v>0.12</v>
      </c>
      <c r="J40" s="86">
        <f>0</f>
        <v>0</v>
      </c>
      <c r="L40" s="32"/>
    </row>
    <row r="41" spans="2:12" s="1" customFormat="1" ht="14.45" hidden="1" customHeight="1">
      <c r="B41" s="32"/>
      <c r="E41" s="27" t="s">
        <v>46</v>
      </c>
      <c r="F41" s="86">
        <f>ROUND((SUM(BI132:BI338)),  2)</f>
        <v>0</v>
      </c>
      <c r="I41" s="96">
        <v>0</v>
      </c>
      <c r="J41" s="86">
        <f>0</f>
        <v>0</v>
      </c>
      <c r="L41" s="32"/>
    </row>
    <row r="42" spans="2:12" s="1" customFormat="1" ht="6.95" customHeight="1">
      <c r="B42" s="32"/>
      <c r="L42" s="32"/>
    </row>
    <row r="43" spans="2:12" s="1" customFormat="1" ht="25.35" customHeight="1">
      <c r="B43" s="32"/>
      <c r="C43" s="97"/>
      <c r="D43" s="98" t="s">
        <v>47</v>
      </c>
      <c r="E43" s="57"/>
      <c r="F43" s="57"/>
      <c r="G43" s="99" t="s">
        <v>48</v>
      </c>
      <c r="H43" s="100" t="s">
        <v>49</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3" t="s">
        <v>53</v>
      </c>
      <c r="G61" s="43" t="s">
        <v>52</v>
      </c>
      <c r="H61" s="34"/>
      <c r="I61" s="34"/>
      <c r="J61" s="104"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152</v>
      </c>
      <c r="L82" s="32"/>
    </row>
    <row r="83" spans="2:12" s="1" customFormat="1" ht="6.95" customHeight="1">
      <c r="B83" s="32"/>
      <c r="L83" s="32"/>
    </row>
    <row r="84" spans="2:12" s="1" customFormat="1" ht="12" customHeight="1">
      <c r="B84" s="32"/>
      <c r="C84" s="27" t="s">
        <v>16</v>
      </c>
      <c r="L84" s="32"/>
    </row>
    <row r="85" spans="2:12" s="1" customFormat="1" ht="16.5" customHeight="1">
      <c r="B85" s="32"/>
      <c r="E85" s="240" t="str">
        <f>E7</f>
        <v>PŘÍSTAVBA WALDORFSKÉ MŠ TURNOV</v>
      </c>
      <c r="F85" s="241"/>
      <c r="G85" s="241"/>
      <c r="H85" s="241"/>
      <c r="L85" s="32"/>
    </row>
    <row r="86" spans="2:12" ht="12" customHeight="1">
      <c r="B86" s="20"/>
      <c r="C86" s="27" t="s">
        <v>148</v>
      </c>
      <c r="L86" s="20"/>
    </row>
    <row r="87" spans="2:12" ht="16.5" customHeight="1">
      <c r="B87" s="20"/>
      <c r="E87" s="240" t="s">
        <v>202</v>
      </c>
      <c r="F87" s="208"/>
      <c r="G87" s="208"/>
      <c r="H87" s="208"/>
      <c r="L87" s="20"/>
    </row>
    <row r="88" spans="2:12" ht="12" customHeight="1">
      <c r="B88" s="20"/>
      <c r="C88" s="27" t="s">
        <v>150</v>
      </c>
      <c r="L88" s="20"/>
    </row>
    <row r="89" spans="2:12" s="1" customFormat="1" ht="16.5" customHeight="1">
      <c r="B89" s="32"/>
      <c r="E89" s="237" t="s">
        <v>2483</v>
      </c>
      <c r="F89" s="242"/>
      <c r="G89" s="242"/>
      <c r="H89" s="242"/>
      <c r="L89" s="32"/>
    </row>
    <row r="90" spans="2:12" s="1" customFormat="1" ht="12" customHeight="1">
      <c r="B90" s="32"/>
      <c r="C90" s="27" t="s">
        <v>3402</v>
      </c>
      <c r="L90" s="32"/>
    </row>
    <row r="91" spans="2:12" s="1" customFormat="1" ht="16.5" customHeight="1">
      <c r="B91" s="32"/>
      <c r="E91" s="202" t="str">
        <f>E13</f>
        <v>700.2.4.1 - Silnoproud</v>
      </c>
      <c r="F91" s="242"/>
      <c r="G91" s="242"/>
      <c r="H91" s="242"/>
      <c r="L91" s="32"/>
    </row>
    <row r="92" spans="2:12" s="1" customFormat="1" ht="6.95" customHeight="1">
      <c r="B92" s="32"/>
      <c r="L92" s="32"/>
    </row>
    <row r="93" spans="2:12" s="1" customFormat="1" ht="12" customHeight="1">
      <c r="B93" s="32"/>
      <c r="C93" s="27" t="s">
        <v>20</v>
      </c>
      <c r="F93" s="25" t="str">
        <f>F16</f>
        <v>Turnov</v>
      </c>
      <c r="I93" s="27" t="s">
        <v>22</v>
      </c>
      <c r="J93" s="52" t="str">
        <f>IF(J16="","",J16)</f>
        <v>24. 10. 2024</v>
      </c>
      <c r="L93" s="32"/>
    </row>
    <row r="94" spans="2:12" s="1" customFormat="1" ht="6.95" customHeight="1">
      <c r="B94" s="32"/>
      <c r="L94" s="32"/>
    </row>
    <row r="95" spans="2:12" s="1" customFormat="1" ht="15.2" customHeight="1">
      <c r="B95" s="32"/>
      <c r="C95" s="27" t="s">
        <v>24</v>
      </c>
      <c r="F95" s="25" t="str">
        <f>E19</f>
        <v>MĚSTO TURNOV</v>
      </c>
      <c r="I95" s="27" t="s">
        <v>30</v>
      </c>
      <c r="J95" s="30" t="str">
        <f>E25</f>
        <v>Valbek, spol. s 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153</v>
      </c>
      <c r="D98" s="97"/>
      <c r="E98" s="97"/>
      <c r="F98" s="97"/>
      <c r="G98" s="97"/>
      <c r="H98" s="97"/>
      <c r="I98" s="97"/>
      <c r="J98" s="106" t="s">
        <v>154</v>
      </c>
      <c r="K98" s="97"/>
      <c r="L98" s="32"/>
    </row>
    <row r="99" spans="2:47" s="1" customFormat="1" ht="10.35" customHeight="1">
      <c r="B99" s="32"/>
      <c r="L99" s="32"/>
    </row>
    <row r="100" spans="2:47" s="1" customFormat="1" ht="22.9" customHeight="1">
      <c r="B100" s="32"/>
      <c r="C100" s="107" t="s">
        <v>155</v>
      </c>
      <c r="J100" s="66">
        <f>J132</f>
        <v>0</v>
      </c>
      <c r="L100" s="32"/>
      <c r="AU100" s="17" t="s">
        <v>156</v>
      </c>
    </row>
    <row r="101" spans="2:47" s="8" customFormat="1" ht="24.95" customHeight="1">
      <c r="B101" s="108"/>
      <c r="D101" s="109" t="s">
        <v>3404</v>
      </c>
      <c r="E101" s="110"/>
      <c r="F101" s="110"/>
      <c r="G101" s="110"/>
      <c r="H101" s="110"/>
      <c r="I101" s="110"/>
      <c r="J101" s="111">
        <f>J133</f>
        <v>0</v>
      </c>
      <c r="L101" s="108"/>
    </row>
    <row r="102" spans="2:47" s="8" customFormat="1" ht="24.95" customHeight="1">
      <c r="B102" s="108"/>
      <c r="D102" s="109" t="s">
        <v>3405</v>
      </c>
      <c r="E102" s="110"/>
      <c r="F102" s="110"/>
      <c r="G102" s="110"/>
      <c r="H102" s="110"/>
      <c r="I102" s="110"/>
      <c r="J102" s="111">
        <f>J142</f>
        <v>0</v>
      </c>
      <c r="L102" s="108"/>
    </row>
    <row r="103" spans="2:47" s="8" customFormat="1" ht="24.95" customHeight="1">
      <c r="B103" s="108"/>
      <c r="D103" s="109" t="s">
        <v>3406</v>
      </c>
      <c r="E103" s="110"/>
      <c r="F103" s="110"/>
      <c r="G103" s="110"/>
      <c r="H103" s="110"/>
      <c r="I103" s="110"/>
      <c r="J103" s="111">
        <f>J185</f>
        <v>0</v>
      </c>
      <c r="L103" s="108"/>
    </row>
    <row r="104" spans="2:47" s="8" customFormat="1" ht="24.95" customHeight="1">
      <c r="B104" s="108"/>
      <c r="D104" s="109" t="s">
        <v>3407</v>
      </c>
      <c r="E104" s="110"/>
      <c r="F104" s="110"/>
      <c r="G104" s="110"/>
      <c r="H104" s="110"/>
      <c r="I104" s="110"/>
      <c r="J104" s="111">
        <f>J220</f>
        <v>0</v>
      </c>
      <c r="L104" s="108"/>
    </row>
    <row r="105" spans="2:47" s="8" customFormat="1" ht="24.95" customHeight="1">
      <c r="B105" s="108"/>
      <c r="D105" s="109" t="s">
        <v>3408</v>
      </c>
      <c r="E105" s="110"/>
      <c r="F105" s="110"/>
      <c r="G105" s="110"/>
      <c r="H105" s="110"/>
      <c r="I105" s="110"/>
      <c r="J105" s="111">
        <f>J223</f>
        <v>0</v>
      </c>
      <c r="L105" s="108"/>
    </row>
    <row r="106" spans="2:47" s="8" customFormat="1" ht="24.95" customHeight="1">
      <c r="B106" s="108"/>
      <c r="D106" s="109" t="s">
        <v>3409</v>
      </c>
      <c r="E106" s="110"/>
      <c r="F106" s="110"/>
      <c r="G106" s="110"/>
      <c r="H106" s="110"/>
      <c r="I106" s="110"/>
      <c r="J106" s="111">
        <f>J236</f>
        <v>0</v>
      </c>
      <c r="L106" s="108"/>
    </row>
    <row r="107" spans="2:47" s="8" customFormat="1" ht="24.95" customHeight="1">
      <c r="B107" s="108"/>
      <c r="D107" s="109" t="s">
        <v>3410</v>
      </c>
      <c r="E107" s="110"/>
      <c r="F107" s="110"/>
      <c r="G107" s="110"/>
      <c r="H107" s="110"/>
      <c r="I107" s="110"/>
      <c r="J107" s="111">
        <f>J267</f>
        <v>0</v>
      </c>
      <c r="L107" s="108"/>
    </row>
    <row r="108" spans="2:47" s="8" customFormat="1" ht="24.95" customHeight="1">
      <c r="B108" s="108"/>
      <c r="D108" s="109" t="s">
        <v>3411</v>
      </c>
      <c r="E108" s="110"/>
      <c r="F108" s="110"/>
      <c r="G108" s="110"/>
      <c r="H108" s="110"/>
      <c r="I108" s="110"/>
      <c r="J108" s="111">
        <f>J308</f>
        <v>0</v>
      </c>
      <c r="L108" s="108"/>
    </row>
    <row r="109" spans="2:47" s="1" customFormat="1" ht="21.75" customHeight="1">
      <c r="B109" s="32"/>
      <c r="L109" s="32"/>
    </row>
    <row r="110" spans="2:47" s="1" customFormat="1" ht="6.95" customHeight="1">
      <c r="B110" s="44"/>
      <c r="C110" s="45"/>
      <c r="D110" s="45"/>
      <c r="E110" s="45"/>
      <c r="F110" s="45"/>
      <c r="G110" s="45"/>
      <c r="H110" s="45"/>
      <c r="I110" s="45"/>
      <c r="J110" s="45"/>
      <c r="K110" s="45"/>
      <c r="L110" s="32"/>
    </row>
    <row r="114" spans="2:12" s="1" customFormat="1" ht="6.95" customHeight="1">
      <c r="B114" s="46"/>
      <c r="C114" s="47"/>
      <c r="D114" s="47"/>
      <c r="E114" s="47"/>
      <c r="F114" s="47"/>
      <c r="G114" s="47"/>
      <c r="H114" s="47"/>
      <c r="I114" s="47"/>
      <c r="J114" s="47"/>
      <c r="K114" s="47"/>
      <c r="L114" s="32"/>
    </row>
    <row r="115" spans="2:12" s="1" customFormat="1" ht="24.95" customHeight="1">
      <c r="B115" s="32"/>
      <c r="C115" s="21" t="s">
        <v>161</v>
      </c>
      <c r="L115" s="32"/>
    </row>
    <row r="116" spans="2:12" s="1" customFormat="1" ht="6.95" customHeight="1">
      <c r="B116" s="32"/>
      <c r="L116" s="32"/>
    </row>
    <row r="117" spans="2:12" s="1" customFormat="1" ht="12" customHeight="1">
      <c r="B117" s="32"/>
      <c r="C117" s="27" t="s">
        <v>16</v>
      </c>
      <c r="L117" s="32"/>
    </row>
    <row r="118" spans="2:12" s="1" customFormat="1" ht="16.5" customHeight="1">
      <c r="B118" s="32"/>
      <c r="E118" s="240" t="str">
        <f>E7</f>
        <v>PŘÍSTAVBA WALDORFSKÉ MŠ TURNOV</v>
      </c>
      <c r="F118" s="241"/>
      <c r="G118" s="241"/>
      <c r="H118" s="241"/>
      <c r="L118" s="32"/>
    </row>
    <row r="119" spans="2:12" ht="12" customHeight="1">
      <c r="B119" s="20"/>
      <c r="C119" s="27" t="s">
        <v>148</v>
      </c>
      <c r="L119" s="20"/>
    </row>
    <row r="120" spans="2:12" ht="16.5" customHeight="1">
      <c r="B120" s="20"/>
      <c r="E120" s="240" t="s">
        <v>202</v>
      </c>
      <c r="F120" s="208"/>
      <c r="G120" s="208"/>
      <c r="H120" s="208"/>
      <c r="L120" s="20"/>
    </row>
    <row r="121" spans="2:12" ht="12" customHeight="1">
      <c r="B121" s="20"/>
      <c r="C121" s="27" t="s">
        <v>150</v>
      </c>
      <c r="L121" s="20"/>
    </row>
    <row r="122" spans="2:12" s="1" customFormat="1" ht="16.5" customHeight="1">
      <c r="B122" s="32"/>
      <c r="E122" s="237" t="s">
        <v>2483</v>
      </c>
      <c r="F122" s="242"/>
      <c r="G122" s="242"/>
      <c r="H122" s="242"/>
      <c r="L122" s="32"/>
    </row>
    <row r="123" spans="2:12" s="1" customFormat="1" ht="12" customHeight="1">
      <c r="B123" s="32"/>
      <c r="C123" s="27" t="s">
        <v>3402</v>
      </c>
      <c r="L123" s="32"/>
    </row>
    <row r="124" spans="2:12" s="1" customFormat="1" ht="16.5" customHeight="1">
      <c r="B124" s="32"/>
      <c r="E124" s="202" t="str">
        <f>E13</f>
        <v>700.2.4.1 - Silnoproud</v>
      </c>
      <c r="F124" s="242"/>
      <c r="G124" s="242"/>
      <c r="H124" s="242"/>
      <c r="L124" s="32"/>
    </row>
    <row r="125" spans="2:12" s="1" customFormat="1" ht="6.95" customHeight="1">
      <c r="B125" s="32"/>
      <c r="L125" s="32"/>
    </row>
    <row r="126" spans="2:12" s="1" customFormat="1" ht="12" customHeight="1">
      <c r="B126" s="32"/>
      <c r="C126" s="27" t="s">
        <v>20</v>
      </c>
      <c r="F126" s="25" t="str">
        <f>F16</f>
        <v>Turnov</v>
      </c>
      <c r="I126" s="27" t="s">
        <v>22</v>
      </c>
      <c r="J126" s="52" t="str">
        <f>IF(J16="","",J16)</f>
        <v>24. 10. 2024</v>
      </c>
      <c r="L126" s="32"/>
    </row>
    <row r="127" spans="2:12" s="1" customFormat="1" ht="6.95" customHeight="1">
      <c r="B127" s="32"/>
      <c r="L127" s="32"/>
    </row>
    <row r="128" spans="2:12" s="1" customFormat="1" ht="15.2" customHeight="1">
      <c r="B128" s="32"/>
      <c r="C128" s="27" t="s">
        <v>24</v>
      </c>
      <c r="F128" s="25" t="str">
        <f>E19</f>
        <v>MĚSTO TURNOV</v>
      </c>
      <c r="I128" s="27" t="s">
        <v>30</v>
      </c>
      <c r="J128" s="30" t="str">
        <f>E25</f>
        <v>Valbek, spol. s r.o.</v>
      </c>
      <c r="L128" s="32"/>
    </row>
    <row r="129" spans="2:65" s="1" customFormat="1" ht="15.2" customHeight="1">
      <c r="B129" s="32"/>
      <c r="C129" s="27" t="s">
        <v>28</v>
      </c>
      <c r="F129" s="25" t="str">
        <f>IF(E22="","",E22)</f>
        <v>Vyplň údaj</v>
      </c>
      <c r="I129" s="27" t="s">
        <v>33</v>
      </c>
      <c r="J129" s="30" t="str">
        <f>E28</f>
        <v xml:space="preserve"> </v>
      </c>
      <c r="L129" s="32"/>
    </row>
    <row r="130" spans="2:65" s="1" customFormat="1" ht="10.35" customHeight="1">
      <c r="B130" s="32"/>
      <c r="L130" s="32"/>
    </row>
    <row r="131" spans="2:65" s="10" customFormat="1" ht="29.25" customHeight="1">
      <c r="B131" s="116"/>
      <c r="C131" s="117" t="s">
        <v>162</v>
      </c>
      <c r="D131" s="118" t="s">
        <v>62</v>
      </c>
      <c r="E131" s="118" t="s">
        <v>58</v>
      </c>
      <c r="F131" s="118" t="s">
        <v>59</v>
      </c>
      <c r="G131" s="118" t="s">
        <v>163</v>
      </c>
      <c r="H131" s="118" t="s">
        <v>164</v>
      </c>
      <c r="I131" s="118" t="s">
        <v>165</v>
      </c>
      <c r="J131" s="118" t="s">
        <v>154</v>
      </c>
      <c r="K131" s="119" t="s">
        <v>166</v>
      </c>
      <c r="L131" s="116"/>
      <c r="M131" s="59" t="s">
        <v>1</v>
      </c>
      <c r="N131" s="60" t="s">
        <v>41</v>
      </c>
      <c r="O131" s="60" t="s">
        <v>167</v>
      </c>
      <c r="P131" s="60" t="s">
        <v>168</v>
      </c>
      <c r="Q131" s="60" t="s">
        <v>169</v>
      </c>
      <c r="R131" s="60" t="s">
        <v>170</v>
      </c>
      <c r="S131" s="60" t="s">
        <v>171</v>
      </c>
      <c r="T131" s="61" t="s">
        <v>172</v>
      </c>
    </row>
    <row r="132" spans="2:65" s="1" customFormat="1" ht="22.9" customHeight="1">
      <c r="B132" s="32"/>
      <c r="C132" s="64" t="s">
        <v>173</v>
      </c>
      <c r="J132" s="120">
        <f>BK132</f>
        <v>0</v>
      </c>
      <c r="L132" s="32"/>
      <c r="M132" s="62"/>
      <c r="N132" s="53"/>
      <c r="O132" s="53"/>
      <c r="P132" s="121">
        <f>P133+P142+P185+P220+P223+P236+P267+P308</f>
        <v>0</v>
      </c>
      <c r="Q132" s="53"/>
      <c r="R132" s="121">
        <f>R133+R142+R185+R220+R223+R236+R267+R308</f>
        <v>0</v>
      </c>
      <c r="S132" s="53"/>
      <c r="T132" s="122">
        <f>T133+T142+T185+T220+T223+T236+T267+T308</f>
        <v>0</v>
      </c>
      <c r="AT132" s="17" t="s">
        <v>76</v>
      </c>
      <c r="AU132" s="17" t="s">
        <v>156</v>
      </c>
      <c r="BK132" s="123">
        <f>BK133+BK142+BK185+BK220+BK223+BK236+BK267+BK308</f>
        <v>0</v>
      </c>
    </row>
    <row r="133" spans="2:65" s="11" customFormat="1" ht="25.9" customHeight="1">
      <c r="B133" s="124"/>
      <c r="D133" s="125" t="s">
        <v>76</v>
      </c>
      <c r="E133" s="126" t="s">
        <v>3412</v>
      </c>
      <c r="F133" s="126" t="s">
        <v>3413</v>
      </c>
      <c r="I133" s="127"/>
      <c r="J133" s="128">
        <f>BK133</f>
        <v>0</v>
      </c>
      <c r="L133" s="124"/>
      <c r="M133" s="129"/>
      <c r="P133" s="130">
        <f>SUM(P134:P141)</f>
        <v>0</v>
      </c>
      <c r="R133" s="130">
        <f>SUM(R134:R141)</f>
        <v>0</v>
      </c>
      <c r="T133" s="131">
        <f>SUM(T134:T141)</f>
        <v>0</v>
      </c>
      <c r="AR133" s="125" t="s">
        <v>84</v>
      </c>
      <c r="AT133" s="132" t="s">
        <v>76</v>
      </c>
      <c r="AU133" s="132" t="s">
        <v>77</v>
      </c>
      <c r="AY133" s="125" t="s">
        <v>177</v>
      </c>
      <c r="BK133" s="133">
        <f>SUM(BK134:BK141)</f>
        <v>0</v>
      </c>
    </row>
    <row r="134" spans="2:65" s="1" customFormat="1" ht="16.5" customHeight="1">
      <c r="B134" s="32"/>
      <c r="C134" s="136" t="s">
        <v>84</v>
      </c>
      <c r="D134" s="136" t="s">
        <v>180</v>
      </c>
      <c r="E134" s="137" t="s">
        <v>3414</v>
      </c>
      <c r="F134" s="138" t="s">
        <v>3415</v>
      </c>
      <c r="G134" s="139" t="s">
        <v>183</v>
      </c>
      <c r="H134" s="140">
        <v>1</v>
      </c>
      <c r="I134" s="141"/>
      <c r="J134" s="142">
        <f>ROUND(I134*H134,2)</f>
        <v>0</v>
      </c>
      <c r="K134" s="138" t="s">
        <v>1</v>
      </c>
      <c r="L134" s="32"/>
      <c r="M134" s="143" t="s">
        <v>1</v>
      </c>
      <c r="N134" s="144" t="s">
        <v>42</v>
      </c>
      <c r="P134" s="145">
        <f>O134*H134</f>
        <v>0</v>
      </c>
      <c r="Q134" s="145">
        <v>0</v>
      </c>
      <c r="R134" s="145">
        <f>Q134*H134</f>
        <v>0</v>
      </c>
      <c r="S134" s="145">
        <v>0</v>
      </c>
      <c r="T134" s="146">
        <f>S134*H134</f>
        <v>0</v>
      </c>
      <c r="AR134" s="147" t="s">
        <v>115</v>
      </c>
      <c r="AT134" s="147" t="s">
        <v>180</v>
      </c>
      <c r="AU134" s="147" t="s">
        <v>84</v>
      </c>
      <c r="AY134" s="17" t="s">
        <v>177</v>
      </c>
      <c r="BE134" s="148">
        <f>IF(N134="základní",J134,0)</f>
        <v>0</v>
      </c>
      <c r="BF134" s="148">
        <f>IF(N134="snížená",J134,0)</f>
        <v>0</v>
      </c>
      <c r="BG134" s="148">
        <f>IF(N134="zákl. přenesená",J134,0)</f>
        <v>0</v>
      </c>
      <c r="BH134" s="148">
        <f>IF(N134="sníž. přenesená",J134,0)</f>
        <v>0</v>
      </c>
      <c r="BI134" s="148">
        <f>IF(N134="nulová",J134,0)</f>
        <v>0</v>
      </c>
      <c r="BJ134" s="17" t="s">
        <v>84</v>
      </c>
      <c r="BK134" s="148">
        <f>ROUND(I134*H134,2)</f>
        <v>0</v>
      </c>
      <c r="BL134" s="17" t="s">
        <v>115</v>
      </c>
      <c r="BM134" s="147" t="s">
        <v>3416</v>
      </c>
    </row>
    <row r="135" spans="2:65" s="1" customFormat="1" ht="11.25">
      <c r="B135" s="32"/>
      <c r="D135" s="149" t="s">
        <v>186</v>
      </c>
      <c r="F135" s="150" t="s">
        <v>3415</v>
      </c>
      <c r="I135" s="151"/>
      <c r="L135" s="32"/>
      <c r="M135" s="152"/>
      <c r="T135" s="56"/>
      <c r="AT135" s="17" t="s">
        <v>186</v>
      </c>
      <c r="AU135" s="17" t="s">
        <v>84</v>
      </c>
    </row>
    <row r="136" spans="2:65" s="1" customFormat="1" ht="16.5" customHeight="1">
      <c r="B136" s="32"/>
      <c r="C136" s="136" t="s">
        <v>86</v>
      </c>
      <c r="D136" s="136" t="s">
        <v>180</v>
      </c>
      <c r="E136" s="137" t="s">
        <v>3417</v>
      </c>
      <c r="F136" s="138" t="s">
        <v>3418</v>
      </c>
      <c r="G136" s="139" t="s">
        <v>183</v>
      </c>
      <c r="H136" s="140">
        <v>1</v>
      </c>
      <c r="I136" s="141"/>
      <c r="J136" s="142">
        <f>ROUND(I136*H136,2)</f>
        <v>0</v>
      </c>
      <c r="K136" s="138" t="s">
        <v>1</v>
      </c>
      <c r="L136" s="32"/>
      <c r="M136" s="143" t="s">
        <v>1</v>
      </c>
      <c r="N136" s="144" t="s">
        <v>42</v>
      </c>
      <c r="P136" s="145">
        <f>O136*H136</f>
        <v>0</v>
      </c>
      <c r="Q136" s="145">
        <v>0</v>
      </c>
      <c r="R136" s="145">
        <f>Q136*H136</f>
        <v>0</v>
      </c>
      <c r="S136" s="145">
        <v>0</v>
      </c>
      <c r="T136" s="146">
        <f>S136*H136</f>
        <v>0</v>
      </c>
      <c r="AR136" s="147" t="s">
        <v>115</v>
      </c>
      <c r="AT136" s="147" t="s">
        <v>180</v>
      </c>
      <c r="AU136" s="147" t="s">
        <v>84</v>
      </c>
      <c r="AY136" s="17" t="s">
        <v>177</v>
      </c>
      <c r="BE136" s="148">
        <f>IF(N136="základní",J136,0)</f>
        <v>0</v>
      </c>
      <c r="BF136" s="148">
        <f>IF(N136="snížená",J136,0)</f>
        <v>0</v>
      </c>
      <c r="BG136" s="148">
        <f>IF(N136="zákl. přenesená",J136,0)</f>
        <v>0</v>
      </c>
      <c r="BH136" s="148">
        <f>IF(N136="sníž. přenesená",J136,0)</f>
        <v>0</v>
      </c>
      <c r="BI136" s="148">
        <f>IF(N136="nulová",J136,0)</f>
        <v>0</v>
      </c>
      <c r="BJ136" s="17" t="s">
        <v>84</v>
      </c>
      <c r="BK136" s="148">
        <f>ROUND(I136*H136,2)</f>
        <v>0</v>
      </c>
      <c r="BL136" s="17" t="s">
        <v>115</v>
      </c>
      <c r="BM136" s="147" t="s">
        <v>3419</v>
      </c>
    </row>
    <row r="137" spans="2:65" s="1" customFormat="1" ht="11.25">
      <c r="B137" s="32"/>
      <c r="D137" s="149" t="s">
        <v>186</v>
      </c>
      <c r="F137" s="150" t="s">
        <v>3418</v>
      </c>
      <c r="I137" s="151"/>
      <c r="L137" s="32"/>
      <c r="M137" s="152"/>
      <c r="T137" s="56"/>
      <c r="AT137" s="17" t="s">
        <v>186</v>
      </c>
      <c r="AU137" s="17" t="s">
        <v>84</v>
      </c>
    </row>
    <row r="138" spans="2:65" s="1" customFormat="1" ht="16.5" customHeight="1">
      <c r="B138" s="32"/>
      <c r="C138" s="136" t="s">
        <v>102</v>
      </c>
      <c r="D138" s="136" t="s">
        <v>180</v>
      </c>
      <c r="E138" s="137" t="s">
        <v>3420</v>
      </c>
      <c r="F138" s="138" t="s">
        <v>3421</v>
      </c>
      <c r="G138" s="139" t="s">
        <v>183</v>
      </c>
      <c r="H138" s="140">
        <v>1</v>
      </c>
      <c r="I138" s="141"/>
      <c r="J138" s="142">
        <f>ROUND(I138*H138,2)</f>
        <v>0</v>
      </c>
      <c r="K138" s="138" t="s">
        <v>1</v>
      </c>
      <c r="L138" s="32"/>
      <c r="M138" s="143" t="s">
        <v>1</v>
      </c>
      <c r="N138" s="144" t="s">
        <v>42</v>
      </c>
      <c r="P138" s="145">
        <f>O138*H138</f>
        <v>0</v>
      </c>
      <c r="Q138" s="145">
        <v>0</v>
      </c>
      <c r="R138" s="145">
        <f>Q138*H138</f>
        <v>0</v>
      </c>
      <c r="S138" s="145">
        <v>0</v>
      </c>
      <c r="T138" s="146">
        <f>S138*H138</f>
        <v>0</v>
      </c>
      <c r="AR138" s="147" t="s">
        <v>115</v>
      </c>
      <c r="AT138" s="147" t="s">
        <v>180</v>
      </c>
      <c r="AU138" s="147" t="s">
        <v>84</v>
      </c>
      <c r="AY138" s="17" t="s">
        <v>177</v>
      </c>
      <c r="BE138" s="148">
        <f>IF(N138="základní",J138,0)</f>
        <v>0</v>
      </c>
      <c r="BF138" s="148">
        <f>IF(N138="snížená",J138,0)</f>
        <v>0</v>
      </c>
      <c r="BG138" s="148">
        <f>IF(N138="zákl. přenesená",J138,0)</f>
        <v>0</v>
      </c>
      <c r="BH138" s="148">
        <f>IF(N138="sníž. přenesená",J138,0)</f>
        <v>0</v>
      </c>
      <c r="BI138" s="148">
        <f>IF(N138="nulová",J138,0)</f>
        <v>0</v>
      </c>
      <c r="BJ138" s="17" t="s">
        <v>84</v>
      </c>
      <c r="BK138" s="148">
        <f>ROUND(I138*H138,2)</f>
        <v>0</v>
      </c>
      <c r="BL138" s="17" t="s">
        <v>115</v>
      </c>
      <c r="BM138" s="147" t="s">
        <v>3422</v>
      </c>
    </row>
    <row r="139" spans="2:65" s="1" customFormat="1" ht="11.25">
      <c r="B139" s="32"/>
      <c r="D139" s="149" t="s">
        <v>186</v>
      </c>
      <c r="F139" s="150" t="s">
        <v>3421</v>
      </c>
      <c r="I139" s="151"/>
      <c r="L139" s="32"/>
      <c r="M139" s="152"/>
      <c r="T139" s="56"/>
      <c r="AT139" s="17" t="s">
        <v>186</v>
      </c>
      <c r="AU139" s="17" t="s">
        <v>84</v>
      </c>
    </row>
    <row r="140" spans="2:65" s="1" customFormat="1" ht="16.5" customHeight="1">
      <c r="B140" s="32"/>
      <c r="C140" s="136" t="s">
        <v>115</v>
      </c>
      <c r="D140" s="136" t="s">
        <v>180</v>
      </c>
      <c r="E140" s="137" t="s">
        <v>3423</v>
      </c>
      <c r="F140" s="138" t="s">
        <v>3424</v>
      </c>
      <c r="G140" s="139" t="s">
        <v>183</v>
      </c>
      <c r="H140" s="140">
        <v>1</v>
      </c>
      <c r="I140" s="141"/>
      <c r="J140" s="142">
        <f>ROUND(I140*H140,2)</f>
        <v>0</v>
      </c>
      <c r="K140" s="138" t="s">
        <v>1</v>
      </c>
      <c r="L140" s="32"/>
      <c r="M140" s="143" t="s">
        <v>1</v>
      </c>
      <c r="N140" s="144" t="s">
        <v>42</v>
      </c>
      <c r="P140" s="145">
        <f>O140*H140</f>
        <v>0</v>
      </c>
      <c r="Q140" s="145">
        <v>0</v>
      </c>
      <c r="R140" s="145">
        <f>Q140*H140</f>
        <v>0</v>
      </c>
      <c r="S140" s="145">
        <v>0</v>
      </c>
      <c r="T140" s="146">
        <f>S140*H140</f>
        <v>0</v>
      </c>
      <c r="AR140" s="147" t="s">
        <v>115</v>
      </c>
      <c r="AT140" s="147" t="s">
        <v>180</v>
      </c>
      <c r="AU140" s="147" t="s">
        <v>84</v>
      </c>
      <c r="AY140" s="17" t="s">
        <v>177</v>
      </c>
      <c r="BE140" s="148">
        <f>IF(N140="základní",J140,0)</f>
        <v>0</v>
      </c>
      <c r="BF140" s="148">
        <f>IF(N140="snížená",J140,0)</f>
        <v>0</v>
      </c>
      <c r="BG140" s="148">
        <f>IF(N140="zákl. přenesená",J140,0)</f>
        <v>0</v>
      </c>
      <c r="BH140" s="148">
        <f>IF(N140="sníž. přenesená",J140,0)</f>
        <v>0</v>
      </c>
      <c r="BI140" s="148">
        <f>IF(N140="nulová",J140,0)</f>
        <v>0</v>
      </c>
      <c r="BJ140" s="17" t="s">
        <v>84</v>
      </c>
      <c r="BK140" s="148">
        <f>ROUND(I140*H140,2)</f>
        <v>0</v>
      </c>
      <c r="BL140" s="17" t="s">
        <v>115</v>
      </c>
      <c r="BM140" s="147" t="s">
        <v>3425</v>
      </c>
    </row>
    <row r="141" spans="2:65" s="1" customFormat="1" ht="11.25">
      <c r="B141" s="32"/>
      <c r="D141" s="149" t="s">
        <v>186</v>
      </c>
      <c r="F141" s="150" t="s">
        <v>3424</v>
      </c>
      <c r="I141" s="151"/>
      <c r="L141" s="32"/>
      <c r="M141" s="152"/>
      <c r="T141" s="56"/>
      <c r="AT141" s="17" t="s">
        <v>186</v>
      </c>
      <c r="AU141" s="17" t="s">
        <v>84</v>
      </c>
    </row>
    <row r="142" spans="2:65" s="11" customFormat="1" ht="25.9" customHeight="1">
      <c r="B142" s="124"/>
      <c r="D142" s="125" t="s">
        <v>76</v>
      </c>
      <c r="E142" s="126" t="s">
        <v>3426</v>
      </c>
      <c r="F142" s="126" t="s">
        <v>3427</v>
      </c>
      <c r="I142" s="127"/>
      <c r="J142" s="128">
        <f>BK142</f>
        <v>0</v>
      </c>
      <c r="L142" s="124"/>
      <c r="M142" s="129"/>
      <c r="P142" s="130">
        <f>SUM(P143:P184)</f>
        <v>0</v>
      </c>
      <c r="R142" s="130">
        <f>SUM(R143:R184)</f>
        <v>0</v>
      </c>
      <c r="T142" s="131">
        <f>SUM(T143:T184)</f>
        <v>0</v>
      </c>
      <c r="AR142" s="125" t="s">
        <v>84</v>
      </c>
      <c r="AT142" s="132" t="s">
        <v>76</v>
      </c>
      <c r="AU142" s="132" t="s">
        <v>77</v>
      </c>
      <c r="AY142" s="125" t="s">
        <v>177</v>
      </c>
      <c r="BK142" s="133">
        <f>SUM(BK143:BK184)</f>
        <v>0</v>
      </c>
    </row>
    <row r="143" spans="2:65" s="1" customFormat="1" ht="16.5" customHeight="1">
      <c r="B143" s="32"/>
      <c r="C143" s="136" t="s">
        <v>176</v>
      </c>
      <c r="D143" s="136" t="s">
        <v>180</v>
      </c>
      <c r="E143" s="137" t="s">
        <v>3428</v>
      </c>
      <c r="F143" s="138" t="s">
        <v>3429</v>
      </c>
      <c r="G143" s="139" t="s">
        <v>183</v>
      </c>
      <c r="H143" s="140">
        <v>11</v>
      </c>
      <c r="I143" s="141"/>
      <c r="J143" s="142">
        <f>ROUND(I143*H143,2)</f>
        <v>0</v>
      </c>
      <c r="K143" s="138" t="s">
        <v>1</v>
      </c>
      <c r="L143" s="32"/>
      <c r="M143" s="143" t="s">
        <v>1</v>
      </c>
      <c r="N143" s="144" t="s">
        <v>42</v>
      </c>
      <c r="P143" s="145">
        <f>O143*H143</f>
        <v>0</v>
      </c>
      <c r="Q143" s="145">
        <v>0</v>
      </c>
      <c r="R143" s="145">
        <f>Q143*H143</f>
        <v>0</v>
      </c>
      <c r="S143" s="145">
        <v>0</v>
      </c>
      <c r="T143" s="146">
        <f>S143*H143</f>
        <v>0</v>
      </c>
      <c r="AR143" s="147" t="s">
        <v>115</v>
      </c>
      <c r="AT143" s="147" t="s">
        <v>180</v>
      </c>
      <c r="AU143" s="147" t="s">
        <v>84</v>
      </c>
      <c r="AY143" s="17" t="s">
        <v>177</v>
      </c>
      <c r="BE143" s="148">
        <f>IF(N143="základní",J143,0)</f>
        <v>0</v>
      </c>
      <c r="BF143" s="148">
        <f>IF(N143="snížená",J143,0)</f>
        <v>0</v>
      </c>
      <c r="BG143" s="148">
        <f>IF(N143="zákl. přenesená",J143,0)</f>
        <v>0</v>
      </c>
      <c r="BH143" s="148">
        <f>IF(N143="sníž. přenesená",J143,0)</f>
        <v>0</v>
      </c>
      <c r="BI143" s="148">
        <f>IF(N143="nulová",J143,0)</f>
        <v>0</v>
      </c>
      <c r="BJ143" s="17" t="s">
        <v>84</v>
      </c>
      <c r="BK143" s="148">
        <f>ROUND(I143*H143,2)</f>
        <v>0</v>
      </c>
      <c r="BL143" s="17" t="s">
        <v>115</v>
      </c>
      <c r="BM143" s="147" t="s">
        <v>3430</v>
      </c>
    </row>
    <row r="144" spans="2:65" s="1" customFormat="1" ht="11.25">
      <c r="B144" s="32"/>
      <c r="D144" s="149" t="s">
        <v>186</v>
      </c>
      <c r="F144" s="150" t="s">
        <v>3429</v>
      </c>
      <c r="I144" s="151"/>
      <c r="L144" s="32"/>
      <c r="M144" s="152"/>
      <c r="T144" s="56"/>
      <c r="AT144" s="17" t="s">
        <v>186</v>
      </c>
      <c r="AU144" s="17" t="s">
        <v>84</v>
      </c>
    </row>
    <row r="145" spans="2:65" s="1" customFormat="1" ht="16.5" customHeight="1">
      <c r="B145" s="32"/>
      <c r="C145" s="136" t="s">
        <v>277</v>
      </c>
      <c r="D145" s="136" t="s">
        <v>180</v>
      </c>
      <c r="E145" s="137" t="s">
        <v>3431</v>
      </c>
      <c r="F145" s="138" t="s">
        <v>3432</v>
      </c>
      <c r="G145" s="139" t="s">
        <v>183</v>
      </c>
      <c r="H145" s="140">
        <v>17</v>
      </c>
      <c r="I145" s="141"/>
      <c r="J145" s="142">
        <f>ROUND(I145*H145,2)</f>
        <v>0</v>
      </c>
      <c r="K145" s="138" t="s">
        <v>1</v>
      </c>
      <c r="L145" s="32"/>
      <c r="M145" s="143" t="s">
        <v>1</v>
      </c>
      <c r="N145" s="144" t="s">
        <v>42</v>
      </c>
      <c r="P145" s="145">
        <f>O145*H145</f>
        <v>0</v>
      </c>
      <c r="Q145" s="145">
        <v>0</v>
      </c>
      <c r="R145" s="145">
        <f>Q145*H145</f>
        <v>0</v>
      </c>
      <c r="S145" s="145">
        <v>0</v>
      </c>
      <c r="T145" s="146">
        <f>S145*H145</f>
        <v>0</v>
      </c>
      <c r="AR145" s="147" t="s">
        <v>115</v>
      </c>
      <c r="AT145" s="147" t="s">
        <v>180</v>
      </c>
      <c r="AU145" s="147" t="s">
        <v>84</v>
      </c>
      <c r="AY145" s="17" t="s">
        <v>177</v>
      </c>
      <c r="BE145" s="148">
        <f>IF(N145="základní",J145,0)</f>
        <v>0</v>
      </c>
      <c r="BF145" s="148">
        <f>IF(N145="snížená",J145,0)</f>
        <v>0</v>
      </c>
      <c r="BG145" s="148">
        <f>IF(N145="zákl. přenesená",J145,0)</f>
        <v>0</v>
      </c>
      <c r="BH145" s="148">
        <f>IF(N145="sníž. přenesená",J145,0)</f>
        <v>0</v>
      </c>
      <c r="BI145" s="148">
        <f>IF(N145="nulová",J145,0)</f>
        <v>0</v>
      </c>
      <c r="BJ145" s="17" t="s">
        <v>84</v>
      </c>
      <c r="BK145" s="148">
        <f>ROUND(I145*H145,2)</f>
        <v>0</v>
      </c>
      <c r="BL145" s="17" t="s">
        <v>115</v>
      </c>
      <c r="BM145" s="147" t="s">
        <v>3433</v>
      </c>
    </row>
    <row r="146" spans="2:65" s="1" customFormat="1" ht="11.25">
      <c r="B146" s="32"/>
      <c r="D146" s="149" t="s">
        <v>186</v>
      </c>
      <c r="F146" s="150" t="s">
        <v>3432</v>
      </c>
      <c r="I146" s="151"/>
      <c r="L146" s="32"/>
      <c r="M146" s="152"/>
      <c r="T146" s="56"/>
      <c r="AT146" s="17" t="s">
        <v>186</v>
      </c>
      <c r="AU146" s="17" t="s">
        <v>84</v>
      </c>
    </row>
    <row r="147" spans="2:65" s="1" customFormat="1" ht="16.5" customHeight="1">
      <c r="B147" s="32"/>
      <c r="C147" s="136" t="s">
        <v>283</v>
      </c>
      <c r="D147" s="136" t="s">
        <v>180</v>
      </c>
      <c r="E147" s="137" t="s">
        <v>3434</v>
      </c>
      <c r="F147" s="138" t="s">
        <v>3435</v>
      </c>
      <c r="G147" s="139" t="s">
        <v>183</v>
      </c>
      <c r="H147" s="140">
        <v>1</v>
      </c>
      <c r="I147" s="141"/>
      <c r="J147" s="142">
        <f>ROUND(I147*H147,2)</f>
        <v>0</v>
      </c>
      <c r="K147" s="138" t="s">
        <v>1</v>
      </c>
      <c r="L147" s="32"/>
      <c r="M147" s="143" t="s">
        <v>1</v>
      </c>
      <c r="N147" s="144" t="s">
        <v>42</v>
      </c>
      <c r="P147" s="145">
        <f>O147*H147</f>
        <v>0</v>
      </c>
      <c r="Q147" s="145">
        <v>0</v>
      </c>
      <c r="R147" s="145">
        <f>Q147*H147</f>
        <v>0</v>
      </c>
      <c r="S147" s="145">
        <v>0</v>
      </c>
      <c r="T147" s="146">
        <f>S147*H147</f>
        <v>0</v>
      </c>
      <c r="AR147" s="147" t="s">
        <v>115</v>
      </c>
      <c r="AT147" s="147" t="s">
        <v>180</v>
      </c>
      <c r="AU147" s="147" t="s">
        <v>84</v>
      </c>
      <c r="AY147" s="17" t="s">
        <v>177</v>
      </c>
      <c r="BE147" s="148">
        <f>IF(N147="základní",J147,0)</f>
        <v>0</v>
      </c>
      <c r="BF147" s="148">
        <f>IF(N147="snížená",J147,0)</f>
        <v>0</v>
      </c>
      <c r="BG147" s="148">
        <f>IF(N147="zákl. přenesená",J147,0)</f>
        <v>0</v>
      </c>
      <c r="BH147" s="148">
        <f>IF(N147="sníž. přenesená",J147,0)</f>
        <v>0</v>
      </c>
      <c r="BI147" s="148">
        <f>IF(N147="nulová",J147,0)</f>
        <v>0</v>
      </c>
      <c r="BJ147" s="17" t="s">
        <v>84</v>
      </c>
      <c r="BK147" s="148">
        <f>ROUND(I147*H147,2)</f>
        <v>0</v>
      </c>
      <c r="BL147" s="17" t="s">
        <v>115</v>
      </c>
      <c r="BM147" s="147" t="s">
        <v>3436</v>
      </c>
    </row>
    <row r="148" spans="2:65" s="1" customFormat="1" ht="11.25">
      <c r="B148" s="32"/>
      <c r="D148" s="149" t="s">
        <v>186</v>
      </c>
      <c r="F148" s="150" t="s">
        <v>3435</v>
      </c>
      <c r="I148" s="151"/>
      <c r="L148" s="32"/>
      <c r="M148" s="152"/>
      <c r="T148" s="56"/>
      <c r="AT148" s="17" t="s">
        <v>186</v>
      </c>
      <c r="AU148" s="17" t="s">
        <v>84</v>
      </c>
    </row>
    <row r="149" spans="2:65" s="1" customFormat="1" ht="16.5" customHeight="1">
      <c r="B149" s="32"/>
      <c r="C149" s="136" t="s">
        <v>290</v>
      </c>
      <c r="D149" s="136" t="s">
        <v>180</v>
      </c>
      <c r="E149" s="137" t="s">
        <v>3437</v>
      </c>
      <c r="F149" s="138" t="s">
        <v>3438</v>
      </c>
      <c r="G149" s="139" t="s">
        <v>183</v>
      </c>
      <c r="H149" s="140">
        <v>6</v>
      </c>
      <c r="I149" s="141"/>
      <c r="J149" s="142">
        <f>ROUND(I149*H149,2)</f>
        <v>0</v>
      </c>
      <c r="K149" s="138" t="s">
        <v>1</v>
      </c>
      <c r="L149" s="32"/>
      <c r="M149" s="143" t="s">
        <v>1</v>
      </c>
      <c r="N149" s="144" t="s">
        <v>42</v>
      </c>
      <c r="P149" s="145">
        <f>O149*H149</f>
        <v>0</v>
      </c>
      <c r="Q149" s="145">
        <v>0</v>
      </c>
      <c r="R149" s="145">
        <f>Q149*H149</f>
        <v>0</v>
      </c>
      <c r="S149" s="145">
        <v>0</v>
      </c>
      <c r="T149" s="146">
        <f>S149*H149</f>
        <v>0</v>
      </c>
      <c r="AR149" s="147" t="s">
        <v>115</v>
      </c>
      <c r="AT149" s="147" t="s">
        <v>180</v>
      </c>
      <c r="AU149" s="147" t="s">
        <v>84</v>
      </c>
      <c r="AY149" s="17" t="s">
        <v>177</v>
      </c>
      <c r="BE149" s="148">
        <f>IF(N149="základní",J149,0)</f>
        <v>0</v>
      </c>
      <c r="BF149" s="148">
        <f>IF(N149="snížená",J149,0)</f>
        <v>0</v>
      </c>
      <c r="BG149" s="148">
        <f>IF(N149="zákl. přenesená",J149,0)</f>
        <v>0</v>
      </c>
      <c r="BH149" s="148">
        <f>IF(N149="sníž. přenesená",J149,0)</f>
        <v>0</v>
      </c>
      <c r="BI149" s="148">
        <f>IF(N149="nulová",J149,0)</f>
        <v>0</v>
      </c>
      <c r="BJ149" s="17" t="s">
        <v>84</v>
      </c>
      <c r="BK149" s="148">
        <f>ROUND(I149*H149,2)</f>
        <v>0</v>
      </c>
      <c r="BL149" s="17" t="s">
        <v>115</v>
      </c>
      <c r="BM149" s="147" t="s">
        <v>3439</v>
      </c>
    </row>
    <row r="150" spans="2:65" s="1" customFormat="1" ht="11.25">
      <c r="B150" s="32"/>
      <c r="D150" s="149" t="s">
        <v>186</v>
      </c>
      <c r="F150" s="150" t="s">
        <v>3438</v>
      </c>
      <c r="I150" s="151"/>
      <c r="L150" s="32"/>
      <c r="M150" s="152"/>
      <c r="T150" s="56"/>
      <c r="AT150" s="17" t="s">
        <v>186</v>
      </c>
      <c r="AU150" s="17" t="s">
        <v>84</v>
      </c>
    </row>
    <row r="151" spans="2:65" s="1" customFormat="1" ht="16.5" customHeight="1">
      <c r="B151" s="32"/>
      <c r="C151" s="136" t="s">
        <v>299</v>
      </c>
      <c r="D151" s="136" t="s">
        <v>180</v>
      </c>
      <c r="E151" s="137" t="s">
        <v>3440</v>
      </c>
      <c r="F151" s="138" t="s">
        <v>3441</v>
      </c>
      <c r="G151" s="139" t="s">
        <v>183</v>
      </c>
      <c r="H151" s="140">
        <v>2</v>
      </c>
      <c r="I151" s="141"/>
      <c r="J151" s="142">
        <f>ROUND(I151*H151,2)</f>
        <v>0</v>
      </c>
      <c r="K151" s="138" t="s">
        <v>1</v>
      </c>
      <c r="L151" s="32"/>
      <c r="M151" s="143" t="s">
        <v>1</v>
      </c>
      <c r="N151" s="144" t="s">
        <v>42</v>
      </c>
      <c r="P151" s="145">
        <f>O151*H151</f>
        <v>0</v>
      </c>
      <c r="Q151" s="145">
        <v>0</v>
      </c>
      <c r="R151" s="145">
        <f>Q151*H151</f>
        <v>0</v>
      </c>
      <c r="S151" s="145">
        <v>0</v>
      </c>
      <c r="T151" s="146">
        <f>S151*H151</f>
        <v>0</v>
      </c>
      <c r="AR151" s="147" t="s">
        <v>115</v>
      </c>
      <c r="AT151" s="147" t="s">
        <v>180</v>
      </c>
      <c r="AU151" s="147" t="s">
        <v>84</v>
      </c>
      <c r="AY151" s="17" t="s">
        <v>177</v>
      </c>
      <c r="BE151" s="148">
        <f>IF(N151="základní",J151,0)</f>
        <v>0</v>
      </c>
      <c r="BF151" s="148">
        <f>IF(N151="snížená",J151,0)</f>
        <v>0</v>
      </c>
      <c r="BG151" s="148">
        <f>IF(N151="zákl. přenesená",J151,0)</f>
        <v>0</v>
      </c>
      <c r="BH151" s="148">
        <f>IF(N151="sníž. přenesená",J151,0)</f>
        <v>0</v>
      </c>
      <c r="BI151" s="148">
        <f>IF(N151="nulová",J151,0)</f>
        <v>0</v>
      </c>
      <c r="BJ151" s="17" t="s">
        <v>84</v>
      </c>
      <c r="BK151" s="148">
        <f>ROUND(I151*H151,2)</f>
        <v>0</v>
      </c>
      <c r="BL151" s="17" t="s">
        <v>115</v>
      </c>
      <c r="BM151" s="147" t="s">
        <v>3442</v>
      </c>
    </row>
    <row r="152" spans="2:65" s="1" customFormat="1" ht="11.25">
      <c r="B152" s="32"/>
      <c r="D152" s="149" t="s">
        <v>186</v>
      </c>
      <c r="F152" s="150" t="s">
        <v>3441</v>
      </c>
      <c r="I152" s="151"/>
      <c r="L152" s="32"/>
      <c r="M152" s="152"/>
      <c r="T152" s="56"/>
      <c r="AT152" s="17" t="s">
        <v>186</v>
      </c>
      <c r="AU152" s="17" t="s">
        <v>84</v>
      </c>
    </row>
    <row r="153" spans="2:65" s="1" customFormat="1" ht="16.5" customHeight="1">
      <c r="B153" s="32"/>
      <c r="C153" s="136" t="s">
        <v>304</v>
      </c>
      <c r="D153" s="136" t="s">
        <v>180</v>
      </c>
      <c r="E153" s="137" t="s">
        <v>3443</v>
      </c>
      <c r="F153" s="138" t="s">
        <v>3444</v>
      </c>
      <c r="G153" s="139" t="s">
        <v>183</v>
      </c>
      <c r="H153" s="140">
        <v>2</v>
      </c>
      <c r="I153" s="141"/>
      <c r="J153" s="142">
        <f>ROUND(I153*H153,2)</f>
        <v>0</v>
      </c>
      <c r="K153" s="138" t="s">
        <v>1</v>
      </c>
      <c r="L153" s="32"/>
      <c r="M153" s="143" t="s">
        <v>1</v>
      </c>
      <c r="N153" s="144" t="s">
        <v>42</v>
      </c>
      <c r="P153" s="145">
        <f>O153*H153</f>
        <v>0</v>
      </c>
      <c r="Q153" s="145">
        <v>0</v>
      </c>
      <c r="R153" s="145">
        <f>Q153*H153</f>
        <v>0</v>
      </c>
      <c r="S153" s="145">
        <v>0</v>
      </c>
      <c r="T153" s="146">
        <f>S153*H153</f>
        <v>0</v>
      </c>
      <c r="AR153" s="147" t="s">
        <v>115</v>
      </c>
      <c r="AT153" s="147" t="s">
        <v>180</v>
      </c>
      <c r="AU153" s="147" t="s">
        <v>84</v>
      </c>
      <c r="AY153" s="17" t="s">
        <v>177</v>
      </c>
      <c r="BE153" s="148">
        <f>IF(N153="základní",J153,0)</f>
        <v>0</v>
      </c>
      <c r="BF153" s="148">
        <f>IF(N153="snížená",J153,0)</f>
        <v>0</v>
      </c>
      <c r="BG153" s="148">
        <f>IF(N153="zákl. přenesená",J153,0)</f>
        <v>0</v>
      </c>
      <c r="BH153" s="148">
        <f>IF(N153="sníž. přenesená",J153,0)</f>
        <v>0</v>
      </c>
      <c r="BI153" s="148">
        <f>IF(N153="nulová",J153,0)</f>
        <v>0</v>
      </c>
      <c r="BJ153" s="17" t="s">
        <v>84</v>
      </c>
      <c r="BK153" s="148">
        <f>ROUND(I153*H153,2)</f>
        <v>0</v>
      </c>
      <c r="BL153" s="17" t="s">
        <v>115</v>
      </c>
      <c r="BM153" s="147" t="s">
        <v>3445</v>
      </c>
    </row>
    <row r="154" spans="2:65" s="1" customFormat="1" ht="11.25">
      <c r="B154" s="32"/>
      <c r="D154" s="149" t="s">
        <v>186</v>
      </c>
      <c r="F154" s="150" t="s">
        <v>3444</v>
      </c>
      <c r="I154" s="151"/>
      <c r="L154" s="32"/>
      <c r="M154" s="152"/>
      <c r="T154" s="56"/>
      <c r="AT154" s="17" t="s">
        <v>186</v>
      </c>
      <c r="AU154" s="17" t="s">
        <v>84</v>
      </c>
    </row>
    <row r="155" spans="2:65" s="1" customFormat="1" ht="16.5" customHeight="1">
      <c r="B155" s="32"/>
      <c r="C155" s="136" t="s">
        <v>311</v>
      </c>
      <c r="D155" s="136" t="s">
        <v>180</v>
      </c>
      <c r="E155" s="137" t="s">
        <v>3446</v>
      </c>
      <c r="F155" s="138" t="s">
        <v>3447</v>
      </c>
      <c r="G155" s="139" t="s">
        <v>183</v>
      </c>
      <c r="H155" s="140">
        <v>1</v>
      </c>
      <c r="I155" s="141"/>
      <c r="J155" s="142">
        <f>ROUND(I155*H155,2)</f>
        <v>0</v>
      </c>
      <c r="K155" s="138" t="s">
        <v>1</v>
      </c>
      <c r="L155" s="32"/>
      <c r="M155" s="143" t="s">
        <v>1</v>
      </c>
      <c r="N155" s="144" t="s">
        <v>42</v>
      </c>
      <c r="P155" s="145">
        <f>O155*H155</f>
        <v>0</v>
      </c>
      <c r="Q155" s="145">
        <v>0</v>
      </c>
      <c r="R155" s="145">
        <f>Q155*H155</f>
        <v>0</v>
      </c>
      <c r="S155" s="145">
        <v>0</v>
      </c>
      <c r="T155" s="146">
        <f>S155*H155</f>
        <v>0</v>
      </c>
      <c r="AR155" s="147" t="s">
        <v>115</v>
      </c>
      <c r="AT155" s="147" t="s">
        <v>180</v>
      </c>
      <c r="AU155" s="147" t="s">
        <v>84</v>
      </c>
      <c r="AY155" s="17" t="s">
        <v>177</v>
      </c>
      <c r="BE155" s="148">
        <f>IF(N155="základní",J155,0)</f>
        <v>0</v>
      </c>
      <c r="BF155" s="148">
        <f>IF(N155="snížená",J155,0)</f>
        <v>0</v>
      </c>
      <c r="BG155" s="148">
        <f>IF(N155="zákl. přenesená",J155,0)</f>
        <v>0</v>
      </c>
      <c r="BH155" s="148">
        <f>IF(N155="sníž. přenesená",J155,0)</f>
        <v>0</v>
      </c>
      <c r="BI155" s="148">
        <f>IF(N155="nulová",J155,0)</f>
        <v>0</v>
      </c>
      <c r="BJ155" s="17" t="s">
        <v>84</v>
      </c>
      <c r="BK155" s="148">
        <f>ROUND(I155*H155,2)</f>
        <v>0</v>
      </c>
      <c r="BL155" s="17" t="s">
        <v>115</v>
      </c>
      <c r="BM155" s="147" t="s">
        <v>3448</v>
      </c>
    </row>
    <row r="156" spans="2:65" s="1" customFormat="1" ht="11.25">
      <c r="B156" s="32"/>
      <c r="D156" s="149" t="s">
        <v>186</v>
      </c>
      <c r="F156" s="150" t="s">
        <v>3447</v>
      </c>
      <c r="I156" s="151"/>
      <c r="L156" s="32"/>
      <c r="M156" s="152"/>
      <c r="T156" s="56"/>
      <c r="AT156" s="17" t="s">
        <v>186</v>
      </c>
      <c r="AU156" s="17" t="s">
        <v>84</v>
      </c>
    </row>
    <row r="157" spans="2:65" s="1" customFormat="1" ht="16.5" customHeight="1">
      <c r="B157" s="32"/>
      <c r="C157" s="136" t="s">
        <v>8</v>
      </c>
      <c r="D157" s="136" t="s">
        <v>180</v>
      </c>
      <c r="E157" s="137" t="s">
        <v>3449</v>
      </c>
      <c r="F157" s="138" t="s">
        <v>3450</v>
      </c>
      <c r="G157" s="139" t="s">
        <v>183</v>
      </c>
      <c r="H157" s="140">
        <v>3</v>
      </c>
      <c r="I157" s="141"/>
      <c r="J157" s="142">
        <f>ROUND(I157*H157,2)</f>
        <v>0</v>
      </c>
      <c r="K157" s="138" t="s">
        <v>1</v>
      </c>
      <c r="L157" s="32"/>
      <c r="M157" s="143" t="s">
        <v>1</v>
      </c>
      <c r="N157" s="144" t="s">
        <v>42</v>
      </c>
      <c r="P157" s="145">
        <f>O157*H157</f>
        <v>0</v>
      </c>
      <c r="Q157" s="145">
        <v>0</v>
      </c>
      <c r="R157" s="145">
        <f>Q157*H157</f>
        <v>0</v>
      </c>
      <c r="S157" s="145">
        <v>0</v>
      </c>
      <c r="T157" s="146">
        <f>S157*H157</f>
        <v>0</v>
      </c>
      <c r="AR157" s="147" t="s">
        <v>115</v>
      </c>
      <c r="AT157" s="147" t="s">
        <v>180</v>
      </c>
      <c r="AU157" s="147" t="s">
        <v>84</v>
      </c>
      <c r="AY157" s="17" t="s">
        <v>177</v>
      </c>
      <c r="BE157" s="148">
        <f>IF(N157="základní",J157,0)</f>
        <v>0</v>
      </c>
      <c r="BF157" s="148">
        <f>IF(N157="snížená",J157,0)</f>
        <v>0</v>
      </c>
      <c r="BG157" s="148">
        <f>IF(N157="zákl. přenesená",J157,0)</f>
        <v>0</v>
      </c>
      <c r="BH157" s="148">
        <f>IF(N157="sníž. přenesená",J157,0)</f>
        <v>0</v>
      </c>
      <c r="BI157" s="148">
        <f>IF(N157="nulová",J157,0)</f>
        <v>0</v>
      </c>
      <c r="BJ157" s="17" t="s">
        <v>84</v>
      </c>
      <c r="BK157" s="148">
        <f>ROUND(I157*H157,2)</f>
        <v>0</v>
      </c>
      <c r="BL157" s="17" t="s">
        <v>115</v>
      </c>
      <c r="BM157" s="147" t="s">
        <v>3451</v>
      </c>
    </row>
    <row r="158" spans="2:65" s="1" customFormat="1" ht="11.25">
      <c r="B158" s="32"/>
      <c r="D158" s="149" t="s">
        <v>186</v>
      </c>
      <c r="F158" s="150" t="s">
        <v>3450</v>
      </c>
      <c r="I158" s="151"/>
      <c r="L158" s="32"/>
      <c r="M158" s="152"/>
      <c r="T158" s="56"/>
      <c r="AT158" s="17" t="s">
        <v>186</v>
      </c>
      <c r="AU158" s="17" t="s">
        <v>84</v>
      </c>
    </row>
    <row r="159" spans="2:65" s="1" customFormat="1" ht="16.5" customHeight="1">
      <c r="B159" s="32"/>
      <c r="C159" s="136" t="s">
        <v>322</v>
      </c>
      <c r="D159" s="136" t="s">
        <v>180</v>
      </c>
      <c r="E159" s="137" t="s">
        <v>3452</v>
      </c>
      <c r="F159" s="138" t="s">
        <v>3453</v>
      </c>
      <c r="G159" s="139" t="s">
        <v>183</v>
      </c>
      <c r="H159" s="140">
        <v>1</v>
      </c>
      <c r="I159" s="141"/>
      <c r="J159" s="142">
        <f>ROUND(I159*H159,2)</f>
        <v>0</v>
      </c>
      <c r="K159" s="138" t="s">
        <v>1</v>
      </c>
      <c r="L159" s="32"/>
      <c r="M159" s="143" t="s">
        <v>1</v>
      </c>
      <c r="N159" s="144" t="s">
        <v>42</v>
      </c>
      <c r="P159" s="145">
        <f>O159*H159</f>
        <v>0</v>
      </c>
      <c r="Q159" s="145">
        <v>0</v>
      </c>
      <c r="R159" s="145">
        <f>Q159*H159</f>
        <v>0</v>
      </c>
      <c r="S159" s="145">
        <v>0</v>
      </c>
      <c r="T159" s="146">
        <f>S159*H159</f>
        <v>0</v>
      </c>
      <c r="AR159" s="147" t="s">
        <v>115</v>
      </c>
      <c r="AT159" s="147" t="s">
        <v>180</v>
      </c>
      <c r="AU159" s="147" t="s">
        <v>84</v>
      </c>
      <c r="AY159" s="17" t="s">
        <v>177</v>
      </c>
      <c r="BE159" s="148">
        <f>IF(N159="základní",J159,0)</f>
        <v>0</v>
      </c>
      <c r="BF159" s="148">
        <f>IF(N159="snížená",J159,0)</f>
        <v>0</v>
      </c>
      <c r="BG159" s="148">
        <f>IF(N159="zákl. přenesená",J159,0)</f>
        <v>0</v>
      </c>
      <c r="BH159" s="148">
        <f>IF(N159="sníž. přenesená",J159,0)</f>
        <v>0</v>
      </c>
      <c r="BI159" s="148">
        <f>IF(N159="nulová",J159,0)</f>
        <v>0</v>
      </c>
      <c r="BJ159" s="17" t="s">
        <v>84</v>
      </c>
      <c r="BK159" s="148">
        <f>ROUND(I159*H159,2)</f>
        <v>0</v>
      </c>
      <c r="BL159" s="17" t="s">
        <v>115</v>
      </c>
      <c r="BM159" s="147" t="s">
        <v>3454</v>
      </c>
    </row>
    <row r="160" spans="2:65" s="1" customFormat="1" ht="11.25">
      <c r="B160" s="32"/>
      <c r="D160" s="149" t="s">
        <v>186</v>
      </c>
      <c r="F160" s="150" t="s">
        <v>3453</v>
      </c>
      <c r="I160" s="151"/>
      <c r="L160" s="32"/>
      <c r="M160" s="152"/>
      <c r="T160" s="56"/>
      <c r="AT160" s="17" t="s">
        <v>186</v>
      </c>
      <c r="AU160" s="17" t="s">
        <v>84</v>
      </c>
    </row>
    <row r="161" spans="2:65" s="1" customFormat="1" ht="16.5" customHeight="1">
      <c r="B161" s="32"/>
      <c r="C161" s="136" t="s">
        <v>343</v>
      </c>
      <c r="D161" s="136" t="s">
        <v>180</v>
      </c>
      <c r="E161" s="137" t="s">
        <v>3455</v>
      </c>
      <c r="F161" s="138" t="s">
        <v>3456</v>
      </c>
      <c r="G161" s="139" t="s">
        <v>183</v>
      </c>
      <c r="H161" s="140">
        <v>9</v>
      </c>
      <c r="I161" s="141"/>
      <c r="J161" s="142">
        <f>ROUND(I161*H161,2)</f>
        <v>0</v>
      </c>
      <c r="K161" s="138" t="s">
        <v>1</v>
      </c>
      <c r="L161" s="32"/>
      <c r="M161" s="143" t="s">
        <v>1</v>
      </c>
      <c r="N161" s="144" t="s">
        <v>42</v>
      </c>
      <c r="P161" s="145">
        <f>O161*H161</f>
        <v>0</v>
      </c>
      <c r="Q161" s="145">
        <v>0</v>
      </c>
      <c r="R161" s="145">
        <f>Q161*H161</f>
        <v>0</v>
      </c>
      <c r="S161" s="145">
        <v>0</v>
      </c>
      <c r="T161" s="146">
        <f>S161*H161</f>
        <v>0</v>
      </c>
      <c r="AR161" s="147" t="s">
        <v>115</v>
      </c>
      <c r="AT161" s="147" t="s">
        <v>180</v>
      </c>
      <c r="AU161" s="147" t="s">
        <v>84</v>
      </c>
      <c r="AY161" s="17" t="s">
        <v>177</v>
      </c>
      <c r="BE161" s="148">
        <f>IF(N161="základní",J161,0)</f>
        <v>0</v>
      </c>
      <c r="BF161" s="148">
        <f>IF(N161="snížená",J161,0)</f>
        <v>0</v>
      </c>
      <c r="BG161" s="148">
        <f>IF(N161="zákl. přenesená",J161,0)</f>
        <v>0</v>
      </c>
      <c r="BH161" s="148">
        <f>IF(N161="sníž. přenesená",J161,0)</f>
        <v>0</v>
      </c>
      <c r="BI161" s="148">
        <f>IF(N161="nulová",J161,0)</f>
        <v>0</v>
      </c>
      <c r="BJ161" s="17" t="s">
        <v>84</v>
      </c>
      <c r="BK161" s="148">
        <f>ROUND(I161*H161,2)</f>
        <v>0</v>
      </c>
      <c r="BL161" s="17" t="s">
        <v>115</v>
      </c>
      <c r="BM161" s="147" t="s">
        <v>3457</v>
      </c>
    </row>
    <row r="162" spans="2:65" s="1" customFormat="1" ht="11.25">
      <c r="B162" s="32"/>
      <c r="D162" s="149" t="s">
        <v>186</v>
      </c>
      <c r="F162" s="150" t="s">
        <v>3456</v>
      </c>
      <c r="I162" s="151"/>
      <c r="L162" s="32"/>
      <c r="M162" s="152"/>
      <c r="T162" s="56"/>
      <c r="AT162" s="17" t="s">
        <v>186</v>
      </c>
      <c r="AU162" s="17" t="s">
        <v>84</v>
      </c>
    </row>
    <row r="163" spans="2:65" s="1" customFormat="1" ht="16.5" customHeight="1">
      <c r="B163" s="32"/>
      <c r="C163" s="136" t="s">
        <v>350</v>
      </c>
      <c r="D163" s="136" t="s">
        <v>180</v>
      </c>
      <c r="E163" s="137" t="s">
        <v>3458</v>
      </c>
      <c r="F163" s="138" t="s">
        <v>3459</v>
      </c>
      <c r="G163" s="139" t="s">
        <v>183</v>
      </c>
      <c r="H163" s="140">
        <v>2</v>
      </c>
      <c r="I163" s="141"/>
      <c r="J163" s="142">
        <f>ROUND(I163*H163,2)</f>
        <v>0</v>
      </c>
      <c r="K163" s="138" t="s">
        <v>1</v>
      </c>
      <c r="L163" s="32"/>
      <c r="M163" s="143" t="s">
        <v>1</v>
      </c>
      <c r="N163" s="144" t="s">
        <v>42</v>
      </c>
      <c r="P163" s="145">
        <f>O163*H163</f>
        <v>0</v>
      </c>
      <c r="Q163" s="145">
        <v>0</v>
      </c>
      <c r="R163" s="145">
        <f>Q163*H163</f>
        <v>0</v>
      </c>
      <c r="S163" s="145">
        <v>0</v>
      </c>
      <c r="T163" s="146">
        <f>S163*H163</f>
        <v>0</v>
      </c>
      <c r="AR163" s="147" t="s">
        <v>115</v>
      </c>
      <c r="AT163" s="147" t="s">
        <v>180</v>
      </c>
      <c r="AU163" s="147" t="s">
        <v>84</v>
      </c>
      <c r="AY163" s="17" t="s">
        <v>177</v>
      </c>
      <c r="BE163" s="148">
        <f>IF(N163="základní",J163,0)</f>
        <v>0</v>
      </c>
      <c r="BF163" s="148">
        <f>IF(N163="snížená",J163,0)</f>
        <v>0</v>
      </c>
      <c r="BG163" s="148">
        <f>IF(N163="zákl. přenesená",J163,0)</f>
        <v>0</v>
      </c>
      <c r="BH163" s="148">
        <f>IF(N163="sníž. přenesená",J163,0)</f>
        <v>0</v>
      </c>
      <c r="BI163" s="148">
        <f>IF(N163="nulová",J163,0)</f>
        <v>0</v>
      </c>
      <c r="BJ163" s="17" t="s">
        <v>84</v>
      </c>
      <c r="BK163" s="148">
        <f>ROUND(I163*H163,2)</f>
        <v>0</v>
      </c>
      <c r="BL163" s="17" t="s">
        <v>115</v>
      </c>
      <c r="BM163" s="147" t="s">
        <v>3460</v>
      </c>
    </row>
    <row r="164" spans="2:65" s="1" customFormat="1" ht="11.25">
      <c r="B164" s="32"/>
      <c r="D164" s="149" t="s">
        <v>186</v>
      </c>
      <c r="F164" s="150" t="s">
        <v>3459</v>
      </c>
      <c r="I164" s="151"/>
      <c r="L164" s="32"/>
      <c r="M164" s="152"/>
      <c r="T164" s="56"/>
      <c r="AT164" s="17" t="s">
        <v>186</v>
      </c>
      <c r="AU164" s="17" t="s">
        <v>84</v>
      </c>
    </row>
    <row r="165" spans="2:65" s="1" customFormat="1" ht="16.5" customHeight="1">
      <c r="B165" s="32"/>
      <c r="C165" s="136" t="s">
        <v>354</v>
      </c>
      <c r="D165" s="136" t="s">
        <v>180</v>
      </c>
      <c r="E165" s="137" t="s">
        <v>3461</v>
      </c>
      <c r="F165" s="138" t="s">
        <v>3462</v>
      </c>
      <c r="G165" s="139" t="s">
        <v>183</v>
      </c>
      <c r="H165" s="140">
        <v>28</v>
      </c>
      <c r="I165" s="141"/>
      <c r="J165" s="142">
        <f>ROUND(I165*H165,2)</f>
        <v>0</v>
      </c>
      <c r="K165" s="138" t="s">
        <v>1</v>
      </c>
      <c r="L165" s="32"/>
      <c r="M165" s="143" t="s">
        <v>1</v>
      </c>
      <c r="N165" s="144" t="s">
        <v>42</v>
      </c>
      <c r="P165" s="145">
        <f>O165*H165</f>
        <v>0</v>
      </c>
      <c r="Q165" s="145">
        <v>0</v>
      </c>
      <c r="R165" s="145">
        <f>Q165*H165</f>
        <v>0</v>
      </c>
      <c r="S165" s="145">
        <v>0</v>
      </c>
      <c r="T165" s="146">
        <f>S165*H165</f>
        <v>0</v>
      </c>
      <c r="AR165" s="147" t="s">
        <v>115</v>
      </c>
      <c r="AT165" s="147" t="s">
        <v>180</v>
      </c>
      <c r="AU165" s="147" t="s">
        <v>84</v>
      </c>
      <c r="AY165" s="17" t="s">
        <v>177</v>
      </c>
      <c r="BE165" s="148">
        <f>IF(N165="základní",J165,0)</f>
        <v>0</v>
      </c>
      <c r="BF165" s="148">
        <f>IF(N165="snížená",J165,0)</f>
        <v>0</v>
      </c>
      <c r="BG165" s="148">
        <f>IF(N165="zákl. přenesená",J165,0)</f>
        <v>0</v>
      </c>
      <c r="BH165" s="148">
        <f>IF(N165="sníž. přenesená",J165,0)</f>
        <v>0</v>
      </c>
      <c r="BI165" s="148">
        <f>IF(N165="nulová",J165,0)</f>
        <v>0</v>
      </c>
      <c r="BJ165" s="17" t="s">
        <v>84</v>
      </c>
      <c r="BK165" s="148">
        <f>ROUND(I165*H165,2)</f>
        <v>0</v>
      </c>
      <c r="BL165" s="17" t="s">
        <v>115</v>
      </c>
      <c r="BM165" s="147" t="s">
        <v>3463</v>
      </c>
    </row>
    <row r="166" spans="2:65" s="1" customFormat="1" ht="11.25">
      <c r="B166" s="32"/>
      <c r="D166" s="149" t="s">
        <v>186</v>
      </c>
      <c r="F166" s="150" t="s">
        <v>3462</v>
      </c>
      <c r="I166" s="151"/>
      <c r="L166" s="32"/>
      <c r="M166" s="152"/>
      <c r="T166" s="56"/>
      <c r="AT166" s="17" t="s">
        <v>186</v>
      </c>
      <c r="AU166" s="17" t="s">
        <v>84</v>
      </c>
    </row>
    <row r="167" spans="2:65" s="1" customFormat="1" ht="16.5" customHeight="1">
      <c r="B167" s="32"/>
      <c r="C167" s="136" t="s">
        <v>360</v>
      </c>
      <c r="D167" s="136" t="s">
        <v>180</v>
      </c>
      <c r="E167" s="137" t="s">
        <v>3464</v>
      </c>
      <c r="F167" s="138" t="s">
        <v>3465</v>
      </c>
      <c r="G167" s="139" t="s">
        <v>183</v>
      </c>
      <c r="H167" s="140">
        <v>1</v>
      </c>
      <c r="I167" s="141"/>
      <c r="J167" s="142">
        <f>ROUND(I167*H167,2)</f>
        <v>0</v>
      </c>
      <c r="K167" s="138" t="s">
        <v>1</v>
      </c>
      <c r="L167" s="32"/>
      <c r="M167" s="143" t="s">
        <v>1</v>
      </c>
      <c r="N167" s="144" t="s">
        <v>42</v>
      </c>
      <c r="P167" s="145">
        <f>O167*H167</f>
        <v>0</v>
      </c>
      <c r="Q167" s="145">
        <v>0</v>
      </c>
      <c r="R167" s="145">
        <f>Q167*H167</f>
        <v>0</v>
      </c>
      <c r="S167" s="145">
        <v>0</v>
      </c>
      <c r="T167" s="146">
        <f>S167*H167</f>
        <v>0</v>
      </c>
      <c r="AR167" s="147" t="s">
        <v>115</v>
      </c>
      <c r="AT167" s="147" t="s">
        <v>180</v>
      </c>
      <c r="AU167" s="147" t="s">
        <v>84</v>
      </c>
      <c r="AY167" s="17" t="s">
        <v>177</v>
      </c>
      <c r="BE167" s="148">
        <f>IF(N167="základní",J167,0)</f>
        <v>0</v>
      </c>
      <c r="BF167" s="148">
        <f>IF(N167="snížená",J167,0)</f>
        <v>0</v>
      </c>
      <c r="BG167" s="148">
        <f>IF(N167="zákl. přenesená",J167,0)</f>
        <v>0</v>
      </c>
      <c r="BH167" s="148">
        <f>IF(N167="sníž. přenesená",J167,0)</f>
        <v>0</v>
      </c>
      <c r="BI167" s="148">
        <f>IF(N167="nulová",J167,0)</f>
        <v>0</v>
      </c>
      <c r="BJ167" s="17" t="s">
        <v>84</v>
      </c>
      <c r="BK167" s="148">
        <f>ROUND(I167*H167,2)</f>
        <v>0</v>
      </c>
      <c r="BL167" s="17" t="s">
        <v>115</v>
      </c>
      <c r="BM167" s="147" t="s">
        <v>3466</v>
      </c>
    </row>
    <row r="168" spans="2:65" s="1" customFormat="1" ht="11.25">
      <c r="B168" s="32"/>
      <c r="D168" s="149" t="s">
        <v>186</v>
      </c>
      <c r="F168" s="150" t="s">
        <v>3465</v>
      </c>
      <c r="I168" s="151"/>
      <c r="L168" s="32"/>
      <c r="M168" s="152"/>
      <c r="T168" s="56"/>
      <c r="AT168" s="17" t="s">
        <v>186</v>
      </c>
      <c r="AU168" s="17" t="s">
        <v>84</v>
      </c>
    </row>
    <row r="169" spans="2:65" s="1" customFormat="1" ht="16.5" customHeight="1">
      <c r="B169" s="32"/>
      <c r="C169" s="136" t="s">
        <v>365</v>
      </c>
      <c r="D169" s="136" t="s">
        <v>180</v>
      </c>
      <c r="E169" s="137" t="s">
        <v>3467</v>
      </c>
      <c r="F169" s="138" t="s">
        <v>3468</v>
      </c>
      <c r="G169" s="139" t="s">
        <v>183</v>
      </c>
      <c r="H169" s="140">
        <v>1</v>
      </c>
      <c r="I169" s="141"/>
      <c r="J169" s="142">
        <f>ROUND(I169*H169,2)</f>
        <v>0</v>
      </c>
      <c r="K169" s="138" t="s">
        <v>1</v>
      </c>
      <c r="L169" s="32"/>
      <c r="M169" s="143" t="s">
        <v>1</v>
      </c>
      <c r="N169" s="144" t="s">
        <v>42</v>
      </c>
      <c r="P169" s="145">
        <f>O169*H169</f>
        <v>0</v>
      </c>
      <c r="Q169" s="145">
        <v>0</v>
      </c>
      <c r="R169" s="145">
        <f>Q169*H169</f>
        <v>0</v>
      </c>
      <c r="S169" s="145">
        <v>0</v>
      </c>
      <c r="T169" s="146">
        <f>S169*H169</f>
        <v>0</v>
      </c>
      <c r="AR169" s="147" t="s">
        <v>115</v>
      </c>
      <c r="AT169" s="147" t="s">
        <v>180</v>
      </c>
      <c r="AU169" s="147" t="s">
        <v>84</v>
      </c>
      <c r="AY169" s="17" t="s">
        <v>177</v>
      </c>
      <c r="BE169" s="148">
        <f>IF(N169="základní",J169,0)</f>
        <v>0</v>
      </c>
      <c r="BF169" s="148">
        <f>IF(N169="snížená",J169,0)</f>
        <v>0</v>
      </c>
      <c r="BG169" s="148">
        <f>IF(N169="zákl. přenesená",J169,0)</f>
        <v>0</v>
      </c>
      <c r="BH169" s="148">
        <f>IF(N169="sníž. přenesená",J169,0)</f>
        <v>0</v>
      </c>
      <c r="BI169" s="148">
        <f>IF(N169="nulová",J169,0)</f>
        <v>0</v>
      </c>
      <c r="BJ169" s="17" t="s">
        <v>84</v>
      </c>
      <c r="BK169" s="148">
        <f>ROUND(I169*H169,2)</f>
        <v>0</v>
      </c>
      <c r="BL169" s="17" t="s">
        <v>115</v>
      </c>
      <c r="BM169" s="147" t="s">
        <v>3469</v>
      </c>
    </row>
    <row r="170" spans="2:65" s="1" customFormat="1" ht="11.25">
      <c r="B170" s="32"/>
      <c r="D170" s="149" t="s">
        <v>186</v>
      </c>
      <c r="F170" s="150" t="s">
        <v>3468</v>
      </c>
      <c r="I170" s="151"/>
      <c r="L170" s="32"/>
      <c r="M170" s="152"/>
      <c r="T170" s="56"/>
      <c r="AT170" s="17" t="s">
        <v>186</v>
      </c>
      <c r="AU170" s="17" t="s">
        <v>84</v>
      </c>
    </row>
    <row r="171" spans="2:65" s="1" customFormat="1" ht="16.5" customHeight="1">
      <c r="B171" s="32"/>
      <c r="C171" s="136" t="s">
        <v>372</v>
      </c>
      <c r="D171" s="136" t="s">
        <v>180</v>
      </c>
      <c r="E171" s="137" t="s">
        <v>3470</v>
      </c>
      <c r="F171" s="138" t="s">
        <v>3471</v>
      </c>
      <c r="G171" s="139" t="s">
        <v>183</v>
      </c>
      <c r="H171" s="140">
        <v>14</v>
      </c>
      <c r="I171" s="141"/>
      <c r="J171" s="142">
        <f>ROUND(I171*H171,2)</f>
        <v>0</v>
      </c>
      <c r="K171" s="138" t="s">
        <v>1</v>
      </c>
      <c r="L171" s="32"/>
      <c r="M171" s="143" t="s">
        <v>1</v>
      </c>
      <c r="N171" s="144" t="s">
        <v>42</v>
      </c>
      <c r="P171" s="145">
        <f>O171*H171</f>
        <v>0</v>
      </c>
      <c r="Q171" s="145">
        <v>0</v>
      </c>
      <c r="R171" s="145">
        <f>Q171*H171</f>
        <v>0</v>
      </c>
      <c r="S171" s="145">
        <v>0</v>
      </c>
      <c r="T171" s="146">
        <f>S171*H171</f>
        <v>0</v>
      </c>
      <c r="AR171" s="147" t="s">
        <v>115</v>
      </c>
      <c r="AT171" s="147" t="s">
        <v>180</v>
      </c>
      <c r="AU171" s="147" t="s">
        <v>84</v>
      </c>
      <c r="AY171" s="17" t="s">
        <v>177</v>
      </c>
      <c r="BE171" s="148">
        <f>IF(N171="základní",J171,0)</f>
        <v>0</v>
      </c>
      <c r="BF171" s="148">
        <f>IF(N171="snížená",J171,0)</f>
        <v>0</v>
      </c>
      <c r="BG171" s="148">
        <f>IF(N171="zákl. přenesená",J171,0)</f>
        <v>0</v>
      </c>
      <c r="BH171" s="148">
        <f>IF(N171="sníž. přenesená",J171,0)</f>
        <v>0</v>
      </c>
      <c r="BI171" s="148">
        <f>IF(N171="nulová",J171,0)</f>
        <v>0</v>
      </c>
      <c r="BJ171" s="17" t="s">
        <v>84</v>
      </c>
      <c r="BK171" s="148">
        <f>ROUND(I171*H171,2)</f>
        <v>0</v>
      </c>
      <c r="BL171" s="17" t="s">
        <v>115</v>
      </c>
      <c r="BM171" s="147" t="s">
        <v>3472</v>
      </c>
    </row>
    <row r="172" spans="2:65" s="1" customFormat="1" ht="11.25">
      <c r="B172" s="32"/>
      <c r="D172" s="149" t="s">
        <v>186</v>
      </c>
      <c r="F172" s="150" t="s">
        <v>3471</v>
      </c>
      <c r="I172" s="151"/>
      <c r="L172" s="32"/>
      <c r="M172" s="152"/>
      <c r="T172" s="56"/>
      <c r="AT172" s="17" t="s">
        <v>186</v>
      </c>
      <c r="AU172" s="17" t="s">
        <v>84</v>
      </c>
    </row>
    <row r="173" spans="2:65" s="1" customFormat="1" ht="16.5" customHeight="1">
      <c r="B173" s="32"/>
      <c r="C173" s="136" t="s">
        <v>378</v>
      </c>
      <c r="D173" s="136" t="s">
        <v>180</v>
      </c>
      <c r="E173" s="137" t="s">
        <v>3473</v>
      </c>
      <c r="F173" s="138" t="s">
        <v>3474</v>
      </c>
      <c r="G173" s="139" t="s">
        <v>183</v>
      </c>
      <c r="H173" s="140">
        <v>2</v>
      </c>
      <c r="I173" s="141"/>
      <c r="J173" s="142">
        <f>ROUND(I173*H173,2)</f>
        <v>0</v>
      </c>
      <c r="K173" s="138" t="s">
        <v>1</v>
      </c>
      <c r="L173" s="32"/>
      <c r="M173" s="143" t="s">
        <v>1</v>
      </c>
      <c r="N173" s="144" t="s">
        <v>42</v>
      </c>
      <c r="P173" s="145">
        <f>O173*H173</f>
        <v>0</v>
      </c>
      <c r="Q173" s="145">
        <v>0</v>
      </c>
      <c r="R173" s="145">
        <f>Q173*H173</f>
        <v>0</v>
      </c>
      <c r="S173" s="145">
        <v>0</v>
      </c>
      <c r="T173" s="146">
        <f>S173*H173</f>
        <v>0</v>
      </c>
      <c r="AR173" s="147" t="s">
        <v>115</v>
      </c>
      <c r="AT173" s="147" t="s">
        <v>180</v>
      </c>
      <c r="AU173" s="147" t="s">
        <v>84</v>
      </c>
      <c r="AY173" s="17" t="s">
        <v>177</v>
      </c>
      <c r="BE173" s="148">
        <f>IF(N173="základní",J173,0)</f>
        <v>0</v>
      </c>
      <c r="BF173" s="148">
        <f>IF(N173="snížená",J173,0)</f>
        <v>0</v>
      </c>
      <c r="BG173" s="148">
        <f>IF(N173="zákl. přenesená",J173,0)</f>
        <v>0</v>
      </c>
      <c r="BH173" s="148">
        <f>IF(N173="sníž. přenesená",J173,0)</f>
        <v>0</v>
      </c>
      <c r="BI173" s="148">
        <f>IF(N173="nulová",J173,0)</f>
        <v>0</v>
      </c>
      <c r="BJ173" s="17" t="s">
        <v>84</v>
      </c>
      <c r="BK173" s="148">
        <f>ROUND(I173*H173,2)</f>
        <v>0</v>
      </c>
      <c r="BL173" s="17" t="s">
        <v>115</v>
      </c>
      <c r="BM173" s="147" t="s">
        <v>3475</v>
      </c>
    </row>
    <row r="174" spans="2:65" s="1" customFormat="1" ht="11.25">
      <c r="B174" s="32"/>
      <c r="D174" s="149" t="s">
        <v>186</v>
      </c>
      <c r="F174" s="150" t="s">
        <v>3474</v>
      </c>
      <c r="I174" s="151"/>
      <c r="L174" s="32"/>
      <c r="M174" s="152"/>
      <c r="T174" s="56"/>
      <c r="AT174" s="17" t="s">
        <v>186</v>
      </c>
      <c r="AU174" s="17" t="s">
        <v>84</v>
      </c>
    </row>
    <row r="175" spans="2:65" s="1" customFormat="1" ht="16.5" customHeight="1">
      <c r="B175" s="32"/>
      <c r="C175" s="136" t="s">
        <v>7</v>
      </c>
      <c r="D175" s="136" t="s">
        <v>180</v>
      </c>
      <c r="E175" s="137" t="s">
        <v>3476</v>
      </c>
      <c r="F175" s="138" t="s">
        <v>3477</v>
      </c>
      <c r="G175" s="139" t="s">
        <v>183</v>
      </c>
      <c r="H175" s="140">
        <v>1</v>
      </c>
      <c r="I175" s="141"/>
      <c r="J175" s="142">
        <f>ROUND(I175*H175,2)</f>
        <v>0</v>
      </c>
      <c r="K175" s="138" t="s">
        <v>1</v>
      </c>
      <c r="L175" s="32"/>
      <c r="M175" s="143" t="s">
        <v>1</v>
      </c>
      <c r="N175" s="144" t="s">
        <v>42</v>
      </c>
      <c r="P175" s="145">
        <f>O175*H175</f>
        <v>0</v>
      </c>
      <c r="Q175" s="145">
        <v>0</v>
      </c>
      <c r="R175" s="145">
        <f>Q175*H175</f>
        <v>0</v>
      </c>
      <c r="S175" s="145">
        <v>0</v>
      </c>
      <c r="T175" s="146">
        <f>S175*H175</f>
        <v>0</v>
      </c>
      <c r="AR175" s="147" t="s">
        <v>115</v>
      </c>
      <c r="AT175" s="147" t="s">
        <v>180</v>
      </c>
      <c r="AU175" s="147" t="s">
        <v>84</v>
      </c>
      <c r="AY175" s="17" t="s">
        <v>177</v>
      </c>
      <c r="BE175" s="148">
        <f>IF(N175="základní",J175,0)</f>
        <v>0</v>
      </c>
      <c r="BF175" s="148">
        <f>IF(N175="snížená",J175,0)</f>
        <v>0</v>
      </c>
      <c r="BG175" s="148">
        <f>IF(N175="zákl. přenesená",J175,0)</f>
        <v>0</v>
      </c>
      <c r="BH175" s="148">
        <f>IF(N175="sníž. přenesená",J175,0)</f>
        <v>0</v>
      </c>
      <c r="BI175" s="148">
        <f>IF(N175="nulová",J175,0)</f>
        <v>0</v>
      </c>
      <c r="BJ175" s="17" t="s">
        <v>84</v>
      </c>
      <c r="BK175" s="148">
        <f>ROUND(I175*H175,2)</f>
        <v>0</v>
      </c>
      <c r="BL175" s="17" t="s">
        <v>115</v>
      </c>
      <c r="BM175" s="147" t="s">
        <v>3478</v>
      </c>
    </row>
    <row r="176" spans="2:65" s="1" customFormat="1" ht="11.25">
      <c r="B176" s="32"/>
      <c r="D176" s="149" t="s">
        <v>186</v>
      </c>
      <c r="F176" s="150" t="s">
        <v>3477</v>
      </c>
      <c r="I176" s="151"/>
      <c r="L176" s="32"/>
      <c r="M176" s="152"/>
      <c r="T176" s="56"/>
      <c r="AT176" s="17" t="s">
        <v>186</v>
      </c>
      <c r="AU176" s="17" t="s">
        <v>84</v>
      </c>
    </row>
    <row r="177" spans="2:65" s="1" customFormat="1" ht="16.5" customHeight="1">
      <c r="B177" s="32"/>
      <c r="C177" s="136" t="s">
        <v>390</v>
      </c>
      <c r="D177" s="136" t="s">
        <v>180</v>
      </c>
      <c r="E177" s="137" t="s">
        <v>3479</v>
      </c>
      <c r="F177" s="138" t="s">
        <v>3480</v>
      </c>
      <c r="G177" s="139" t="s">
        <v>183</v>
      </c>
      <c r="H177" s="140">
        <v>1</v>
      </c>
      <c r="I177" s="141"/>
      <c r="J177" s="142">
        <f>ROUND(I177*H177,2)</f>
        <v>0</v>
      </c>
      <c r="K177" s="138" t="s">
        <v>1</v>
      </c>
      <c r="L177" s="32"/>
      <c r="M177" s="143" t="s">
        <v>1</v>
      </c>
      <c r="N177" s="144" t="s">
        <v>42</v>
      </c>
      <c r="P177" s="145">
        <f>O177*H177</f>
        <v>0</v>
      </c>
      <c r="Q177" s="145">
        <v>0</v>
      </c>
      <c r="R177" s="145">
        <f>Q177*H177</f>
        <v>0</v>
      </c>
      <c r="S177" s="145">
        <v>0</v>
      </c>
      <c r="T177" s="146">
        <f>S177*H177</f>
        <v>0</v>
      </c>
      <c r="AR177" s="147" t="s">
        <v>115</v>
      </c>
      <c r="AT177" s="147" t="s">
        <v>180</v>
      </c>
      <c r="AU177" s="147" t="s">
        <v>84</v>
      </c>
      <c r="AY177" s="17" t="s">
        <v>177</v>
      </c>
      <c r="BE177" s="148">
        <f>IF(N177="základní",J177,0)</f>
        <v>0</v>
      </c>
      <c r="BF177" s="148">
        <f>IF(N177="snížená",J177,0)</f>
        <v>0</v>
      </c>
      <c r="BG177" s="148">
        <f>IF(N177="zákl. přenesená",J177,0)</f>
        <v>0</v>
      </c>
      <c r="BH177" s="148">
        <f>IF(N177="sníž. přenesená",J177,0)</f>
        <v>0</v>
      </c>
      <c r="BI177" s="148">
        <f>IF(N177="nulová",J177,0)</f>
        <v>0</v>
      </c>
      <c r="BJ177" s="17" t="s">
        <v>84</v>
      </c>
      <c r="BK177" s="148">
        <f>ROUND(I177*H177,2)</f>
        <v>0</v>
      </c>
      <c r="BL177" s="17" t="s">
        <v>115</v>
      </c>
      <c r="BM177" s="147" t="s">
        <v>3481</v>
      </c>
    </row>
    <row r="178" spans="2:65" s="1" customFormat="1" ht="11.25">
      <c r="B178" s="32"/>
      <c r="D178" s="149" t="s">
        <v>186</v>
      </c>
      <c r="F178" s="150" t="s">
        <v>3480</v>
      </c>
      <c r="I178" s="151"/>
      <c r="L178" s="32"/>
      <c r="M178" s="152"/>
      <c r="T178" s="56"/>
      <c r="AT178" s="17" t="s">
        <v>186</v>
      </c>
      <c r="AU178" s="17" t="s">
        <v>84</v>
      </c>
    </row>
    <row r="179" spans="2:65" s="1" customFormat="1" ht="16.5" customHeight="1">
      <c r="B179" s="32"/>
      <c r="C179" s="136" t="s">
        <v>397</v>
      </c>
      <c r="D179" s="136" t="s">
        <v>180</v>
      </c>
      <c r="E179" s="137" t="s">
        <v>3482</v>
      </c>
      <c r="F179" s="138" t="s">
        <v>3483</v>
      </c>
      <c r="G179" s="139" t="s">
        <v>183</v>
      </c>
      <c r="H179" s="140">
        <v>5</v>
      </c>
      <c r="I179" s="141"/>
      <c r="J179" s="142">
        <f>ROUND(I179*H179,2)</f>
        <v>0</v>
      </c>
      <c r="K179" s="138" t="s">
        <v>1</v>
      </c>
      <c r="L179" s="32"/>
      <c r="M179" s="143" t="s">
        <v>1</v>
      </c>
      <c r="N179" s="144" t="s">
        <v>42</v>
      </c>
      <c r="P179" s="145">
        <f>O179*H179</f>
        <v>0</v>
      </c>
      <c r="Q179" s="145">
        <v>0</v>
      </c>
      <c r="R179" s="145">
        <f>Q179*H179</f>
        <v>0</v>
      </c>
      <c r="S179" s="145">
        <v>0</v>
      </c>
      <c r="T179" s="146">
        <f>S179*H179</f>
        <v>0</v>
      </c>
      <c r="AR179" s="147" t="s">
        <v>115</v>
      </c>
      <c r="AT179" s="147" t="s">
        <v>180</v>
      </c>
      <c r="AU179" s="147" t="s">
        <v>84</v>
      </c>
      <c r="AY179" s="17" t="s">
        <v>177</v>
      </c>
      <c r="BE179" s="148">
        <f>IF(N179="základní",J179,0)</f>
        <v>0</v>
      </c>
      <c r="BF179" s="148">
        <f>IF(N179="snížená",J179,0)</f>
        <v>0</v>
      </c>
      <c r="BG179" s="148">
        <f>IF(N179="zákl. přenesená",J179,0)</f>
        <v>0</v>
      </c>
      <c r="BH179" s="148">
        <f>IF(N179="sníž. přenesená",J179,0)</f>
        <v>0</v>
      </c>
      <c r="BI179" s="148">
        <f>IF(N179="nulová",J179,0)</f>
        <v>0</v>
      </c>
      <c r="BJ179" s="17" t="s">
        <v>84</v>
      </c>
      <c r="BK179" s="148">
        <f>ROUND(I179*H179,2)</f>
        <v>0</v>
      </c>
      <c r="BL179" s="17" t="s">
        <v>115</v>
      </c>
      <c r="BM179" s="147" t="s">
        <v>3484</v>
      </c>
    </row>
    <row r="180" spans="2:65" s="1" customFormat="1" ht="11.25">
      <c r="B180" s="32"/>
      <c r="D180" s="149" t="s">
        <v>186</v>
      </c>
      <c r="F180" s="150" t="s">
        <v>3483</v>
      </c>
      <c r="I180" s="151"/>
      <c r="L180" s="32"/>
      <c r="M180" s="152"/>
      <c r="T180" s="56"/>
      <c r="AT180" s="17" t="s">
        <v>186</v>
      </c>
      <c r="AU180" s="17" t="s">
        <v>84</v>
      </c>
    </row>
    <row r="181" spans="2:65" s="1" customFormat="1" ht="16.5" customHeight="1">
      <c r="B181" s="32"/>
      <c r="C181" s="136" t="s">
        <v>402</v>
      </c>
      <c r="D181" s="136" t="s">
        <v>180</v>
      </c>
      <c r="E181" s="137" t="s">
        <v>3485</v>
      </c>
      <c r="F181" s="138" t="s">
        <v>3486</v>
      </c>
      <c r="G181" s="139" t="s">
        <v>183</v>
      </c>
      <c r="H181" s="140">
        <v>5</v>
      </c>
      <c r="I181" s="141"/>
      <c r="J181" s="142">
        <f>ROUND(I181*H181,2)</f>
        <v>0</v>
      </c>
      <c r="K181" s="138" t="s">
        <v>1</v>
      </c>
      <c r="L181" s="32"/>
      <c r="M181" s="143" t="s">
        <v>1</v>
      </c>
      <c r="N181" s="144" t="s">
        <v>42</v>
      </c>
      <c r="P181" s="145">
        <f>O181*H181</f>
        <v>0</v>
      </c>
      <c r="Q181" s="145">
        <v>0</v>
      </c>
      <c r="R181" s="145">
        <f>Q181*H181</f>
        <v>0</v>
      </c>
      <c r="S181" s="145">
        <v>0</v>
      </c>
      <c r="T181" s="146">
        <f>S181*H181</f>
        <v>0</v>
      </c>
      <c r="AR181" s="147" t="s">
        <v>115</v>
      </c>
      <c r="AT181" s="147" t="s">
        <v>180</v>
      </c>
      <c r="AU181" s="147" t="s">
        <v>84</v>
      </c>
      <c r="AY181" s="17" t="s">
        <v>177</v>
      </c>
      <c r="BE181" s="148">
        <f>IF(N181="základní",J181,0)</f>
        <v>0</v>
      </c>
      <c r="BF181" s="148">
        <f>IF(N181="snížená",J181,0)</f>
        <v>0</v>
      </c>
      <c r="BG181" s="148">
        <f>IF(N181="zákl. přenesená",J181,0)</f>
        <v>0</v>
      </c>
      <c r="BH181" s="148">
        <f>IF(N181="sníž. přenesená",J181,0)</f>
        <v>0</v>
      </c>
      <c r="BI181" s="148">
        <f>IF(N181="nulová",J181,0)</f>
        <v>0</v>
      </c>
      <c r="BJ181" s="17" t="s">
        <v>84</v>
      </c>
      <c r="BK181" s="148">
        <f>ROUND(I181*H181,2)</f>
        <v>0</v>
      </c>
      <c r="BL181" s="17" t="s">
        <v>115</v>
      </c>
      <c r="BM181" s="147" t="s">
        <v>3487</v>
      </c>
    </row>
    <row r="182" spans="2:65" s="1" customFormat="1" ht="11.25">
      <c r="B182" s="32"/>
      <c r="D182" s="149" t="s">
        <v>186</v>
      </c>
      <c r="F182" s="150" t="s">
        <v>3486</v>
      </c>
      <c r="I182" s="151"/>
      <c r="L182" s="32"/>
      <c r="M182" s="152"/>
      <c r="T182" s="56"/>
      <c r="AT182" s="17" t="s">
        <v>186</v>
      </c>
      <c r="AU182" s="17" t="s">
        <v>84</v>
      </c>
    </row>
    <row r="183" spans="2:65" s="1" customFormat="1" ht="16.5" customHeight="1">
      <c r="B183" s="32"/>
      <c r="C183" s="136" t="s">
        <v>406</v>
      </c>
      <c r="D183" s="136" t="s">
        <v>180</v>
      </c>
      <c r="E183" s="137" t="s">
        <v>3488</v>
      </c>
      <c r="F183" s="138" t="s">
        <v>3489</v>
      </c>
      <c r="G183" s="139" t="s">
        <v>183</v>
      </c>
      <c r="H183" s="140">
        <v>46</v>
      </c>
      <c r="I183" s="141"/>
      <c r="J183" s="142">
        <f>ROUND(I183*H183,2)</f>
        <v>0</v>
      </c>
      <c r="K183" s="138" t="s">
        <v>1</v>
      </c>
      <c r="L183" s="32"/>
      <c r="M183" s="143" t="s">
        <v>1</v>
      </c>
      <c r="N183" s="144" t="s">
        <v>42</v>
      </c>
      <c r="P183" s="145">
        <f>O183*H183</f>
        <v>0</v>
      </c>
      <c r="Q183" s="145">
        <v>0</v>
      </c>
      <c r="R183" s="145">
        <f>Q183*H183</f>
        <v>0</v>
      </c>
      <c r="S183" s="145">
        <v>0</v>
      </c>
      <c r="T183" s="146">
        <f>S183*H183</f>
        <v>0</v>
      </c>
      <c r="AR183" s="147" t="s">
        <v>115</v>
      </c>
      <c r="AT183" s="147" t="s">
        <v>180</v>
      </c>
      <c r="AU183" s="147" t="s">
        <v>84</v>
      </c>
      <c r="AY183" s="17" t="s">
        <v>177</v>
      </c>
      <c r="BE183" s="148">
        <f>IF(N183="základní",J183,0)</f>
        <v>0</v>
      </c>
      <c r="BF183" s="148">
        <f>IF(N183="snížená",J183,0)</f>
        <v>0</v>
      </c>
      <c r="BG183" s="148">
        <f>IF(N183="zákl. přenesená",J183,0)</f>
        <v>0</v>
      </c>
      <c r="BH183" s="148">
        <f>IF(N183="sníž. přenesená",J183,0)</f>
        <v>0</v>
      </c>
      <c r="BI183" s="148">
        <f>IF(N183="nulová",J183,0)</f>
        <v>0</v>
      </c>
      <c r="BJ183" s="17" t="s">
        <v>84</v>
      </c>
      <c r="BK183" s="148">
        <f>ROUND(I183*H183,2)</f>
        <v>0</v>
      </c>
      <c r="BL183" s="17" t="s">
        <v>115</v>
      </c>
      <c r="BM183" s="147" t="s">
        <v>3490</v>
      </c>
    </row>
    <row r="184" spans="2:65" s="1" customFormat="1" ht="11.25">
      <c r="B184" s="32"/>
      <c r="D184" s="149" t="s">
        <v>186</v>
      </c>
      <c r="F184" s="150" t="s">
        <v>3489</v>
      </c>
      <c r="I184" s="151"/>
      <c r="L184" s="32"/>
      <c r="M184" s="152"/>
      <c r="T184" s="56"/>
      <c r="AT184" s="17" t="s">
        <v>186</v>
      </c>
      <c r="AU184" s="17" t="s">
        <v>84</v>
      </c>
    </row>
    <row r="185" spans="2:65" s="11" customFormat="1" ht="25.9" customHeight="1">
      <c r="B185" s="124"/>
      <c r="D185" s="125" t="s">
        <v>76</v>
      </c>
      <c r="E185" s="126" t="s">
        <v>3491</v>
      </c>
      <c r="F185" s="126" t="s">
        <v>3492</v>
      </c>
      <c r="I185" s="127"/>
      <c r="J185" s="128">
        <f>BK185</f>
        <v>0</v>
      </c>
      <c r="L185" s="124"/>
      <c r="M185" s="129"/>
      <c r="P185" s="130">
        <f>SUM(P186:P219)</f>
        <v>0</v>
      </c>
      <c r="R185" s="130">
        <f>SUM(R186:R219)</f>
        <v>0</v>
      </c>
      <c r="T185" s="131">
        <f>SUM(T186:T219)</f>
        <v>0</v>
      </c>
      <c r="AR185" s="125" t="s">
        <v>84</v>
      </c>
      <c r="AT185" s="132" t="s">
        <v>76</v>
      </c>
      <c r="AU185" s="132" t="s">
        <v>77</v>
      </c>
      <c r="AY185" s="125" t="s">
        <v>177</v>
      </c>
      <c r="BK185" s="133">
        <f>SUM(BK186:BK219)</f>
        <v>0</v>
      </c>
    </row>
    <row r="186" spans="2:65" s="1" customFormat="1" ht="16.5" customHeight="1">
      <c r="B186" s="32"/>
      <c r="C186" s="136" t="s">
        <v>412</v>
      </c>
      <c r="D186" s="136" t="s">
        <v>180</v>
      </c>
      <c r="E186" s="137" t="s">
        <v>3493</v>
      </c>
      <c r="F186" s="138" t="s">
        <v>3494</v>
      </c>
      <c r="G186" s="139" t="s">
        <v>183</v>
      </c>
      <c r="H186" s="140">
        <v>16</v>
      </c>
      <c r="I186" s="141"/>
      <c r="J186" s="142">
        <f>ROUND(I186*H186,2)</f>
        <v>0</v>
      </c>
      <c r="K186" s="138" t="s">
        <v>1</v>
      </c>
      <c r="L186" s="32"/>
      <c r="M186" s="143" t="s">
        <v>1</v>
      </c>
      <c r="N186" s="144" t="s">
        <v>42</v>
      </c>
      <c r="P186" s="145">
        <f>O186*H186</f>
        <v>0</v>
      </c>
      <c r="Q186" s="145">
        <v>0</v>
      </c>
      <c r="R186" s="145">
        <f>Q186*H186</f>
        <v>0</v>
      </c>
      <c r="S186" s="145">
        <v>0</v>
      </c>
      <c r="T186" s="146">
        <f>S186*H186</f>
        <v>0</v>
      </c>
      <c r="AR186" s="147" t="s">
        <v>115</v>
      </c>
      <c r="AT186" s="147" t="s">
        <v>180</v>
      </c>
      <c r="AU186" s="147" t="s">
        <v>84</v>
      </c>
      <c r="AY186" s="17" t="s">
        <v>177</v>
      </c>
      <c r="BE186" s="148">
        <f>IF(N186="základní",J186,0)</f>
        <v>0</v>
      </c>
      <c r="BF186" s="148">
        <f>IF(N186="snížená",J186,0)</f>
        <v>0</v>
      </c>
      <c r="BG186" s="148">
        <f>IF(N186="zákl. přenesená",J186,0)</f>
        <v>0</v>
      </c>
      <c r="BH186" s="148">
        <f>IF(N186="sníž. přenesená",J186,0)</f>
        <v>0</v>
      </c>
      <c r="BI186" s="148">
        <f>IF(N186="nulová",J186,0)</f>
        <v>0</v>
      </c>
      <c r="BJ186" s="17" t="s">
        <v>84</v>
      </c>
      <c r="BK186" s="148">
        <f>ROUND(I186*H186,2)</f>
        <v>0</v>
      </c>
      <c r="BL186" s="17" t="s">
        <v>115</v>
      </c>
      <c r="BM186" s="147" t="s">
        <v>3495</v>
      </c>
    </row>
    <row r="187" spans="2:65" s="1" customFormat="1" ht="11.25">
      <c r="B187" s="32"/>
      <c r="D187" s="149" t="s">
        <v>186</v>
      </c>
      <c r="F187" s="150" t="s">
        <v>3494</v>
      </c>
      <c r="I187" s="151"/>
      <c r="L187" s="32"/>
      <c r="M187" s="152"/>
      <c r="T187" s="56"/>
      <c r="AT187" s="17" t="s">
        <v>186</v>
      </c>
      <c r="AU187" s="17" t="s">
        <v>84</v>
      </c>
    </row>
    <row r="188" spans="2:65" s="1" customFormat="1" ht="16.5" customHeight="1">
      <c r="B188" s="32"/>
      <c r="C188" s="136" t="s">
        <v>418</v>
      </c>
      <c r="D188" s="136" t="s">
        <v>180</v>
      </c>
      <c r="E188" s="137" t="s">
        <v>3496</v>
      </c>
      <c r="F188" s="138" t="s">
        <v>3497</v>
      </c>
      <c r="G188" s="139" t="s">
        <v>183</v>
      </c>
      <c r="H188" s="140">
        <v>14</v>
      </c>
      <c r="I188" s="141"/>
      <c r="J188" s="142">
        <f>ROUND(I188*H188,2)</f>
        <v>0</v>
      </c>
      <c r="K188" s="138" t="s">
        <v>1</v>
      </c>
      <c r="L188" s="32"/>
      <c r="M188" s="143" t="s">
        <v>1</v>
      </c>
      <c r="N188" s="144" t="s">
        <v>42</v>
      </c>
      <c r="P188" s="145">
        <f>O188*H188</f>
        <v>0</v>
      </c>
      <c r="Q188" s="145">
        <v>0</v>
      </c>
      <c r="R188" s="145">
        <f>Q188*H188</f>
        <v>0</v>
      </c>
      <c r="S188" s="145">
        <v>0</v>
      </c>
      <c r="T188" s="146">
        <f>S188*H188</f>
        <v>0</v>
      </c>
      <c r="AR188" s="147" t="s">
        <v>115</v>
      </c>
      <c r="AT188" s="147" t="s">
        <v>180</v>
      </c>
      <c r="AU188" s="147" t="s">
        <v>84</v>
      </c>
      <c r="AY188" s="17" t="s">
        <v>177</v>
      </c>
      <c r="BE188" s="148">
        <f>IF(N188="základní",J188,0)</f>
        <v>0</v>
      </c>
      <c r="BF188" s="148">
        <f>IF(N188="snížená",J188,0)</f>
        <v>0</v>
      </c>
      <c r="BG188" s="148">
        <f>IF(N188="zákl. přenesená",J188,0)</f>
        <v>0</v>
      </c>
      <c r="BH188" s="148">
        <f>IF(N188="sníž. přenesená",J188,0)</f>
        <v>0</v>
      </c>
      <c r="BI188" s="148">
        <f>IF(N188="nulová",J188,0)</f>
        <v>0</v>
      </c>
      <c r="BJ188" s="17" t="s">
        <v>84</v>
      </c>
      <c r="BK188" s="148">
        <f>ROUND(I188*H188,2)</f>
        <v>0</v>
      </c>
      <c r="BL188" s="17" t="s">
        <v>115</v>
      </c>
      <c r="BM188" s="147" t="s">
        <v>3498</v>
      </c>
    </row>
    <row r="189" spans="2:65" s="1" customFormat="1" ht="11.25">
      <c r="B189" s="32"/>
      <c r="D189" s="149" t="s">
        <v>186</v>
      </c>
      <c r="F189" s="150" t="s">
        <v>3497</v>
      </c>
      <c r="I189" s="151"/>
      <c r="L189" s="32"/>
      <c r="M189" s="152"/>
      <c r="T189" s="56"/>
      <c r="AT189" s="17" t="s">
        <v>186</v>
      </c>
      <c r="AU189" s="17" t="s">
        <v>84</v>
      </c>
    </row>
    <row r="190" spans="2:65" s="1" customFormat="1" ht="21.75" customHeight="1">
      <c r="B190" s="32"/>
      <c r="C190" s="136" t="s">
        <v>425</v>
      </c>
      <c r="D190" s="136" t="s">
        <v>180</v>
      </c>
      <c r="E190" s="137" t="s">
        <v>3499</v>
      </c>
      <c r="F190" s="138" t="s">
        <v>3500</v>
      </c>
      <c r="G190" s="139" t="s">
        <v>183</v>
      </c>
      <c r="H190" s="140">
        <v>5</v>
      </c>
      <c r="I190" s="141"/>
      <c r="J190" s="142">
        <f>ROUND(I190*H190,2)</f>
        <v>0</v>
      </c>
      <c r="K190" s="138" t="s">
        <v>1</v>
      </c>
      <c r="L190" s="32"/>
      <c r="M190" s="143" t="s">
        <v>1</v>
      </c>
      <c r="N190" s="144" t="s">
        <v>42</v>
      </c>
      <c r="P190" s="145">
        <f>O190*H190</f>
        <v>0</v>
      </c>
      <c r="Q190" s="145">
        <v>0</v>
      </c>
      <c r="R190" s="145">
        <f>Q190*H190</f>
        <v>0</v>
      </c>
      <c r="S190" s="145">
        <v>0</v>
      </c>
      <c r="T190" s="146">
        <f>S190*H190</f>
        <v>0</v>
      </c>
      <c r="AR190" s="147" t="s">
        <v>115</v>
      </c>
      <c r="AT190" s="147" t="s">
        <v>180</v>
      </c>
      <c r="AU190" s="147" t="s">
        <v>84</v>
      </c>
      <c r="AY190" s="17" t="s">
        <v>177</v>
      </c>
      <c r="BE190" s="148">
        <f>IF(N190="základní",J190,0)</f>
        <v>0</v>
      </c>
      <c r="BF190" s="148">
        <f>IF(N190="snížená",J190,0)</f>
        <v>0</v>
      </c>
      <c r="BG190" s="148">
        <f>IF(N190="zákl. přenesená",J190,0)</f>
        <v>0</v>
      </c>
      <c r="BH190" s="148">
        <f>IF(N190="sníž. přenesená",J190,0)</f>
        <v>0</v>
      </c>
      <c r="BI190" s="148">
        <f>IF(N190="nulová",J190,0)</f>
        <v>0</v>
      </c>
      <c r="BJ190" s="17" t="s">
        <v>84</v>
      </c>
      <c r="BK190" s="148">
        <f>ROUND(I190*H190,2)</f>
        <v>0</v>
      </c>
      <c r="BL190" s="17" t="s">
        <v>115</v>
      </c>
      <c r="BM190" s="147" t="s">
        <v>3501</v>
      </c>
    </row>
    <row r="191" spans="2:65" s="1" customFormat="1" ht="11.25">
      <c r="B191" s="32"/>
      <c r="D191" s="149" t="s">
        <v>186</v>
      </c>
      <c r="F191" s="150" t="s">
        <v>3500</v>
      </c>
      <c r="I191" s="151"/>
      <c r="L191" s="32"/>
      <c r="M191" s="152"/>
      <c r="T191" s="56"/>
      <c r="AT191" s="17" t="s">
        <v>186</v>
      </c>
      <c r="AU191" s="17" t="s">
        <v>84</v>
      </c>
    </row>
    <row r="192" spans="2:65" s="1" customFormat="1" ht="21.75" customHeight="1">
      <c r="B192" s="32"/>
      <c r="C192" s="136" t="s">
        <v>431</v>
      </c>
      <c r="D192" s="136" t="s">
        <v>180</v>
      </c>
      <c r="E192" s="137" t="s">
        <v>3502</v>
      </c>
      <c r="F192" s="138" t="s">
        <v>3503</v>
      </c>
      <c r="G192" s="139" t="s">
        <v>183</v>
      </c>
      <c r="H192" s="140">
        <v>2</v>
      </c>
      <c r="I192" s="141"/>
      <c r="J192" s="142">
        <f>ROUND(I192*H192,2)</f>
        <v>0</v>
      </c>
      <c r="K192" s="138" t="s">
        <v>1</v>
      </c>
      <c r="L192" s="32"/>
      <c r="M192" s="143" t="s">
        <v>1</v>
      </c>
      <c r="N192" s="144" t="s">
        <v>42</v>
      </c>
      <c r="P192" s="145">
        <f>O192*H192</f>
        <v>0</v>
      </c>
      <c r="Q192" s="145">
        <v>0</v>
      </c>
      <c r="R192" s="145">
        <f>Q192*H192</f>
        <v>0</v>
      </c>
      <c r="S192" s="145">
        <v>0</v>
      </c>
      <c r="T192" s="146">
        <f>S192*H192</f>
        <v>0</v>
      </c>
      <c r="AR192" s="147" t="s">
        <v>115</v>
      </c>
      <c r="AT192" s="147" t="s">
        <v>180</v>
      </c>
      <c r="AU192" s="147" t="s">
        <v>84</v>
      </c>
      <c r="AY192" s="17" t="s">
        <v>177</v>
      </c>
      <c r="BE192" s="148">
        <f>IF(N192="základní",J192,0)</f>
        <v>0</v>
      </c>
      <c r="BF192" s="148">
        <f>IF(N192="snížená",J192,0)</f>
        <v>0</v>
      </c>
      <c r="BG192" s="148">
        <f>IF(N192="zákl. přenesená",J192,0)</f>
        <v>0</v>
      </c>
      <c r="BH192" s="148">
        <f>IF(N192="sníž. přenesená",J192,0)</f>
        <v>0</v>
      </c>
      <c r="BI192" s="148">
        <f>IF(N192="nulová",J192,0)</f>
        <v>0</v>
      </c>
      <c r="BJ192" s="17" t="s">
        <v>84</v>
      </c>
      <c r="BK192" s="148">
        <f>ROUND(I192*H192,2)</f>
        <v>0</v>
      </c>
      <c r="BL192" s="17" t="s">
        <v>115</v>
      </c>
      <c r="BM192" s="147" t="s">
        <v>3504</v>
      </c>
    </row>
    <row r="193" spans="2:65" s="1" customFormat="1" ht="11.25">
      <c r="B193" s="32"/>
      <c r="D193" s="149" t="s">
        <v>186</v>
      </c>
      <c r="F193" s="150" t="s">
        <v>3503</v>
      </c>
      <c r="I193" s="151"/>
      <c r="L193" s="32"/>
      <c r="M193" s="152"/>
      <c r="T193" s="56"/>
      <c r="AT193" s="17" t="s">
        <v>186</v>
      </c>
      <c r="AU193" s="17" t="s">
        <v>84</v>
      </c>
    </row>
    <row r="194" spans="2:65" s="1" customFormat="1" ht="21.75" customHeight="1">
      <c r="B194" s="32"/>
      <c r="C194" s="136" t="s">
        <v>436</v>
      </c>
      <c r="D194" s="136" t="s">
        <v>180</v>
      </c>
      <c r="E194" s="137" t="s">
        <v>3505</v>
      </c>
      <c r="F194" s="138" t="s">
        <v>3506</v>
      </c>
      <c r="G194" s="139" t="s">
        <v>183</v>
      </c>
      <c r="H194" s="140">
        <v>2</v>
      </c>
      <c r="I194" s="141"/>
      <c r="J194" s="142">
        <f>ROUND(I194*H194,2)</f>
        <v>0</v>
      </c>
      <c r="K194" s="138" t="s">
        <v>1</v>
      </c>
      <c r="L194" s="32"/>
      <c r="M194" s="143" t="s">
        <v>1</v>
      </c>
      <c r="N194" s="144" t="s">
        <v>42</v>
      </c>
      <c r="P194" s="145">
        <f>O194*H194</f>
        <v>0</v>
      </c>
      <c r="Q194" s="145">
        <v>0</v>
      </c>
      <c r="R194" s="145">
        <f>Q194*H194</f>
        <v>0</v>
      </c>
      <c r="S194" s="145">
        <v>0</v>
      </c>
      <c r="T194" s="146">
        <f>S194*H194</f>
        <v>0</v>
      </c>
      <c r="AR194" s="147" t="s">
        <v>115</v>
      </c>
      <c r="AT194" s="147" t="s">
        <v>180</v>
      </c>
      <c r="AU194" s="147" t="s">
        <v>84</v>
      </c>
      <c r="AY194" s="17" t="s">
        <v>177</v>
      </c>
      <c r="BE194" s="148">
        <f>IF(N194="základní",J194,0)</f>
        <v>0</v>
      </c>
      <c r="BF194" s="148">
        <f>IF(N194="snížená",J194,0)</f>
        <v>0</v>
      </c>
      <c r="BG194" s="148">
        <f>IF(N194="zákl. přenesená",J194,0)</f>
        <v>0</v>
      </c>
      <c r="BH194" s="148">
        <f>IF(N194="sníž. přenesená",J194,0)</f>
        <v>0</v>
      </c>
      <c r="BI194" s="148">
        <f>IF(N194="nulová",J194,0)</f>
        <v>0</v>
      </c>
      <c r="BJ194" s="17" t="s">
        <v>84</v>
      </c>
      <c r="BK194" s="148">
        <f>ROUND(I194*H194,2)</f>
        <v>0</v>
      </c>
      <c r="BL194" s="17" t="s">
        <v>115</v>
      </c>
      <c r="BM194" s="147" t="s">
        <v>3507</v>
      </c>
    </row>
    <row r="195" spans="2:65" s="1" customFormat="1" ht="11.25">
      <c r="B195" s="32"/>
      <c r="D195" s="149" t="s">
        <v>186</v>
      </c>
      <c r="F195" s="150" t="s">
        <v>3506</v>
      </c>
      <c r="I195" s="151"/>
      <c r="L195" s="32"/>
      <c r="M195" s="152"/>
      <c r="T195" s="56"/>
      <c r="AT195" s="17" t="s">
        <v>186</v>
      </c>
      <c r="AU195" s="17" t="s">
        <v>84</v>
      </c>
    </row>
    <row r="196" spans="2:65" s="1" customFormat="1" ht="24.2" customHeight="1">
      <c r="B196" s="32"/>
      <c r="C196" s="136" t="s">
        <v>441</v>
      </c>
      <c r="D196" s="136" t="s">
        <v>180</v>
      </c>
      <c r="E196" s="137" t="s">
        <v>3508</v>
      </c>
      <c r="F196" s="138" t="s">
        <v>3509</v>
      </c>
      <c r="G196" s="139" t="s">
        <v>183</v>
      </c>
      <c r="H196" s="140">
        <v>1</v>
      </c>
      <c r="I196" s="141"/>
      <c r="J196" s="142">
        <f>ROUND(I196*H196,2)</f>
        <v>0</v>
      </c>
      <c r="K196" s="138" t="s">
        <v>1</v>
      </c>
      <c r="L196" s="32"/>
      <c r="M196" s="143" t="s">
        <v>1</v>
      </c>
      <c r="N196" s="144" t="s">
        <v>42</v>
      </c>
      <c r="P196" s="145">
        <f>O196*H196</f>
        <v>0</v>
      </c>
      <c r="Q196" s="145">
        <v>0</v>
      </c>
      <c r="R196" s="145">
        <f>Q196*H196</f>
        <v>0</v>
      </c>
      <c r="S196" s="145">
        <v>0</v>
      </c>
      <c r="T196" s="146">
        <f>S196*H196</f>
        <v>0</v>
      </c>
      <c r="AR196" s="147" t="s">
        <v>115</v>
      </c>
      <c r="AT196" s="147" t="s">
        <v>180</v>
      </c>
      <c r="AU196" s="147" t="s">
        <v>84</v>
      </c>
      <c r="AY196" s="17" t="s">
        <v>177</v>
      </c>
      <c r="BE196" s="148">
        <f>IF(N196="základní",J196,0)</f>
        <v>0</v>
      </c>
      <c r="BF196" s="148">
        <f>IF(N196="snížená",J196,0)</f>
        <v>0</v>
      </c>
      <c r="BG196" s="148">
        <f>IF(N196="zákl. přenesená",J196,0)</f>
        <v>0</v>
      </c>
      <c r="BH196" s="148">
        <f>IF(N196="sníž. přenesená",J196,0)</f>
        <v>0</v>
      </c>
      <c r="BI196" s="148">
        <f>IF(N196="nulová",J196,0)</f>
        <v>0</v>
      </c>
      <c r="BJ196" s="17" t="s">
        <v>84</v>
      </c>
      <c r="BK196" s="148">
        <f>ROUND(I196*H196,2)</f>
        <v>0</v>
      </c>
      <c r="BL196" s="17" t="s">
        <v>115</v>
      </c>
      <c r="BM196" s="147" t="s">
        <v>3510</v>
      </c>
    </row>
    <row r="197" spans="2:65" s="1" customFormat="1" ht="11.25">
      <c r="B197" s="32"/>
      <c r="D197" s="149" t="s">
        <v>186</v>
      </c>
      <c r="F197" s="150" t="s">
        <v>3509</v>
      </c>
      <c r="I197" s="151"/>
      <c r="L197" s="32"/>
      <c r="M197" s="152"/>
      <c r="T197" s="56"/>
      <c r="AT197" s="17" t="s">
        <v>186</v>
      </c>
      <c r="AU197" s="17" t="s">
        <v>84</v>
      </c>
    </row>
    <row r="198" spans="2:65" s="1" customFormat="1" ht="16.5" customHeight="1">
      <c r="B198" s="32"/>
      <c r="C198" s="136" t="s">
        <v>447</v>
      </c>
      <c r="D198" s="136" t="s">
        <v>180</v>
      </c>
      <c r="E198" s="137" t="s">
        <v>3511</v>
      </c>
      <c r="F198" s="138" t="s">
        <v>3512</v>
      </c>
      <c r="G198" s="139" t="s">
        <v>183</v>
      </c>
      <c r="H198" s="140">
        <v>12</v>
      </c>
      <c r="I198" s="141"/>
      <c r="J198" s="142">
        <f>ROUND(I198*H198,2)</f>
        <v>0</v>
      </c>
      <c r="K198" s="138" t="s">
        <v>1</v>
      </c>
      <c r="L198" s="32"/>
      <c r="M198" s="143" t="s">
        <v>1</v>
      </c>
      <c r="N198" s="144" t="s">
        <v>42</v>
      </c>
      <c r="P198" s="145">
        <f>O198*H198</f>
        <v>0</v>
      </c>
      <c r="Q198" s="145">
        <v>0</v>
      </c>
      <c r="R198" s="145">
        <f>Q198*H198</f>
        <v>0</v>
      </c>
      <c r="S198" s="145">
        <v>0</v>
      </c>
      <c r="T198" s="146">
        <f>S198*H198</f>
        <v>0</v>
      </c>
      <c r="AR198" s="147" t="s">
        <v>115</v>
      </c>
      <c r="AT198" s="147" t="s">
        <v>180</v>
      </c>
      <c r="AU198" s="147" t="s">
        <v>84</v>
      </c>
      <c r="AY198" s="17" t="s">
        <v>177</v>
      </c>
      <c r="BE198" s="148">
        <f>IF(N198="základní",J198,0)</f>
        <v>0</v>
      </c>
      <c r="BF198" s="148">
        <f>IF(N198="snížená",J198,0)</f>
        <v>0</v>
      </c>
      <c r="BG198" s="148">
        <f>IF(N198="zákl. přenesená",J198,0)</f>
        <v>0</v>
      </c>
      <c r="BH198" s="148">
        <f>IF(N198="sníž. přenesená",J198,0)</f>
        <v>0</v>
      </c>
      <c r="BI198" s="148">
        <f>IF(N198="nulová",J198,0)</f>
        <v>0</v>
      </c>
      <c r="BJ198" s="17" t="s">
        <v>84</v>
      </c>
      <c r="BK198" s="148">
        <f>ROUND(I198*H198,2)</f>
        <v>0</v>
      </c>
      <c r="BL198" s="17" t="s">
        <v>115</v>
      </c>
      <c r="BM198" s="147" t="s">
        <v>3513</v>
      </c>
    </row>
    <row r="199" spans="2:65" s="1" customFormat="1" ht="11.25">
      <c r="B199" s="32"/>
      <c r="D199" s="149" t="s">
        <v>186</v>
      </c>
      <c r="F199" s="150" t="s">
        <v>3512</v>
      </c>
      <c r="I199" s="151"/>
      <c r="L199" s="32"/>
      <c r="M199" s="152"/>
      <c r="T199" s="56"/>
      <c r="AT199" s="17" t="s">
        <v>186</v>
      </c>
      <c r="AU199" s="17" t="s">
        <v>84</v>
      </c>
    </row>
    <row r="200" spans="2:65" s="1" customFormat="1" ht="21.75" customHeight="1">
      <c r="B200" s="32"/>
      <c r="C200" s="136" t="s">
        <v>453</v>
      </c>
      <c r="D200" s="136" t="s">
        <v>180</v>
      </c>
      <c r="E200" s="137" t="s">
        <v>3514</v>
      </c>
      <c r="F200" s="138" t="s">
        <v>3515</v>
      </c>
      <c r="G200" s="139" t="s">
        <v>183</v>
      </c>
      <c r="H200" s="140">
        <v>2</v>
      </c>
      <c r="I200" s="141"/>
      <c r="J200" s="142">
        <f>ROUND(I200*H200,2)</f>
        <v>0</v>
      </c>
      <c r="K200" s="138" t="s">
        <v>1</v>
      </c>
      <c r="L200" s="32"/>
      <c r="M200" s="143" t="s">
        <v>1</v>
      </c>
      <c r="N200" s="144" t="s">
        <v>42</v>
      </c>
      <c r="P200" s="145">
        <f>O200*H200</f>
        <v>0</v>
      </c>
      <c r="Q200" s="145">
        <v>0</v>
      </c>
      <c r="R200" s="145">
        <f>Q200*H200</f>
        <v>0</v>
      </c>
      <c r="S200" s="145">
        <v>0</v>
      </c>
      <c r="T200" s="146">
        <f>S200*H200</f>
        <v>0</v>
      </c>
      <c r="AR200" s="147" t="s">
        <v>115</v>
      </c>
      <c r="AT200" s="147" t="s">
        <v>180</v>
      </c>
      <c r="AU200" s="147" t="s">
        <v>84</v>
      </c>
      <c r="AY200" s="17" t="s">
        <v>177</v>
      </c>
      <c r="BE200" s="148">
        <f>IF(N200="základní",J200,0)</f>
        <v>0</v>
      </c>
      <c r="BF200" s="148">
        <f>IF(N200="snížená",J200,0)</f>
        <v>0</v>
      </c>
      <c r="BG200" s="148">
        <f>IF(N200="zákl. přenesená",J200,0)</f>
        <v>0</v>
      </c>
      <c r="BH200" s="148">
        <f>IF(N200="sníž. přenesená",J200,0)</f>
        <v>0</v>
      </c>
      <c r="BI200" s="148">
        <f>IF(N200="nulová",J200,0)</f>
        <v>0</v>
      </c>
      <c r="BJ200" s="17" t="s">
        <v>84</v>
      </c>
      <c r="BK200" s="148">
        <f>ROUND(I200*H200,2)</f>
        <v>0</v>
      </c>
      <c r="BL200" s="17" t="s">
        <v>115</v>
      </c>
      <c r="BM200" s="147" t="s">
        <v>3516</v>
      </c>
    </row>
    <row r="201" spans="2:65" s="1" customFormat="1" ht="11.25">
      <c r="B201" s="32"/>
      <c r="D201" s="149" t="s">
        <v>186</v>
      </c>
      <c r="F201" s="150" t="s">
        <v>3515</v>
      </c>
      <c r="I201" s="151"/>
      <c r="L201" s="32"/>
      <c r="M201" s="152"/>
      <c r="T201" s="56"/>
      <c r="AT201" s="17" t="s">
        <v>186</v>
      </c>
      <c r="AU201" s="17" t="s">
        <v>84</v>
      </c>
    </row>
    <row r="202" spans="2:65" s="1" customFormat="1" ht="21.75" customHeight="1">
      <c r="B202" s="32"/>
      <c r="C202" s="136" t="s">
        <v>459</v>
      </c>
      <c r="D202" s="136" t="s">
        <v>180</v>
      </c>
      <c r="E202" s="137" t="s">
        <v>3517</v>
      </c>
      <c r="F202" s="138" t="s">
        <v>3518</v>
      </c>
      <c r="G202" s="139" t="s">
        <v>183</v>
      </c>
      <c r="H202" s="140">
        <v>2</v>
      </c>
      <c r="I202" s="141"/>
      <c r="J202" s="142">
        <f>ROUND(I202*H202,2)</f>
        <v>0</v>
      </c>
      <c r="K202" s="138" t="s">
        <v>1</v>
      </c>
      <c r="L202" s="32"/>
      <c r="M202" s="143" t="s">
        <v>1</v>
      </c>
      <c r="N202" s="144" t="s">
        <v>42</v>
      </c>
      <c r="P202" s="145">
        <f>O202*H202</f>
        <v>0</v>
      </c>
      <c r="Q202" s="145">
        <v>0</v>
      </c>
      <c r="R202" s="145">
        <f>Q202*H202</f>
        <v>0</v>
      </c>
      <c r="S202" s="145">
        <v>0</v>
      </c>
      <c r="T202" s="146">
        <f>S202*H202</f>
        <v>0</v>
      </c>
      <c r="AR202" s="147" t="s">
        <v>115</v>
      </c>
      <c r="AT202" s="147" t="s">
        <v>180</v>
      </c>
      <c r="AU202" s="147" t="s">
        <v>84</v>
      </c>
      <c r="AY202" s="17" t="s">
        <v>177</v>
      </c>
      <c r="BE202" s="148">
        <f>IF(N202="základní",J202,0)</f>
        <v>0</v>
      </c>
      <c r="BF202" s="148">
        <f>IF(N202="snížená",J202,0)</f>
        <v>0</v>
      </c>
      <c r="BG202" s="148">
        <f>IF(N202="zákl. přenesená",J202,0)</f>
        <v>0</v>
      </c>
      <c r="BH202" s="148">
        <f>IF(N202="sníž. přenesená",J202,0)</f>
        <v>0</v>
      </c>
      <c r="BI202" s="148">
        <f>IF(N202="nulová",J202,0)</f>
        <v>0</v>
      </c>
      <c r="BJ202" s="17" t="s">
        <v>84</v>
      </c>
      <c r="BK202" s="148">
        <f>ROUND(I202*H202,2)</f>
        <v>0</v>
      </c>
      <c r="BL202" s="17" t="s">
        <v>115</v>
      </c>
      <c r="BM202" s="147" t="s">
        <v>3519</v>
      </c>
    </row>
    <row r="203" spans="2:65" s="1" customFormat="1" ht="11.25">
      <c r="B203" s="32"/>
      <c r="D203" s="149" t="s">
        <v>186</v>
      </c>
      <c r="F203" s="150" t="s">
        <v>3518</v>
      </c>
      <c r="I203" s="151"/>
      <c r="L203" s="32"/>
      <c r="M203" s="152"/>
      <c r="T203" s="56"/>
      <c r="AT203" s="17" t="s">
        <v>186</v>
      </c>
      <c r="AU203" s="17" t="s">
        <v>84</v>
      </c>
    </row>
    <row r="204" spans="2:65" s="1" customFormat="1" ht="21.75" customHeight="1">
      <c r="B204" s="32"/>
      <c r="C204" s="136" t="s">
        <v>465</v>
      </c>
      <c r="D204" s="136" t="s">
        <v>180</v>
      </c>
      <c r="E204" s="137" t="s">
        <v>3520</v>
      </c>
      <c r="F204" s="138" t="s">
        <v>3521</v>
      </c>
      <c r="G204" s="139" t="s">
        <v>183</v>
      </c>
      <c r="H204" s="140">
        <v>4</v>
      </c>
      <c r="I204" s="141"/>
      <c r="J204" s="142">
        <f>ROUND(I204*H204,2)</f>
        <v>0</v>
      </c>
      <c r="K204" s="138" t="s">
        <v>1</v>
      </c>
      <c r="L204" s="32"/>
      <c r="M204" s="143" t="s">
        <v>1</v>
      </c>
      <c r="N204" s="144" t="s">
        <v>42</v>
      </c>
      <c r="P204" s="145">
        <f>O204*H204</f>
        <v>0</v>
      </c>
      <c r="Q204" s="145">
        <v>0</v>
      </c>
      <c r="R204" s="145">
        <f>Q204*H204</f>
        <v>0</v>
      </c>
      <c r="S204" s="145">
        <v>0</v>
      </c>
      <c r="T204" s="146">
        <f>S204*H204</f>
        <v>0</v>
      </c>
      <c r="AR204" s="147" t="s">
        <v>115</v>
      </c>
      <c r="AT204" s="147" t="s">
        <v>180</v>
      </c>
      <c r="AU204" s="147" t="s">
        <v>84</v>
      </c>
      <c r="AY204" s="17" t="s">
        <v>177</v>
      </c>
      <c r="BE204" s="148">
        <f>IF(N204="základní",J204,0)</f>
        <v>0</v>
      </c>
      <c r="BF204" s="148">
        <f>IF(N204="snížená",J204,0)</f>
        <v>0</v>
      </c>
      <c r="BG204" s="148">
        <f>IF(N204="zákl. přenesená",J204,0)</f>
        <v>0</v>
      </c>
      <c r="BH204" s="148">
        <f>IF(N204="sníž. přenesená",J204,0)</f>
        <v>0</v>
      </c>
      <c r="BI204" s="148">
        <f>IF(N204="nulová",J204,0)</f>
        <v>0</v>
      </c>
      <c r="BJ204" s="17" t="s">
        <v>84</v>
      </c>
      <c r="BK204" s="148">
        <f>ROUND(I204*H204,2)</f>
        <v>0</v>
      </c>
      <c r="BL204" s="17" t="s">
        <v>115</v>
      </c>
      <c r="BM204" s="147" t="s">
        <v>3522</v>
      </c>
    </row>
    <row r="205" spans="2:65" s="1" customFormat="1" ht="11.25">
      <c r="B205" s="32"/>
      <c r="D205" s="149" t="s">
        <v>186</v>
      </c>
      <c r="F205" s="150" t="s">
        <v>3521</v>
      </c>
      <c r="I205" s="151"/>
      <c r="L205" s="32"/>
      <c r="M205" s="152"/>
      <c r="T205" s="56"/>
      <c r="AT205" s="17" t="s">
        <v>186</v>
      </c>
      <c r="AU205" s="17" t="s">
        <v>84</v>
      </c>
    </row>
    <row r="206" spans="2:65" s="1" customFormat="1" ht="21.75" customHeight="1">
      <c r="B206" s="32"/>
      <c r="C206" s="136" t="s">
        <v>471</v>
      </c>
      <c r="D206" s="136" t="s">
        <v>180</v>
      </c>
      <c r="E206" s="137" t="s">
        <v>3523</v>
      </c>
      <c r="F206" s="138" t="s">
        <v>3524</v>
      </c>
      <c r="G206" s="139" t="s">
        <v>183</v>
      </c>
      <c r="H206" s="140">
        <v>2</v>
      </c>
      <c r="I206" s="141"/>
      <c r="J206" s="142">
        <f>ROUND(I206*H206,2)</f>
        <v>0</v>
      </c>
      <c r="K206" s="138" t="s">
        <v>1</v>
      </c>
      <c r="L206" s="32"/>
      <c r="M206" s="143" t="s">
        <v>1</v>
      </c>
      <c r="N206" s="144" t="s">
        <v>42</v>
      </c>
      <c r="P206" s="145">
        <f>O206*H206</f>
        <v>0</v>
      </c>
      <c r="Q206" s="145">
        <v>0</v>
      </c>
      <c r="R206" s="145">
        <f>Q206*H206</f>
        <v>0</v>
      </c>
      <c r="S206" s="145">
        <v>0</v>
      </c>
      <c r="T206" s="146">
        <f>S206*H206</f>
        <v>0</v>
      </c>
      <c r="AR206" s="147" t="s">
        <v>115</v>
      </c>
      <c r="AT206" s="147" t="s">
        <v>180</v>
      </c>
      <c r="AU206" s="147" t="s">
        <v>84</v>
      </c>
      <c r="AY206" s="17" t="s">
        <v>177</v>
      </c>
      <c r="BE206" s="148">
        <f>IF(N206="základní",J206,0)</f>
        <v>0</v>
      </c>
      <c r="BF206" s="148">
        <f>IF(N206="snížená",J206,0)</f>
        <v>0</v>
      </c>
      <c r="BG206" s="148">
        <f>IF(N206="zákl. přenesená",J206,0)</f>
        <v>0</v>
      </c>
      <c r="BH206" s="148">
        <f>IF(N206="sníž. přenesená",J206,0)</f>
        <v>0</v>
      </c>
      <c r="BI206" s="148">
        <f>IF(N206="nulová",J206,0)</f>
        <v>0</v>
      </c>
      <c r="BJ206" s="17" t="s">
        <v>84</v>
      </c>
      <c r="BK206" s="148">
        <f>ROUND(I206*H206,2)</f>
        <v>0</v>
      </c>
      <c r="BL206" s="17" t="s">
        <v>115</v>
      </c>
      <c r="BM206" s="147" t="s">
        <v>3525</v>
      </c>
    </row>
    <row r="207" spans="2:65" s="1" customFormat="1" ht="11.25">
      <c r="B207" s="32"/>
      <c r="D207" s="149" t="s">
        <v>186</v>
      </c>
      <c r="F207" s="150" t="s">
        <v>3524</v>
      </c>
      <c r="I207" s="151"/>
      <c r="L207" s="32"/>
      <c r="M207" s="152"/>
      <c r="T207" s="56"/>
      <c r="AT207" s="17" t="s">
        <v>186</v>
      </c>
      <c r="AU207" s="17" t="s">
        <v>84</v>
      </c>
    </row>
    <row r="208" spans="2:65" s="1" customFormat="1" ht="16.5" customHeight="1">
      <c r="B208" s="32"/>
      <c r="C208" s="136" t="s">
        <v>477</v>
      </c>
      <c r="D208" s="136" t="s">
        <v>180</v>
      </c>
      <c r="E208" s="137" t="s">
        <v>3526</v>
      </c>
      <c r="F208" s="138" t="s">
        <v>3527</v>
      </c>
      <c r="G208" s="139" t="s">
        <v>183</v>
      </c>
      <c r="H208" s="140">
        <v>1</v>
      </c>
      <c r="I208" s="141"/>
      <c r="J208" s="142">
        <f>ROUND(I208*H208,2)</f>
        <v>0</v>
      </c>
      <c r="K208" s="138" t="s">
        <v>1</v>
      </c>
      <c r="L208" s="32"/>
      <c r="M208" s="143" t="s">
        <v>1</v>
      </c>
      <c r="N208" s="144" t="s">
        <v>42</v>
      </c>
      <c r="P208" s="145">
        <f>O208*H208</f>
        <v>0</v>
      </c>
      <c r="Q208" s="145">
        <v>0</v>
      </c>
      <c r="R208" s="145">
        <f>Q208*H208</f>
        <v>0</v>
      </c>
      <c r="S208" s="145">
        <v>0</v>
      </c>
      <c r="T208" s="146">
        <f>S208*H208</f>
        <v>0</v>
      </c>
      <c r="AR208" s="147" t="s">
        <v>115</v>
      </c>
      <c r="AT208" s="147" t="s">
        <v>180</v>
      </c>
      <c r="AU208" s="147" t="s">
        <v>84</v>
      </c>
      <c r="AY208" s="17" t="s">
        <v>177</v>
      </c>
      <c r="BE208" s="148">
        <f>IF(N208="základní",J208,0)</f>
        <v>0</v>
      </c>
      <c r="BF208" s="148">
        <f>IF(N208="snížená",J208,0)</f>
        <v>0</v>
      </c>
      <c r="BG208" s="148">
        <f>IF(N208="zákl. přenesená",J208,0)</f>
        <v>0</v>
      </c>
      <c r="BH208" s="148">
        <f>IF(N208="sníž. přenesená",J208,0)</f>
        <v>0</v>
      </c>
      <c r="BI208" s="148">
        <f>IF(N208="nulová",J208,0)</f>
        <v>0</v>
      </c>
      <c r="BJ208" s="17" t="s">
        <v>84</v>
      </c>
      <c r="BK208" s="148">
        <f>ROUND(I208*H208,2)</f>
        <v>0</v>
      </c>
      <c r="BL208" s="17" t="s">
        <v>115</v>
      </c>
      <c r="BM208" s="147" t="s">
        <v>3528</v>
      </c>
    </row>
    <row r="209" spans="2:65" s="1" customFormat="1" ht="11.25">
      <c r="B209" s="32"/>
      <c r="D209" s="149" t="s">
        <v>186</v>
      </c>
      <c r="F209" s="150" t="s">
        <v>3527</v>
      </c>
      <c r="I209" s="151"/>
      <c r="L209" s="32"/>
      <c r="M209" s="152"/>
      <c r="T209" s="56"/>
      <c r="AT209" s="17" t="s">
        <v>186</v>
      </c>
      <c r="AU209" s="17" t="s">
        <v>84</v>
      </c>
    </row>
    <row r="210" spans="2:65" s="1" customFormat="1" ht="24.2" customHeight="1">
      <c r="B210" s="32"/>
      <c r="C210" s="136" t="s">
        <v>483</v>
      </c>
      <c r="D210" s="136" t="s">
        <v>180</v>
      </c>
      <c r="E210" s="137" t="s">
        <v>3529</v>
      </c>
      <c r="F210" s="138" t="s">
        <v>3530</v>
      </c>
      <c r="G210" s="139" t="s">
        <v>183</v>
      </c>
      <c r="H210" s="140">
        <v>8</v>
      </c>
      <c r="I210" s="141"/>
      <c r="J210" s="142">
        <f>ROUND(I210*H210,2)</f>
        <v>0</v>
      </c>
      <c r="K210" s="138" t="s">
        <v>1</v>
      </c>
      <c r="L210" s="32"/>
      <c r="M210" s="143" t="s">
        <v>1</v>
      </c>
      <c r="N210" s="144" t="s">
        <v>42</v>
      </c>
      <c r="P210" s="145">
        <f>O210*H210</f>
        <v>0</v>
      </c>
      <c r="Q210" s="145">
        <v>0</v>
      </c>
      <c r="R210" s="145">
        <f>Q210*H210</f>
        <v>0</v>
      </c>
      <c r="S210" s="145">
        <v>0</v>
      </c>
      <c r="T210" s="146">
        <f>S210*H210</f>
        <v>0</v>
      </c>
      <c r="AR210" s="147" t="s">
        <v>115</v>
      </c>
      <c r="AT210" s="147" t="s">
        <v>180</v>
      </c>
      <c r="AU210" s="147" t="s">
        <v>84</v>
      </c>
      <c r="AY210" s="17" t="s">
        <v>177</v>
      </c>
      <c r="BE210" s="148">
        <f>IF(N210="základní",J210,0)</f>
        <v>0</v>
      </c>
      <c r="BF210" s="148">
        <f>IF(N210="snížená",J210,0)</f>
        <v>0</v>
      </c>
      <c r="BG210" s="148">
        <f>IF(N210="zákl. přenesená",J210,0)</f>
        <v>0</v>
      </c>
      <c r="BH210" s="148">
        <f>IF(N210="sníž. přenesená",J210,0)</f>
        <v>0</v>
      </c>
      <c r="BI210" s="148">
        <f>IF(N210="nulová",J210,0)</f>
        <v>0</v>
      </c>
      <c r="BJ210" s="17" t="s">
        <v>84</v>
      </c>
      <c r="BK210" s="148">
        <f>ROUND(I210*H210,2)</f>
        <v>0</v>
      </c>
      <c r="BL210" s="17" t="s">
        <v>115</v>
      </c>
      <c r="BM210" s="147" t="s">
        <v>3531</v>
      </c>
    </row>
    <row r="211" spans="2:65" s="1" customFormat="1" ht="11.25">
      <c r="B211" s="32"/>
      <c r="D211" s="149" t="s">
        <v>186</v>
      </c>
      <c r="F211" s="150" t="s">
        <v>3530</v>
      </c>
      <c r="I211" s="151"/>
      <c r="L211" s="32"/>
      <c r="M211" s="152"/>
      <c r="T211" s="56"/>
      <c r="AT211" s="17" t="s">
        <v>186</v>
      </c>
      <c r="AU211" s="17" t="s">
        <v>84</v>
      </c>
    </row>
    <row r="212" spans="2:65" s="1" customFormat="1" ht="21.75" customHeight="1">
      <c r="B212" s="32"/>
      <c r="C212" s="136" t="s">
        <v>489</v>
      </c>
      <c r="D212" s="136" t="s">
        <v>180</v>
      </c>
      <c r="E212" s="137" t="s">
        <v>3532</v>
      </c>
      <c r="F212" s="138" t="s">
        <v>3533</v>
      </c>
      <c r="G212" s="139" t="s">
        <v>183</v>
      </c>
      <c r="H212" s="140">
        <v>5</v>
      </c>
      <c r="I212" s="141"/>
      <c r="J212" s="142">
        <f>ROUND(I212*H212,2)</f>
        <v>0</v>
      </c>
      <c r="K212" s="138" t="s">
        <v>1</v>
      </c>
      <c r="L212" s="32"/>
      <c r="M212" s="143" t="s">
        <v>1</v>
      </c>
      <c r="N212" s="144" t="s">
        <v>42</v>
      </c>
      <c r="P212" s="145">
        <f>O212*H212</f>
        <v>0</v>
      </c>
      <c r="Q212" s="145">
        <v>0</v>
      </c>
      <c r="R212" s="145">
        <f>Q212*H212</f>
        <v>0</v>
      </c>
      <c r="S212" s="145">
        <v>0</v>
      </c>
      <c r="T212" s="146">
        <f>S212*H212</f>
        <v>0</v>
      </c>
      <c r="AR212" s="147" t="s">
        <v>115</v>
      </c>
      <c r="AT212" s="147" t="s">
        <v>180</v>
      </c>
      <c r="AU212" s="147" t="s">
        <v>84</v>
      </c>
      <c r="AY212" s="17" t="s">
        <v>177</v>
      </c>
      <c r="BE212" s="148">
        <f>IF(N212="základní",J212,0)</f>
        <v>0</v>
      </c>
      <c r="BF212" s="148">
        <f>IF(N212="snížená",J212,0)</f>
        <v>0</v>
      </c>
      <c r="BG212" s="148">
        <f>IF(N212="zákl. přenesená",J212,0)</f>
        <v>0</v>
      </c>
      <c r="BH212" s="148">
        <f>IF(N212="sníž. přenesená",J212,0)</f>
        <v>0</v>
      </c>
      <c r="BI212" s="148">
        <f>IF(N212="nulová",J212,0)</f>
        <v>0</v>
      </c>
      <c r="BJ212" s="17" t="s">
        <v>84</v>
      </c>
      <c r="BK212" s="148">
        <f>ROUND(I212*H212,2)</f>
        <v>0</v>
      </c>
      <c r="BL212" s="17" t="s">
        <v>115</v>
      </c>
      <c r="BM212" s="147" t="s">
        <v>3534</v>
      </c>
    </row>
    <row r="213" spans="2:65" s="1" customFormat="1" ht="11.25">
      <c r="B213" s="32"/>
      <c r="D213" s="149" t="s">
        <v>186</v>
      </c>
      <c r="F213" s="150" t="s">
        <v>3533</v>
      </c>
      <c r="I213" s="151"/>
      <c r="L213" s="32"/>
      <c r="M213" s="152"/>
      <c r="T213" s="56"/>
      <c r="AT213" s="17" t="s">
        <v>186</v>
      </c>
      <c r="AU213" s="17" t="s">
        <v>84</v>
      </c>
    </row>
    <row r="214" spans="2:65" s="1" customFormat="1" ht="21.75" customHeight="1">
      <c r="B214" s="32"/>
      <c r="C214" s="136" t="s">
        <v>497</v>
      </c>
      <c r="D214" s="136" t="s">
        <v>180</v>
      </c>
      <c r="E214" s="137" t="s">
        <v>3535</v>
      </c>
      <c r="F214" s="138" t="s">
        <v>3536</v>
      </c>
      <c r="G214" s="139" t="s">
        <v>183</v>
      </c>
      <c r="H214" s="140">
        <v>6</v>
      </c>
      <c r="I214" s="141"/>
      <c r="J214" s="142">
        <f>ROUND(I214*H214,2)</f>
        <v>0</v>
      </c>
      <c r="K214" s="138" t="s">
        <v>1</v>
      </c>
      <c r="L214" s="32"/>
      <c r="M214" s="143" t="s">
        <v>1</v>
      </c>
      <c r="N214" s="144" t="s">
        <v>42</v>
      </c>
      <c r="P214" s="145">
        <f>O214*H214</f>
        <v>0</v>
      </c>
      <c r="Q214" s="145">
        <v>0</v>
      </c>
      <c r="R214" s="145">
        <f>Q214*H214</f>
        <v>0</v>
      </c>
      <c r="S214" s="145">
        <v>0</v>
      </c>
      <c r="T214" s="146">
        <f>S214*H214</f>
        <v>0</v>
      </c>
      <c r="AR214" s="147" t="s">
        <v>115</v>
      </c>
      <c r="AT214" s="147" t="s">
        <v>180</v>
      </c>
      <c r="AU214" s="147" t="s">
        <v>84</v>
      </c>
      <c r="AY214" s="17" t="s">
        <v>177</v>
      </c>
      <c r="BE214" s="148">
        <f>IF(N214="základní",J214,0)</f>
        <v>0</v>
      </c>
      <c r="BF214" s="148">
        <f>IF(N214="snížená",J214,0)</f>
        <v>0</v>
      </c>
      <c r="BG214" s="148">
        <f>IF(N214="zákl. přenesená",J214,0)</f>
        <v>0</v>
      </c>
      <c r="BH214" s="148">
        <f>IF(N214="sníž. přenesená",J214,0)</f>
        <v>0</v>
      </c>
      <c r="BI214" s="148">
        <f>IF(N214="nulová",J214,0)</f>
        <v>0</v>
      </c>
      <c r="BJ214" s="17" t="s">
        <v>84</v>
      </c>
      <c r="BK214" s="148">
        <f>ROUND(I214*H214,2)</f>
        <v>0</v>
      </c>
      <c r="BL214" s="17" t="s">
        <v>115</v>
      </c>
      <c r="BM214" s="147" t="s">
        <v>3537</v>
      </c>
    </row>
    <row r="215" spans="2:65" s="1" customFormat="1" ht="11.25">
      <c r="B215" s="32"/>
      <c r="D215" s="149" t="s">
        <v>186</v>
      </c>
      <c r="F215" s="150" t="s">
        <v>3536</v>
      </c>
      <c r="I215" s="151"/>
      <c r="L215" s="32"/>
      <c r="M215" s="152"/>
      <c r="T215" s="56"/>
      <c r="AT215" s="17" t="s">
        <v>186</v>
      </c>
      <c r="AU215" s="17" t="s">
        <v>84</v>
      </c>
    </row>
    <row r="216" spans="2:65" s="1" customFormat="1" ht="24.2" customHeight="1">
      <c r="B216" s="32"/>
      <c r="C216" s="136" t="s">
        <v>503</v>
      </c>
      <c r="D216" s="136" t="s">
        <v>180</v>
      </c>
      <c r="E216" s="137" t="s">
        <v>3538</v>
      </c>
      <c r="F216" s="138" t="s">
        <v>3539</v>
      </c>
      <c r="G216" s="139" t="s">
        <v>183</v>
      </c>
      <c r="H216" s="140">
        <v>3</v>
      </c>
      <c r="I216" s="141"/>
      <c r="J216" s="142">
        <f>ROUND(I216*H216,2)</f>
        <v>0</v>
      </c>
      <c r="K216" s="138" t="s">
        <v>1</v>
      </c>
      <c r="L216" s="32"/>
      <c r="M216" s="143" t="s">
        <v>1</v>
      </c>
      <c r="N216" s="144" t="s">
        <v>42</v>
      </c>
      <c r="P216" s="145">
        <f>O216*H216</f>
        <v>0</v>
      </c>
      <c r="Q216" s="145">
        <v>0</v>
      </c>
      <c r="R216" s="145">
        <f>Q216*H216</f>
        <v>0</v>
      </c>
      <c r="S216" s="145">
        <v>0</v>
      </c>
      <c r="T216" s="146">
        <f>S216*H216</f>
        <v>0</v>
      </c>
      <c r="AR216" s="147" t="s">
        <v>115</v>
      </c>
      <c r="AT216" s="147" t="s">
        <v>180</v>
      </c>
      <c r="AU216" s="147" t="s">
        <v>84</v>
      </c>
      <c r="AY216" s="17" t="s">
        <v>177</v>
      </c>
      <c r="BE216" s="148">
        <f>IF(N216="základní",J216,0)</f>
        <v>0</v>
      </c>
      <c r="BF216" s="148">
        <f>IF(N216="snížená",J216,0)</f>
        <v>0</v>
      </c>
      <c r="BG216" s="148">
        <f>IF(N216="zákl. přenesená",J216,0)</f>
        <v>0</v>
      </c>
      <c r="BH216" s="148">
        <f>IF(N216="sníž. přenesená",J216,0)</f>
        <v>0</v>
      </c>
      <c r="BI216" s="148">
        <f>IF(N216="nulová",J216,0)</f>
        <v>0</v>
      </c>
      <c r="BJ216" s="17" t="s">
        <v>84</v>
      </c>
      <c r="BK216" s="148">
        <f>ROUND(I216*H216,2)</f>
        <v>0</v>
      </c>
      <c r="BL216" s="17" t="s">
        <v>115</v>
      </c>
      <c r="BM216" s="147" t="s">
        <v>3540</v>
      </c>
    </row>
    <row r="217" spans="2:65" s="1" customFormat="1" ht="11.25">
      <c r="B217" s="32"/>
      <c r="D217" s="149" t="s">
        <v>186</v>
      </c>
      <c r="F217" s="150" t="s">
        <v>3539</v>
      </c>
      <c r="I217" s="151"/>
      <c r="L217" s="32"/>
      <c r="M217" s="152"/>
      <c r="T217" s="56"/>
      <c r="AT217" s="17" t="s">
        <v>186</v>
      </c>
      <c r="AU217" s="17" t="s">
        <v>84</v>
      </c>
    </row>
    <row r="218" spans="2:65" s="1" customFormat="1" ht="16.5" customHeight="1">
      <c r="B218" s="32"/>
      <c r="C218" s="136" t="s">
        <v>510</v>
      </c>
      <c r="D218" s="136" t="s">
        <v>180</v>
      </c>
      <c r="E218" s="137" t="s">
        <v>3541</v>
      </c>
      <c r="F218" s="138" t="s">
        <v>3542</v>
      </c>
      <c r="G218" s="139" t="s">
        <v>183</v>
      </c>
      <c r="H218" s="140">
        <v>3</v>
      </c>
      <c r="I218" s="141"/>
      <c r="J218" s="142">
        <f>ROUND(I218*H218,2)</f>
        <v>0</v>
      </c>
      <c r="K218" s="138" t="s">
        <v>1</v>
      </c>
      <c r="L218" s="32"/>
      <c r="M218" s="143" t="s">
        <v>1</v>
      </c>
      <c r="N218" s="144" t="s">
        <v>42</v>
      </c>
      <c r="P218" s="145">
        <f>O218*H218</f>
        <v>0</v>
      </c>
      <c r="Q218" s="145">
        <v>0</v>
      </c>
      <c r="R218" s="145">
        <f>Q218*H218</f>
        <v>0</v>
      </c>
      <c r="S218" s="145">
        <v>0</v>
      </c>
      <c r="T218" s="146">
        <f>S218*H218</f>
        <v>0</v>
      </c>
      <c r="AR218" s="147" t="s">
        <v>115</v>
      </c>
      <c r="AT218" s="147" t="s">
        <v>180</v>
      </c>
      <c r="AU218" s="147" t="s">
        <v>84</v>
      </c>
      <c r="AY218" s="17" t="s">
        <v>177</v>
      </c>
      <c r="BE218" s="148">
        <f>IF(N218="základní",J218,0)</f>
        <v>0</v>
      </c>
      <c r="BF218" s="148">
        <f>IF(N218="snížená",J218,0)</f>
        <v>0</v>
      </c>
      <c r="BG218" s="148">
        <f>IF(N218="zákl. přenesená",J218,0)</f>
        <v>0</v>
      </c>
      <c r="BH218" s="148">
        <f>IF(N218="sníž. přenesená",J218,0)</f>
        <v>0</v>
      </c>
      <c r="BI218" s="148">
        <f>IF(N218="nulová",J218,0)</f>
        <v>0</v>
      </c>
      <c r="BJ218" s="17" t="s">
        <v>84</v>
      </c>
      <c r="BK218" s="148">
        <f>ROUND(I218*H218,2)</f>
        <v>0</v>
      </c>
      <c r="BL218" s="17" t="s">
        <v>115</v>
      </c>
      <c r="BM218" s="147" t="s">
        <v>3543</v>
      </c>
    </row>
    <row r="219" spans="2:65" s="1" customFormat="1" ht="11.25">
      <c r="B219" s="32"/>
      <c r="D219" s="149" t="s">
        <v>186</v>
      </c>
      <c r="F219" s="150" t="s">
        <v>3542</v>
      </c>
      <c r="I219" s="151"/>
      <c r="L219" s="32"/>
      <c r="M219" s="152"/>
      <c r="T219" s="56"/>
      <c r="AT219" s="17" t="s">
        <v>186</v>
      </c>
      <c r="AU219" s="17" t="s">
        <v>84</v>
      </c>
    </row>
    <row r="220" spans="2:65" s="11" customFormat="1" ht="25.9" customHeight="1">
      <c r="B220" s="124"/>
      <c r="D220" s="125" t="s">
        <v>76</v>
      </c>
      <c r="E220" s="126" t="s">
        <v>3544</v>
      </c>
      <c r="F220" s="126" t="s">
        <v>3545</v>
      </c>
      <c r="I220" s="127"/>
      <c r="J220" s="128">
        <f>BK220</f>
        <v>0</v>
      </c>
      <c r="L220" s="124"/>
      <c r="M220" s="129"/>
      <c r="P220" s="130">
        <f>SUM(P221:P222)</f>
        <v>0</v>
      </c>
      <c r="R220" s="130">
        <f>SUM(R221:R222)</f>
        <v>0</v>
      </c>
      <c r="T220" s="131">
        <f>SUM(T221:T222)</f>
        <v>0</v>
      </c>
      <c r="AR220" s="125" t="s">
        <v>84</v>
      </c>
      <c r="AT220" s="132" t="s">
        <v>76</v>
      </c>
      <c r="AU220" s="132" t="s">
        <v>77</v>
      </c>
      <c r="AY220" s="125" t="s">
        <v>177</v>
      </c>
      <c r="BK220" s="133">
        <f>SUM(BK221:BK222)</f>
        <v>0</v>
      </c>
    </row>
    <row r="221" spans="2:65" s="1" customFormat="1" ht="16.5" customHeight="1">
      <c r="B221" s="32"/>
      <c r="C221" s="136" t="s">
        <v>516</v>
      </c>
      <c r="D221" s="136" t="s">
        <v>180</v>
      </c>
      <c r="E221" s="137" t="s">
        <v>3546</v>
      </c>
      <c r="F221" s="138" t="s">
        <v>3547</v>
      </c>
      <c r="G221" s="139" t="s">
        <v>236</v>
      </c>
      <c r="H221" s="140">
        <v>160</v>
      </c>
      <c r="I221" s="141"/>
      <c r="J221" s="142">
        <f>ROUND(I221*H221,2)</f>
        <v>0</v>
      </c>
      <c r="K221" s="138" t="s">
        <v>1</v>
      </c>
      <c r="L221" s="32"/>
      <c r="M221" s="143" t="s">
        <v>1</v>
      </c>
      <c r="N221" s="144" t="s">
        <v>42</v>
      </c>
      <c r="P221" s="145">
        <f>O221*H221</f>
        <v>0</v>
      </c>
      <c r="Q221" s="145">
        <v>0</v>
      </c>
      <c r="R221" s="145">
        <f>Q221*H221</f>
        <v>0</v>
      </c>
      <c r="S221" s="145">
        <v>0</v>
      </c>
      <c r="T221" s="146">
        <f>S221*H221</f>
        <v>0</v>
      </c>
      <c r="AR221" s="147" t="s">
        <v>115</v>
      </c>
      <c r="AT221" s="147" t="s">
        <v>180</v>
      </c>
      <c r="AU221" s="147" t="s">
        <v>84</v>
      </c>
      <c r="AY221" s="17" t="s">
        <v>177</v>
      </c>
      <c r="BE221" s="148">
        <f>IF(N221="základní",J221,0)</f>
        <v>0</v>
      </c>
      <c r="BF221" s="148">
        <f>IF(N221="snížená",J221,0)</f>
        <v>0</v>
      </c>
      <c r="BG221" s="148">
        <f>IF(N221="zákl. přenesená",J221,0)</f>
        <v>0</v>
      </c>
      <c r="BH221" s="148">
        <f>IF(N221="sníž. přenesená",J221,0)</f>
        <v>0</v>
      </c>
      <c r="BI221" s="148">
        <f>IF(N221="nulová",J221,0)</f>
        <v>0</v>
      </c>
      <c r="BJ221" s="17" t="s">
        <v>84</v>
      </c>
      <c r="BK221" s="148">
        <f>ROUND(I221*H221,2)</f>
        <v>0</v>
      </c>
      <c r="BL221" s="17" t="s">
        <v>115</v>
      </c>
      <c r="BM221" s="147" t="s">
        <v>3548</v>
      </c>
    </row>
    <row r="222" spans="2:65" s="1" customFormat="1" ht="11.25">
      <c r="B222" s="32"/>
      <c r="D222" s="149" t="s">
        <v>186</v>
      </c>
      <c r="F222" s="150" t="s">
        <v>3547</v>
      </c>
      <c r="I222" s="151"/>
      <c r="L222" s="32"/>
      <c r="M222" s="152"/>
      <c r="T222" s="56"/>
      <c r="AT222" s="17" t="s">
        <v>186</v>
      </c>
      <c r="AU222" s="17" t="s">
        <v>84</v>
      </c>
    </row>
    <row r="223" spans="2:65" s="11" customFormat="1" ht="25.9" customHeight="1">
      <c r="B223" s="124"/>
      <c r="D223" s="125" t="s">
        <v>76</v>
      </c>
      <c r="E223" s="126" t="s">
        <v>3549</v>
      </c>
      <c r="F223" s="126" t="s">
        <v>3550</v>
      </c>
      <c r="I223" s="127"/>
      <c r="J223" s="128">
        <f>BK223</f>
        <v>0</v>
      </c>
      <c r="L223" s="124"/>
      <c r="M223" s="129"/>
      <c r="P223" s="130">
        <f>SUM(P224:P235)</f>
        <v>0</v>
      </c>
      <c r="R223" s="130">
        <f>SUM(R224:R235)</f>
        <v>0</v>
      </c>
      <c r="T223" s="131">
        <f>SUM(T224:T235)</f>
        <v>0</v>
      </c>
      <c r="AR223" s="125" t="s">
        <v>84</v>
      </c>
      <c r="AT223" s="132" t="s">
        <v>76</v>
      </c>
      <c r="AU223" s="132" t="s">
        <v>77</v>
      </c>
      <c r="AY223" s="125" t="s">
        <v>177</v>
      </c>
      <c r="BK223" s="133">
        <f>SUM(BK224:BK235)</f>
        <v>0</v>
      </c>
    </row>
    <row r="224" spans="2:65" s="1" customFormat="1" ht="16.5" customHeight="1">
      <c r="B224" s="32"/>
      <c r="C224" s="136" t="s">
        <v>523</v>
      </c>
      <c r="D224" s="136" t="s">
        <v>180</v>
      </c>
      <c r="E224" s="137" t="s">
        <v>3551</v>
      </c>
      <c r="F224" s="138" t="s">
        <v>3552</v>
      </c>
      <c r="G224" s="139" t="s">
        <v>183</v>
      </c>
      <c r="H224" s="140">
        <v>1</v>
      </c>
      <c r="I224" s="141"/>
      <c r="J224" s="142">
        <f>ROUND(I224*H224,2)</f>
        <v>0</v>
      </c>
      <c r="K224" s="138" t="s">
        <v>1</v>
      </c>
      <c r="L224" s="32"/>
      <c r="M224" s="143" t="s">
        <v>1</v>
      </c>
      <c r="N224" s="144" t="s">
        <v>42</v>
      </c>
      <c r="P224" s="145">
        <f>O224*H224</f>
        <v>0</v>
      </c>
      <c r="Q224" s="145">
        <v>0</v>
      </c>
      <c r="R224" s="145">
        <f>Q224*H224</f>
        <v>0</v>
      </c>
      <c r="S224" s="145">
        <v>0</v>
      </c>
      <c r="T224" s="146">
        <f>S224*H224</f>
        <v>0</v>
      </c>
      <c r="AR224" s="147" t="s">
        <v>115</v>
      </c>
      <c r="AT224" s="147" t="s">
        <v>180</v>
      </c>
      <c r="AU224" s="147" t="s">
        <v>84</v>
      </c>
      <c r="AY224" s="17" t="s">
        <v>177</v>
      </c>
      <c r="BE224" s="148">
        <f>IF(N224="základní",J224,0)</f>
        <v>0</v>
      </c>
      <c r="BF224" s="148">
        <f>IF(N224="snížená",J224,0)</f>
        <v>0</v>
      </c>
      <c r="BG224" s="148">
        <f>IF(N224="zákl. přenesená",J224,0)</f>
        <v>0</v>
      </c>
      <c r="BH224" s="148">
        <f>IF(N224="sníž. přenesená",J224,0)</f>
        <v>0</v>
      </c>
      <c r="BI224" s="148">
        <f>IF(N224="nulová",J224,0)</f>
        <v>0</v>
      </c>
      <c r="BJ224" s="17" t="s">
        <v>84</v>
      </c>
      <c r="BK224" s="148">
        <f>ROUND(I224*H224,2)</f>
        <v>0</v>
      </c>
      <c r="BL224" s="17" t="s">
        <v>115</v>
      </c>
      <c r="BM224" s="147" t="s">
        <v>3553</v>
      </c>
    </row>
    <row r="225" spans="2:65" s="1" customFormat="1" ht="11.25">
      <c r="B225" s="32"/>
      <c r="D225" s="149" t="s">
        <v>186</v>
      </c>
      <c r="F225" s="150" t="s">
        <v>3552</v>
      </c>
      <c r="I225" s="151"/>
      <c r="L225" s="32"/>
      <c r="M225" s="152"/>
      <c r="T225" s="56"/>
      <c r="AT225" s="17" t="s">
        <v>186</v>
      </c>
      <c r="AU225" s="17" t="s">
        <v>84</v>
      </c>
    </row>
    <row r="226" spans="2:65" s="1" customFormat="1" ht="16.5" customHeight="1">
      <c r="B226" s="32"/>
      <c r="C226" s="136" t="s">
        <v>536</v>
      </c>
      <c r="D226" s="136" t="s">
        <v>180</v>
      </c>
      <c r="E226" s="137" t="s">
        <v>3554</v>
      </c>
      <c r="F226" s="138" t="s">
        <v>3555</v>
      </c>
      <c r="G226" s="139" t="s">
        <v>183</v>
      </c>
      <c r="H226" s="140">
        <v>1</v>
      </c>
      <c r="I226" s="141"/>
      <c r="J226" s="142">
        <f>ROUND(I226*H226,2)</f>
        <v>0</v>
      </c>
      <c r="K226" s="138" t="s">
        <v>1</v>
      </c>
      <c r="L226" s="32"/>
      <c r="M226" s="143" t="s">
        <v>1</v>
      </c>
      <c r="N226" s="144" t="s">
        <v>42</v>
      </c>
      <c r="P226" s="145">
        <f>O226*H226</f>
        <v>0</v>
      </c>
      <c r="Q226" s="145">
        <v>0</v>
      </c>
      <c r="R226" s="145">
        <f>Q226*H226</f>
        <v>0</v>
      </c>
      <c r="S226" s="145">
        <v>0</v>
      </c>
      <c r="T226" s="146">
        <f>S226*H226</f>
        <v>0</v>
      </c>
      <c r="AR226" s="147" t="s">
        <v>115</v>
      </c>
      <c r="AT226" s="147" t="s">
        <v>180</v>
      </c>
      <c r="AU226" s="147" t="s">
        <v>84</v>
      </c>
      <c r="AY226" s="17" t="s">
        <v>177</v>
      </c>
      <c r="BE226" s="148">
        <f>IF(N226="základní",J226,0)</f>
        <v>0</v>
      </c>
      <c r="BF226" s="148">
        <f>IF(N226="snížená",J226,0)</f>
        <v>0</v>
      </c>
      <c r="BG226" s="148">
        <f>IF(N226="zákl. přenesená",J226,0)</f>
        <v>0</v>
      </c>
      <c r="BH226" s="148">
        <f>IF(N226="sníž. přenesená",J226,0)</f>
        <v>0</v>
      </c>
      <c r="BI226" s="148">
        <f>IF(N226="nulová",J226,0)</f>
        <v>0</v>
      </c>
      <c r="BJ226" s="17" t="s">
        <v>84</v>
      </c>
      <c r="BK226" s="148">
        <f>ROUND(I226*H226,2)</f>
        <v>0</v>
      </c>
      <c r="BL226" s="17" t="s">
        <v>115</v>
      </c>
      <c r="BM226" s="147" t="s">
        <v>3556</v>
      </c>
    </row>
    <row r="227" spans="2:65" s="1" customFormat="1" ht="11.25">
      <c r="B227" s="32"/>
      <c r="D227" s="149" t="s">
        <v>186</v>
      </c>
      <c r="F227" s="150" t="s">
        <v>3555</v>
      </c>
      <c r="I227" s="151"/>
      <c r="L227" s="32"/>
      <c r="M227" s="152"/>
      <c r="T227" s="56"/>
      <c r="AT227" s="17" t="s">
        <v>186</v>
      </c>
      <c r="AU227" s="17" t="s">
        <v>84</v>
      </c>
    </row>
    <row r="228" spans="2:65" s="1" customFormat="1" ht="16.5" customHeight="1">
      <c r="B228" s="32"/>
      <c r="C228" s="136" t="s">
        <v>548</v>
      </c>
      <c r="D228" s="136" t="s">
        <v>180</v>
      </c>
      <c r="E228" s="137" t="s">
        <v>3557</v>
      </c>
      <c r="F228" s="138" t="s">
        <v>3558</v>
      </c>
      <c r="G228" s="139" t="s">
        <v>183</v>
      </c>
      <c r="H228" s="140">
        <v>1</v>
      </c>
      <c r="I228" s="141"/>
      <c r="J228" s="142">
        <f>ROUND(I228*H228,2)</f>
        <v>0</v>
      </c>
      <c r="K228" s="138" t="s">
        <v>1</v>
      </c>
      <c r="L228" s="32"/>
      <c r="M228" s="143" t="s">
        <v>1</v>
      </c>
      <c r="N228" s="144" t="s">
        <v>42</v>
      </c>
      <c r="P228" s="145">
        <f>O228*H228</f>
        <v>0</v>
      </c>
      <c r="Q228" s="145">
        <v>0</v>
      </c>
      <c r="R228" s="145">
        <f>Q228*H228</f>
        <v>0</v>
      </c>
      <c r="S228" s="145">
        <v>0</v>
      </c>
      <c r="T228" s="146">
        <f>S228*H228</f>
        <v>0</v>
      </c>
      <c r="AR228" s="147" t="s">
        <v>115</v>
      </c>
      <c r="AT228" s="147" t="s">
        <v>180</v>
      </c>
      <c r="AU228" s="147" t="s">
        <v>84</v>
      </c>
      <c r="AY228" s="17" t="s">
        <v>177</v>
      </c>
      <c r="BE228" s="148">
        <f>IF(N228="základní",J228,0)</f>
        <v>0</v>
      </c>
      <c r="BF228" s="148">
        <f>IF(N228="snížená",J228,0)</f>
        <v>0</v>
      </c>
      <c r="BG228" s="148">
        <f>IF(N228="zákl. přenesená",J228,0)</f>
        <v>0</v>
      </c>
      <c r="BH228" s="148">
        <f>IF(N228="sníž. přenesená",J228,0)</f>
        <v>0</v>
      </c>
      <c r="BI228" s="148">
        <f>IF(N228="nulová",J228,0)</f>
        <v>0</v>
      </c>
      <c r="BJ228" s="17" t="s">
        <v>84</v>
      </c>
      <c r="BK228" s="148">
        <f>ROUND(I228*H228,2)</f>
        <v>0</v>
      </c>
      <c r="BL228" s="17" t="s">
        <v>115</v>
      </c>
      <c r="BM228" s="147" t="s">
        <v>3559</v>
      </c>
    </row>
    <row r="229" spans="2:65" s="1" customFormat="1" ht="11.25">
      <c r="B229" s="32"/>
      <c r="D229" s="149" t="s">
        <v>186</v>
      </c>
      <c r="F229" s="150" t="s">
        <v>3558</v>
      </c>
      <c r="I229" s="151"/>
      <c r="L229" s="32"/>
      <c r="M229" s="152"/>
      <c r="T229" s="56"/>
      <c r="AT229" s="17" t="s">
        <v>186</v>
      </c>
      <c r="AU229" s="17" t="s">
        <v>84</v>
      </c>
    </row>
    <row r="230" spans="2:65" s="1" customFormat="1" ht="16.5" customHeight="1">
      <c r="B230" s="32"/>
      <c r="C230" s="136" t="s">
        <v>554</v>
      </c>
      <c r="D230" s="136" t="s">
        <v>180</v>
      </c>
      <c r="E230" s="137" t="s">
        <v>3560</v>
      </c>
      <c r="F230" s="138" t="s">
        <v>3561</v>
      </c>
      <c r="G230" s="139" t="s">
        <v>3562</v>
      </c>
      <c r="H230" s="140">
        <v>2</v>
      </c>
      <c r="I230" s="141"/>
      <c r="J230" s="142">
        <f>ROUND(I230*H230,2)</f>
        <v>0</v>
      </c>
      <c r="K230" s="138" t="s">
        <v>1</v>
      </c>
      <c r="L230" s="32"/>
      <c r="M230" s="143" t="s">
        <v>1</v>
      </c>
      <c r="N230" s="144" t="s">
        <v>42</v>
      </c>
      <c r="P230" s="145">
        <f>O230*H230</f>
        <v>0</v>
      </c>
      <c r="Q230" s="145">
        <v>0</v>
      </c>
      <c r="R230" s="145">
        <f>Q230*H230</f>
        <v>0</v>
      </c>
      <c r="S230" s="145">
        <v>0</v>
      </c>
      <c r="T230" s="146">
        <f>S230*H230</f>
        <v>0</v>
      </c>
      <c r="AR230" s="147" t="s">
        <v>115</v>
      </c>
      <c r="AT230" s="147" t="s">
        <v>180</v>
      </c>
      <c r="AU230" s="147" t="s">
        <v>84</v>
      </c>
      <c r="AY230" s="17" t="s">
        <v>177</v>
      </c>
      <c r="BE230" s="148">
        <f>IF(N230="základní",J230,0)</f>
        <v>0</v>
      </c>
      <c r="BF230" s="148">
        <f>IF(N230="snížená",J230,0)</f>
        <v>0</v>
      </c>
      <c r="BG230" s="148">
        <f>IF(N230="zákl. přenesená",J230,0)</f>
        <v>0</v>
      </c>
      <c r="BH230" s="148">
        <f>IF(N230="sníž. přenesená",J230,0)</f>
        <v>0</v>
      </c>
      <c r="BI230" s="148">
        <f>IF(N230="nulová",J230,0)</f>
        <v>0</v>
      </c>
      <c r="BJ230" s="17" t="s">
        <v>84</v>
      </c>
      <c r="BK230" s="148">
        <f>ROUND(I230*H230,2)</f>
        <v>0</v>
      </c>
      <c r="BL230" s="17" t="s">
        <v>115</v>
      </c>
      <c r="BM230" s="147" t="s">
        <v>3563</v>
      </c>
    </row>
    <row r="231" spans="2:65" s="1" customFormat="1" ht="11.25">
      <c r="B231" s="32"/>
      <c r="D231" s="149" t="s">
        <v>186</v>
      </c>
      <c r="F231" s="150" t="s">
        <v>3561</v>
      </c>
      <c r="I231" s="151"/>
      <c r="L231" s="32"/>
      <c r="M231" s="152"/>
      <c r="T231" s="56"/>
      <c r="AT231" s="17" t="s">
        <v>186</v>
      </c>
      <c r="AU231" s="17" t="s">
        <v>84</v>
      </c>
    </row>
    <row r="232" spans="2:65" s="1" customFormat="1" ht="16.5" customHeight="1">
      <c r="B232" s="32"/>
      <c r="C232" s="136" t="s">
        <v>564</v>
      </c>
      <c r="D232" s="136" t="s">
        <v>180</v>
      </c>
      <c r="E232" s="137" t="s">
        <v>3564</v>
      </c>
      <c r="F232" s="138" t="s">
        <v>3565</v>
      </c>
      <c r="G232" s="139" t="s">
        <v>3562</v>
      </c>
      <c r="H232" s="140">
        <v>1</v>
      </c>
      <c r="I232" s="141"/>
      <c r="J232" s="142">
        <f>ROUND(I232*H232,2)</f>
        <v>0</v>
      </c>
      <c r="K232" s="138" t="s">
        <v>1</v>
      </c>
      <c r="L232" s="32"/>
      <c r="M232" s="143" t="s">
        <v>1</v>
      </c>
      <c r="N232" s="144" t="s">
        <v>42</v>
      </c>
      <c r="P232" s="145">
        <f>O232*H232</f>
        <v>0</v>
      </c>
      <c r="Q232" s="145">
        <v>0</v>
      </c>
      <c r="R232" s="145">
        <f>Q232*H232</f>
        <v>0</v>
      </c>
      <c r="S232" s="145">
        <v>0</v>
      </c>
      <c r="T232" s="146">
        <f>S232*H232</f>
        <v>0</v>
      </c>
      <c r="AR232" s="147" t="s">
        <v>115</v>
      </c>
      <c r="AT232" s="147" t="s">
        <v>180</v>
      </c>
      <c r="AU232" s="147" t="s">
        <v>84</v>
      </c>
      <c r="AY232" s="17" t="s">
        <v>177</v>
      </c>
      <c r="BE232" s="148">
        <f>IF(N232="základní",J232,0)</f>
        <v>0</v>
      </c>
      <c r="BF232" s="148">
        <f>IF(N232="snížená",J232,0)</f>
        <v>0</v>
      </c>
      <c r="BG232" s="148">
        <f>IF(N232="zákl. přenesená",J232,0)</f>
        <v>0</v>
      </c>
      <c r="BH232" s="148">
        <f>IF(N232="sníž. přenesená",J232,0)</f>
        <v>0</v>
      </c>
      <c r="BI232" s="148">
        <f>IF(N232="nulová",J232,0)</f>
        <v>0</v>
      </c>
      <c r="BJ232" s="17" t="s">
        <v>84</v>
      </c>
      <c r="BK232" s="148">
        <f>ROUND(I232*H232,2)</f>
        <v>0</v>
      </c>
      <c r="BL232" s="17" t="s">
        <v>115</v>
      </c>
      <c r="BM232" s="147" t="s">
        <v>3566</v>
      </c>
    </row>
    <row r="233" spans="2:65" s="1" customFormat="1" ht="11.25">
      <c r="B233" s="32"/>
      <c r="D233" s="149" t="s">
        <v>186</v>
      </c>
      <c r="F233" s="150" t="s">
        <v>3565</v>
      </c>
      <c r="I233" s="151"/>
      <c r="L233" s="32"/>
      <c r="M233" s="152"/>
      <c r="T233" s="56"/>
      <c r="AT233" s="17" t="s">
        <v>186</v>
      </c>
      <c r="AU233" s="17" t="s">
        <v>84</v>
      </c>
    </row>
    <row r="234" spans="2:65" s="1" customFormat="1" ht="16.5" customHeight="1">
      <c r="B234" s="32"/>
      <c r="C234" s="136" t="s">
        <v>573</v>
      </c>
      <c r="D234" s="136" t="s">
        <v>180</v>
      </c>
      <c r="E234" s="137" t="s">
        <v>3567</v>
      </c>
      <c r="F234" s="138" t="s">
        <v>3568</v>
      </c>
      <c r="G234" s="139" t="s">
        <v>3562</v>
      </c>
      <c r="H234" s="140">
        <v>2</v>
      </c>
      <c r="I234" s="141"/>
      <c r="J234" s="142">
        <f>ROUND(I234*H234,2)</f>
        <v>0</v>
      </c>
      <c r="K234" s="138" t="s">
        <v>1</v>
      </c>
      <c r="L234" s="32"/>
      <c r="M234" s="143" t="s">
        <v>1</v>
      </c>
      <c r="N234" s="144" t="s">
        <v>42</v>
      </c>
      <c r="P234" s="145">
        <f>O234*H234</f>
        <v>0</v>
      </c>
      <c r="Q234" s="145">
        <v>0</v>
      </c>
      <c r="R234" s="145">
        <f>Q234*H234</f>
        <v>0</v>
      </c>
      <c r="S234" s="145">
        <v>0</v>
      </c>
      <c r="T234" s="146">
        <f>S234*H234</f>
        <v>0</v>
      </c>
      <c r="AR234" s="147" t="s">
        <v>115</v>
      </c>
      <c r="AT234" s="147" t="s">
        <v>180</v>
      </c>
      <c r="AU234" s="147" t="s">
        <v>84</v>
      </c>
      <c r="AY234" s="17" t="s">
        <v>177</v>
      </c>
      <c r="BE234" s="148">
        <f>IF(N234="základní",J234,0)</f>
        <v>0</v>
      </c>
      <c r="BF234" s="148">
        <f>IF(N234="snížená",J234,0)</f>
        <v>0</v>
      </c>
      <c r="BG234" s="148">
        <f>IF(N234="zákl. přenesená",J234,0)</f>
        <v>0</v>
      </c>
      <c r="BH234" s="148">
        <f>IF(N234="sníž. přenesená",J234,0)</f>
        <v>0</v>
      </c>
      <c r="BI234" s="148">
        <f>IF(N234="nulová",J234,0)</f>
        <v>0</v>
      </c>
      <c r="BJ234" s="17" t="s">
        <v>84</v>
      </c>
      <c r="BK234" s="148">
        <f>ROUND(I234*H234,2)</f>
        <v>0</v>
      </c>
      <c r="BL234" s="17" t="s">
        <v>115</v>
      </c>
      <c r="BM234" s="147" t="s">
        <v>3569</v>
      </c>
    </row>
    <row r="235" spans="2:65" s="1" customFormat="1" ht="11.25">
      <c r="B235" s="32"/>
      <c r="D235" s="149" t="s">
        <v>186</v>
      </c>
      <c r="F235" s="150" t="s">
        <v>3568</v>
      </c>
      <c r="I235" s="151"/>
      <c r="L235" s="32"/>
      <c r="M235" s="152"/>
      <c r="T235" s="56"/>
      <c r="AT235" s="17" t="s">
        <v>186</v>
      </c>
      <c r="AU235" s="17" t="s">
        <v>84</v>
      </c>
    </row>
    <row r="236" spans="2:65" s="11" customFormat="1" ht="25.9" customHeight="1">
      <c r="B236" s="124"/>
      <c r="D236" s="125" t="s">
        <v>76</v>
      </c>
      <c r="E236" s="126" t="s">
        <v>3570</v>
      </c>
      <c r="F236" s="126" t="s">
        <v>3571</v>
      </c>
      <c r="I236" s="127"/>
      <c r="J236" s="128">
        <f>BK236</f>
        <v>0</v>
      </c>
      <c r="L236" s="124"/>
      <c r="M236" s="129"/>
      <c r="P236" s="130">
        <f>SUM(P237:P266)</f>
        <v>0</v>
      </c>
      <c r="R236" s="130">
        <f>SUM(R237:R266)</f>
        <v>0</v>
      </c>
      <c r="T236" s="131">
        <f>SUM(T237:T266)</f>
        <v>0</v>
      </c>
      <c r="AR236" s="125" t="s">
        <v>84</v>
      </c>
      <c r="AT236" s="132" t="s">
        <v>76</v>
      </c>
      <c r="AU236" s="132" t="s">
        <v>77</v>
      </c>
      <c r="AY236" s="125" t="s">
        <v>177</v>
      </c>
      <c r="BK236" s="133">
        <f>SUM(BK237:BK266)</f>
        <v>0</v>
      </c>
    </row>
    <row r="237" spans="2:65" s="1" customFormat="1" ht="16.5" customHeight="1">
      <c r="B237" s="32"/>
      <c r="C237" s="136" t="s">
        <v>580</v>
      </c>
      <c r="D237" s="136" t="s">
        <v>180</v>
      </c>
      <c r="E237" s="137" t="s">
        <v>3572</v>
      </c>
      <c r="F237" s="138" t="s">
        <v>3573</v>
      </c>
      <c r="G237" s="139" t="s">
        <v>236</v>
      </c>
      <c r="H237" s="140">
        <v>50</v>
      </c>
      <c r="I237" s="141"/>
      <c r="J237" s="142">
        <f>ROUND(I237*H237,2)</f>
        <v>0</v>
      </c>
      <c r="K237" s="138" t="s">
        <v>1</v>
      </c>
      <c r="L237" s="32"/>
      <c r="M237" s="143" t="s">
        <v>1</v>
      </c>
      <c r="N237" s="144" t="s">
        <v>42</v>
      </c>
      <c r="P237" s="145">
        <f>O237*H237</f>
        <v>0</v>
      </c>
      <c r="Q237" s="145">
        <v>0</v>
      </c>
      <c r="R237" s="145">
        <f>Q237*H237</f>
        <v>0</v>
      </c>
      <c r="S237" s="145">
        <v>0</v>
      </c>
      <c r="T237" s="146">
        <f>S237*H237</f>
        <v>0</v>
      </c>
      <c r="AR237" s="147" t="s">
        <v>115</v>
      </c>
      <c r="AT237" s="147" t="s">
        <v>180</v>
      </c>
      <c r="AU237" s="147" t="s">
        <v>84</v>
      </c>
      <c r="AY237" s="17" t="s">
        <v>177</v>
      </c>
      <c r="BE237" s="148">
        <f>IF(N237="základní",J237,0)</f>
        <v>0</v>
      </c>
      <c r="BF237" s="148">
        <f>IF(N237="snížená",J237,0)</f>
        <v>0</v>
      </c>
      <c r="BG237" s="148">
        <f>IF(N237="zákl. přenesená",J237,0)</f>
        <v>0</v>
      </c>
      <c r="BH237" s="148">
        <f>IF(N237="sníž. přenesená",J237,0)</f>
        <v>0</v>
      </c>
      <c r="BI237" s="148">
        <f>IF(N237="nulová",J237,0)</f>
        <v>0</v>
      </c>
      <c r="BJ237" s="17" t="s">
        <v>84</v>
      </c>
      <c r="BK237" s="148">
        <f>ROUND(I237*H237,2)</f>
        <v>0</v>
      </c>
      <c r="BL237" s="17" t="s">
        <v>115</v>
      </c>
      <c r="BM237" s="147" t="s">
        <v>3574</v>
      </c>
    </row>
    <row r="238" spans="2:65" s="1" customFormat="1" ht="11.25">
      <c r="B238" s="32"/>
      <c r="D238" s="149" t="s">
        <v>186</v>
      </c>
      <c r="F238" s="150" t="s">
        <v>3573</v>
      </c>
      <c r="I238" s="151"/>
      <c r="L238" s="32"/>
      <c r="M238" s="152"/>
      <c r="T238" s="56"/>
      <c r="AT238" s="17" t="s">
        <v>186</v>
      </c>
      <c r="AU238" s="17" t="s">
        <v>84</v>
      </c>
    </row>
    <row r="239" spans="2:65" s="1" customFormat="1" ht="16.5" customHeight="1">
      <c r="B239" s="32"/>
      <c r="C239" s="136" t="s">
        <v>585</v>
      </c>
      <c r="D239" s="136" t="s">
        <v>180</v>
      </c>
      <c r="E239" s="137" t="s">
        <v>3575</v>
      </c>
      <c r="F239" s="138" t="s">
        <v>3576</v>
      </c>
      <c r="G239" s="139" t="s">
        <v>236</v>
      </c>
      <c r="H239" s="140">
        <v>60</v>
      </c>
      <c r="I239" s="141"/>
      <c r="J239" s="142">
        <f>ROUND(I239*H239,2)</f>
        <v>0</v>
      </c>
      <c r="K239" s="138" t="s">
        <v>1</v>
      </c>
      <c r="L239" s="32"/>
      <c r="M239" s="143" t="s">
        <v>1</v>
      </c>
      <c r="N239" s="144" t="s">
        <v>42</v>
      </c>
      <c r="P239" s="145">
        <f>O239*H239</f>
        <v>0</v>
      </c>
      <c r="Q239" s="145">
        <v>0</v>
      </c>
      <c r="R239" s="145">
        <f>Q239*H239</f>
        <v>0</v>
      </c>
      <c r="S239" s="145">
        <v>0</v>
      </c>
      <c r="T239" s="146">
        <f>S239*H239</f>
        <v>0</v>
      </c>
      <c r="AR239" s="147" t="s">
        <v>115</v>
      </c>
      <c r="AT239" s="147" t="s">
        <v>180</v>
      </c>
      <c r="AU239" s="147" t="s">
        <v>84</v>
      </c>
      <c r="AY239" s="17" t="s">
        <v>177</v>
      </c>
      <c r="BE239" s="148">
        <f>IF(N239="základní",J239,0)</f>
        <v>0</v>
      </c>
      <c r="BF239" s="148">
        <f>IF(N239="snížená",J239,0)</f>
        <v>0</v>
      </c>
      <c r="BG239" s="148">
        <f>IF(N239="zákl. přenesená",J239,0)</f>
        <v>0</v>
      </c>
      <c r="BH239" s="148">
        <f>IF(N239="sníž. přenesená",J239,0)</f>
        <v>0</v>
      </c>
      <c r="BI239" s="148">
        <f>IF(N239="nulová",J239,0)</f>
        <v>0</v>
      </c>
      <c r="BJ239" s="17" t="s">
        <v>84</v>
      </c>
      <c r="BK239" s="148">
        <f>ROUND(I239*H239,2)</f>
        <v>0</v>
      </c>
      <c r="BL239" s="17" t="s">
        <v>115</v>
      </c>
      <c r="BM239" s="147" t="s">
        <v>3577</v>
      </c>
    </row>
    <row r="240" spans="2:65" s="1" customFormat="1" ht="11.25">
      <c r="B240" s="32"/>
      <c r="D240" s="149" t="s">
        <v>186</v>
      </c>
      <c r="F240" s="150" t="s">
        <v>3576</v>
      </c>
      <c r="I240" s="151"/>
      <c r="L240" s="32"/>
      <c r="M240" s="152"/>
      <c r="T240" s="56"/>
      <c r="AT240" s="17" t="s">
        <v>186</v>
      </c>
      <c r="AU240" s="17" t="s">
        <v>84</v>
      </c>
    </row>
    <row r="241" spans="2:65" s="1" customFormat="1" ht="16.5" customHeight="1">
      <c r="B241" s="32"/>
      <c r="C241" s="136" t="s">
        <v>592</v>
      </c>
      <c r="D241" s="136" t="s">
        <v>180</v>
      </c>
      <c r="E241" s="137" t="s">
        <v>3578</v>
      </c>
      <c r="F241" s="138" t="s">
        <v>3579</v>
      </c>
      <c r="G241" s="139" t="s">
        <v>236</v>
      </c>
      <c r="H241" s="140">
        <v>50</v>
      </c>
      <c r="I241" s="141"/>
      <c r="J241" s="142">
        <f>ROUND(I241*H241,2)</f>
        <v>0</v>
      </c>
      <c r="K241" s="138" t="s">
        <v>1</v>
      </c>
      <c r="L241" s="32"/>
      <c r="M241" s="143" t="s">
        <v>1</v>
      </c>
      <c r="N241" s="144" t="s">
        <v>42</v>
      </c>
      <c r="P241" s="145">
        <f>O241*H241</f>
        <v>0</v>
      </c>
      <c r="Q241" s="145">
        <v>0</v>
      </c>
      <c r="R241" s="145">
        <f>Q241*H241</f>
        <v>0</v>
      </c>
      <c r="S241" s="145">
        <v>0</v>
      </c>
      <c r="T241" s="146">
        <f>S241*H241</f>
        <v>0</v>
      </c>
      <c r="AR241" s="147" t="s">
        <v>115</v>
      </c>
      <c r="AT241" s="147" t="s">
        <v>180</v>
      </c>
      <c r="AU241" s="147" t="s">
        <v>84</v>
      </c>
      <c r="AY241" s="17" t="s">
        <v>177</v>
      </c>
      <c r="BE241" s="148">
        <f>IF(N241="základní",J241,0)</f>
        <v>0</v>
      </c>
      <c r="BF241" s="148">
        <f>IF(N241="snížená",J241,0)</f>
        <v>0</v>
      </c>
      <c r="BG241" s="148">
        <f>IF(N241="zákl. přenesená",J241,0)</f>
        <v>0</v>
      </c>
      <c r="BH241" s="148">
        <f>IF(N241="sníž. přenesená",J241,0)</f>
        <v>0</v>
      </c>
      <c r="BI241" s="148">
        <f>IF(N241="nulová",J241,0)</f>
        <v>0</v>
      </c>
      <c r="BJ241" s="17" t="s">
        <v>84</v>
      </c>
      <c r="BK241" s="148">
        <f>ROUND(I241*H241,2)</f>
        <v>0</v>
      </c>
      <c r="BL241" s="17" t="s">
        <v>115</v>
      </c>
      <c r="BM241" s="147" t="s">
        <v>3580</v>
      </c>
    </row>
    <row r="242" spans="2:65" s="1" customFormat="1" ht="11.25">
      <c r="B242" s="32"/>
      <c r="D242" s="149" t="s">
        <v>186</v>
      </c>
      <c r="F242" s="150" t="s">
        <v>3579</v>
      </c>
      <c r="I242" s="151"/>
      <c r="L242" s="32"/>
      <c r="M242" s="152"/>
      <c r="T242" s="56"/>
      <c r="AT242" s="17" t="s">
        <v>186</v>
      </c>
      <c r="AU242" s="17" t="s">
        <v>84</v>
      </c>
    </row>
    <row r="243" spans="2:65" s="1" customFormat="1" ht="16.5" customHeight="1">
      <c r="B243" s="32"/>
      <c r="C243" s="136" t="s">
        <v>603</v>
      </c>
      <c r="D243" s="136" t="s">
        <v>180</v>
      </c>
      <c r="E243" s="137" t="s">
        <v>3581</v>
      </c>
      <c r="F243" s="138" t="s">
        <v>3582</v>
      </c>
      <c r="G243" s="139" t="s">
        <v>236</v>
      </c>
      <c r="H243" s="140">
        <v>110</v>
      </c>
      <c r="I243" s="141"/>
      <c r="J243" s="142">
        <f>ROUND(I243*H243,2)</f>
        <v>0</v>
      </c>
      <c r="K243" s="138" t="s">
        <v>1</v>
      </c>
      <c r="L243" s="32"/>
      <c r="M243" s="143" t="s">
        <v>1</v>
      </c>
      <c r="N243" s="144" t="s">
        <v>42</v>
      </c>
      <c r="P243" s="145">
        <f>O243*H243</f>
        <v>0</v>
      </c>
      <c r="Q243" s="145">
        <v>0</v>
      </c>
      <c r="R243" s="145">
        <f>Q243*H243</f>
        <v>0</v>
      </c>
      <c r="S243" s="145">
        <v>0</v>
      </c>
      <c r="T243" s="146">
        <f>S243*H243</f>
        <v>0</v>
      </c>
      <c r="AR243" s="147" t="s">
        <v>115</v>
      </c>
      <c r="AT243" s="147" t="s">
        <v>180</v>
      </c>
      <c r="AU243" s="147" t="s">
        <v>84</v>
      </c>
      <c r="AY243" s="17" t="s">
        <v>177</v>
      </c>
      <c r="BE243" s="148">
        <f>IF(N243="základní",J243,0)</f>
        <v>0</v>
      </c>
      <c r="BF243" s="148">
        <f>IF(N243="snížená",J243,0)</f>
        <v>0</v>
      </c>
      <c r="BG243" s="148">
        <f>IF(N243="zákl. přenesená",J243,0)</f>
        <v>0</v>
      </c>
      <c r="BH243" s="148">
        <f>IF(N243="sníž. přenesená",J243,0)</f>
        <v>0</v>
      </c>
      <c r="BI243" s="148">
        <f>IF(N243="nulová",J243,0)</f>
        <v>0</v>
      </c>
      <c r="BJ243" s="17" t="s">
        <v>84</v>
      </c>
      <c r="BK243" s="148">
        <f>ROUND(I243*H243,2)</f>
        <v>0</v>
      </c>
      <c r="BL243" s="17" t="s">
        <v>115</v>
      </c>
      <c r="BM243" s="147" t="s">
        <v>3583</v>
      </c>
    </row>
    <row r="244" spans="2:65" s="1" customFormat="1" ht="11.25">
      <c r="B244" s="32"/>
      <c r="D244" s="149" t="s">
        <v>186</v>
      </c>
      <c r="F244" s="150" t="s">
        <v>3582</v>
      </c>
      <c r="I244" s="151"/>
      <c r="L244" s="32"/>
      <c r="M244" s="152"/>
      <c r="T244" s="56"/>
      <c r="AT244" s="17" t="s">
        <v>186</v>
      </c>
      <c r="AU244" s="17" t="s">
        <v>84</v>
      </c>
    </row>
    <row r="245" spans="2:65" s="1" customFormat="1" ht="16.5" customHeight="1">
      <c r="B245" s="32"/>
      <c r="C245" s="136" t="s">
        <v>609</v>
      </c>
      <c r="D245" s="136" t="s">
        <v>180</v>
      </c>
      <c r="E245" s="137" t="s">
        <v>3584</v>
      </c>
      <c r="F245" s="138" t="s">
        <v>3585</v>
      </c>
      <c r="G245" s="139" t="s">
        <v>236</v>
      </c>
      <c r="H245" s="140">
        <v>30</v>
      </c>
      <c r="I245" s="141"/>
      <c r="J245" s="142">
        <f>ROUND(I245*H245,2)</f>
        <v>0</v>
      </c>
      <c r="K245" s="138" t="s">
        <v>1</v>
      </c>
      <c r="L245" s="32"/>
      <c r="M245" s="143" t="s">
        <v>1</v>
      </c>
      <c r="N245" s="144" t="s">
        <v>42</v>
      </c>
      <c r="P245" s="145">
        <f>O245*H245</f>
        <v>0</v>
      </c>
      <c r="Q245" s="145">
        <v>0</v>
      </c>
      <c r="R245" s="145">
        <f>Q245*H245</f>
        <v>0</v>
      </c>
      <c r="S245" s="145">
        <v>0</v>
      </c>
      <c r="T245" s="146">
        <f>S245*H245</f>
        <v>0</v>
      </c>
      <c r="AR245" s="147" t="s">
        <v>115</v>
      </c>
      <c r="AT245" s="147" t="s">
        <v>180</v>
      </c>
      <c r="AU245" s="147" t="s">
        <v>84</v>
      </c>
      <c r="AY245" s="17" t="s">
        <v>177</v>
      </c>
      <c r="BE245" s="148">
        <f>IF(N245="základní",J245,0)</f>
        <v>0</v>
      </c>
      <c r="BF245" s="148">
        <f>IF(N245="snížená",J245,0)</f>
        <v>0</v>
      </c>
      <c r="BG245" s="148">
        <f>IF(N245="zákl. přenesená",J245,0)</f>
        <v>0</v>
      </c>
      <c r="BH245" s="148">
        <f>IF(N245="sníž. přenesená",J245,0)</f>
        <v>0</v>
      </c>
      <c r="BI245" s="148">
        <f>IF(N245="nulová",J245,0)</f>
        <v>0</v>
      </c>
      <c r="BJ245" s="17" t="s">
        <v>84</v>
      </c>
      <c r="BK245" s="148">
        <f>ROUND(I245*H245,2)</f>
        <v>0</v>
      </c>
      <c r="BL245" s="17" t="s">
        <v>115</v>
      </c>
      <c r="BM245" s="147" t="s">
        <v>3586</v>
      </c>
    </row>
    <row r="246" spans="2:65" s="1" customFormat="1" ht="11.25">
      <c r="B246" s="32"/>
      <c r="D246" s="149" t="s">
        <v>186</v>
      </c>
      <c r="F246" s="150" t="s">
        <v>3585</v>
      </c>
      <c r="I246" s="151"/>
      <c r="L246" s="32"/>
      <c r="M246" s="152"/>
      <c r="T246" s="56"/>
      <c r="AT246" s="17" t="s">
        <v>186</v>
      </c>
      <c r="AU246" s="17" t="s">
        <v>84</v>
      </c>
    </row>
    <row r="247" spans="2:65" s="1" customFormat="1" ht="16.5" customHeight="1">
      <c r="B247" s="32"/>
      <c r="C247" s="136" t="s">
        <v>620</v>
      </c>
      <c r="D247" s="136" t="s">
        <v>180</v>
      </c>
      <c r="E247" s="137" t="s">
        <v>3587</v>
      </c>
      <c r="F247" s="138" t="s">
        <v>3588</v>
      </c>
      <c r="G247" s="139" t="s">
        <v>236</v>
      </c>
      <c r="H247" s="140">
        <v>350</v>
      </c>
      <c r="I247" s="141"/>
      <c r="J247" s="142">
        <f>ROUND(I247*H247,2)</f>
        <v>0</v>
      </c>
      <c r="K247" s="138" t="s">
        <v>1</v>
      </c>
      <c r="L247" s="32"/>
      <c r="M247" s="143" t="s">
        <v>1</v>
      </c>
      <c r="N247" s="144" t="s">
        <v>42</v>
      </c>
      <c r="P247" s="145">
        <f>O247*H247</f>
        <v>0</v>
      </c>
      <c r="Q247" s="145">
        <v>0</v>
      </c>
      <c r="R247" s="145">
        <f>Q247*H247</f>
        <v>0</v>
      </c>
      <c r="S247" s="145">
        <v>0</v>
      </c>
      <c r="T247" s="146">
        <f>S247*H247</f>
        <v>0</v>
      </c>
      <c r="AR247" s="147" t="s">
        <v>115</v>
      </c>
      <c r="AT247" s="147" t="s">
        <v>180</v>
      </c>
      <c r="AU247" s="147" t="s">
        <v>84</v>
      </c>
      <c r="AY247" s="17" t="s">
        <v>177</v>
      </c>
      <c r="BE247" s="148">
        <f>IF(N247="základní",J247,0)</f>
        <v>0</v>
      </c>
      <c r="BF247" s="148">
        <f>IF(N247="snížená",J247,0)</f>
        <v>0</v>
      </c>
      <c r="BG247" s="148">
        <f>IF(N247="zákl. přenesená",J247,0)</f>
        <v>0</v>
      </c>
      <c r="BH247" s="148">
        <f>IF(N247="sníž. přenesená",J247,0)</f>
        <v>0</v>
      </c>
      <c r="BI247" s="148">
        <f>IF(N247="nulová",J247,0)</f>
        <v>0</v>
      </c>
      <c r="BJ247" s="17" t="s">
        <v>84</v>
      </c>
      <c r="BK247" s="148">
        <f>ROUND(I247*H247,2)</f>
        <v>0</v>
      </c>
      <c r="BL247" s="17" t="s">
        <v>115</v>
      </c>
      <c r="BM247" s="147" t="s">
        <v>3589</v>
      </c>
    </row>
    <row r="248" spans="2:65" s="1" customFormat="1" ht="11.25">
      <c r="B248" s="32"/>
      <c r="D248" s="149" t="s">
        <v>186</v>
      </c>
      <c r="F248" s="150" t="s">
        <v>3588</v>
      </c>
      <c r="I248" s="151"/>
      <c r="L248" s="32"/>
      <c r="M248" s="152"/>
      <c r="T248" s="56"/>
      <c r="AT248" s="17" t="s">
        <v>186</v>
      </c>
      <c r="AU248" s="17" t="s">
        <v>84</v>
      </c>
    </row>
    <row r="249" spans="2:65" s="1" customFormat="1" ht="16.5" customHeight="1">
      <c r="B249" s="32"/>
      <c r="C249" s="136" t="s">
        <v>627</v>
      </c>
      <c r="D249" s="136" t="s">
        <v>180</v>
      </c>
      <c r="E249" s="137" t="s">
        <v>3590</v>
      </c>
      <c r="F249" s="138" t="s">
        <v>3591</v>
      </c>
      <c r="G249" s="139" t="s">
        <v>236</v>
      </c>
      <c r="H249" s="140">
        <v>262</v>
      </c>
      <c r="I249" s="141"/>
      <c r="J249" s="142">
        <f>ROUND(I249*H249,2)</f>
        <v>0</v>
      </c>
      <c r="K249" s="138" t="s">
        <v>1</v>
      </c>
      <c r="L249" s="32"/>
      <c r="M249" s="143" t="s">
        <v>1</v>
      </c>
      <c r="N249" s="144" t="s">
        <v>42</v>
      </c>
      <c r="P249" s="145">
        <f>O249*H249</f>
        <v>0</v>
      </c>
      <c r="Q249" s="145">
        <v>0</v>
      </c>
      <c r="R249" s="145">
        <f>Q249*H249</f>
        <v>0</v>
      </c>
      <c r="S249" s="145">
        <v>0</v>
      </c>
      <c r="T249" s="146">
        <f>S249*H249</f>
        <v>0</v>
      </c>
      <c r="AR249" s="147" t="s">
        <v>115</v>
      </c>
      <c r="AT249" s="147" t="s">
        <v>180</v>
      </c>
      <c r="AU249" s="147" t="s">
        <v>84</v>
      </c>
      <c r="AY249" s="17" t="s">
        <v>177</v>
      </c>
      <c r="BE249" s="148">
        <f>IF(N249="základní",J249,0)</f>
        <v>0</v>
      </c>
      <c r="BF249" s="148">
        <f>IF(N249="snížená",J249,0)</f>
        <v>0</v>
      </c>
      <c r="BG249" s="148">
        <f>IF(N249="zákl. přenesená",J249,0)</f>
        <v>0</v>
      </c>
      <c r="BH249" s="148">
        <f>IF(N249="sníž. přenesená",J249,0)</f>
        <v>0</v>
      </c>
      <c r="BI249" s="148">
        <f>IF(N249="nulová",J249,0)</f>
        <v>0</v>
      </c>
      <c r="BJ249" s="17" t="s">
        <v>84</v>
      </c>
      <c r="BK249" s="148">
        <f>ROUND(I249*H249,2)</f>
        <v>0</v>
      </c>
      <c r="BL249" s="17" t="s">
        <v>115</v>
      </c>
      <c r="BM249" s="147" t="s">
        <v>3592</v>
      </c>
    </row>
    <row r="250" spans="2:65" s="1" customFormat="1" ht="11.25">
      <c r="B250" s="32"/>
      <c r="D250" s="149" t="s">
        <v>186</v>
      </c>
      <c r="F250" s="150" t="s">
        <v>3591</v>
      </c>
      <c r="I250" s="151"/>
      <c r="L250" s="32"/>
      <c r="M250" s="152"/>
      <c r="T250" s="56"/>
      <c r="AT250" s="17" t="s">
        <v>186</v>
      </c>
      <c r="AU250" s="17" t="s">
        <v>84</v>
      </c>
    </row>
    <row r="251" spans="2:65" s="1" customFormat="1" ht="16.5" customHeight="1">
      <c r="B251" s="32"/>
      <c r="C251" s="136" t="s">
        <v>643</v>
      </c>
      <c r="D251" s="136" t="s">
        <v>180</v>
      </c>
      <c r="E251" s="137" t="s">
        <v>3593</v>
      </c>
      <c r="F251" s="138" t="s">
        <v>3594</v>
      </c>
      <c r="G251" s="139" t="s">
        <v>236</v>
      </c>
      <c r="H251" s="140">
        <v>440</v>
      </c>
      <c r="I251" s="141"/>
      <c r="J251" s="142">
        <f>ROUND(I251*H251,2)</f>
        <v>0</v>
      </c>
      <c r="K251" s="138" t="s">
        <v>1</v>
      </c>
      <c r="L251" s="32"/>
      <c r="M251" s="143" t="s">
        <v>1</v>
      </c>
      <c r="N251" s="144" t="s">
        <v>42</v>
      </c>
      <c r="P251" s="145">
        <f>O251*H251</f>
        <v>0</v>
      </c>
      <c r="Q251" s="145">
        <v>0</v>
      </c>
      <c r="R251" s="145">
        <f>Q251*H251</f>
        <v>0</v>
      </c>
      <c r="S251" s="145">
        <v>0</v>
      </c>
      <c r="T251" s="146">
        <f>S251*H251</f>
        <v>0</v>
      </c>
      <c r="AR251" s="147" t="s">
        <v>115</v>
      </c>
      <c r="AT251" s="147" t="s">
        <v>180</v>
      </c>
      <c r="AU251" s="147" t="s">
        <v>84</v>
      </c>
      <c r="AY251" s="17" t="s">
        <v>177</v>
      </c>
      <c r="BE251" s="148">
        <f>IF(N251="základní",J251,0)</f>
        <v>0</v>
      </c>
      <c r="BF251" s="148">
        <f>IF(N251="snížená",J251,0)</f>
        <v>0</v>
      </c>
      <c r="BG251" s="148">
        <f>IF(N251="zákl. přenesená",J251,0)</f>
        <v>0</v>
      </c>
      <c r="BH251" s="148">
        <f>IF(N251="sníž. přenesená",J251,0)</f>
        <v>0</v>
      </c>
      <c r="BI251" s="148">
        <f>IF(N251="nulová",J251,0)</f>
        <v>0</v>
      </c>
      <c r="BJ251" s="17" t="s">
        <v>84</v>
      </c>
      <c r="BK251" s="148">
        <f>ROUND(I251*H251,2)</f>
        <v>0</v>
      </c>
      <c r="BL251" s="17" t="s">
        <v>115</v>
      </c>
      <c r="BM251" s="147" t="s">
        <v>3595</v>
      </c>
    </row>
    <row r="252" spans="2:65" s="1" customFormat="1" ht="11.25">
      <c r="B252" s="32"/>
      <c r="D252" s="149" t="s">
        <v>186</v>
      </c>
      <c r="F252" s="150" t="s">
        <v>3594</v>
      </c>
      <c r="I252" s="151"/>
      <c r="L252" s="32"/>
      <c r="M252" s="152"/>
      <c r="T252" s="56"/>
      <c r="AT252" s="17" t="s">
        <v>186</v>
      </c>
      <c r="AU252" s="17" t="s">
        <v>84</v>
      </c>
    </row>
    <row r="253" spans="2:65" s="1" customFormat="1" ht="16.5" customHeight="1">
      <c r="B253" s="32"/>
      <c r="C253" s="136" t="s">
        <v>651</v>
      </c>
      <c r="D253" s="136" t="s">
        <v>180</v>
      </c>
      <c r="E253" s="137" t="s">
        <v>3596</v>
      </c>
      <c r="F253" s="138" t="s">
        <v>3597</v>
      </c>
      <c r="G253" s="139" t="s">
        <v>236</v>
      </c>
      <c r="H253" s="140">
        <v>10</v>
      </c>
      <c r="I253" s="141"/>
      <c r="J253" s="142">
        <f>ROUND(I253*H253,2)</f>
        <v>0</v>
      </c>
      <c r="K253" s="138" t="s">
        <v>1</v>
      </c>
      <c r="L253" s="32"/>
      <c r="M253" s="143" t="s">
        <v>1</v>
      </c>
      <c r="N253" s="144" t="s">
        <v>42</v>
      </c>
      <c r="P253" s="145">
        <f>O253*H253</f>
        <v>0</v>
      </c>
      <c r="Q253" s="145">
        <v>0</v>
      </c>
      <c r="R253" s="145">
        <f>Q253*H253</f>
        <v>0</v>
      </c>
      <c r="S253" s="145">
        <v>0</v>
      </c>
      <c r="T253" s="146">
        <f>S253*H253</f>
        <v>0</v>
      </c>
      <c r="AR253" s="147" t="s">
        <v>115</v>
      </c>
      <c r="AT253" s="147" t="s">
        <v>180</v>
      </c>
      <c r="AU253" s="147" t="s">
        <v>84</v>
      </c>
      <c r="AY253" s="17" t="s">
        <v>177</v>
      </c>
      <c r="BE253" s="148">
        <f>IF(N253="základní",J253,0)</f>
        <v>0</v>
      </c>
      <c r="BF253" s="148">
        <f>IF(N253="snížená",J253,0)</f>
        <v>0</v>
      </c>
      <c r="BG253" s="148">
        <f>IF(N253="zákl. přenesená",J253,0)</f>
        <v>0</v>
      </c>
      <c r="BH253" s="148">
        <f>IF(N253="sníž. přenesená",J253,0)</f>
        <v>0</v>
      </c>
      <c r="BI253" s="148">
        <f>IF(N253="nulová",J253,0)</f>
        <v>0</v>
      </c>
      <c r="BJ253" s="17" t="s">
        <v>84</v>
      </c>
      <c r="BK253" s="148">
        <f>ROUND(I253*H253,2)</f>
        <v>0</v>
      </c>
      <c r="BL253" s="17" t="s">
        <v>115</v>
      </c>
      <c r="BM253" s="147" t="s">
        <v>3598</v>
      </c>
    </row>
    <row r="254" spans="2:65" s="1" customFormat="1" ht="11.25">
      <c r="B254" s="32"/>
      <c r="D254" s="149" t="s">
        <v>186</v>
      </c>
      <c r="F254" s="150" t="s">
        <v>3597</v>
      </c>
      <c r="I254" s="151"/>
      <c r="L254" s="32"/>
      <c r="M254" s="152"/>
      <c r="T254" s="56"/>
      <c r="AT254" s="17" t="s">
        <v>186</v>
      </c>
      <c r="AU254" s="17" t="s">
        <v>84</v>
      </c>
    </row>
    <row r="255" spans="2:65" s="1" customFormat="1" ht="16.5" customHeight="1">
      <c r="B255" s="32"/>
      <c r="C255" s="136" t="s">
        <v>657</v>
      </c>
      <c r="D255" s="136" t="s">
        <v>180</v>
      </c>
      <c r="E255" s="137" t="s">
        <v>3599</v>
      </c>
      <c r="F255" s="138" t="s">
        <v>3600</v>
      </c>
      <c r="G255" s="139" t="s">
        <v>236</v>
      </c>
      <c r="H255" s="140">
        <v>20</v>
      </c>
      <c r="I255" s="141"/>
      <c r="J255" s="142">
        <f>ROUND(I255*H255,2)</f>
        <v>0</v>
      </c>
      <c r="K255" s="138" t="s">
        <v>1</v>
      </c>
      <c r="L255" s="32"/>
      <c r="M255" s="143" t="s">
        <v>1</v>
      </c>
      <c r="N255" s="144" t="s">
        <v>42</v>
      </c>
      <c r="P255" s="145">
        <f>O255*H255</f>
        <v>0</v>
      </c>
      <c r="Q255" s="145">
        <v>0</v>
      </c>
      <c r="R255" s="145">
        <f>Q255*H255</f>
        <v>0</v>
      </c>
      <c r="S255" s="145">
        <v>0</v>
      </c>
      <c r="T255" s="146">
        <f>S255*H255</f>
        <v>0</v>
      </c>
      <c r="AR255" s="147" t="s">
        <v>115</v>
      </c>
      <c r="AT255" s="147" t="s">
        <v>180</v>
      </c>
      <c r="AU255" s="147" t="s">
        <v>84</v>
      </c>
      <c r="AY255" s="17" t="s">
        <v>177</v>
      </c>
      <c r="BE255" s="148">
        <f>IF(N255="základní",J255,0)</f>
        <v>0</v>
      </c>
      <c r="BF255" s="148">
        <f>IF(N255="snížená",J255,0)</f>
        <v>0</v>
      </c>
      <c r="BG255" s="148">
        <f>IF(N255="zákl. přenesená",J255,0)</f>
        <v>0</v>
      </c>
      <c r="BH255" s="148">
        <f>IF(N255="sníž. přenesená",J255,0)</f>
        <v>0</v>
      </c>
      <c r="BI255" s="148">
        <f>IF(N255="nulová",J255,0)</f>
        <v>0</v>
      </c>
      <c r="BJ255" s="17" t="s">
        <v>84</v>
      </c>
      <c r="BK255" s="148">
        <f>ROUND(I255*H255,2)</f>
        <v>0</v>
      </c>
      <c r="BL255" s="17" t="s">
        <v>115</v>
      </c>
      <c r="BM255" s="147" t="s">
        <v>3601</v>
      </c>
    </row>
    <row r="256" spans="2:65" s="1" customFormat="1" ht="11.25">
      <c r="B256" s="32"/>
      <c r="D256" s="149" t="s">
        <v>186</v>
      </c>
      <c r="F256" s="150" t="s">
        <v>3600</v>
      </c>
      <c r="I256" s="151"/>
      <c r="L256" s="32"/>
      <c r="M256" s="152"/>
      <c r="T256" s="56"/>
      <c r="AT256" s="17" t="s">
        <v>186</v>
      </c>
      <c r="AU256" s="17" t="s">
        <v>84</v>
      </c>
    </row>
    <row r="257" spans="2:65" s="1" customFormat="1" ht="16.5" customHeight="1">
      <c r="B257" s="32"/>
      <c r="C257" s="136" t="s">
        <v>667</v>
      </c>
      <c r="D257" s="136" t="s">
        <v>180</v>
      </c>
      <c r="E257" s="137" t="s">
        <v>3602</v>
      </c>
      <c r="F257" s="138" t="s">
        <v>3603</v>
      </c>
      <c r="G257" s="139" t="s">
        <v>236</v>
      </c>
      <c r="H257" s="140">
        <v>10</v>
      </c>
      <c r="I257" s="141"/>
      <c r="J257" s="142">
        <f>ROUND(I257*H257,2)</f>
        <v>0</v>
      </c>
      <c r="K257" s="138" t="s">
        <v>1</v>
      </c>
      <c r="L257" s="32"/>
      <c r="M257" s="143" t="s">
        <v>1</v>
      </c>
      <c r="N257" s="144" t="s">
        <v>42</v>
      </c>
      <c r="P257" s="145">
        <f>O257*H257</f>
        <v>0</v>
      </c>
      <c r="Q257" s="145">
        <v>0</v>
      </c>
      <c r="R257" s="145">
        <f>Q257*H257</f>
        <v>0</v>
      </c>
      <c r="S257" s="145">
        <v>0</v>
      </c>
      <c r="T257" s="146">
        <f>S257*H257</f>
        <v>0</v>
      </c>
      <c r="AR257" s="147" t="s">
        <v>115</v>
      </c>
      <c r="AT257" s="147" t="s">
        <v>180</v>
      </c>
      <c r="AU257" s="147" t="s">
        <v>84</v>
      </c>
      <c r="AY257" s="17" t="s">
        <v>177</v>
      </c>
      <c r="BE257" s="148">
        <f>IF(N257="základní",J257,0)</f>
        <v>0</v>
      </c>
      <c r="BF257" s="148">
        <f>IF(N257="snížená",J257,0)</f>
        <v>0</v>
      </c>
      <c r="BG257" s="148">
        <f>IF(N257="zákl. přenesená",J257,0)</f>
        <v>0</v>
      </c>
      <c r="BH257" s="148">
        <f>IF(N257="sníž. přenesená",J257,0)</f>
        <v>0</v>
      </c>
      <c r="BI257" s="148">
        <f>IF(N257="nulová",J257,0)</f>
        <v>0</v>
      </c>
      <c r="BJ257" s="17" t="s">
        <v>84</v>
      </c>
      <c r="BK257" s="148">
        <f>ROUND(I257*H257,2)</f>
        <v>0</v>
      </c>
      <c r="BL257" s="17" t="s">
        <v>115</v>
      </c>
      <c r="BM257" s="147" t="s">
        <v>3604</v>
      </c>
    </row>
    <row r="258" spans="2:65" s="1" customFormat="1" ht="11.25">
      <c r="B258" s="32"/>
      <c r="D258" s="149" t="s">
        <v>186</v>
      </c>
      <c r="F258" s="150" t="s">
        <v>3603</v>
      </c>
      <c r="I258" s="151"/>
      <c r="L258" s="32"/>
      <c r="M258" s="152"/>
      <c r="T258" s="56"/>
      <c r="AT258" s="17" t="s">
        <v>186</v>
      </c>
      <c r="AU258" s="17" t="s">
        <v>84</v>
      </c>
    </row>
    <row r="259" spans="2:65" s="1" customFormat="1" ht="16.5" customHeight="1">
      <c r="B259" s="32"/>
      <c r="C259" s="136" t="s">
        <v>673</v>
      </c>
      <c r="D259" s="136" t="s">
        <v>180</v>
      </c>
      <c r="E259" s="137" t="s">
        <v>3605</v>
      </c>
      <c r="F259" s="138" t="s">
        <v>3606</v>
      </c>
      <c r="G259" s="139" t="s">
        <v>236</v>
      </c>
      <c r="H259" s="140">
        <v>3</v>
      </c>
      <c r="I259" s="141"/>
      <c r="J259" s="142">
        <f>ROUND(I259*H259,2)</f>
        <v>0</v>
      </c>
      <c r="K259" s="138" t="s">
        <v>1</v>
      </c>
      <c r="L259" s="32"/>
      <c r="M259" s="143" t="s">
        <v>1</v>
      </c>
      <c r="N259" s="144" t="s">
        <v>42</v>
      </c>
      <c r="P259" s="145">
        <f>O259*H259</f>
        <v>0</v>
      </c>
      <c r="Q259" s="145">
        <v>0</v>
      </c>
      <c r="R259" s="145">
        <f>Q259*H259</f>
        <v>0</v>
      </c>
      <c r="S259" s="145">
        <v>0</v>
      </c>
      <c r="T259" s="146">
        <f>S259*H259</f>
        <v>0</v>
      </c>
      <c r="AR259" s="147" t="s">
        <v>115</v>
      </c>
      <c r="AT259" s="147" t="s">
        <v>180</v>
      </c>
      <c r="AU259" s="147" t="s">
        <v>84</v>
      </c>
      <c r="AY259" s="17" t="s">
        <v>177</v>
      </c>
      <c r="BE259" s="148">
        <f>IF(N259="základní",J259,0)</f>
        <v>0</v>
      </c>
      <c r="BF259" s="148">
        <f>IF(N259="snížená",J259,0)</f>
        <v>0</v>
      </c>
      <c r="BG259" s="148">
        <f>IF(N259="zákl. přenesená",J259,0)</f>
        <v>0</v>
      </c>
      <c r="BH259" s="148">
        <f>IF(N259="sníž. přenesená",J259,0)</f>
        <v>0</v>
      </c>
      <c r="BI259" s="148">
        <f>IF(N259="nulová",J259,0)</f>
        <v>0</v>
      </c>
      <c r="BJ259" s="17" t="s">
        <v>84</v>
      </c>
      <c r="BK259" s="148">
        <f>ROUND(I259*H259,2)</f>
        <v>0</v>
      </c>
      <c r="BL259" s="17" t="s">
        <v>115</v>
      </c>
      <c r="BM259" s="147" t="s">
        <v>3607</v>
      </c>
    </row>
    <row r="260" spans="2:65" s="1" customFormat="1" ht="11.25">
      <c r="B260" s="32"/>
      <c r="D260" s="149" t="s">
        <v>186</v>
      </c>
      <c r="F260" s="150" t="s">
        <v>3606</v>
      </c>
      <c r="I260" s="151"/>
      <c r="L260" s="32"/>
      <c r="M260" s="152"/>
      <c r="T260" s="56"/>
      <c r="AT260" s="17" t="s">
        <v>186</v>
      </c>
      <c r="AU260" s="17" t="s">
        <v>84</v>
      </c>
    </row>
    <row r="261" spans="2:65" s="1" customFormat="1" ht="16.5" customHeight="1">
      <c r="B261" s="32"/>
      <c r="C261" s="136" t="s">
        <v>679</v>
      </c>
      <c r="D261" s="136" t="s">
        <v>180</v>
      </c>
      <c r="E261" s="137" t="s">
        <v>3608</v>
      </c>
      <c r="F261" s="138" t="s">
        <v>3609</v>
      </c>
      <c r="G261" s="139" t="s">
        <v>236</v>
      </c>
      <c r="H261" s="140">
        <v>50</v>
      </c>
      <c r="I261" s="141"/>
      <c r="J261" s="142">
        <f>ROUND(I261*H261,2)</f>
        <v>0</v>
      </c>
      <c r="K261" s="138" t="s">
        <v>1</v>
      </c>
      <c r="L261" s="32"/>
      <c r="M261" s="143" t="s">
        <v>1</v>
      </c>
      <c r="N261" s="144" t="s">
        <v>42</v>
      </c>
      <c r="P261" s="145">
        <f>O261*H261</f>
        <v>0</v>
      </c>
      <c r="Q261" s="145">
        <v>0</v>
      </c>
      <c r="R261" s="145">
        <f>Q261*H261</f>
        <v>0</v>
      </c>
      <c r="S261" s="145">
        <v>0</v>
      </c>
      <c r="T261" s="146">
        <f>S261*H261</f>
        <v>0</v>
      </c>
      <c r="AR261" s="147" t="s">
        <v>115</v>
      </c>
      <c r="AT261" s="147" t="s">
        <v>180</v>
      </c>
      <c r="AU261" s="147" t="s">
        <v>84</v>
      </c>
      <c r="AY261" s="17" t="s">
        <v>177</v>
      </c>
      <c r="BE261" s="148">
        <f>IF(N261="základní",J261,0)</f>
        <v>0</v>
      </c>
      <c r="BF261" s="148">
        <f>IF(N261="snížená",J261,0)</f>
        <v>0</v>
      </c>
      <c r="BG261" s="148">
        <f>IF(N261="zákl. přenesená",J261,0)</f>
        <v>0</v>
      </c>
      <c r="BH261" s="148">
        <f>IF(N261="sníž. přenesená",J261,0)</f>
        <v>0</v>
      </c>
      <c r="BI261" s="148">
        <f>IF(N261="nulová",J261,0)</f>
        <v>0</v>
      </c>
      <c r="BJ261" s="17" t="s">
        <v>84</v>
      </c>
      <c r="BK261" s="148">
        <f>ROUND(I261*H261,2)</f>
        <v>0</v>
      </c>
      <c r="BL261" s="17" t="s">
        <v>115</v>
      </c>
      <c r="BM261" s="147" t="s">
        <v>3610</v>
      </c>
    </row>
    <row r="262" spans="2:65" s="1" customFormat="1" ht="11.25">
      <c r="B262" s="32"/>
      <c r="D262" s="149" t="s">
        <v>186</v>
      </c>
      <c r="F262" s="150" t="s">
        <v>3609</v>
      </c>
      <c r="I262" s="151"/>
      <c r="L262" s="32"/>
      <c r="M262" s="152"/>
      <c r="T262" s="56"/>
      <c r="AT262" s="17" t="s">
        <v>186</v>
      </c>
      <c r="AU262" s="17" t="s">
        <v>84</v>
      </c>
    </row>
    <row r="263" spans="2:65" s="1" customFormat="1" ht="16.5" customHeight="1">
      <c r="B263" s="32"/>
      <c r="C263" s="136" t="s">
        <v>685</v>
      </c>
      <c r="D263" s="136" t="s">
        <v>180</v>
      </c>
      <c r="E263" s="137" t="s">
        <v>3611</v>
      </c>
      <c r="F263" s="138" t="s">
        <v>3612</v>
      </c>
      <c r="G263" s="139" t="s">
        <v>236</v>
      </c>
      <c r="H263" s="140">
        <v>50</v>
      </c>
      <c r="I263" s="141"/>
      <c r="J263" s="142">
        <f>ROUND(I263*H263,2)</f>
        <v>0</v>
      </c>
      <c r="K263" s="138" t="s">
        <v>1</v>
      </c>
      <c r="L263" s="32"/>
      <c r="M263" s="143" t="s">
        <v>1</v>
      </c>
      <c r="N263" s="144" t="s">
        <v>42</v>
      </c>
      <c r="P263" s="145">
        <f>O263*H263</f>
        <v>0</v>
      </c>
      <c r="Q263" s="145">
        <v>0</v>
      </c>
      <c r="R263" s="145">
        <f>Q263*H263</f>
        <v>0</v>
      </c>
      <c r="S263" s="145">
        <v>0</v>
      </c>
      <c r="T263" s="146">
        <f>S263*H263</f>
        <v>0</v>
      </c>
      <c r="AR263" s="147" t="s">
        <v>115</v>
      </c>
      <c r="AT263" s="147" t="s">
        <v>180</v>
      </c>
      <c r="AU263" s="147" t="s">
        <v>84</v>
      </c>
      <c r="AY263" s="17" t="s">
        <v>177</v>
      </c>
      <c r="BE263" s="148">
        <f>IF(N263="základní",J263,0)</f>
        <v>0</v>
      </c>
      <c r="BF263" s="148">
        <f>IF(N263="snížená",J263,0)</f>
        <v>0</v>
      </c>
      <c r="BG263" s="148">
        <f>IF(N263="zákl. přenesená",J263,0)</f>
        <v>0</v>
      </c>
      <c r="BH263" s="148">
        <f>IF(N263="sníž. přenesená",J263,0)</f>
        <v>0</v>
      </c>
      <c r="BI263" s="148">
        <f>IF(N263="nulová",J263,0)</f>
        <v>0</v>
      </c>
      <c r="BJ263" s="17" t="s">
        <v>84</v>
      </c>
      <c r="BK263" s="148">
        <f>ROUND(I263*H263,2)</f>
        <v>0</v>
      </c>
      <c r="BL263" s="17" t="s">
        <v>115</v>
      </c>
      <c r="BM263" s="147" t="s">
        <v>3613</v>
      </c>
    </row>
    <row r="264" spans="2:65" s="1" customFormat="1" ht="11.25">
      <c r="B264" s="32"/>
      <c r="D264" s="149" t="s">
        <v>186</v>
      </c>
      <c r="F264" s="150" t="s">
        <v>3612</v>
      </c>
      <c r="I264" s="151"/>
      <c r="L264" s="32"/>
      <c r="M264" s="152"/>
      <c r="T264" s="56"/>
      <c r="AT264" s="17" t="s">
        <v>186</v>
      </c>
      <c r="AU264" s="17" t="s">
        <v>84</v>
      </c>
    </row>
    <row r="265" spans="2:65" s="1" customFormat="1" ht="16.5" customHeight="1">
      <c r="B265" s="32"/>
      <c r="C265" s="136" t="s">
        <v>691</v>
      </c>
      <c r="D265" s="136" t="s">
        <v>180</v>
      </c>
      <c r="E265" s="137" t="s">
        <v>3614</v>
      </c>
      <c r="F265" s="138" t="s">
        <v>3615</v>
      </c>
      <c r="G265" s="139" t="s">
        <v>236</v>
      </c>
      <c r="H265" s="140">
        <v>50</v>
      </c>
      <c r="I265" s="141"/>
      <c r="J265" s="142">
        <f>ROUND(I265*H265,2)</f>
        <v>0</v>
      </c>
      <c r="K265" s="138" t="s">
        <v>1</v>
      </c>
      <c r="L265" s="32"/>
      <c r="M265" s="143" t="s">
        <v>1</v>
      </c>
      <c r="N265" s="144" t="s">
        <v>42</v>
      </c>
      <c r="P265" s="145">
        <f>O265*H265</f>
        <v>0</v>
      </c>
      <c r="Q265" s="145">
        <v>0</v>
      </c>
      <c r="R265" s="145">
        <f>Q265*H265</f>
        <v>0</v>
      </c>
      <c r="S265" s="145">
        <v>0</v>
      </c>
      <c r="T265" s="146">
        <f>S265*H265</f>
        <v>0</v>
      </c>
      <c r="AR265" s="147" t="s">
        <v>115</v>
      </c>
      <c r="AT265" s="147" t="s">
        <v>180</v>
      </c>
      <c r="AU265" s="147" t="s">
        <v>84</v>
      </c>
      <c r="AY265" s="17" t="s">
        <v>177</v>
      </c>
      <c r="BE265" s="148">
        <f>IF(N265="základní",J265,0)</f>
        <v>0</v>
      </c>
      <c r="BF265" s="148">
        <f>IF(N265="snížená",J265,0)</f>
        <v>0</v>
      </c>
      <c r="BG265" s="148">
        <f>IF(N265="zákl. přenesená",J265,0)</f>
        <v>0</v>
      </c>
      <c r="BH265" s="148">
        <f>IF(N265="sníž. přenesená",J265,0)</f>
        <v>0</v>
      </c>
      <c r="BI265" s="148">
        <f>IF(N265="nulová",J265,0)</f>
        <v>0</v>
      </c>
      <c r="BJ265" s="17" t="s">
        <v>84</v>
      </c>
      <c r="BK265" s="148">
        <f>ROUND(I265*H265,2)</f>
        <v>0</v>
      </c>
      <c r="BL265" s="17" t="s">
        <v>115</v>
      </c>
      <c r="BM265" s="147" t="s">
        <v>3616</v>
      </c>
    </row>
    <row r="266" spans="2:65" s="1" customFormat="1" ht="11.25">
      <c r="B266" s="32"/>
      <c r="D266" s="149" t="s">
        <v>186</v>
      </c>
      <c r="F266" s="150" t="s">
        <v>3615</v>
      </c>
      <c r="I266" s="151"/>
      <c r="L266" s="32"/>
      <c r="M266" s="152"/>
      <c r="T266" s="56"/>
      <c r="AT266" s="17" t="s">
        <v>186</v>
      </c>
      <c r="AU266" s="17" t="s">
        <v>84</v>
      </c>
    </row>
    <row r="267" spans="2:65" s="11" customFormat="1" ht="25.9" customHeight="1">
      <c r="B267" s="124"/>
      <c r="D267" s="125" t="s">
        <v>76</v>
      </c>
      <c r="E267" s="126" t="s">
        <v>3617</v>
      </c>
      <c r="F267" s="126" t="s">
        <v>3618</v>
      </c>
      <c r="I267" s="127"/>
      <c r="J267" s="128">
        <f>BK267</f>
        <v>0</v>
      </c>
      <c r="L267" s="124"/>
      <c r="M267" s="129"/>
      <c r="P267" s="130">
        <f>SUM(P268:P307)</f>
        <v>0</v>
      </c>
      <c r="R267" s="130">
        <f>SUM(R268:R307)</f>
        <v>0</v>
      </c>
      <c r="T267" s="131">
        <f>SUM(T268:T307)</f>
        <v>0</v>
      </c>
      <c r="AR267" s="125" t="s">
        <v>84</v>
      </c>
      <c r="AT267" s="132" t="s">
        <v>76</v>
      </c>
      <c r="AU267" s="132" t="s">
        <v>77</v>
      </c>
      <c r="AY267" s="125" t="s">
        <v>177</v>
      </c>
      <c r="BK267" s="133">
        <f>SUM(BK268:BK307)</f>
        <v>0</v>
      </c>
    </row>
    <row r="268" spans="2:65" s="1" customFormat="1" ht="16.5" customHeight="1">
      <c r="B268" s="32"/>
      <c r="C268" s="136" t="s">
        <v>697</v>
      </c>
      <c r="D268" s="136" t="s">
        <v>180</v>
      </c>
      <c r="E268" s="137" t="s">
        <v>3619</v>
      </c>
      <c r="F268" s="138" t="s">
        <v>3620</v>
      </c>
      <c r="G268" s="139" t="s">
        <v>236</v>
      </c>
      <c r="H268" s="140">
        <v>138</v>
      </c>
      <c r="I268" s="141"/>
      <c r="J268" s="142">
        <f>ROUND(I268*H268,2)</f>
        <v>0</v>
      </c>
      <c r="K268" s="138" t="s">
        <v>1</v>
      </c>
      <c r="L268" s="32"/>
      <c r="M268" s="143" t="s">
        <v>1</v>
      </c>
      <c r="N268" s="144" t="s">
        <v>42</v>
      </c>
      <c r="P268" s="145">
        <f>O268*H268</f>
        <v>0</v>
      </c>
      <c r="Q268" s="145">
        <v>0</v>
      </c>
      <c r="R268" s="145">
        <f>Q268*H268</f>
        <v>0</v>
      </c>
      <c r="S268" s="145">
        <v>0</v>
      </c>
      <c r="T268" s="146">
        <f>S268*H268</f>
        <v>0</v>
      </c>
      <c r="AR268" s="147" t="s">
        <v>115</v>
      </c>
      <c r="AT268" s="147" t="s">
        <v>180</v>
      </c>
      <c r="AU268" s="147" t="s">
        <v>84</v>
      </c>
      <c r="AY268" s="17" t="s">
        <v>177</v>
      </c>
      <c r="BE268" s="148">
        <f>IF(N268="základní",J268,0)</f>
        <v>0</v>
      </c>
      <c r="BF268" s="148">
        <f>IF(N268="snížená",J268,0)</f>
        <v>0</v>
      </c>
      <c r="BG268" s="148">
        <f>IF(N268="zákl. přenesená",J268,0)</f>
        <v>0</v>
      </c>
      <c r="BH268" s="148">
        <f>IF(N268="sníž. přenesená",J268,0)</f>
        <v>0</v>
      </c>
      <c r="BI268" s="148">
        <f>IF(N268="nulová",J268,0)</f>
        <v>0</v>
      </c>
      <c r="BJ268" s="17" t="s">
        <v>84</v>
      </c>
      <c r="BK268" s="148">
        <f>ROUND(I268*H268,2)</f>
        <v>0</v>
      </c>
      <c r="BL268" s="17" t="s">
        <v>115</v>
      </c>
      <c r="BM268" s="147" t="s">
        <v>3621</v>
      </c>
    </row>
    <row r="269" spans="2:65" s="1" customFormat="1" ht="11.25">
      <c r="B269" s="32"/>
      <c r="D269" s="149" t="s">
        <v>186</v>
      </c>
      <c r="F269" s="150" t="s">
        <v>3620</v>
      </c>
      <c r="I269" s="151"/>
      <c r="L269" s="32"/>
      <c r="M269" s="152"/>
      <c r="T269" s="56"/>
      <c r="AT269" s="17" t="s">
        <v>186</v>
      </c>
      <c r="AU269" s="17" t="s">
        <v>84</v>
      </c>
    </row>
    <row r="270" spans="2:65" s="1" customFormat="1" ht="21.75" customHeight="1">
      <c r="B270" s="32"/>
      <c r="C270" s="136" t="s">
        <v>703</v>
      </c>
      <c r="D270" s="136" t="s">
        <v>180</v>
      </c>
      <c r="E270" s="137" t="s">
        <v>3622</v>
      </c>
      <c r="F270" s="138" t="s">
        <v>3623</v>
      </c>
      <c r="G270" s="139" t="s">
        <v>183</v>
      </c>
      <c r="H270" s="140">
        <v>90</v>
      </c>
      <c r="I270" s="141"/>
      <c r="J270" s="142">
        <f>ROUND(I270*H270,2)</f>
        <v>0</v>
      </c>
      <c r="K270" s="138" t="s">
        <v>1</v>
      </c>
      <c r="L270" s="32"/>
      <c r="M270" s="143" t="s">
        <v>1</v>
      </c>
      <c r="N270" s="144" t="s">
        <v>42</v>
      </c>
      <c r="P270" s="145">
        <f>O270*H270</f>
        <v>0</v>
      </c>
      <c r="Q270" s="145">
        <v>0</v>
      </c>
      <c r="R270" s="145">
        <f>Q270*H270</f>
        <v>0</v>
      </c>
      <c r="S270" s="145">
        <v>0</v>
      </c>
      <c r="T270" s="146">
        <f>S270*H270</f>
        <v>0</v>
      </c>
      <c r="AR270" s="147" t="s">
        <v>115</v>
      </c>
      <c r="AT270" s="147" t="s">
        <v>180</v>
      </c>
      <c r="AU270" s="147" t="s">
        <v>84</v>
      </c>
      <c r="AY270" s="17" t="s">
        <v>177</v>
      </c>
      <c r="BE270" s="148">
        <f>IF(N270="základní",J270,0)</f>
        <v>0</v>
      </c>
      <c r="BF270" s="148">
        <f>IF(N270="snížená",J270,0)</f>
        <v>0</v>
      </c>
      <c r="BG270" s="148">
        <f>IF(N270="zákl. přenesená",J270,0)</f>
        <v>0</v>
      </c>
      <c r="BH270" s="148">
        <f>IF(N270="sníž. přenesená",J270,0)</f>
        <v>0</v>
      </c>
      <c r="BI270" s="148">
        <f>IF(N270="nulová",J270,0)</f>
        <v>0</v>
      </c>
      <c r="BJ270" s="17" t="s">
        <v>84</v>
      </c>
      <c r="BK270" s="148">
        <f>ROUND(I270*H270,2)</f>
        <v>0</v>
      </c>
      <c r="BL270" s="17" t="s">
        <v>115</v>
      </c>
      <c r="BM270" s="147" t="s">
        <v>3624</v>
      </c>
    </row>
    <row r="271" spans="2:65" s="1" customFormat="1" ht="11.25">
      <c r="B271" s="32"/>
      <c r="D271" s="149" t="s">
        <v>186</v>
      </c>
      <c r="F271" s="150" t="s">
        <v>3623</v>
      </c>
      <c r="I271" s="151"/>
      <c r="L271" s="32"/>
      <c r="M271" s="152"/>
      <c r="T271" s="56"/>
      <c r="AT271" s="17" t="s">
        <v>186</v>
      </c>
      <c r="AU271" s="17" t="s">
        <v>84</v>
      </c>
    </row>
    <row r="272" spans="2:65" s="1" customFormat="1" ht="16.5" customHeight="1">
      <c r="B272" s="32"/>
      <c r="C272" s="136" t="s">
        <v>709</v>
      </c>
      <c r="D272" s="136" t="s">
        <v>180</v>
      </c>
      <c r="E272" s="137" t="s">
        <v>3625</v>
      </c>
      <c r="F272" s="138" t="s">
        <v>3626</v>
      </c>
      <c r="G272" s="139" t="s">
        <v>183</v>
      </c>
      <c r="H272" s="140">
        <v>50</v>
      </c>
      <c r="I272" s="141"/>
      <c r="J272" s="142">
        <f>ROUND(I272*H272,2)</f>
        <v>0</v>
      </c>
      <c r="K272" s="138" t="s">
        <v>1</v>
      </c>
      <c r="L272" s="32"/>
      <c r="M272" s="143" t="s">
        <v>1</v>
      </c>
      <c r="N272" s="144" t="s">
        <v>42</v>
      </c>
      <c r="P272" s="145">
        <f>O272*H272</f>
        <v>0</v>
      </c>
      <c r="Q272" s="145">
        <v>0</v>
      </c>
      <c r="R272" s="145">
        <f>Q272*H272</f>
        <v>0</v>
      </c>
      <c r="S272" s="145">
        <v>0</v>
      </c>
      <c r="T272" s="146">
        <f>S272*H272</f>
        <v>0</v>
      </c>
      <c r="AR272" s="147" t="s">
        <v>115</v>
      </c>
      <c r="AT272" s="147" t="s">
        <v>180</v>
      </c>
      <c r="AU272" s="147" t="s">
        <v>84</v>
      </c>
      <c r="AY272" s="17" t="s">
        <v>177</v>
      </c>
      <c r="BE272" s="148">
        <f>IF(N272="základní",J272,0)</f>
        <v>0</v>
      </c>
      <c r="BF272" s="148">
        <f>IF(N272="snížená",J272,0)</f>
        <v>0</v>
      </c>
      <c r="BG272" s="148">
        <f>IF(N272="zákl. přenesená",J272,0)</f>
        <v>0</v>
      </c>
      <c r="BH272" s="148">
        <f>IF(N272="sníž. přenesená",J272,0)</f>
        <v>0</v>
      </c>
      <c r="BI272" s="148">
        <f>IF(N272="nulová",J272,0)</f>
        <v>0</v>
      </c>
      <c r="BJ272" s="17" t="s">
        <v>84</v>
      </c>
      <c r="BK272" s="148">
        <f>ROUND(I272*H272,2)</f>
        <v>0</v>
      </c>
      <c r="BL272" s="17" t="s">
        <v>115</v>
      </c>
      <c r="BM272" s="147" t="s">
        <v>3627</v>
      </c>
    </row>
    <row r="273" spans="2:65" s="1" customFormat="1" ht="11.25">
      <c r="B273" s="32"/>
      <c r="D273" s="149" t="s">
        <v>186</v>
      </c>
      <c r="F273" s="150" t="s">
        <v>3626</v>
      </c>
      <c r="I273" s="151"/>
      <c r="L273" s="32"/>
      <c r="M273" s="152"/>
      <c r="T273" s="56"/>
      <c r="AT273" s="17" t="s">
        <v>186</v>
      </c>
      <c r="AU273" s="17" t="s">
        <v>84</v>
      </c>
    </row>
    <row r="274" spans="2:65" s="1" customFormat="1" ht="16.5" customHeight="1">
      <c r="B274" s="32"/>
      <c r="C274" s="136" t="s">
        <v>715</v>
      </c>
      <c r="D274" s="136" t="s">
        <v>180</v>
      </c>
      <c r="E274" s="137" t="s">
        <v>3628</v>
      </c>
      <c r="F274" s="138" t="s">
        <v>3629</v>
      </c>
      <c r="G274" s="139" t="s">
        <v>183</v>
      </c>
      <c r="H274" s="140">
        <v>6</v>
      </c>
      <c r="I274" s="141"/>
      <c r="J274" s="142">
        <f>ROUND(I274*H274,2)</f>
        <v>0</v>
      </c>
      <c r="K274" s="138" t="s">
        <v>1</v>
      </c>
      <c r="L274" s="32"/>
      <c r="M274" s="143" t="s">
        <v>1</v>
      </c>
      <c r="N274" s="144" t="s">
        <v>42</v>
      </c>
      <c r="P274" s="145">
        <f>O274*H274</f>
        <v>0</v>
      </c>
      <c r="Q274" s="145">
        <v>0</v>
      </c>
      <c r="R274" s="145">
        <f>Q274*H274</f>
        <v>0</v>
      </c>
      <c r="S274" s="145">
        <v>0</v>
      </c>
      <c r="T274" s="146">
        <f>S274*H274</f>
        <v>0</v>
      </c>
      <c r="AR274" s="147" t="s">
        <v>115</v>
      </c>
      <c r="AT274" s="147" t="s">
        <v>180</v>
      </c>
      <c r="AU274" s="147" t="s">
        <v>84</v>
      </c>
      <c r="AY274" s="17" t="s">
        <v>177</v>
      </c>
      <c r="BE274" s="148">
        <f>IF(N274="základní",J274,0)</f>
        <v>0</v>
      </c>
      <c r="BF274" s="148">
        <f>IF(N274="snížená",J274,0)</f>
        <v>0</v>
      </c>
      <c r="BG274" s="148">
        <f>IF(N274="zákl. přenesená",J274,0)</f>
        <v>0</v>
      </c>
      <c r="BH274" s="148">
        <f>IF(N274="sníž. přenesená",J274,0)</f>
        <v>0</v>
      </c>
      <c r="BI274" s="148">
        <f>IF(N274="nulová",J274,0)</f>
        <v>0</v>
      </c>
      <c r="BJ274" s="17" t="s">
        <v>84</v>
      </c>
      <c r="BK274" s="148">
        <f>ROUND(I274*H274,2)</f>
        <v>0</v>
      </c>
      <c r="BL274" s="17" t="s">
        <v>115</v>
      </c>
      <c r="BM274" s="147" t="s">
        <v>3630</v>
      </c>
    </row>
    <row r="275" spans="2:65" s="1" customFormat="1" ht="11.25">
      <c r="B275" s="32"/>
      <c r="D275" s="149" t="s">
        <v>186</v>
      </c>
      <c r="F275" s="150" t="s">
        <v>3629</v>
      </c>
      <c r="I275" s="151"/>
      <c r="L275" s="32"/>
      <c r="M275" s="152"/>
      <c r="T275" s="56"/>
      <c r="AT275" s="17" t="s">
        <v>186</v>
      </c>
      <c r="AU275" s="17" t="s">
        <v>84</v>
      </c>
    </row>
    <row r="276" spans="2:65" s="1" customFormat="1" ht="16.5" customHeight="1">
      <c r="B276" s="32"/>
      <c r="C276" s="136" t="s">
        <v>722</v>
      </c>
      <c r="D276" s="136" t="s">
        <v>180</v>
      </c>
      <c r="E276" s="137" t="s">
        <v>3631</v>
      </c>
      <c r="F276" s="138" t="s">
        <v>3632</v>
      </c>
      <c r="G276" s="139" t="s">
        <v>183</v>
      </c>
      <c r="H276" s="140">
        <v>17</v>
      </c>
      <c r="I276" s="141"/>
      <c r="J276" s="142">
        <f>ROUND(I276*H276,2)</f>
        <v>0</v>
      </c>
      <c r="K276" s="138" t="s">
        <v>1</v>
      </c>
      <c r="L276" s="32"/>
      <c r="M276" s="143" t="s">
        <v>1</v>
      </c>
      <c r="N276" s="144" t="s">
        <v>42</v>
      </c>
      <c r="P276" s="145">
        <f>O276*H276</f>
        <v>0</v>
      </c>
      <c r="Q276" s="145">
        <v>0</v>
      </c>
      <c r="R276" s="145">
        <f>Q276*H276</f>
        <v>0</v>
      </c>
      <c r="S276" s="145">
        <v>0</v>
      </c>
      <c r="T276" s="146">
        <f>S276*H276</f>
        <v>0</v>
      </c>
      <c r="AR276" s="147" t="s">
        <v>115</v>
      </c>
      <c r="AT276" s="147" t="s">
        <v>180</v>
      </c>
      <c r="AU276" s="147" t="s">
        <v>84</v>
      </c>
      <c r="AY276" s="17" t="s">
        <v>177</v>
      </c>
      <c r="BE276" s="148">
        <f>IF(N276="základní",J276,0)</f>
        <v>0</v>
      </c>
      <c r="BF276" s="148">
        <f>IF(N276="snížená",J276,0)</f>
        <v>0</v>
      </c>
      <c r="BG276" s="148">
        <f>IF(N276="zákl. přenesená",J276,0)</f>
        <v>0</v>
      </c>
      <c r="BH276" s="148">
        <f>IF(N276="sníž. přenesená",J276,0)</f>
        <v>0</v>
      </c>
      <c r="BI276" s="148">
        <f>IF(N276="nulová",J276,0)</f>
        <v>0</v>
      </c>
      <c r="BJ276" s="17" t="s">
        <v>84</v>
      </c>
      <c r="BK276" s="148">
        <f>ROUND(I276*H276,2)</f>
        <v>0</v>
      </c>
      <c r="BL276" s="17" t="s">
        <v>115</v>
      </c>
      <c r="BM276" s="147" t="s">
        <v>3633</v>
      </c>
    </row>
    <row r="277" spans="2:65" s="1" customFormat="1" ht="11.25">
      <c r="B277" s="32"/>
      <c r="D277" s="149" t="s">
        <v>186</v>
      </c>
      <c r="F277" s="150" t="s">
        <v>3632</v>
      </c>
      <c r="I277" s="151"/>
      <c r="L277" s="32"/>
      <c r="M277" s="152"/>
      <c r="T277" s="56"/>
      <c r="AT277" s="17" t="s">
        <v>186</v>
      </c>
      <c r="AU277" s="17" t="s">
        <v>84</v>
      </c>
    </row>
    <row r="278" spans="2:65" s="1" customFormat="1" ht="16.5" customHeight="1">
      <c r="B278" s="32"/>
      <c r="C278" s="136" t="s">
        <v>728</v>
      </c>
      <c r="D278" s="136" t="s">
        <v>180</v>
      </c>
      <c r="E278" s="137" t="s">
        <v>3634</v>
      </c>
      <c r="F278" s="138" t="s">
        <v>3635</v>
      </c>
      <c r="G278" s="139" t="s">
        <v>183</v>
      </c>
      <c r="H278" s="140">
        <v>17</v>
      </c>
      <c r="I278" s="141"/>
      <c r="J278" s="142">
        <f>ROUND(I278*H278,2)</f>
        <v>0</v>
      </c>
      <c r="K278" s="138" t="s">
        <v>1</v>
      </c>
      <c r="L278" s="32"/>
      <c r="M278" s="143" t="s">
        <v>1</v>
      </c>
      <c r="N278" s="144" t="s">
        <v>42</v>
      </c>
      <c r="P278" s="145">
        <f>O278*H278</f>
        <v>0</v>
      </c>
      <c r="Q278" s="145">
        <v>0</v>
      </c>
      <c r="R278" s="145">
        <f>Q278*H278</f>
        <v>0</v>
      </c>
      <c r="S278" s="145">
        <v>0</v>
      </c>
      <c r="T278" s="146">
        <f>S278*H278</f>
        <v>0</v>
      </c>
      <c r="AR278" s="147" t="s">
        <v>115</v>
      </c>
      <c r="AT278" s="147" t="s">
        <v>180</v>
      </c>
      <c r="AU278" s="147" t="s">
        <v>84</v>
      </c>
      <c r="AY278" s="17" t="s">
        <v>177</v>
      </c>
      <c r="BE278" s="148">
        <f>IF(N278="základní",J278,0)</f>
        <v>0</v>
      </c>
      <c r="BF278" s="148">
        <f>IF(N278="snížená",J278,0)</f>
        <v>0</v>
      </c>
      <c r="BG278" s="148">
        <f>IF(N278="zákl. přenesená",J278,0)</f>
        <v>0</v>
      </c>
      <c r="BH278" s="148">
        <f>IF(N278="sníž. přenesená",J278,0)</f>
        <v>0</v>
      </c>
      <c r="BI278" s="148">
        <f>IF(N278="nulová",J278,0)</f>
        <v>0</v>
      </c>
      <c r="BJ278" s="17" t="s">
        <v>84</v>
      </c>
      <c r="BK278" s="148">
        <f>ROUND(I278*H278,2)</f>
        <v>0</v>
      </c>
      <c r="BL278" s="17" t="s">
        <v>115</v>
      </c>
      <c r="BM278" s="147" t="s">
        <v>3636</v>
      </c>
    </row>
    <row r="279" spans="2:65" s="1" customFormat="1" ht="11.25">
      <c r="B279" s="32"/>
      <c r="D279" s="149" t="s">
        <v>186</v>
      </c>
      <c r="F279" s="150" t="s">
        <v>3635</v>
      </c>
      <c r="I279" s="151"/>
      <c r="L279" s="32"/>
      <c r="M279" s="152"/>
      <c r="T279" s="56"/>
      <c r="AT279" s="17" t="s">
        <v>186</v>
      </c>
      <c r="AU279" s="17" t="s">
        <v>84</v>
      </c>
    </row>
    <row r="280" spans="2:65" s="1" customFormat="1" ht="16.5" customHeight="1">
      <c r="B280" s="32"/>
      <c r="C280" s="136" t="s">
        <v>735</v>
      </c>
      <c r="D280" s="136" t="s">
        <v>180</v>
      </c>
      <c r="E280" s="137" t="s">
        <v>3637</v>
      </c>
      <c r="F280" s="138" t="s">
        <v>3638</v>
      </c>
      <c r="G280" s="139" t="s">
        <v>183</v>
      </c>
      <c r="H280" s="140">
        <v>6</v>
      </c>
      <c r="I280" s="141"/>
      <c r="J280" s="142">
        <f>ROUND(I280*H280,2)</f>
        <v>0</v>
      </c>
      <c r="K280" s="138" t="s">
        <v>1</v>
      </c>
      <c r="L280" s="32"/>
      <c r="M280" s="143" t="s">
        <v>1</v>
      </c>
      <c r="N280" s="144" t="s">
        <v>42</v>
      </c>
      <c r="P280" s="145">
        <f>O280*H280</f>
        <v>0</v>
      </c>
      <c r="Q280" s="145">
        <v>0</v>
      </c>
      <c r="R280" s="145">
        <f>Q280*H280</f>
        <v>0</v>
      </c>
      <c r="S280" s="145">
        <v>0</v>
      </c>
      <c r="T280" s="146">
        <f>S280*H280</f>
        <v>0</v>
      </c>
      <c r="AR280" s="147" t="s">
        <v>115</v>
      </c>
      <c r="AT280" s="147" t="s">
        <v>180</v>
      </c>
      <c r="AU280" s="147" t="s">
        <v>84</v>
      </c>
      <c r="AY280" s="17" t="s">
        <v>177</v>
      </c>
      <c r="BE280" s="148">
        <f>IF(N280="základní",J280,0)</f>
        <v>0</v>
      </c>
      <c r="BF280" s="148">
        <f>IF(N280="snížená",J280,0)</f>
        <v>0</v>
      </c>
      <c r="BG280" s="148">
        <f>IF(N280="zákl. přenesená",J280,0)</f>
        <v>0</v>
      </c>
      <c r="BH280" s="148">
        <f>IF(N280="sníž. přenesená",J280,0)</f>
        <v>0</v>
      </c>
      <c r="BI280" s="148">
        <f>IF(N280="nulová",J280,0)</f>
        <v>0</v>
      </c>
      <c r="BJ280" s="17" t="s">
        <v>84</v>
      </c>
      <c r="BK280" s="148">
        <f>ROUND(I280*H280,2)</f>
        <v>0</v>
      </c>
      <c r="BL280" s="17" t="s">
        <v>115</v>
      </c>
      <c r="BM280" s="147" t="s">
        <v>3639</v>
      </c>
    </row>
    <row r="281" spans="2:65" s="1" customFormat="1" ht="11.25">
      <c r="B281" s="32"/>
      <c r="D281" s="149" t="s">
        <v>186</v>
      </c>
      <c r="F281" s="150" t="s">
        <v>3638</v>
      </c>
      <c r="I281" s="151"/>
      <c r="L281" s="32"/>
      <c r="M281" s="152"/>
      <c r="T281" s="56"/>
      <c r="AT281" s="17" t="s">
        <v>186</v>
      </c>
      <c r="AU281" s="17" t="s">
        <v>84</v>
      </c>
    </row>
    <row r="282" spans="2:65" s="1" customFormat="1" ht="16.5" customHeight="1">
      <c r="B282" s="32"/>
      <c r="C282" s="136" t="s">
        <v>741</v>
      </c>
      <c r="D282" s="136" t="s">
        <v>180</v>
      </c>
      <c r="E282" s="137" t="s">
        <v>3640</v>
      </c>
      <c r="F282" s="138" t="s">
        <v>3641</v>
      </c>
      <c r="G282" s="139" t="s">
        <v>183</v>
      </c>
      <c r="H282" s="140">
        <v>12</v>
      </c>
      <c r="I282" s="141"/>
      <c r="J282" s="142">
        <f>ROUND(I282*H282,2)</f>
        <v>0</v>
      </c>
      <c r="K282" s="138" t="s">
        <v>1</v>
      </c>
      <c r="L282" s="32"/>
      <c r="M282" s="143" t="s">
        <v>1</v>
      </c>
      <c r="N282" s="144" t="s">
        <v>42</v>
      </c>
      <c r="P282" s="145">
        <f>O282*H282</f>
        <v>0</v>
      </c>
      <c r="Q282" s="145">
        <v>0</v>
      </c>
      <c r="R282" s="145">
        <f>Q282*H282</f>
        <v>0</v>
      </c>
      <c r="S282" s="145">
        <v>0</v>
      </c>
      <c r="T282" s="146">
        <f>S282*H282</f>
        <v>0</v>
      </c>
      <c r="AR282" s="147" t="s">
        <v>115</v>
      </c>
      <c r="AT282" s="147" t="s">
        <v>180</v>
      </c>
      <c r="AU282" s="147" t="s">
        <v>84</v>
      </c>
      <c r="AY282" s="17" t="s">
        <v>177</v>
      </c>
      <c r="BE282" s="148">
        <f>IF(N282="základní",J282,0)</f>
        <v>0</v>
      </c>
      <c r="BF282" s="148">
        <f>IF(N282="snížená",J282,0)</f>
        <v>0</v>
      </c>
      <c r="BG282" s="148">
        <f>IF(N282="zákl. přenesená",J282,0)</f>
        <v>0</v>
      </c>
      <c r="BH282" s="148">
        <f>IF(N282="sníž. přenesená",J282,0)</f>
        <v>0</v>
      </c>
      <c r="BI282" s="148">
        <f>IF(N282="nulová",J282,0)</f>
        <v>0</v>
      </c>
      <c r="BJ282" s="17" t="s">
        <v>84</v>
      </c>
      <c r="BK282" s="148">
        <f>ROUND(I282*H282,2)</f>
        <v>0</v>
      </c>
      <c r="BL282" s="17" t="s">
        <v>115</v>
      </c>
      <c r="BM282" s="147" t="s">
        <v>3642</v>
      </c>
    </row>
    <row r="283" spans="2:65" s="1" customFormat="1" ht="11.25">
      <c r="B283" s="32"/>
      <c r="D283" s="149" t="s">
        <v>186</v>
      </c>
      <c r="F283" s="150" t="s">
        <v>3641</v>
      </c>
      <c r="I283" s="151"/>
      <c r="L283" s="32"/>
      <c r="M283" s="152"/>
      <c r="T283" s="56"/>
      <c r="AT283" s="17" t="s">
        <v>186</v>
      </c>
      <c r="AU283" s="17" t="s">
        <v>84</v>
      </c>
    </row>
    <row r="284" spans="2:65" s="1" customFormat="1" ht="16.5" customHeight="1">
      <c r="B284" s="32"/>
      <c r="C284" s="136" t="s">
        <v>747</v>
      </c>
      <c r="D284" s="136" t="s">
        <v>180</v>
      </c>
      <c r="E284" s="137" t="s">
        <v>3643</v>
      </c>
      <c r="F284" s="138" t="s">
        <v>3644</v>
      </c>
      <c r="G284" s="139" t="s">
        <v>183</v>
      </c>
      <c r="H284" s="140">
        <v>3</v>
      </c>
      <c r="I284" s="141"/>
      <c r="J284" s="142">
        <f>ROUND(I284*H284,2)</f>
        <v>0</v>
      </c>
      <c r="K284" s="138" t="s">
        <v>1</v>
      </c>
      <c r="L284" s="32"/>
      <c r="M284" s="143" t="s">
        <v>1</v>
      </c>
      <c r="N284" s="144" t="s">
        <v>42</v>
      </c>
      <c r="P284" s="145">
        <f>O284*H284</f>
        <v>0</v>
      </c>
      <c r="Q284" s="145">
        <v>0</v>
      </c>
      <c r="R284" s="145">
        <f>Q284*H284</f>
        <v>0</v>
      </c>
      <c r="S284" s="145">
        <v>0</v>
      </c>
      <c r="T284" s="146">
        <f>S284*H284</f>
        <v>0</v>
      </c>
      <c r="AR284" s="147" t="s">
        <v>115</v>
      </c>
      <c r="AT284" s="147" t="s">
        <v>180</v>
      </c>
      <c r="AU284" s="147" t="s">
        <v>84</v>
      </c>
      <c r="AY284" s="17" t="s">
        <v>177</v>
      </c>
      <c r="BE284" s="148">
        <f>IF(N284="základní",J284,0)</f>
        <v>0</v>
      </c>
      <c r="BF284" s="148">
        <f>IF(N284="snížená",J284,0)</f>
        <v>0</v>
      </c>
      <c r="BG284" s="148">
        <f>IF(N284="zákl. přenesená",J284,0)</f>
        <v>0</v>
      </c>
      <c r="BH284" s="148">
        <f>IF(N284="sníž. přenesená",J284,0)</f>
        <v>0</v>
      </c>
      <c r="BI284" s="148">
        <f>IF(N284="nulová",J284,0)</f>
        <v>0</v>
      </c>
      <c r="BJ284" s="17" t="s">
        <v>84</v>
      </c>
      <c r="BK284" s="148">
        <f>ROUND(I284*H284,2)</f>
        <v>0</v>
      </c>
      <c r="BL284" s="17" t="s">
        <v>115</v>
      </c>
      <c r="BM284" s="147" t="s">
        <v>3645</v>
      </c>
    </row>
    <row r="285" spans="2:65" s="1" customFormat="1" ht="11.25">
      <c r="B285" s="32"/>
      <c r="D285" s="149" t="s">
        <v>186</v>
      </c>
      <c r="F285" s="150" t="s">
        <v>3644</v>
      </c>
      <c r="I285" s="151"/>
      <c r="L285" s="32"/>
      <c r="M285" s="152"/>
      <c r="T285" s="56"/>
      <c r="AT285" s="17" t="s">
        <v>186</v>
      </c>
      <c r="AU285" s="17" t="s">
        <v>84</v>
      </c>
    </row>
    <row r="286" spans="2:65" s="1" customFormat="1" ht="16.5" customHeight="1">
      <c r="B286" s="32"/>
      <c r="C286" s="136" t="s">
        <v>755</v>
      </c>
      <c r="D286" s="136" t="s">
        <v>180</v>
      </c>
      <c r="E286" s="137" t="s">
        <v>3646</v>
      </c>
      <c r="F286" s="138" t="s">
        <v>3647</v>
      </c>
      <c r="G286" s="139" t="s">
        <v>183</v>
      </c>
      <c r="H286" s="140">
        <v>3</v>
      </c>
      <c r="I286" s="141"/>
      <c r="J286" s="142">
        <f>ROUND(I286*H286,2)</f>
        <v>0</v>
      </c>
      <c r="K286" s="138" t="s">
        <v>1</v>
      </c>
      <c r="L286" s="32"/>
      <c r="M286" s="143" t="s">
        <v>1</v>
      </c>
      <c r="N286" s="144" t="s">
        <v>42</v>
      </c>
      <c r="P286" s="145">
        <f>O286*H286</f>
        <v>0</v>
      </c>
      <c r="Q286" s="145">
        <v>0</v>
      </c>
      <c r="R286" s="145">
        <f>Q286*H286</f>
        <v>0</v>
      </c>
      <c r="S286" s="145">
        <v>0</v>
      </c>
      <c r="T286" s="146">
        <f>S286*H286</f>
        <v>0</v>
      </c>
      <c r="AR286" s="147" t="s">
        <v>115</v>
      </c>
      <c r="AT286" s="147" t="s">
        <v>180</v>
      </c>
      <c r="AU286" s="147" t="s">
        <v>84</v>
      </c>
      <c r="AY286" s="17" t="s">
        <v>177</v>
      </c>
      <c r="BE286" s="148">
        <f>IF(N286="základní",J286,0)</f>
        <v>0</v>
      </c>
      <c r="BF286" s="148">
        <f>IF(N286="snížená",J286,0)</f>
        <v>0</v>
      </c>
      <c r="BG286" s="148">
        <f>IF(N286="zákl. přenesená",J286,0)</f>
        <v>0</v>
      </c>
      <c r="BH286" s="148">
        <f>IF(N286="sníž. přenesená",J286,0)</f>
        <v>0</v>
      </c>
      <c r="BI286" s="148">
        <f>IF(N286="nulová",J286,0)</f>
        <v>0</v>
      </c>
      <c r="BJ286" s="17" t="s">
        <v>84</v>
      </c>
      <c r="BK286" s="148">
        <f>ROUND(I286*H286,2)</f>
        <v>0</v>
      </c>
      <c r="BL286" s="17" t="s">
        <v>115</v>
      </c>
      <c r="BM286" s="147" t="s">
        <v>3648</v>
      </c>
    </row>
    <row r="287" spans="2:65" s="1" customFormat="1" ht="11.25">
      <c r="B287" s="32"/>
      <c r="D287" s="149" t="s">
        <v>186</v>
      </c>
      <c r="F287" s="150" t="s">
        <v>3647</v>
      </c>
      <c r="I287" s="151"/>
      <c r="L287" s="32"/>
      <c r="M287" s="152"/>
      <c r="T287" s="56"/>
      <c r="AT287" s="17" t="s">
        <v>186</v>
      </c>
      <c r="AU287" s="17" t="s">
        <v>84</v>
      </c>
    </row>
    <row r="288" spans="2:65" s="1" customFormat="1" ht="16.5" customHeight="1">
      <c r="B288" s="32"/>
      <c r="C288" s="136" t="s">
        <v>763</v>
      </c>
      <c r="D288" s="136" t="s">
        <v>180</v>
      </c>
      <c r="E288" s="137" t="s">
        <v>3649</v>
      </c>
      <c r="F288" s="138" t="s">
        <v>3650</v>
      </c>
      <c r="G288" s="139" t="s">
        <v>183</v>
      </c>
      <c r="H288" s="140">
        <v>6</v>
      </c>
      <c r="I288" s="141"/>
      <c r="J288" s="142">
        <f>ROUND(I288*H288,2)</f>
        <v>0</v>
      </c>
      <c r="K288" s="138" t="s">
        <v>1</v>
      </c>
      <c r="L288" s="32"/>
      <c r="M288" s="143" t="s">
        <v>1</v>
      </c>
      <c r="N288" s="144" t="s">
        <v>42</v>
      </c>
      <c r="P288" s="145">
        <f>O288*H288</f>
        <v>0</v>
      </c>
      <c r="Q288" s="145">
        <v>0</v>
      </c>
      <c r="R288" s="145">
        <f>Q288*H288</f>
        <v>0</v>
      </c>
      <c r="S288" s="145">
        <v>0</v>
      </c>
      <c r="T288" s="146">
        <f>S288*H288</f>
        <v>0</v>
      </c>
      <c r="AR288" s="147" t="s">
        <v>115</v>
      </c>
      <c r="AT288" s="147" t="s">
        <v>180</v>
      </c>
      <c r="AU288" s="147" t="s">
        <v>84</v>
      </c>
      <c r="AY288" s="17" t="s">
        <v>177</v>
      </c>
      <c r="BE288" s="148">
        <f>IF(N288="základní",J288,0)</f>
        <v>0</v>
      </c>
      <c r="BF288" s="148">
        <f>IF(N288="snížená",J288,0)</f>
        <v>0</v>
      </c>
      <c r="BG288" s="148">
        <f>IF(N288="zákl. přenesená",J288,0)</f>
        <v>0</v>
      </c>
      <c r="BH288" s="148">
        <f>IF(N288="sníž. přenesená",J288,0)</f>
        <v>0</v>
      </c>
      <c r="BI288" s="148">
        <f>IF(N288="nulová",J288,0)</f>
        <v>0</v>
      </c>
      <c r="BJ288" s="17" t="s">
        <v>84</v>
      </c>
      <c r="BK288" s="148">
        <f>ROUND(I288*H288,2)</f>
        <v>0</v>
      </c>
      <c r="BL288" s="17" t="s">
        <v>115</v>
      </c>
      <c r="BM288" s="147" t="s">
        <v>3651</v>
      </c>
    </row>
    <row r="289" spans="2:65" s="1" customFormat="1" ht="11.25">
      <c r="B289" s="32"/>
      <c r="D289" s="149" t="s">
        <v>186</v>
      </c>
      <c r="F289" s="150" t="s">
        <v>3650</v>
      </c>
      <c r="I289" s="151"/>
      <c r="L289" s="32"/>
      <c r="M289" s="152"/>
      <c r="T289" s="56"/>
      <c r="AT289" s="17" t="s">
        <v>186</v>
      </c>
      <c r="AU289" s="17" t="s">
        <v>84</v>
      </c>
    </row>
    <row r="290" spans="2:65" s="1" customFormat="1" ht="16.5" customHeight="1">
      <c r="B290" s="32"/>
      <c r="C290" s="136" t="s">
        <v>772</v>
      </c>
      <c r="D290" s="136" t="s">
        <v>180</v>
      </c>
      <c r="E290" s="137" t="s">
        <v>3652</v>
      </c>
      <c r="F290" s="138" t="s">
        <v>3653</v>
      </c>
      <c r="G290" s="139" t="s">
        <v>183</v>
      </c>
      <c r="H290" s="140">
        <v>12</v>
      </c>
      <c r="I290" s="141"/>
      <c r="J290" s="142">
        <f>ROUND(I290*H290,2)</f>
        <v>0</v>
      </c>
      <c r="K290" s="138" t="s">
        <v>1</v>
      </c>
      <c r="L290" s="32"/>
      <c r="M290" s="143" t="s">
        <v>1</v>
      </c>
      <c r="N290" s="144" t="s">
        <v>42</v>
      </c>
      <c r="P290" s="145">
        <f>O290*H290</f>
        <v>0</v>
      </c>
      <c r="Q290" s="145">
        <v>0</v>
      </c>
      <c r="R290" s="145">
        <f>Q290*H290</f>
        <v>0</v>
      </c>
      <c r="S290" s="145">
        <v>0</v>
      </c>
      <c r="T290" s="146">
        <f>S290*H290</f>
        <v>0</v>
      </c>
      <c r="AR290" s="147" t="s">
        <v>115</v>
      </c>
      <c r="AT290" s="147" t="s">
        <v>180</v>
      </c>
      <c r="AU290" s="147" t="s">
        <v>84</v>
      </c>
      <c r="AY290" s="17" t="s">
        <v>177</v>
      </c>
      <c r="BE290" s="148">
        <f>IF(N290="základní",J290,0)</f>
        <v>0</v>
      </c>
      <c r="BF290" s="148">
        <f>IF(N290="snížená",J290,0)</f>
        <v>0</v>
      </c>
      <c r="BG290" s="148">
        <f>IF(N290="zákl. přenesená",J290,0)</f>
        <v>0</v>
      </c>
      <c r="BH290" s="148">
        <f>IF(N290="sníž. přenesená",J290,0)</f>
        <v>0</v>
      </c>
      <c r="BI290" s="148">
        <f>IF(N290="nulová",J290,0)</f>
        <v>0</v>
      </c>
      <c r="BJ290" s="17" t="s">
        <v>84</v>
      </c>
      <c r="BK290" s="148">
        <f>ROUND(I290*H290,2)</f>
        <v>0</v>
      </c>
      <c r="BL290" s="17" t="s">
        <v>115</v>
      </c>
      <c r="BM290" s="147" t="s">
        <v>3654</v>
      </c>
    </row>
    <row r="291" spans="2:65" s="1" customFormat="1" ht="11.25">
      <c r="B291" s="32"/>
      <c r="D291" s="149" t="s">
        <v>186</v>
      </c>
      <c r="F291" s="150" t="s">
        <v>3653</v>
      </c>
      <c r="I291" s="151"/>
      <c r="L291" s="32"/>
      <c r="M291" s="152"/>
      <c r="T291" s="56"/>
      <c r="AT291" s="17" t="s">
        <v>186</v>
      </c>
      <c r="AU291" s="17" t="s">
        <v>84</v>
      </c>
    </row>
    <row r="292" spans="2:65" s="1" customFormat="1" ht="16.5" customHeight="1">
      <c r="B292" s="32"/>
      <c r="C292" s="136" t="s">
        <v>780</v>
      </c>
      <c r="D292" s="136" t="s">
        <v>180</v>
      </c>
      <c r="E292" s="137" t="s">
        <v>3655</v>
      </c>
      <c r="F292" s="138" t="s">
        <v>3656</v>
      </c>
      <c r="G292" s="139" t="s">
        <v>183</v>
      </c>
      <c r="H292" s="140">
        <v>6</v>
      </c>
      <c r="I292" s="141"/>
      <c r="J292" s="142">
        <f>ROUND(I292*H292,2)</f>
        <v>0</v>
      </c>
      <c r="K292" s="138" t="s">
        <v>1</v>
      </c>
      <c r="L292" s="32"/>
      <c r="M292" s="143" t="s">
        <v>1</v>
      </c>
      <c r="N292" s="144" t="s">
        <v>42</v>
      </c>
      <c r="P292" s="145">
        <f>O292*H292</f>
        <v>0</v>
      </c>
      <c r="Q292" s="145">
        <v>0</v>
      </c>
      <c r="R292" s="145">
        <f>Q292*H292</f>
        <v>0</v>
      </c>
      <c r="S292" s="145">
        <v>0</v>
      </c>
      <c r="T292" s="146">
        <f>S292*H292</f>
        <v>0</v>
      </c>
      <c r="AR292" s="147" t="s">
        <v>115</v>
      </c>
      <c r="AT292" s="147" t="s">
        <v>180</v>
      </c>
      <c r="AU292" s="147" t="s">
        <v>84</v>
      </c>
      <c r="AY292" s="17" t="s">
        <v>177</v>
      </c>
      <c r="BE292" s="148">
        <f>IF(N292="základní",J292,0)</f>
        <v>0</v>
      </c>
      <c r="BF292" s="148">
        <f>IF(N292="snížená",J292,0)</f>
        <v>0</v>
      </c>
      <c r="BG292" s="148">
        <f>IF(N292="zákl. přenesená",J292,0)</f>
        <v>0</v>
      </c>
      <c r="BH292" s="148">
        <f>IF(N292="sníž. přenesená",J292,0)</f>
        <v>0</v>
      </c>
      <c r="BI292" s="148">
        <f>IF(N292="nulová",J292,0)</f>
        <v>0</v>
      </c>
      <c r="BJ292" s="17" t="s">
        <v>84</v>
      </c>
      <c r="BK292" s="148">
        <f>ROUND(I292*H292,2)</f>
        <v>0</v>
      </c>
      <c r="BL292" s="17" t="s">
        <v>115</v>
      </c>
      <c r="BM292" s="147" t="s">
        <v>3657</v>
      </c>
    </row>
    <row r="293" spans="2:65" s="1" customFormat="1" ht="11.25">
      <c r="B293" s="32"/>
      <c r="D293" s="149" t="s">
        <v>186</v>
      </c>
      <c r="F293" s="150" t="s">
        <v>3656</v>
      </c>
      <c r="I293" s="151"/>
      <c r="L293" s="32"/>
      <c r="M293" s="152"/>
      <c r="T293" s="56"/>
      <c r="AT293" s="17" t="s">
        <v>186</v>
      </c>
      <c r="AU293" s="17" t="s">
        <v>84</v>
      </c>
    </row>
    <row r="294" spans="2:65" s="1" customFormat="1" ht="16.5" customHeight="1">
      <c r="B294" s="32"/>
      <c r="C294" s="136" t="s">
        <v>791</v>
      </c>
      <c r="D294" s="136" t="s">
        <v>180</v>
      </c>
      <c r="E294" s="137" t="s">
        <v>3658</v>
      </c>
      <c r="F294" s="138" t="s">
        <v>3659</v>
      </c>
      <c r="G294" s="139" t="s">
        <v>183</v>
      </c>
      <c r="H294" s="140">
        <v>4</v>
      </c>
      <c r="I294" s="141"/>
      <c r="J294" s="142">
        <f>ROUND(I294*H294,2)</f>
        <v>0</v>
      </c>
      <c r="K294" s="138" t="s">
        <v>1</v>
      </c>
      <c r="L294" s="32"/>
      <c r="M294" s="143" t="s">
        <v>1</v>
      </c>
      <c r="N294" s="144" t="s">
        <v>42</v>
      </c>
      <c r="P294" s="145">
        <f>O294*H294</f>
        <v>0</v>
      </c>
      <c r="Q294" s="145">
        <v>0</v>
      </c>
      <c r="R294" s="145">
        <f>Q294*H294</f>
        <v>0</v>
      </c>
      <c r="S294" s="145">
        <v>0</v>
      </c>
      <c r="T294" s="146">
        <f>S294*H294</f>
        <v>0</v>
      </c>
      <c r="AR294" s="147" t="s">
        <v>115</v>
      </c>
      <c r="AT294" s="147" t="s">
        <v>180</v>
      </c>
      <c r="AU294" s="147" t="s">
        <v>84</v>
      </c>
      <c r="AY294" s="17" t="s">
        <v>177</v>
      </c>
      <c r="BE294" s="148">
        <f>IF(N294="základní",J294,0)</f>
        <v>0</v>
      </c>
      <c r="BF294" s="148">
        <f>IF(N294="snížená",J294,0)</f>
        <v>0</v>
      </c>
      <c r="BG294" s="148">
        <f>IF(N294="zákl. přenesená",J294,0)</f>
        <v>0</v>
      </c>
      <c r="BH294" s="148">
        <f>IF(N294="sníž. přenesená",J294,0)</f>
        <v>0</v>
      </c>
      <c r="BI294" s="148">
        <f>IF(N294="nulová",J294,0)</f>
        <v>0</v>
      </c>
      <c r="BJ294" s="17" t="s">
        <v>84</v>
      </c>
      <c r="BK294" s="148">
        <f>ROUND(I294*H294,2)</f>
        <v>0</v>
      </c>
      <c r="BL294" s="17" t="s">
        <v>115</v>
      </c>
      <c r="BM294" s="147" t="s">
        <v>3660</v>
      </c>
    </row>
    <row r="295" spans="2:65" s="1" customFormat="1" ht="11.25">
      <c r="B295" s="32"/>
      <c r="D295" s="149" t="s">
        <v>186</v>
      </c>
      <c r="F295" s="150" t="s">
        <v>3659</v>
      </c>
      <c r="I295" s="151"/>
      <c r="L295" s="32"/>
      <c r="M295" s="152"/>
      <c r="T295" s="56"/>
      <c r="AT295" s="17" t="s">
        <v>186</v>
      </c>
      <c r="AU295" s="17" t="s">
        <v>84</v>
      </c>
    </row>
    <row r="296" spans="2:65" s="1" customFormat="1" ht="16.5" customHeight="1">
      <c r="B296" s="32"/>
      <c r="C296" s="136" t="s">
        <v>798</v>
      </c>
      <c r="D296" s="136" t="s">
        <v>180</v>
      </c>
      <c r="E296" s="137" t="s">
        <v>3661</v>
      </c>
      <c r="F296" s="138" t="s">
        <v>3662</v>
      </c>
      <c r="G296" s="139" t="s">
        <v>183</v>
      </c>
      <c r="H296" s="140">
        <v>8</v>
      </c>
      <c r="I296" s="141"/>
      <c r="J296" s="142">
        <f>ROUND(I296*H296,2)</f>
        <v>0</v>
      </c>
      <c r="K296" s="138" t="s">
        <v>1</v>
      </c>
      <c r="L296" s="32"/>
      <c r="M296" s="143" t="s">
        <v>1</v>
      </c>
      <c r="N296" s="144" t="s">
        <v>42</v>
      </c>
      <c r="P296" s="145">
        <f>O296*H296</f>
        <v>0</v>
      </c>
      <c r="Q296" s="145">
        <v>0</v>
      </c>
      <c r="R296" s="145">
        <f>Q296*H296</f>
        <v>0</v>
      </c>
      <c r="S296" s="145">
        <v>0</v>
      </c>
      <c r="T296" s="146">
        <f>S296*H296</f>
        <v>0</v>
      </c>
      <c r="AR296" s="147" t="s">
        <v>115</v>
      </c>
      <c r="AT296" s="147" t="s">
        <v>180</v>
      </c>
      <c r="AU296" s="147" t="s">
        <v>84</v>
      </c>
      <c r="AY296" s="17" t="s">
        <v>177</v>
      </c>
      <c r="BE296" s="148">
        <f>IF(N296="základní",J296,0)</f>
        <v>0</v>
      </c>
      <c r="BF296" s="148">
        <f>IF(N296="snížená",J296,0)</f>
        <v>0</v>
      </c>
      <c r="BG296" s="148">
        <f>IF(N296="zákl. přenesená",J296,0)</f>
        <v>0</v>
      </c>
      <c r="BH296" s="148">
        <f>IF(N296="sníž. přenesená",J296,0)</f>
        <v>0</v>
      </c>
      <c r="BI296" s="148">
        <f>IF(N296="nulová",J296,0)</f>
        <v>0</v>
      </c>
      <c r="BJ296" s="17" t="s">
        <v>84</v>
      </c>
      <c r="BK296" s="148">
        <f>ROUND(I296*H296,2)</f>
        <v>0</v>
      </c>
      <c r="BL296" s="17" t="s">
        <v>115</v>
      </c>
      <c r="BM296" s="147" t="s">
        <v>3663</v>
      </c>
    </row>
    <row r="297" spans="2:65" s="1" customFormat="1" ht="11.25">
      <c r="B297" s="32"/>
      <c r="D297" s="149" t="s">
        <v>186</v>
      </c>
      <c r="F297" s="150" t="s">
        <v>3662</v>
      </c>
      <c r="I297" s="151"/>
      <c r="L297" s="32"/>
      <c r="M297" s="152"/>
      <c r="T297" s="56"/>
      <c r="AT297" s="17" t="s">
        <v>186</v>
      </c>
      <c r="AU297" s="17" t="s">
        <v>84</v>
      </c>
    </row>
    <row r="298" spans="2:65" s="1" customFormat="1" ht="16.5" customHeight="1">
      <c r="B298" s="32"/>
      <c r="C298" s="136" t="s">
        <v>803</v>
      </c>
      <c r="D298" s="136" t="s">
        <v>180</v>
      </c>
      <c r="E298" s="137" t="s">
        <v>3664</v>
      </c>
      <c r="F298" s="138" t="s">
        <v>3665</v>
      </c>
      <c r="G298" s="139" t="s">
        <v>183</v>
      </c>
      <c r="H298" s="140">
        <v>8</v>
      </c>
      <c r="I298" s="141"/>
      <c r="J298" s="142">
        <f>ROUND(I298*H298,2)</f>
        <v>0</v>
      </c>
      <c r="K298" s="138" t="s">
        <v>1</v>
      </c>
      <c r="L298" s="32"/>
      <c r="M298" s="143" t="s">
        <v>1</v>
      </c>
      <c r="N298" s="144" t="s">
        <v>42</v>
      </c>
      <c r="P298" s="145">
        <f>O298*H298</f>
        <v>0</v>
      </c>
      <c r="Q298" s="145">
        <v>0</v>
      </c>
      <c r="R298" s="145">
        <f>Q298*H298</f>
        <v>0</v>
      </c>
      <c r="S298" s="145">
        <v>0</v>
      </c>
      <c r="T298" s="146">
        <f>S298*H298</f>
        <v>0</v>
      </c>
      <c r="AR298" s="147" t="s">
        <v>115</v>
      </c>
      <c r="AT298" s="147" t="s">
        <v>180</v>
      </c>
      <c r="AU298" s="147" t="s">
        <v>84</v>
      </c>
      <c r="AY298" s="17" t="s">
        <v>177</v>
      </c>
      <c r="BE298" s="148">
        <f>IF(N298="základní",J298,0)</f>
        <v>0</v>
      </c>
      <c r="BF298" s="148">
        <f>IF(N298="snížená",J298,0)</f>
        <v>0</v>
      </c>
      <c r="BG298" s="148">
        <f>IF(N298="zákl. přenesená",J298,0)</f>
        <v>0</v>
      </c>
      <c r="BH298" s="148">
        <f>IF(N298="sníž. přenesená",J298,0)</f>
        <v>0</v>
      </c>
      <c r="BI298" s="148">
        <f>IF(N298="nulová",J298,0)</f>
        <v>0</v>
      </c>
      <c r="BJ298" s="17" t="s">
        <v>84</v>
      </c>
      <c r="BK298" s="148">
        <f>ROUND(I298*H298,2)</f>
        <v>0</v>
      </c>
      <c r="BL298" s="17" t="s">
        <v>115</v>
      </c>
      <c r="BM298" s="147" t="s">
        <v>3666</v>
      </c>
    </row>
    <row r="299" spans="2:65" s="1" customFormat="1" ht="11.25">
      <c r="B299" s="32"/>
      <c r="D299" s="149" t="s">
        <v>186</v>
      </c>
      <c r="F299" s="150" t="s">
        <v>3665</v>
      </c>
      <c r="I299" s="151"/>
      <c r="L299" s="32"/>
      <c r="M299" s="152"/>
      <c r="T299" s="56"/>
      <c r="AT299" s="17" t="s">
        <v>186</v>
      </c>
      <c r="AU299" s="17" t="s">
        <v>84</v>
      </c>
    </row>
    <row r="300" spans="2:65" s="1" customFormat="1" ht="16.5" customHeight="1">
      <c r="B300" s="32"/>
      <c r="C300" s="136" t="s">
        <v>811</v>
      </c>
      <c r="D300" s="136" t="s">
        <v>180</v>
      </c>
      <c r="E300" s="137" t="s">
        <v>3667</v>
      </c>
      <c r="F300" s="138" t="s">
        <v>3668</v>
      </c>
      <c r="G300" s="139" t="s">
        <v>236</v>
      </c>
      <c r="H300" s="140">
        <v>145</v>
      </c>
      <c r="I300" s="141"/>
      <c r="J300" s="142">
        <f>ROUND(I300*H300,2)</f>
        <v>0</v>
      </c>
      <c r="K300" s="138" t="s">
        <v>1</v>
      </c>
      <c r="L300" s="32"/>
      <c r="M300" s="143" t="s">
        <v>1</v>
      </c>
      <c r="N300" s="144" t="s">
        <v>42</v>
      </c>
      <c r="P300" s="145">
        <f>O300*H300</f>
        <v>0</v>
      </c>
      <c r="Q300" s="145">
        <v>0</v>
      </c>
      <c r="R300" s="145">
        <f>Q300*H300</f>
        <v>0</v>
      </c>
      <c r="S300" s="145">
        <v>0</v>
      </c>
      <c r="T300" s="146">
        <f>S300*H300</f>
        <v>0</v>
      </c>
      <c r="AR300" s="147" t="s">
        <v>115</v>
      </c>
      <c r="AT300" s="147" t="s">
        <v>180</v>
      </c>
      <c r="AU300" s="147" t="s">
        <v>84</v>
      </c>
      <c r="AY300" s="17" t="s">
        <v>177</v>
      </c>
      <c r="BE300" s="148">
        <f>IF(N300="základní",J300,0)</f>
        <v>0</v>
      </c>
      <c r="BF300" s="148">
        <f>IF(N300="snížená",J300,0)</f>
        <v>0</v>
      </c>
      <c r="BG300" s="148">
        <f>IF(N300="zákl. přenesená",J300,0)</f>
        <v>0</v>
      </c>
      <c r="BH300" s="148">
        <f>IF(N300="sníž. přenesená",J300,0)</f>
        <v>0</v>
      </c>
      <c r="BI300" s="148">
        <f>IF(N300="nulová",J300,0)</f>
        <v>0</v>
      </c>
      <c r="BJ300" s="17" t="s">
        <v>84</v>
      </c>
      <c r="BK300" s="148">
        <f>ROUND(I300*H300,2)</f>
        <v>0</v>
      </c>
      <c r="BL300" s="17" t="s">
        <v>115</v>
      </c>
      <c r="BM300" s="147" t="s">
        <v>3669</v>
      </c>
    </row>
    <row r="301" spans="2:65" s="1" customFormat="1" ht="11.25">
      <c r="B301" s="32"/>
      <c r="D301" s="149" t="s">
        <v>186</v>
      </c>
      <c r="F301" s="150" t="s">
        <v>3668</v>
      </c>
      <c r="I301" s="151"/>
      <c r="L301" s="32"/>
      <c r="M301" s="152"/>
      <c r="T301" s="56"/>
      <c r="AT301" s="17" t="s">
        <v>186</v>
      </c>
      <c r="AU301" s="17" t="s">
        <v>84</v>
      </c>
    </row>
    <row r="302" spans="2:65" s="1" customFormat="1" ht="16.5" customHeight="1">
      <c r="B302" s="32"/>
      <c r="C302" s="136" t="s">
        <v>818</v>
      </c>
      <c r="D302" s="136" t="s">
        <v>180</v>
      </c>
      <c r="E302" s="137" t="s">
        <v>3670</v>
      </c>
      <c r="F302" s="138" t="s">
        <v>3671</v>
      </c>
      <c r="G302" s="139" t="s">
        <v>236</v>
      </c>
      <c r="H302" s="140">
        <v>40</v>
      </c>
      <c r="I302" s="141"/>
      <c r="J302" s="142">
        <f>ROUND(I302*H302,2)</f>
        <v>0</v>
      </c>
      <c r="K302" s="138" t="s">
        <v>1</v>
      </c>
      <c r="L302" s="32"/>
      <c r="M302" s="143" t="s">
        <v>1</v>
      </c>
      <c r="N302" s="144" t="s">
        <v>42</v>
      </c>
      <c r="P302" s="145">
        <f>O302*H302</f>
        <v>0</v>
      </c>
      <c r="Q302" s="145">
        <v>0</v>
      </c>
      <c r="R302" s="145">
        <f>Q302*H302</f>
        <v>0</v>
      </c>
      <c r="S302" s="145">
        <v>0</v>
      </c>
      <c r="T302" s="146">
        <f>S302*H302</f>
        <v>0</v>
      </c>
      <c r="AR302" s="147" t="s">
        <v>115</v>
      </c>
      <c r="AT302" s="147" t="s">
        <v>180</v>
      </c>
      <c r="AU302" s="147" t="s">
        <v>84</v>
      </c>
      <c r="AY302" s="17" t="s">
        <v>177</v>
      </c>
      <c r="BE302" s="148">
        <f>IF(N302="základní",J302,0)</f>
        <v>0</v>
      </c>
      <c r="BF302" s="148">
        <f>IF(N302="snížená",J302,0)</f>
        <v>0</v>
      </c>
      <c r="BG302" s="148">
        <f>IF(N302="zákl. přenesená",J302,0)</f>
        <v>0</v>
      </c>
      <c r="BH302" s="148">
        <f>IF(N302="sníž. přenesená",J302,0)</f>
        <v>0</v>
      </c>
      <c r="BI302" s="148">
        <f>IF(N302="nulová",J302,0)</f>
        <v>0</v>
      </c>
      <c r="BJ302" s="17" t="s">
        <v>84</v>
      </c>
      <c r="BK302" s="148">
        <f>ROUND(I302*H302,2)</f>
        <v>0</v>
      </c>
      <c r="BL302" s="17" t="s">
        <v>115</v>
      </c>
      <c r="BM302" s="147" t="s">
        <v>3672</v>
      </c>
    </row>
    <row r="303" spans="2:65" s="1" customFormat="1" ht="11.25">
      <c r="B303" s="32"/>
      <c r="D303" s="149" t="s">
        <v>186</v>
      </c>
      <c r="F303" s="150" t="s">
        <v>3671</v>
      </c>
      <c r="I303" s="151"/>
      <c r="L303" s="32"/>
      <c r="M303" s="152"/>
      <c r="T303" s="56"/>
      <c r="AT303" s="17" t="s">
        <v>186</v>
      </c>
      <c r="AU303" s="17" t="s">
        <v>84</v>
      </c>
    </row>
    <row r="304" spans="2:65" s="1" customFormat="1" ht="16.5" customHeight="1">
      <c r="B304" s="32"/>
      <c r="C304" s="136" t="s">
        <v>824</v>
      </c>
      <c r="D304" s="136" t="s">
        <v>180</v>
      </c>
      <c r="E304" s="137" t="s">
        <v>3673</v>
      </c>
      <c r="F304" s="138" t="s">
        <v>3674</v>
      </c>
      <c r="G304" s="139" t="s">
        <v>183</v>
      </c>
      <c r="H304" s="140">
        <v>60</v>
      </c>
      <c r="I304" s="141"/>
      <c r="J304" s="142">
        <f>ROUND(I304*H304,2)</f>
        <v>0</v>
      </c>
      <c r="K304" s="138" t="s">
        <v>1</v>
      </c>
      <c r="L304" s="32"/>
      <c r="M304" s="143" t="s">
        <v>1</v>
      </c>
      <c r="N304" s="144" t="s">
        <v>42</v>
      </c>
      <c r="P304" s="145">
        <f>O304*H304</f>
        <v>0</v>
      </c>
      <c r="Q304" s="145">
        <v>0</v>
      </c>
      <c r="R304" s="145">
        <f>Q304*H304</f>
        <v>0</v>
      </c>
      <c r="S304" s="145">
        <v>0</v>
      </c>
      <c r="T304" s="146">
        <f>S304*H304</f>
        <v>0</v>
      </c>
      <c r="AR304" s="147" t="s">
        <v>115</v>
      </c>
      <c r="AT304" s="147" t="s">
        <v>180</v>
      </c>
      <c r="AU304" s="147" t="s">
        <v>84</v>
      </c>
      <c r="AY304" s="17" t="s">
        <v>177</v>
      </c>
      <c r="BE304" s="148">
        <f>IF(N304="základní",J304,0)</f>
        <v>0</v>
      </c>
      <c r="BF304" s="148">
        <f>IF(N304="snížená",J304,0)</f>
        <v>0</v>
      </c>
      <c r="BG304" s="148">
        <f>IF(N304="zákl. přenesená",J304,0)</f>
        <v>0</v>
      </c>
      <c r="BH304" s="148">
        <f>IF(N304="sníž. přenesená",J304,0)</f>
        <v>0</v>
      </c>
      <c r="BI304" s="148">
        <f>IF(N304="nulová",J304,0)</f>
        <v>0</v>
      </c>
      <c r="BJ304" s="17" t="s">
        <v>84</v>
      </c>
      <c r="BK304" s="148">
        <f>ROUND(I304*H304,2)</f>
        <v>0</v>
      </c>
      <c r="BL304" s="17" t="s">
        <v>115</v>
      </c>
      <c r="BM304" s="147" t="s">
        <v>3675</v>
      </c>
    </row>
    <row r="305" spans="2:65" s="1" customFormat="1" ht="11.25">
      <c r="B305" s="32"/>
      <c r="D305" s="149" t="s">
        <v>186</v>
      </c>
      <c r="F305" s="150" t="s">
        <v>3674</v>
      </c>
      <c r="I305" s="151"/>
      <c r="L305" s="32"/>
      <c r="M305" s="152"/>
      <c r="T305" s="56"/>
      <c r="AT305" s="17" t="s">
        <v>186</v>
      </c>
      <c r="AU305" s="17" t="s">
        <v>84</v>
      </c>
    </row>
    <row r="306" spans="2:65" s="1" customFormat="1" ht="16.5" customHeight="1">
      <c r="B306" s="32"/>
      <c r="C306" s="136" t="s">
        <v>829</v>
      </c>
      <c r="D306" s="136" t="s">
        <v>180</v>
      </c>
      <c r="E306" s="137" t="s">
        <v>3676</v>
      </c>
      <c r="F306" s="138" t="s">
        <v>3677</v>
      </c>
      <c r="G306" s="139" t="s">
        <v>183</v>
      </c>
      <c r="H306" s="140">
        <v>24</v>
      </c>
      <c r="I306" s="141"/>
      <c r="J306" s="142">
        <f>ROUND(I306*H306,2)</f>
        <v>0</v>
      </c>
      <c r="K306" s="138" t="s">
        <v>1</v>
      </c>
      <c r="L306" s="32"/>
      <c r="M306" s="143" t="s">
        <v>1</v>
      </c>
      <c r="N306" s="144" t="s">
        <v>42</v>
      </c>
      <c r="P306" s="145">
        <f>O306*H306</f>
        <v>0</v>
      </c>
      <c r="Q306" s="145">
        <v>0</v>
      </c>
      <c r="R306" s="145">
        <f>Q306*H306</f>
        <v>0</v>
      </c>
      <c r="S306" s="145">
        <v>0</v>
      </c>
      <c r="T306" s="146">
        <f>S306*H306</f>
        <v>0</v>
      </c>
      <c r="AR306" s="147" t="s">
        <v>115</v>
      </c>
      <c r="AT306" s="147" t="s">
        <v>180</v>
      </c>
      <c r="AU306" s="147" t="s">
        <v>84</v>
      </c>
      <c r="AY306" s="17" t="s">
        <v>177</v>
      </c>
      <c r="BE306" s="148">
        <f>IF(N306="základní",J306,0)</f>
        <v>0</v>
      </c>
      <c r="BF306" s="148">
        <f>IF(N306="snížená",J306,0)</f>
        <v>0</v>
      </c>
      <c r="BG306" s="148">
        <f>IF(N306="zákl. přenesená",J306,0)</f>
        <v>0</v>
      </c>
      <c r="BH306" s="148">
        <f>IF(N306="sníž. přenesená",J306,0)</f>
        <v>0</v>
      </c>
      <c r="BI306" s="148">
        <f>IF(N306="nulová",J306,0)</f>
        <v>0</v>
      </c>
      <c r="BJ306" s="17" t="s">
        <v>84</v>
      </c>
      <c r="BK306" s="148">
        <f>ROUND(I306*H306,2)</f>
        <v>0</v>
      </c>
      <c r="BL306" s="17" t="s">
        <v>115</v>
      </c>
      <c r="BM306" s="147" t="s">
        <v>3678</v>
      </c>
    </row>
    <row r="307" spans="2:65" s="1" customFormat="1" ht="11.25">
      <c r="B307" s="32"/>
      <c r="D307" s="149" t="s">
        <v>186</v>
      </c>
      <c r="F307" s="150" t="s">
        <v>3677</v>
      </c>
      <c r="I307" s="151"/>
      <c r="L307" s="32"/>
      <c r="M307" s="152"/>
      <c r="T307" s="56"/>
      <c r="AT307" s="17" t="s">
        <v>186</v>
      </c>
      <c r="AU307" s="17" t="s">
        <v>84</v>
      </c>
    </row>
    <row r="308" spans="2:65" s="11" customFormat="1" ht="25.9" customHeight="1">
      <c r="B308" s="124"/>
      <c r="D308" s="125" t="s">
        <v>76</v>
      </c>
      <c r="E308" s="126" t="s">
        <v>3679</v>
      </c>
      <c r="F308" s="126" t="s">
        <v>2815</v>
      </c>
      <c r="I308" s="127"/>
      <c r="J308" s="128">
        <f>BK308</f>
        <v>0</v>
      </c>
      <c r="L308" s="124"/>
      <c r="M308" s="129"/>
      <c r="P308" s="130">
        <f>SUM(P309:P338)</f>
        <v>0</v>
      </c>
      <c r="R308" s="130">
        <f>SUM(R309:R338)</f>
        <v>0</v>
      </c>
      <c r="T308" s="131">
        <f>SUM(T309:T338)</f>
        <v>0</v>
      </c>
      <c r="AR308" s="125" t="s">
        <v>84</v>
      </c>
      <c r="AT308" s="132" t="s">
        <v>76</v>
      </c>
      <c r="AU308" s="132" t="s">
        <v>77</v>
      </c>
      <c r="AY308" s="125" t="s">
        <v>177</v>
      </c>
      <c r="BK308" s="133">
        <f>SUM(BK309:BK338)</f>
        <v>0</v>
      </c>
    </row>
    <row r="309" spans="2:65" s="1" customFormat="1" ht="16.5" customHeight="1">
      <c r="B309" s="32"/>
      <c r="C309" s="136" t="s">
        <v>835</v>
      </c>
      <c r="D309" s="136" t="s">
        <v>180</v>
      </c>
      <c r="E309" s="137" t="s">
        <v>3680</v>
      </c>
      <c r="F309" s="138" t="s">
        <v>3681</v>
      </c>
      <c r="G309" s="139" t="s">
        <v>183</v>
      </c>
      <c r="H309" s="140">
        <v>15</v>
      </c>
      <c r="I309" s="141"/>
      <c r="J309" s="142">
        <f>ROUND(I309*H309,2)</f>
        <v>0</v>
      </c>
      <c r="K309" s="138" t="s">
        <v>1</v>
      </c>
      <c r="L309" s="32"/>
      <c r="M309" s="143" t="s">
        <v>1</v>
      </c>
      <c r="N309" s="144" t="s">
        <v>42</v>
      </c>
      <c r="P309" s="145">
        <f>O309*H309</f>
        <v>0</v>
      </c>
      <c r="Q309" s="145">
        <v>0</v>
      </c>
      <c r="R309" s="145">
        <f>Q309*H309</f>
        <v>0</v>
      </c>
      <c r="S309" s="145">
        <v>0</v>
      </c>
      <c r="T309" s="146">
        <f>S309*H309</f>
        <v>0</v>
      </c>
      <c r="AR309" s="147" t="s">
        <v>115</v>
      </c>
      <c r="AT309" s="147" t="s">
        <v>180</v>
      </c>
      <c r="AU309" s="147" t="s">
        <v>84</v>
      </c>
      <c r="AY309" s="17" t="s">
        <v>177</v>
      </c>
      <c r="BE309" s="148">
        <f>IF(N309="základní",J309,0)</f>
        <v>0</v>
      </c>
      <c r="BF309" s="148">
        <f>IF(N309="snížená",J309,0)</f>
        <v>0</v>
      </c>
      <c r="BG309" s="148">
        <f>IF(N309="zákl. přenesená",J309,0)</f>
        <v>0</v>
      </c>
      <c r="BH309" s="148">
        <f>IF(N309="sníž. přenesená",J309,0)</f>
        <v>0</v>
      </c>
      <c r="BI309" s="148">
        <f>IF(N309="nulová",J309,0)</f>
        <v>0</v>
      </c>
      <c r="BJ309" s="17" t="s">
        <v>84</v>
      </c>
      <c r="BK309" s="148">
        <f>ROUND(I309*H309,2)</f>
        <v>0</v>
      </c>
      <c r="BL309" s="17" t="s">
        <v>115</v>
      </c>
      <c r="BM309" s="147" t="s">
        <v>3682</v>
      </c>
    </row>
    <row r="310" spans="2:65" s="1" customFormat="1" ht="11.25">
      <c r="B310" s="32"/>
      <c r="D310" s="149" t="s">
        <v>186</v>
      </c>
      <c r="F310" s="150" t="s">
        <v>3681</v>
      </c>
      <c r="I310" s="151"/>
      <c r="L310" s="32"/>
      <c r="M310" s="152"/>
      <c r="T310" s="56"/>
      <c r="AT310" s="17" t="s">
        <v>186</v>
      </c>
      <c r="AU310" s="17" t="s">
        <v>84</v>
      </c>
    </row>
    <row r="311" spans="2:65" s="1" customFormat="1" ht="16.5" customHeight="1">
      <c r="B311" s="32"/>
      <c r="C311" s="136" t="s">
        <v>841</v>
      </c>
      <c r="D311" s="136" t="s">
        <v>180</v>
      </c>
      <c r="E311" s="137" t="s">
        <v>3683</v>
      </c>
      <c r="F311" s="138" t="s">
        <v>3684</v>
      </c>
      <c r="G311" s="139" t="s">
        <v>183</v>
      </c>
      <c r="H311" s="140">
        <v>1</v>
      </c>
      <c r="I311" s="141"/>
      <c r="J311" s="142">
        <f>ROUND(I311*H311,2)</f>
        <v>0</v>
      </c>
      <c r="K311" s="138" t="s">
        <v>1</v>
      </c>
      <c r="L311" s="32"/>
      <c r="M311" s="143" t="s">
        <v>1</v>
      </c>
      <c r="N311" s="144" t="s">
        <v>42</v>
      </c>
      <c r="P311" s="145">
        <f>O311*H311</f>
        <v>0</v>
      </c>
      <c r="Q311" s="145">
        <v>0</v>
      </c>
      <c r="R311" s="145">
        <f>Q311*H311</f>
        <v>0</v>
      </c>
      <c r="S311" s="145">
        <v>0</v>
      </c>
      <c r="T311" s="146">
        <f>S311*H311</f>
        <v>0</v>
      </c>
      <c r="AR311" s="147" t="s">
        <v>115</v>
      </c>
      <c r="AT311" s="147" t="s">
        <v>180</v>
      </c>
      <c r="AU311" s="147" t="s">
        <v>84</v>
      </c>
      <c r="AY311" s="17" t="s">
        <v>177</v>
      </c>
      <c r="BE311" s="148">
        <f>IF(N311="základní",J311,0)</f>
        <v>0</v>
      </c>
      <c r="BF311" s="148">
        <f>IF(N311="snížená",J311,0)</f>
        <v>0</v>
      </c>
      <c r="BG311" s="148">
        <f>IF(N311="zákl. přenesená",J311,0)</f>
        <v>0</v>
      </c>
      <c r="BH311" s="148">
        <f>IF(N311="sníž. přenesená",J311,0)</f>
        <v>0</v>
      </c>
      <c r="BI311" s="148">
        <f>IF(N311="nulová",J311,0)</f>
        <v>0</v>
      </c>
      <c r="BJ311" s="17" t="s">
        <v>84</v>
      </c>
      <c r="BK311" s="148">
        <f>ROUND(I311*H311,2)</f>
        <v>0</v>
      </c>
      <c r="BL311" s="17" t="s">
        <v>115</v>
      </c>
      <c r="BM311" s="147" t="s">
        <v>3685</v>
      </c>
    </row>
    <row r="312" spans="2:65" s="1" customFormat="1" ht="11.25">
      <c r="B312" s="32"/>
      <c r="D312" s="149" t="s">
        <v>186</v>
      </c>
      <c r="F312" s="150" t="s">
        <v>3684</v>
      </c>
      <c r="I312" s="151"/>
      <c r="L312" s="32"/>
      <c r="M312" s="152"/>
      <c r="T312" s="56"/>
      <c r="AT312" s="17" t="s">
        <v>186</v>
      </c>
      <c r="AU312" s="17" t="s">
        <v>84</v>
      </c>
    </row>
    <row r="313" spans="2:65" s="1" customFormat="1" ht="16.5" customHeight="1">
      <c r="B313" s="32"/>
      <c r="C313" s="136" t="s">
        <v>857</v>
      </c>
      <c r="D313" s="136" t="s">
        <v>180</v>
      </c>
      <c r="E313" s="137" t="s">
        <v>3686</v>
      </c>
      <c r="F313" s="138" t="s">
        <v>3687</v>
      </c>
      <c r="G313" s="139" t="s">
        <v>183</v>
      </c>
      <c r="H313" s="140">
        <v>1</v>
      </c>
      <c r="I313" s="141"/>
      <c r="J313" s="142">
        <f>ROUND(I313*H313,2)</f>
        <v>0</v>
      </c>
      <c r="K313" s="138" t="s">
        <v>1</v>
      </c>
      <c r="L313" s="32"/>
      <c r="M313" s="143" t="s">
        <v>1</v>
      </c>
      <c r="N313" s="144" t="s">
        <v>42</v>
      </c>
      <c r="P313" s="145">
        <f>O313*H313</f>
        <v>0</v>
      </c>
      <c r="Q313" s="145">
        <v>0</v>
      </c>
      <c r="R313" s="145">
        <f>Q313*H313</f>
        <v>0</v>
      </c>
      <c r="S313" s="145">
        <v>0</v>
      </c>
      <c r="T313" s="146">
        <f>S313*H313</f>
        <v>0</v>
      </c>
      <c r="AR313" s="147" t="s">
        <v>115</v>
      </c>
      <c r="AT313" s="147" t="s">
        <v>180</v>
      </c>
      <c r="AU313" s="147" t="s">
        <v>84</v>
      </c>
      <c r="AY313" s="17" t="s">
        <v>177</v>
      </c>
      <c r="BE313" s="148">
        <f>IF(N313="základní",J313,0)</f>
        <v>0</v>
      </c>
      <c r="BF313" s="148">
        <f>IF(N313="snížená",J313,0)</f>
        <v>0</v>
      </c>
      <c r="BG313" s="148">
        <f>IF(N313="zákl. přenesená",J313,0)</f>
        <v>0</v>
      </c>
      <c r="BH313" s="148">
        <f>IF(N313="sníž. přenesená",J313,0)</f>
        <v>0</v>
      </c>
      <c r="BI313" s="148">
        <f>IF(N313="nulová",J313,0)</f>
        <v>0</v>
      </c>
      <c r="BJ313" s="17" t="s">
        <v>84</v>
      </c>
      <c r="BK313" s="148">
        <f>ROUND(I313*H313,2)</f>
        <v>0</v>
      </c>
      <c r="BL313" s="17" t="s">
        <v>115</v>
      </c>
      <c r="BM313" s="147" t="s">
        <v>3688</v>
      </c>
    </row>
    <row r="314" spans="2:65" s="1" customFormat="1" ht="11.25">
      <c r="B314" s="32"/>
      <c r="D314" s="149" t="s">
        <v>186</v>
      </c>
      <c r="F314" s="150" t="s">
        <v>3687</v>
      </c>
      <c r="I314" s="151"/>
      <c r="L314" s="32"/>
      <c r="M314" s="152"/>
      <c r="T314" s="56"/>
      <c r="AT314" s="17" t="s">
        <v>186</v>
      </c>
      <c r="AU314" s="17" t="s">
        <v>84</v>
      </c>
    </row>
    <row r="315" spans="2:65" s="1" customFormat="1" ht="16.5" customHeight="1">
      <c r="B315" s="32"/>
      <c r="C315" s="136" t="s">
        <v>878</v>
      </c>
      <c r="D315" s="136" t="s">
        <v>180</v>
      </c>
      <c r="E315" s="137" t="s">
        <v>3689</v>
      </c>
      <c r="F315" s="138" t="s">
        <v>3690</v>
      </c>
      <c r="G315" s="139" t="s">
        <v>183</v>
      </c>
      <c r="H315" s="140">
        <v>1</v>
      </c>
      <c r="I315" s="141"/>
      <c r="J315" s="142">
        <f>ROUND(I315*H315,2)</f>
        <v>0</v>
      </c>
      <c r="K315" s="138" t="s">
        <v>1</v>
      </c>
      <c r="L315" s="32"/>
      <c r="M315" s="143" t="s">
        <v>1</v>
      </c>
      <c r="N315" s="144" t="s">
        <v>42</v>
      </c>
      <c r="P315" s="145">
        <f>O315*H315</f>
        <v>0</v>
      </c>
      <c r="Q315" s="145">
        <v>0</v>
      </c>
      <c r="R315" s="145">
        <f>Q315*H315</f>
        <v>0</v>
      </c>
      <c r="S315" s="145">
        <v>0</v>
      </c>
      <c r="T315" s="146">
        <f>S315*H315</f>
        <v>0</v>
      </c>
      <c r="AR315" s="147" t="s">
        <v>115</v>
      </c>
      <c r="AT315" s="147" t="s">
        <v>180</v>
      </c>
      <c r="AU315" s="147" t="s">
        <v>84</v>
      </c>
      <c r="AY315" s="17" t="s">
        <v>177</v>
      </c>
      <c r="BE315" s="148">
        <f>IF(N315="základní",J315,0)</f>
        <v>0</v>
      </c>
      <c r="BF315" s="148">
        <f>IF(N315="snížená",J315,0)</f>
        <v>0</v>
      </c>
      <c r="BG315" s="148">
        <f>IF(N315="zákl. přenesená",J315,0)</f>
        <v>0</v>
      </c>
      <c r="BH315" s="148">
        <f>IF(N315="sníž. přenesená",J315,0)</f>
        <v>0</v>
      </c>
      <c r="BI315" s="148">
        <f>IF(N315="nulová",J315,0)</f>
        <v>0</v>
      </c>
      <c r="BJ315" s="17" t="s">
        <v>84</v>
      </c>
      <c r="BK315" s="148">
        <f>ROUND(I315*H315,2)</f>
        <v>0</v>
      </c>
      <c r="BL315" s="17" t="s">
        <v>115</v>
      </c>
      <c r="BM315" s="147" t="s">
        <v>3691</v>
      </c>
    </row>
    <row r="316" spans="2:65" s="1" customFormat="1" ht="11.25">
      <c r="B316" s="32"/>
      <c r="D316" s="149" t="s">
        <v>186</v>
      </c>
      <c r="F316" s="150" t="s">
        <v>3690</v>
      </c>
      <c r="I316" s="151"/>
      <c r="L316" s="32"/>
      <c r="M316" s="152"/>
      <c r="T316" s="56"/>
      <c r="AT316" s="17" t="s">
        <v>186</v>
      </c>
      <c r="AU316" s="17" t="s">
        <v>84</v>
      </c>
    </row>
    <row r="317" spans="2:65" s="1" customFormat="1" ht="16.5" customHeight="1">
      <c r="B317" s="32"/>
      <c r="C317" s="136" t="s">
        <v>884</v>
      </c>
      <c r="D317" s="136" t="s">
        <v>180</v>
      </c>
      <c r="E317" s="137" t="s">
        <v>3692</v>
      </c>
      <c r="F317" s="138" t="s">
        <v>3693</v>
      </c>
      <c r="G317" s="139" t="s">
        <v>183</v>
      </c>
      <c r="H317" s="140">
        <v>1</v>
      </c>
      <c r="I317" s="141"/>
      <c r="J317" s="142">
        <f>ROUND(I317*H317,2)</f>
        <v>0</v>
      </c>
      <c r="K317" s="138" t="s">
        <v>1</v>
      </c>
      <c r="L317" s="32"/>
      <c r="M317" s="143" t="s">
        <v>1</v>
      </c>
      <c r="N317" s="144" t="s">
        <v>42</v>
      </c>
      <c r="P317" s="145">
        <f>O317*H317</f>
        <v>0</v>
      </c>
      <c r="Q317" s="145">
        <v>0</v>
      </c>
      <c r="R317" s="145">
        <f>Q317*H317</f>
        <v>0</v>
      </c>
      <c r="S317" s="145">
        <v>0</v>
      </c>
      <c r="T317" s="146">
        <f>S317*H317</f>
        <v>0</v>
      </c>
      <c r="AR317" s="147" t="s">
        <v>115</v>
      </c>
      <c r="AT317" s="147" t="s">
        <v>180</v>
      </c>
      <c r="AU317" s="147" t="s">
        <v>84</v>
      </c>
      <c r="AY317" s="17" t="s">
        <v>177</v>
      </c>
      <c r="BE317" s="148">
        <f>IF(N317="základní",J317,0)</f>
        <v>0</v>
      </c>
      <c r="BF317" s="148">
        <f>IF(N317="snížená",J317,0)</f>
        <v>0</v>
      </c>
      <c r="BG317" s="148">
        <f>IF(N317="zákl. přenesená",J317,0)</f>
        <v>0</v>
      </c>
      <c r="BH317" s="148">
        <f>IF(N317="sníž. přenesená",J317,0)</f>
        <v>0</v>
      </c>
      <c r="BI317" s="148">
        <f>IF(N317="nulová",J317,0)</f>
        <v>0</v>
      </c>
      <c r="BJ317" s="17" t="s">
        <v>84</v>
      </c>
      <c r="BK317" s="148">
        <f>ROUND(I317*H317,2)</f>
        <v>0</v>
      </c>
      <c r="BL317" s="17" t="s">
        <v>115</v>
      </c>
      <c r="BM317" s="147" t="s">
        <v>3694</v>
      </c>
    </row>
    <row r="318" spans="2:65" s="1" customFormat="1" ht="11.25">
      <c r="B318" s="32"/>
      <c r="D318" s="149" t="s">
        <v>186</v>
      </c>
      <c r="F318" s="150" t="s">
        <v>3693</v>
      </c>
      <c r="I318" s="151"/>
      <c r="L318" s="32"/>
      <c r="M318" s="152"/>
      <c r="T318" s="56"/>
      <c r="AT318" s="17" t="s">
        <v>186</v>
      </c>
      <c r="AU318" s="17" t="s">
        <v>84</v>
      </c>
    </row>
    <row r="319" spans="2:65" s="1" customFormat="1" ht="16.5" customHeight="1">
      <c r="B319" s="32"/>
      <c r="C319" s="136" t="s">
        <v>889</v>
      </c>
      <c r="D319" s="136" t="s">
        <v>180</v>
      </c>
      <c r="E319" s="137" t="s">
        <v>3695</v>
      </c>
      <c r="F319" s="138" t="s">
        <v>3696</v>
      </c>
      <c r="G319" s="139" t="s">
        <v>2853</v>
      </c>
      <c r="H319" s="140">
        <v>300</v>
      </c>
      <c r="I319" s="141"/>
      <c r="J319" s="142">
        <f>ROUND(I319*H319,2)</f>
        <v>0</v>
      </c>
      <c r="K319" s="138" t="s">
        <v>1</v>
      </c>
      <c r="L319" s="32"/>
      <c r="M319" s="143" t="s">
        <v>1</v>
      </c>
      <c r="N319" s="144" t="s">
        <v>42</v>
      </c>
      <c r="P319" s="145">
        <f>O319*H319</f>
        <v>0</v>
      </c>
      <c r="Q319" s="145">
        <v>0</v>
      </c>
      <c r="R319" s="145">
        <f>Q319*H319</f>
        <v>0</v>
      </c>
      <c r="S319" s="145">
        <v>0</v>
      </c>
      <c r="T319" s="146">
        <f>S319*H319</f>
        <v>0</v>
      </c>
      <c r="AR319" s="147" t="s">
        <v>115</v>
      </c>
      <c r="AT319" s="147" t="s">
        <v>180</v>
      </c>
      <c r="AU319" s="147" t="s">
        <v>84</v>
      </c>
      <c r="AY319" s="17" t="s">
        <v>177</v>
      </c>
      <c r="BE319" s="148">
        <f>IF(N319="základní",J319,0)</f>
        <v>0</v>
      </c>
      <c r="BF319" s="148">
        <f>IF(N319="snížená",J319,0)</f>
        <v>0</v>
      </c>
      <c r="BG319" s="148">
        <f>IF(N319="zákl. přenesená",J319,0)</f>
        <v>0</v>
      </c>
      <c r="BH319" s="148">
        <f>IF(N319="sníž. přenesená",J319,0)</f>
        <v>0</v>
      </c>
      <c r="BI319" s="148">
        <f>IF(N319="nulová",J319,0)</f>
        <v>0</v>
      </c>
      <c r="BJ319" s="17" t="s">
        <v>84</v>
      </c>
      <c r="BK319" s="148">
        <f>ROUND(I319*H319,2)</f>
        <v>0</v>
      </c>
      <c r="BL319" s="17" t="s">
        <v>115</v>
      </c>
      <c r="BM319" s="147" t="s">
        <v>3697</v>
      </c>
    </row>
    <row r="320" spans="2:65" s="1" customFormat="1" ht="11.25">
      <c r="B320" s="32"/>
      <c r="D320" s="149" t="s">
        <v>186</v>
      </c>
      <c r="F320" s="150" t="s">
        <v>3696</v>
      </c>
      <c r="I320" s="151"/>
      <c r="L320" s="32"/>
      <c r="M320" s="152"/>
      <c r="T320" s="56"/>
      <c r="AT320" s="17" t="s">
        <v>186</v>
      </c>
      <c r="AU320" s="17" t="s">
        <v>84</v>
      </c>
    </row>
    <row r="321" spans="2:65" s="1" customFormat="1" ht="16.5" customHeight="1">
      <c r="B321" s="32"/>
      <c r="C321" s="136" t="s">
        <v>895</v>
      </c>
      <c r="D321" s="136" t="s">
        <v>180</v>
      </c>
      <c r="E321" s="137" t="s">
        <v>3698</v>
      </c>
      <c r="F321" s="138" t="s">
        <v>3699</v>
      </c>
      <c r="G321" s="139" t="s">
        <v>183</v>
      </c>
      <c r="H321" s="140">
        <v>8</v>
      </c>
      <c r="I321" s="141"/>
      <c r="J321" s="142">
        <f>ROUND(I321*H321,2)</f>
        <v>0</v>
      </c>
      <c r="K321" s="138" t="s">
        <v>1</v>
      </c>
      <c r="L321" s="32"/>
      <c r="M321" s="143" t="s">
        <v>1</v>
      </c>
      <c r="N321" s="144" t="s">
        <v>42</v>
      </c>
      <c r="P321" s="145">
        <f>O321*H321</f>
        <v>0</v>
      </c>
      <c r="Q321" s="145">
        <v>0</v>
      </c>
      <c r="R321" s="145">
        <f>Q321*H321</f>
        <v>0</v>
      </c>
      <c r="S321" s="145">
        <v>0</v>
      </c>
      <c r="T321" s="146">
        <f>S321*H321</f>
        <v>0</v>
      </c>
      <c r="AR321" s="147" t="s">
        <v>115</v>
      </c>
      <c r="AT321" s="147" t="s">
        <v>180</v>
      </c>
      <c r="AU321" s="147" t="s">
        <v>84</v>
      </c>
      <c r="AY321" s="17" t="s">
        <v>177</v>
      </c>
      <c r="BE321" s="148">
        <f>IF(N321="základní",J321,0)</f>
        <v>0</v>
      </c>
      <c r="BF321" s="148">
        <f>IF(N321="snížená",J321,0)</f>
        <v>0</v>
      </c>
      <c r="BG321" s="148">
        <f>IF(N321="zákl. přenesená",J321,0)</f>
        <v>0</v>
      </c>
      <c r="BH321" s="148">
        <f>IF(N321="sníž. přenesená",J321,0)</f>
        <v>0</v>
      </c>
      <c r="BI321" s="148">
        <f>IF(N321="nulová",J321,0)</f>
        <v>0</v>
      </c>
      <c r="BJ321" s="17" t="s">
        <v>84</v>
      </c>
      <c r="BK321" s="148">
        <f>ROUND(I321*H321,2)</f>
        <v>0</v>
      </c>
      <c r="BL321" s="17" t="s">
        <v>115</v>
      </c>
      <c r="BM321" s="147" t="s">
        <v>3700</v>
      </c>
    </row>
    <row r="322" spans="2:65" s="1" customFormat="1" ht="11.25">
      <c r="B322" s="32"/>
      <c r="D322" s="149" t="s">
        <v>186</v>
      </c>
      <c r="F322" s="150" t="s">
        <v>3699</v>
      </c>
      <c r="I322" s="151"/>
      <c r="L322" s="32"/>
      <c r="M322" s="152"/>
      <c r="T322" s="56"/>
      <c r="AT322" s="17" t="s">
        <v>186</v>
      </c>
      <c r="AU322" s="17" t="s">
        <v>84</v>
      </c>
    </row>
    <row r="323" spans="2:65" s="1" customFormat="1" ht="16.5" customHeight="1">
      <c r="B323" s="32"/>
      <c r="C323" s="136" t="s">
        <v>901</v>
      </c>
      <c r="D323" s="136" t="s">
        <v>180</v>
      </c>
      <c r="E323" s="137" t="s">
        <v>3701</v>
      </c>
      <c r="F323" s="138" t="s">
        <v>3702</v>
      </c>
      <c r="G323" s="139" t="s">
        <v>183</v>
      </c>
      <c r="H323" s="140">
        <v>2</v>
      </c>
      <c r="I323" s="141"/>
      <c r="J323" s="142">
        <f>ROUND(I323*H323,2)</f>
        <v>0</v>
      </c>
      <c r="K323" s="138" t="s">
        <v>1</v>
      </c>
      <c r="L323" s="32"/>
      <c r="M323" s="143" t="s">
        <v>1</v>
      </c>
      <c r="N323" s="144" t="s">
        <v>42</v>
      </c>
      <c r="P323" s="145">
        <f>O323*H323</f>
        <v>0</v>
      </c>
      <c r="Q323" s="145">
        <v>0</v>
      </c>
      <c r="R323" s="145">
        <f>Q323*H323</f>
        <v>0</v>
      </c>
      <c r="S323" s="145">
        <v>0</v>
      </c>
      <c r="T323" s="146">
        <f>S323*H323</f>
        <v>0</v>
      </c>
      <c r="AR323" s="147" t="s">
        <v>115</v>
      </c>
      <c r="AT323" s="147" t="s">
        <v>180</v>
      </c>
      <c r="AU323" s="147" t="s">
        <v>84</v>
      </c>
      <c r="AY323" s="17" t="s">
        <v>177</v>
      </c>
      <c r="BE323" s="148">
        <f>IF(N323="základní",J323,0)</f>
        <v>0</v>
      </c>
      <c r="BF323" s="148">
        <f>IF(N323="snížená",J323,0)</f>
        <v>0</v>
      </c>
      <c r="BG323" s="148">
        <f>IF(N323="zákl. přenesená",J323,0)</f>
        <v>0</v>
      </c>
      <c r="BH323" s="148">
        <f>IF(N323="sníž. přenesená",J323,0)</f>
        <v>0</v>
      </c>
      <c r="BI323" s="148">
        <f>IF(N323="nulová",J323,0)</f>
        <v>0</v>
      </c>
      <c r="BJ323" s="17" t="s">
        <v>84</v>
      </c>
      <c r="BK323" s="148">
        <f>ROUND(I323*H323,2)</f>
        <v>0</v>
      </c>
      <c r="BL323" s="17" t="s">
        <v>115</v>
      </c>
      <c r="BM323" s="147" t="s">
        <v>3703</v>
      </c>
    </row>
    <row r="324" spans="2:65" s="1" customFormat="1" ht="11.25">
      <c r="B324" s="32"/>
      <c r="D324" s="149" t="s">
        <v>186</v>
      </c>
      <c r="F324" s="150" t="s">
        <v>3702</v>
      </c>
      <c r="I324" s="151"/>
      <c r="L324" s="32"/>
      <c r="M324" s="152"/>
      <c r="T324" s="56"/>
      <c r="AT324" s="17" t="s">
        <v>186</v>
      </c>
      <c r="AU324" s="17" t="s">
        <v>84</v>
      </c>
    </row>
    <row r="325" spans="2:65" s="1" customFormat="1" ht="16.5" customHeight="1">
      <c r="B325" s="32"/>
      <c r="C325" s="136" t="s">
        <v>921</v>
      </c>
      <c r="D325" s="136" t="s">
        <v>180</v>
      </c>
      <c r="E325" s="137" t="s">
        <v>3704</v>
      </c>
      <c r="F325" s="138" t="s">
        <v>3705</v>
      </c>
      <c r="G325" s="139" t="s">
        <v>183</v>
      </c>
      <c r="H325" s="140">
        <v>1</v>
      </c>
      <c r="I325" s="141"/>
      <c r="J325" s="142">
        <f>ROUND(I325*H325,2)</f>
        <v>0</v>
      </c>
      <c r="K325" s="138" t="s">
        <v>1</v>
      </c>
      <c r="L325" s="32"/>
      <c r="M325" s="143" t="s">
        <v>1</v>
      </c>
      <c r="N325" s="144" t="s">
        <v>42</v>
      </c>
      <c r="P325" s="145">
        <f>O325*H325</f>
        <v>0</v>
      </c>
      <c r="Q325" s="145">
        <v>0</v>
      </c>
      <c r="R325" s="145">
        <f>Q325*H325</f>
        <v>0</v>
      </c>
      <c r="S325" s="145">
        <v>0</v>
      </c>
      <c r="T325" s="146">
        <f>S325*H325</f>
        <v>0</v>
      </c>
      <c r="AR325" s="147" t="s">
        <v>115</v>
      </c>
      <c r="AT325" s="147" t="s">
        <v>180</v>
      </c>
      <c r="AU325" s="147" t="s">
        <v>84</v>
      </c>
      <c r="AY325" s="17" t="s">
        <v>177</v>
      </c>
      <c r="BE325" s="148">
        <f>IF(N325="základní",J325,0)</f>
        <v>0</v>
      </c>
      <c r="BF325" s="148">
        <f>IF(N325="snížená",J325,0)</f>
        <v>0</v>
      </c>
      <c r="BG325" s="148">
        <f>IF(N325="zákl. přenesená",J325,0)</f>
        <v>0</v>
      </c>
      <c r="BH325" s="148">
        <f>IF(N325="sníž. přenesená",J325,0)</f>
        <v>0</v>
      </c>
      <c r="BI325" s="148">
        <f>IF(N325="nulová",J325,0)</f>
        <v>0</v>
      </c>
      <c r="BJ325" s="17" t="s">
        <v>84</v>
      </c>
      <c r="BK325" s="148">
        <f>ROUND(I325*H325,2)</f>
        <v>0</v>
      </c>
      <c r="BL325" s="17" t="s">
        <v>115</v>
      </c>
      <c r="BM325" s="147" t="s">
        <v>3706</v>
      </c>
    </row>
    <row r="326" spans="2:65" s="1" customFormat="1" ht="11.25">
      <c r="B326" s="32"/>
      <c r="D326" s="149" t="s">
        <v>186</v>
      </c>
      <c r="F326" s="150" t="s">
        <v>3705</v>
      </c>
      <c r="I326" s="151"/>
      <c r="L326" s="32"/>
      <c r="M326" s="152"/>
      <c r="T326" s="56"/>
      <c r="AT326" s="17" t="s">
        <v>186</v>
      </c>
      <c r="AU326" s="17" t="s">
        <v>84</v>
      </c>
    </row>
    <row r="327" spans="2:65" s="1" customFormat="1" ht="16.5" customHeight="1">
      <c r="B327" s="32"/>
      <c r="C327" s="136" t="s">
        <v>938</v>
      </c>
      <c r="D327" s="136" t="s">
        <v>180</v>
      </c>
      <c r="E327" s="137" t="s">
        <v>3707</v>
      </c>
      <c r="F327" s="138" t="s">
        <v>3708</v>
      </c>
      <c r="G327" s="139" t="s">
        <v>183</v>
      </c>
      <c r="H327" s="140">
        <v>1</v>
      </c>
      <c r="I327" s="141"/>
      <c r="J327" s="142">
        <f>ROUND(I327*H327,2)</f>
        <v>0</v>
      </c>
      <c r="K327" s="138" t="s">
        <v>1</v>
      </c>
      <c r="L327" s="32"/>
      <c r="M327" s="143" t="s">
        <v>1</v>
      </c>
      <c r="N327" s="144" t="s">
        <v>42</v>
      </c>
      <c r="P327" s="145">
        <f>O327*H327</f>
        <v>0</v>
      </c>
      <c r="Q327" s="145">
        <v>0</v>
      </c>
      <c r="R327" s="145">
        <f>Q327*H327</f>
        <v>0</v>
      </c>
      <c r="S327" s="145">
        <v>0</v>
      </c>
      <c r="T327" s="146">
        <f>S327*H327</f>
        <v>0</v>
      </c>
      <c r="AR327" s="147" t="s">
        <v>115</v>
      </c>
      <c r="AT327" s="147" t="s">
        <v>180</v>
      </c>
      <c r="AU327" s="147" t="s">
        <v>84</v>
      </c>
      <c r="AY327" s="17" t="s">
        <v>177</v>
      </c>
      <c r="BE327" s="148">
        <f>IF(N327="základní",J327,0)</f>
        <v>0</v>
      </c>
      <c r="BF327" s="148">
        <f>IF(N327="snížená",J327,0)</f>
        <v>0</v>
      </c>
      <c r="BG327" s="148">
        <f>IF(N327="zákl. přenesená",J327,0)</f>
        <v>0</v>
      </c>
      <c r="BH327" s="148">
        <f>IF(N327="sníž. přenesená",J327,0)</f>
        <v>0</v>
      </c>
      <c r="BI327" s="148">
        <f>IF(N327="nulová",J327,0)</f>
        <v>0</v>
      </c>
      <c r="BJ327" s="17" t="s">
        <v>84</v>
      </c>
      <c r="BK327" s="148">
        <f>ROUND(I327*H327,2)</f>
        <v>0</v>
      </c>
      <c r="BL327" s="17" t="s">
        <v>115</v>
      </c>
      <c r="BM327" s="147" t="s">
        <v>3709</v>
      </c>
    </row>
    <row r="328" spans="2:65" s="1" customFormat="1" ht="11.25">
      <c r="B328" s="32"/>
      <c r="D328" s="149" t="s">
        <v>186</v>
      </c>
      <c r="F328" s="150" t="s">
        <v>3708</v>
      </c>
      <c r="I328" s="151"/>
      <c r="L328" s="32"/>
      <c r="M328" s="152"/>
      <c r="T328" s="56"/>
      <c r="AT328" s="17" t="s">
        <v>186</v>
      </c>
      <c r="AU328" s="17" t="s">
        <v>84</v>
      </c>
    </row>
    <row r="329" spans="2:65" s="1" customFormat="1" ht="16.5" customHeight="1">
      <c r="B329" s="32"/>
      <c r="C329" s="136" t="s">
        <v>944</v>
      </c>
      <c r="D329" s="136" t="s">
        <v>180</v>
      </c>
      <c r="E329" s="137" t="s">
        <v>3710</v>
      </c>
      <c r="F329" s="138" t="s">
        <v>3711</v>
      </c>
      <c r="G329" s="139" t="s">
        <v>183</v>
      </c>
      <c r="H329" s="140">
        <v>1</v>
      </c>
      <c r="I329" s="141"/>
      <c r="J329" s="142">
        <f>ROUND(I329*H329,2)</f>
        <v>0</v>
      </c>
      <c r="K329" s="138" t="s">
        <v>1</v>
      </c>
      <c r="L329" s="32"/>
      <c r="M329" s="143" t="s">
        <v>1</v>
      </c>
      <c r="N329" s="144" t="s">
        <v>42</v>
      </c>
      <c r="P329" s="145">
        <f>O329*H329</f>
        <v>0</v>
      </c>
      <c r="Q329" s="145">
        <v>0</v>
      </c>
      <c r="R329" s="145">
        <f>Q329*H329</f>
        <v>0</v>
      </c>
      <c r="S329" s="145">
        <v>0</v>
      </c>
      <c r="T329" s="146">
        <f>S329*H329</f>
        <v>0</v>
      </c>
      <c r="AR329" s="147" t="s">
        <v>115</v>
      </c>
      <c r="AT329" s="147" t="s">
        <v>180</v>
      </c>
      <c r="AU329" s="147" t="s">
        <v>84</v>
      </c>
      <c r="AY329" s="17" t="s">
        <v>177</v>
      </c>
      <c r="BE329" s="148">
        <f>IF(N329="základní",J329,0)</f>
        <v>0</v>
      </c>
      <c r="BF329" s="148">
        <f>IF(N329="snížená",J329,0)</f>
        <v>0</v>
      </c>
      <c r="BG329" s="148">
        <f>IF(N329="zákl. přenesená",J329,0)</f>
        <v>0</v>
      </c>
      <c r="BH329" s="148">
        <f>IF(N329="sníž. přenesená",J329,0)</f>
        <v>0</v>
      </c>
      <c r="BI329" s="148">
        <f>IF(N329="nulová",J329,0)</f>
        <v>0</v>
      </c>
      <c r="BJ329" s="17" t="s">
        <v>84</v>
      </c>
      <c r="BK329" s="148">
        <f>ROUND(I329*H329,2)</f>
        <v>0</v>
      </c>
      <c r="BL329" s="17" t="s">
        <v>115</v>
      </c>
      <c r="BM329" s="147" t="s">
        <v>3712</v>
      </c>
    </row>
    <row r="330" spans="2:65" s="1" customFormat="1" ht="11.25">
      <c r="B330" s="32"/>
      <c r="D330" s="149" t="s">
        <v>186</v>
      </c>
      <c r="F330" s="150" t="s">
        <v>3711</v>
      </c>
      <c r="I330" s="151"/>
      <c r="L330" s="32"/>
      <c r="M330" s="152"/>
      <c r="T330" s="56"/>
      <c r="AT330" s="17" t="s">
        <v>186</v>
      </c>
      <c r="AU330" s="17" t="s">
        <v>84</v>
      </c>
    </row>
    <row r="331" spans="2:65" s="1" customFormat="1" ht="16.5" customHeight="1">
      <c r="B331" s="32"/>
      <c r="C331" s="136" t="s">
        <v>951</v>
      </c>
      <c r="D331" s="136" t="s">
        <v>180</v>
      </c>
      <c r="E331" s="137" t="s">
        <v>3713</v>
      </c>
      <c r="F331" s="138" t="s">
        <v>3714</v>
      </c>
      <c r="G331" s="139" t="s">
        <v>183</v>
      </c>
      <c r="H331" s="140">
        <v>1</v>
      </c>
      <c r="I331" s="141"/>
      <c r="J331" s="142">
        <f>ROUND(I331*H331,2)</f>
        <v>0</v>
      </c>
      <c r="K331" s="138" t="s">
        <v>1</v>
      </c>
      <c r="L331" s="32"/>
      <c r="M331" s="143" t="s">
        <v>1</v>
      </c>
      <c r="N331" s="144" t="s">
        <v>42</v>
      </c>
      <c r="P331" s="145">
        <f>O331*H331</f>
        <v>0</v>
      </c>
      <c r="Q331" s="145">
        <v>0</v>
      </c>
      <c r="R331" s="145">
        <f>Q331*H331</f>
        <v>0</v>
      </c>
      <c r="S331" s="145">
        <v>0</v>
      </c>
      <c r="T331" s="146">
        <f>S331*H331</f>
        <v>0</v>
      </c>
      <c r="AR331" s="147" t="s">
        <v>115</v>
      </c>
      <c r="AT331" s="147" t="s">
        <v>180</v>
      </c>
      <c r="AU331" s="147" t="s">
        <v>84</v>
      </c>
      <c r="AY331" s="17" t="s">
        <v>177</v>
      </c>
      <c r="BE331" s="148">
        <f>IF(N331="základní",J331,0)</f>
        <v>0</v>
      </c>
      <c r="BF331" s="148">
        <f>IF(N331="snížená",J331,0)</f>
        <v>0</v>
      </c>
      <c r="BG331" s="148">
        <f>IF(N331="zákl. přenesená",J331,0)</f>
        <v>0</v>
      </c>
      <c r="BH331" s="148">
        <f>IF(N331="sníž. přenesená",J331,0)</f>
        <v>0</v>
      </c>
      <c r="BI331" s="148">
        <f>IF(N331="nulová",J331,0)</f>
        <v>0</v>
      </c>
      <c r="BJ331" s="17" t="s">
        <v>84</v>
      </c>
      <c r="BK331" s="148">
        <f>ROUND(I331*H331,2)</f>
        <v>0</v>
      </c>
      <c r="BL331" s="17" t="s">
        <v>115</v>
      </c>
      <c r="BM331" s="147" t="s">
        <v>3715</v>
      </c>
    </row>
    <row r="332" spans="2:65" s="1" customFormat="1" ht="11.25">
      <c r="B332" s="32"/>
      <c r="D332" s="149" t="s">
        <v>186</v>
      </c>
      <c r="F332" s="150" t="s">
        <v>3714</v>
      </c>
      <c r="I332" s="151"/>
      <c r="L332" s="32"/>
      <c r="M332" s="152"/>
      <c r="T332" s="56"/>
      <c r="AT332" s="17" t="s">
        <v>186</v>
      </c>
      <c r="AU332" s="17" t="s">
        <v>84</v>
      </c>
    </row>
    <row r="333" spans="2:65" s="1" customFormat="1" ht="16.5" customHeight="1">
      <c r="B333" s="32"/>
      <c r="C333" s="136" t="s">
        <v>959</v>
      </c>
      <c r="D333" s="136" t="s">
        <v>180</v>
      </c>
      <c r="E333" s="137" t="s">
        <v>3716</v>
      </c>
      <c r="F333" s="138" t="s">
        <v>3717</v>
      </c>
      <c r="G333" s="139" t="s">
        <v>183</v>
      </c>
      <c r="H333" s="140">
        <v>1</v>
      </c>
      <c r="I333" s="141"/>
      <c r="J333" s="142">
        <f>ROUND(I333*H333,2)</f>
        <v>0</v>
      </c>
      <c r="K333" s="138" t="s">
        <v>1</v>
      </c>
      <c r="L333" s="32"/>
      <c r="M333" s="143" t="s">
        <v>1</v>
      </c>
      <c r="N333" s="144" t="s">
        <v>42</v>
      </c>
      <c r="P333" s="145">
        <f>O333*H333</f>
        <v>0</v>
      </c>
      <c r="Q333" s="145">
        <v>0</v>
      </c>
      <c r="R333" s="145">
        <f>Q333*H333</f>
        <v>0</v>
      </c>
      <c r="S333" s="145">
        <v>0</v>
      </c>
      <c r="T333" s="146">
        <f>S333*H333</f>
        <v>0</v>
      </c>
      <c r="AR333" s="147" t="s">
        <v>115</v>
      </c>
      <c r="AT333" s="147" t="s">
        <v>180</v>
      </c>
      <c r="AU333" s="147" t="s">
        <v>84</v>
      </c>
      <c r="AY333" s="17" t="s">
        <v>177</v>
      </c>
      <c r="BE333" s="148">
        <f>IF(N333="základní",J333,0)</f>
        <v>0</v>
      </c>
      <c r="BF333" s="148">
        <f>IF(N333="snížená",J333,0)</f>
        <v>0</v>
      </c>
      <c r="BG333" s="148">
        <f>IF(N333="zákl. přenesená",J333,0)</f>
        <v>0</v>
      </c>
      <c r="BH333" s="148">
        <f>IF(N333="sníž. přenesená",J333,0)</f>
        <v>0</v>
      </c>
      <c r="BI333" s="148">
        <f>IF(N333="nulová",J333,0)</f>
        <v>0</v>
      </c>
      <c r="BJ333" s="17" t="s">
        <v>84</v>
      </c>
      <c r="BK333" s="148">
        <f>ROUND(I333*H333,2)</f>
        <v>0</v>
      </c>
      <c r="BL333" s="17" t="s">
        <v>115</v>
      </c>
      <c r="BM333" s="147" t="s">
        <v>3718</v>
      </c>
    </row>
    <row r="334" spans="2:65" s="1" customFormat="1" ht="11.25">
      <c r="B334" s="32"/>
      <c r="D334" s="149" t="s">
        <v>186</v>
      </c>
      <c r="F334" s="150" t="s">
        <v>3717</v>
      </c>
      <c r="I334" s="151"/>
      <c r="L334" s="32"/>
      <c r="M334" s="152"/>
      <c r="T334" s="56"/>
      <c r="AT334" s="17" t="s">
        <v>186</v>
      </c>
      <c r="AU334" s="17" t="s">
        <v>84</v>
      </c>
    </row>
    <row r="335" spans="2:65" s="1" customFormat="1" ht="16.5" customHeight="1">
      <c r="B335" s="32"/>
      <c r="C335" s="136" t="s">
        <v>979</v>
      </c>
      <c r="D335" s="136" t="s">
        <v>180</v>
      </c>
      <c r="E335" s="137" t="s">
        <v>3719</v>
      </c>
      <c r="F335" s="138" t="s">
        <v>3720</v>
      </c>
      <c r="G335" s="139" t="s">
        <v>183</v>
      </c>
      <c r="H335" s="140">
        <v>1</v>
      </c>
      <c r="I335" s="141"/>
      <c r="J335" s="142">
        <f>ROUND(I335*H335,2)</f>
        <v>0</v>
      </c>
      <c r="K335" s="138" t="s">
        <v>1</v>
      </c>
      <c r="L335" s="32"/>
      <c r="M335" s="143" t="s">
        <v>1</v>
      </c>
      <c r="N335" s="144" t="s">
        <v>42</v>
      </c>
      <c r="P335" s="145">
        <f>O335*H335</f>
        <v>0</v>
      </c>
      <c r="Q335" s="145">
        <v>0</v>
      </c>
      <c r="R335" s="145">
        <f>Q335*H335</f>
        <v>0</v>
      </c>
      <c r="S335" s="145">
        <v>0</v>
      </c>
      <c r="T335" s="146">
        <f>S335*H335</f>
        <v>0</v>
      </c>
      <c r="AR335" s="147" t="s">
        <v>115</v>
      </c>
      <c r="AT335" s="147" t="s">
        <v>180</v>
      </c>
      <c r="AU335" s="147" t="s">
        <v>84</v>
      </c>
      <c r="AY335" s="17" t="s">
        <v>177</v>
      </c>
      <c r="BE335" s="148">
        <f>IF(N335="základní",J335,0)</f>
        <v>0</v>
      </c>
      <c r="BF335" s="148">
        <f>IF(N335="snížená",J335,0)</f>
        <v>0</v>
      </c>
      <c r="BG335" s="148">
        <f>IF(N335="zákl. přenesená",J335,0)</f>
        <v>0</v>
      </c>
      <c r="BH335" s="148">
        <f>IF(N335="sníž. přenesená",J335,0)</f>
        <v>0</v>
      </c>
      <c r="BI335" s="148">
        <f>IF(N335="nulová",J335,0)</f>
        <v>0</v>
      </c>
      <c r="BJ335" s="17" t="s">
        <v>84</v>
      </c>
      <c r="BK335" s="148">
        <f>ROUND(I335*H335,2)</f>
        <v>0</v>
      </c>
      <c r="BL335" s="17" t="s">
        <v>115</v>
      </c>
      <c r="BM335" s="147" t="s">
        <v>3721</v>
      </c>
    </row>
    <row r="336" spans="2:65" s="1" customFormat="1" ht="11.25">
      <c r="B336" s="32"/>
      <c r="D336" s="149" t="s">
        <v>186</v>
      </c>
      <c r="F336" s="150" t="s">
        <v>3720</v>
      </c>
      <c r="I336" s="151"/>
      <c r="L336" s="32"/>
      <c r="M336" s="152"/>
      <c r="T336" s="56"/>
      <c r="AT336" s="17" t="s">
        <v>186</v>
      </c>
      <c r="AU336" s="17" t="s">
        <v>84</v>
      </c>
    </row>
    <row r="337" spans="2:65" s="1" customFormat="1" ht="21.75" customHeight="1">
      <c r="B337" s="32"/>
      <c r="C337" s="136" t="s">
        <v>985</v>
      </c>
      <c r="D337" s="136" t="s">
        <v>180</v>
      </c>
      <c r="E337" s="137" t="s">
        <v>3722</v>
      </c>
      <c r="F337" s="138" t="s">
        <v>3723</v>
      </c>
      <c r="G337" s="139" t="s">
        <v>183</v>
      </c>
      <c r="H337" s="140">
        <v>1</v>
      </c>
      <c r="I337" s="141"/>
      <c r="J337" s="142">
        <f>ROUND(I337*H337,2)</f>
        <v>0</v>
      </c>
      <c r="K337" s="138" t="s">
        <v>1</v>
      </c>
      <c r="L337" s="32"/>
      <c r="M337" s="143" t="s">
        <v>1</v>
      </c>
      <c r="N337" s="144" t="s">
        <v>42</v>
      </c>
      <c r="P337" s="145">
        <f>O337*H337</f>
        <v>0</v>
      </c>
      <c r="Q337" s="145">
        <v>0</v>
      </c>
      <c r="R337" s="145">
        <f>Q337*H337</f>
        <v>0</v>
      </c>
      <c r="S337" s="145">
        <v>0</v>
      </c>
      <c r="T337" s="146">
        <f>S337*H337</f>
        <v>0</v>
      </c>
      <c r="AR337" s="147" t="s">
        <v>115</v>
      </c>
      <c r="AT337" s="147" t="s">
        <v>180</v>
      </c>
      <c r="AU337" s="147" t="s">
        <v>84</v>
      </c>
      <c r="AY337" s="17" t="s">
        <v>177</v>
      </c>
      <c r="BE337" s="148">
        <f>IF(N337="základní",J337,0)</f>
        <v>0</v>
      </c>
      <c r="BF337" s="148">
        <f>IF(N337="snížená",J337,0)</f>
        <v>0</v>
      </c>
      <c r="BG337" s="148">
        <f>IF(N337="zákl. přenesená",J337,0)</f>
        <v>0</v>
      </c>
      <c r="BH337" s="148">
        <f>IF(N337="sníž. přenesená",J337,0)</f>
        <v>0</v>
      </c>
      <c r="BI337" s="148">
        <f>IF(N337="nulová",J337,0)</f>
        <v>0</v>
      </c>
      <c r="BJ337" s="17" t="s">
        <v>84</v>
      </c>
      <c r="BK337" s="148">
        <f>ROUND(I337*H337,2)</f>
        <v>0</v>
      </c>
      <c r="BL337" s="17" t="s">
        <v>115</v>
      </c>
      <c r="BM337" s="147" t="s">
        <v>3724</v>
      </c>
    </row>
    <row r="338" spans="2:65" s="1" customFormat="1" ht="11.25">
      <c r="B338" s="32"/>
      <c r="D338" s="149" t="s">
        <v>186</v>
      </c>
      <c r="F338" s="150" t="s">
        <v>3723</v>
      </c>
      <c r="I338" s="151"/>
      <c r="L338" s="32"/>
      <c r="M338" s="153"/>
      <c r="N338" s="154"/>
      <c r="O338" s="154"/>
      <c r="P338" s="154"/>
      <c r="Q338" s="154"/>
      <c r="R338" s="154"/>
      <c r="S338" s="154"/>
      <c r="T338" s="155"/>
      <c r="AT338" s="17" t="s">
        <v>186</v>
      </c>
      <c r="AU338" s="17" t="s">
        <v>84</v>
      </c>
    </row>
    <row r="339" spans="2:65" s="1" customFormat="1" ht="6.95" customHeight="1">
      <c r="B339" s="44"/>
      <c r="C339" s="45"/>
      <c r="D339" s="45"/>
      <c r="E339" s="45"/>
      <c r="F339" s="45"/>
      <c r="G339" s="45"/>
      <c r="H339" s="45"/>
      <c r="I339" s="45"/>
      <c r="J339" s="45"/>
      <c r="K339" s="45"/>
      <c r="L339" s="32"/>
    </row>
  </sheetData>
  <sheetProtection algorithmName="SHA-512" hashValue="pLY/T6RH5f6D4WooQFjomGbsuI/Ryaf2487z8BO11aeeQ0kI1gRLK4BQ+1N7K7L36JkxbWuLYH2g3jhMRBvAIw==" saltValue="oVp8sDrcr5PhA7tqn3Mm0WKsZzD8eb+8fNqo1RaIeeH3QkgNeigm4uLFLWeqA2Pjal6/ywnRUnSSOqvMKVDEsg==" spinCount="100000" sheet="1" objects="1" scenarios="1" formatColumns="0" formatRows="0" autoFilter="0"/>
  <autoFilter ref="C131:K338" xr:uid="{00000000-0009-0000-0000-000006000000}"/>
  <mergeCells count="15">
    <mergeCell ref="E118:H118"/>
    <mergeCell ref="E122:H122"/>
    <mergeCell ref="E120:H120"/>
    <mergeCell ref="E124:H124"/>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16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8"/>
      <c r="M2" s="208"/>
      <c r="N2" s="208"/>
      <c r="O2" s="208"/>
      <c r="P2" s="208"/>
      <c r="Q2" s="208"/>
      <c r="R2" s="208"/>
      <c r="S2" s="208"/>
      <c r="T2" s="208"/>
      <c r="U2" s="208"/>
      <c r="V2" s="208"/>
      <c r="AT2" s="17" t="s">
        <v>119</v>
      </c>
    </row>
    <row r="3" spans="2:46" ht="6.95" customHeight="1">
      <c r="B3" s="18"/>
      <c r="C3" s="19"/>
      <c r="D3" s="19"/>
      <c r="E3" s="19"/>
      <c r="F3" s="19"/>
      <c r="G3" s="19"/>
      <c r="H3" s="19"/>
      <c r="I3" s="19"/>
      <c r="J3" s="19"/>
      <c r="K3" s="19"/>
      <c r="L3" s="20"/>
      <c r="AT3" s="17" t="s">
        <v>86</v>
      </c>
    </row>
    <row r="4" spans="2:46" ht="24.95" customHeight="1">
      <c r="B4" s="20"/>
      <c r="D4" s="21" t="s">
        <v>147</v>
      </c>
      <c r="L4" s="20"/>
      <c r="M4" s="93" t="s">
        <v>10</v>
      </c>
      <c r="AT4" s="17" t="s">
        <v>4</v>
      </c>
    </row>
    <row r="5" spans="2:46" ht="6.95" customHeight="1">
      <c r="B5" s="20"/>
      <c r="L5" s="20"/>
    </row>
    <row r="6" spans="2:46" ht="12" customHeight="1">
      <c r="B6" s="20"/>
      <c r="D6" s="27" t="s">
        <v>16</v>
      </c>
      <c r="L6" s="20"/>
    </row>
    <row r="7" spans="2:46" ht="16.5" customHeight="1">
      <c r="B7" s="20"/>
      <c r="E7" s="240" t="str">
        <f>'Rekapitulace stavby'!K6</f>
        <v>PŘÍSTAVBA WALDORFSKÉ MŠ TURNOV</v>
      </c>
      <c r="F7" s="241"/>
      <c r="G7" s="241"/>
      <c r="H7" s="241"/>
      <c r="L7" s="20"/>
    </row>
    <row r="8" spans="2:46" ht="12.75">
      <c r="B8" s="20"/>
      <c r="D8" s="27" t="s">
        <v>148</v>
      </c>
      <c r="L8" s="20"/>
    </row>
    <row r="9" spans="2:46" ht="16.5" customHeight="1">
      <c r="B9" s="20"/>
      <c r="E9" s="240" t="s">
        <v>202</v>
      </c>
      <c r="F9" s="208"/>
      <c r="G9" s="208"/>
      <c r="H9" s="208"/>
      <c r="L9" s="20"/>
    </row>
    <row r="10" spans="2:46" ht="12" customHeight="1">
      <c r="B10" s="20"/>
      <c r="D10" s="27" t="s">
        <v>150</v>
      </c>
      <c r="L10" s="20"/>
    </row>
    <row r="11" spans="2:46" s="1" customFormat="1" ht="16.5" customHeight="1">
      <c r="B11" s="32"/>
      <c r="E11" s="237" t="s">
        <v>2483</v>
      </c>
      <c r="F11" s="242"/>
      <c r="G11" s="242"/>
      <c r="H11" s="242"/>
      <c r="L11" s="32"/>
    </row>
    <row r="12" spans="2:46" s="1" customFormat="1" ht="12" customHeight="1">
      <c r="B12" s="32"/>
      <c r="D12" s="27" t="s">
        <v>3402</v>
      </c>
      <c r="L12" s="32"/>
    </row>
    <row r="13" spans="2:46" s="1" customFormat="1" ht="16.5" customHeight="1">
      <c r="B13" s="32"/>
      <c r="E13" s="202" t="s">
        <v>3725</v>
      </c>
      <c r="F13" s="242"/>
      <c r="G13" s="242"/>
      <c r="H13" s="242"/>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24. 10. 2024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43" t="str">
        <f>'Rekapitulace stavby'!E14</f>
        <v>Vyplň údaj</v>
      </c>
      <c r="F22" s="207"/>
      <c r="G22" s="207"/>
      <c r="H22" s="207"/>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12" t="s">
        <v>1</v>
      </c>
      <c r="F31" s="212"/>
      <c r="G31" s="212"/>
      <c r="H31" s="212"/>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37</v>
      </c>
      <c r="J34" s="66">
        <f>ROUND(J129,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ROUND((SUM(BE129:BE167)),  2)</f>
        <v>0</v>
      </c>
      <c r="I37" s="96">
        <v>0.21</v>
      </c>
      <c r="J37" s="86">
        <f>ROUND(((SUM(BE129:BE167))*I37),  2)</f>
        <v>0</v>
      </c>
      <c r="L37" s="32"/>
    </row>
    <row r="38" spans="2:12" s="1" customFormat="1" ht="14.45" customHeight="1">
      <c r="B38" s="32"/>
      <c r="E38" s="27" t="s">
        <v>43</v>
      </c>
      <c r="F38" s="86">
        <f>ROUND((SUM(BF129:BF167)),  2)</f>
        <v>0</v>
      </c>
      <c r="I38" s="96">
        <v>0.12</v>
      </c>
      <c r="J38" s="86">
        <f>ROUND(((SUM(BF129:BF167))*I38),  2)</f>
        <v>0</v>
      </c>
      <c r="L38" s="32"/>
    </row>
    <row r="39" spans="2:12" s="1" customFormat="1" ht="14.45" hidden="1" customHeight="1">
      <c r="B39" s="32"/>
      <c r="E39" s="27" t="s">
        <v>44</v>
      </c>
      <c r="F39" s="86">
        <f>ROUND((SUM(BG129:BG167)),  2)</f>
        <v>0</v>
      </c>
      <c r="I39" s="96">
        <v>0.21</v>
      </c>
      <c r="J39" s="86">
        <f>0</f>
        <v>0</v>
      </c>
      <c r="L39" s="32"/>
    </row>
    <row r="40" spans="2:12" s="1" customFormat="1" ht="14.45" hidden="1" customHeight="1">
      <c r="B40" s="32"/>
      <c r="E40" s="27" t="s">
        <v>45</v>
      </c>
      <c r="F40" s="86">
        <f>ROUND((SUM(BH129:BH167)),  2)</f>
        <v>0</v>
      </c>
      <c r="I40" s="96">
        <v>0.12</v>
      </c>
      <c r="J40" s="86">
        <f>0</f>
        <v>0</v>
      </c>
      <c r="L40" s="32"/>
    </row>
    <row r="41" spans="2:12" s="1" customFormat="1" ht="14.45" hidden="1" customHeight="1">
      <c r="B41" s="32"/>
      <c r="E41" s="27" t="s">
        <v>46</v>
      </c>
      <c r="F41" s="86">
        <f>ROUND((SUM(BI129:BI167)),  2)</f>
        <v>0</v>
      </c>
      <c r="I41" s="96">
        <v>0</v>
      </c>
      <c r="J41" s="86">
        <f>0</f>
        <v>0</v>
      </c>
      <c r="L41" s="32"/>
    </row>
    <row r="42" spans="2:12" s="1" customFormat="1" ht="6.95" customHeight="1">
      <c r="B42" s="32"/>
      <c r="L42" s="32"/>
    </row>
    <row r="43" spans="2:12" s="1" customFormat="1" ht="25.35" customHeight="1">
      <c r="B43" s="32"/>
      <c r="C43" s="97"/>
      <c r="D43" s="98" t="s">
        <v>47</v>
      </c>
      <c r="E43" s="57"/>
      <c r="F43" s="57"/>
      <c r="G43" s="99" t="s">
        <v>48</v>
      </c>
      <c r="H43" s="100" t="s">
        <v>49</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3" t="s">
        <v>53</v>
      </c>
      <c r="G61" s="43" t="s">
        <v>52</v>
      </c>
      <c r="H61" s="34"/>
      <c r="I61" s="34"/>
      <c r="J61" s="104"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152</v>
      </c>
      <c r="L82" s="32"/>
    </row>
    <row r="83" spans="2:12" s="1" customFormat="1" ht="6.95" customHeight="1">
      <c r="B83" s="32"/>
      <c r="L83" s="32"/>
    </row>
    <row r="84" spans="2:12" s="1" customFormat="1" ht="12" customHeight="1">
      <c r="B84" s="32"/>
      <c r="C84" s="27" t="s">
        <v>16</v>
      </c>
      <c r="L84" s="32"/>
    </row>
    <row r="85" spans="2:12" s="1" customFormat="1" ht="16.5" customHeight="1">
      <c r="B85" s="32"/>
      <c r="E85" s="240" t="str">
        <f>E7</f>
        <v>PŘÍSTAVBA WALDORFSKÉ MŠ TURNOV</v>
      </c>
      <c r="F85" s="241"/>
      <c r="G85" s="241"/>
      <c r="H85" s="241"/>
      <c r="L85" s="32"/>
    </row>
    <row r="86" spans="2:12" ht="12" customHeight="1">
      <c r="B86" s="20"/>
      <c r="C86" s="27" t="s">
        <v>148</v>
      </c>
      <c r="L86" s="20"/>
    </row>
    <row r="87" spans="2:12" ht="16.5" customHeight="1">
      <c r="B87" s="20"/>
      <c r="E87" s="240" t="s">
        <v>202</v>
      </c>
      <c r="F87" s="208"/>
      <c r="G87" s="208"/>
      <c r="H87" s="208"/>
      <c r="L87" s="20"/>
    </row>
    <row r="88" spans="2:12" ht="12" customHeight="1">
      <c r="B88" s="20"/>
      <c r="C88" s="27" t="s">
        <v>150</v>
      </c>
      <c r="L88" s="20"/>
    </row>
    <row r="89" spans="2:12" s="1" customFormat="1" ht="16.5" customHeight="1">
      <c r="B89" s="32"/>
      <c r="E89" s="237" t="s">
        <v>2483</v>
      </c>
      <c r="F89" s="242"/>
      <c r="G89" s="242"/>
      <c r="H89" s="242"/>
      <c r="L89" s="32"/>
    </row>
    <row r="90" spans="2:12" s="1" customFormat="1" ht="12" customHeight="1">
      <c r="B90" s="32"/>
      <c r="C90" s="27" t="s">
        <v>3402</v>
      </c>
      <c r="L90" s="32"/>
    </row>
    <row r="91" spans="2:12" s="1" customFormat="1" ht="16.5" customHeight="1">
      <c r="B91" s="32"/>
      <c r="E91" s="202" t="str">
        <f>E13</f>
        <v>700.2.4.2 - Slaboproud</v>
      </c>
      <c r="F91" s="242"/>
      <c r="G91" s="242"/>
      <c r="H91" s="242"/>
      <c r="L91" s="32"/>
    </row>
    <row r="92" spans="2:12" s="1" customFormat="1" ht="6.95" customHeight="1">
      <c r="B92" s="32"/>
      <c r="L92" s="32"/>
    </row>
    <row r="93" spans="2:12" s="1" customFormat="1" ht="12" customHeight="1">
      <c r="B93" s="32"/>
      <c r="C93" s="27" t="s">
        <v>20</v>
      </c>
      <c r="F93" s="25" t="str">
        <f>F16</f>
        <v>Turnov</v>
      </c>
      <c r="I93" s="27" t="s">
        <v>22</v>
      </c>
      <c r="J93" s="52" t="str">
        <f>IF(J16="","",J16)</f>
        <v>24. 10. 2024</v>
      </c>
      <c r="L93" s="32"/>
    </row>
    <row r="94" spans="2:12" s="1" customFormat="1" ht="6.95" customHeight="1">
      <c r="B94" s="32"/>
      <c r="L94" s="32"/>
    </row>
    <row r="95" spans="2:12" s="1" customFormat="1" ht="15.2" customHeight="1">
      <c r="B95" s="32"/>
      <c r="C95" s="27" t="s">
        <v>24</v>
      </c>
      <c r="F95" s="25" t="str">
        <f>E19</f>
        <v>MĚSTO TURNOV</v>
      </c>
      <c r="I95" s="27" t="s">
        <v>30</v>
      </c>
      <c r="J95" s="30" t="str">
        <f>E25</f>
        <v>Valbek, spol. s 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153</v>
      </c>
      <c r="D98" s="97"/>
      <c r="E98" s="97"/>
      <c r="F98" s="97"/>
      <c r="G98" s="97"/>
      <c r="H98" s="97"/>
      <c r="I98" s="97"/>
      <c r="J98" s="106" t="s">
        <v>154</v>
      </c>
      <c r="K98" s="97"/>
      <c r="L98" s="32"/>
    </row>
    <row r="99" spans="2:47" s="1" customFormat="1" ht="10.35" customHeight="1">
      <c r="B99" s="32"/>
      <c r="L99" s="32"/>
    </row>
    <row r="100" spans="2:47" s="1" customFormat="1" ht="22.9" customHeight="1">
      <c r="B100" s="32"/>
      <c r="C100" s="107" t="s">
        <v>155</v>
      </c>
      <c r="J100" s="66">
        <f>J129</f>
        <v>0</v>
      </c>
      <c r="L100" s="32"/>
      <c r="AU100" s="17" t="s">
        <v>156</v>
      </c>
    </row>
    <row r="101" spans="2:47" s="8" customFormat="1" ht="24.95" customHeight="1">
      <c r="B101" s="108"/>
      <c r="D101" s="109" t="s">
        <v>3726</v>
      </c>
      <c r="E101" s="110"/>
      <c r="F101" s="110"/>
      <c r="G101" s="110"/>
      <c r="H101" s="110"/>
      <c r="I101" s="110"/>
      <c r="J101" s="111">
        <f>J130</f>
        <v>0</v>
      </c>
      <c r="L101" s="108"/>
    </row>
    <row r="102" spans="2:47" s="8" customFormat="1" ht="24.95" customHeight="1">
      <c r="B102" s="108"/>
      <c r="D102" s="109" t="s">
        <v>3727</v>
      </c>
      <c r="E102" s="110"/>
      <c r="F102" s="110"/>
      <c r="G102" s="110"/>
      <c r="H102" s="110"/>
      <c r="I102" s="110"/>
      <c r="J102" s="111">
        <f>J138</f>
        <v>0</v>
      </c>
      <c r="L102" s="108"/>
    </row>
    <row r="103" spans="2:47" s="8" customFormat="1" ht="24.95" customHeight="1">
      <c r="B103" s="108"/>
      <c r="D103" s="109" t="s">
        <v>3728</v>
      </c>
      <c r="E103" s="110"/>
      <c r="F103" s="110"/>
      <c r="G103" s="110"/>
      <c r="H103" s="110"/>
      <c r="I103" s="110"/>
      <c r="J103" s="111">
        <f>J145</f>
        <v>0</v>
      </c>
      <c r="L103" s="108"/>
    </row>
    <row r="104" spans="2:47" s="8" customFormat="1" ht="24.95" customHeight="1">
      <c r="B104" s="108"/>
      <c r="D104" s="109" t="s">
        <v>3729</v>
      </c>
      <c r="E104" s="110"/>
      <c r="F104" s="110"/>
      <c r="G104" s="110"/>
      <c r="H104" s="110"/>
      <c r="I104" s="110"/>
      <c r="J104" s="111">
        <f>J148</f>
        <v>0</v>
      </c>
      <c r="L104" s="108"/>
    </row>
    <row r="105" spans="2:47" s="8" customFormat="1" ht="24.95" customHeight="1">
      <c r="B105" s="108"/>
      <c r="D105" s="109" t="s">
        <v>3730</v>
      </c>
      <c r="E105" s="110"/>
      <c r="F105" s="110"/>
      <c r="G105" s="110"/>
      <c r="H105" s="110"/>
      <c r="I105" s="110"/>
      <c r="J105" s="111">
        <f>J153</f>
        <v>0</v>
      </c>
      <c r="L105" s="108"/>
    </row>
    <row r="106" spans="2:47" s="1" customFormat="1" ht="21.75" customHeight="1">
      <c r="B106" s="32"/>
      <c r="L106" s="32"/>
    </row>
    <row r="107" spans="2:47" s="1" customFormat="1" ht="6.95" customHeight="1">
      <c r="B107" s="44"/>
      <c r="C107" s="45"/>
      <c r="D107" s="45"/>
      <c r="E107" s="45"/>
      <c r="F107" s="45"/>
      <c r="G107" s="45"/>
      <c r="H107" s="45"/>
      <c r="I107" s="45"/>
      <c r="J107" s="45"/>
      <c r="K107" s="45"/>
      <c r="L107" s="32"/>
    </row>
    <row r="111" spans="2:47" s="1" customFormat="1" ht="6.95" customHeight="1">
      <c r="B111" s="46"/>
      <c r="C111" s="47"/>
      <c r="D111" s="47"/>
      <c r="E111" s="47"/>
      <c r="F111" s="47"/>
      <c r="G111" s="47"/>
      <c r="H111" s="47"/>
      <c r="I111" s="47"/>
      <c r="J111" s="47"/>
      <c r="K111" s="47"/>
      <c r="L111" s="32"/>
    </row>
    <row r="112" spans="2:47" s="1" customFormat="1" ht="24.95" customHeight="1">
      <c r="B112" s="32"/>
      <c r="C112" s="21" t="s">
        <v>161</v>
      </c>
      <c r="L112" s="32"/>
    </row>
    <row r="113" spans="2:20" s="1" customFormat="1" ht="6.95" customHeight="1">
      <c r="B113" s="32"/>
      <c r="L113" s="32"/>
    </row>
    <row r="114" spans="2:20" s="1" customFormat="1" ht="12" customHeight="1">
      <c r="B114" s="32"/>
      <c r="C114" s="27" t="s">
        <v>16</v>
      </c>
      <c r="L114" s="32"/>
    </row>
    <row r="115" spans="2:20" s="1" customFormat="1" ht="16.5" customHeight="1">
      <c r="B115" s="32"/>
      <c r="E115" s="240" t="str">
        <f>E7</f>
        <v>PŘÍSTAVBA WALDORFSKÉ MŠ TURNOV</v>
      </c>
      <c r="F115" s="241"/>
      <c r="G115" s="241"/>
      <c r="H115" s="241"/>
      <c r="L115" s="32"/>
    </row>
    <row r="116" spans="2:20" ht="12" customHeight="1">
      <c r="B116" s="20"/>
      <c r="C116" s="27" t="s">
        <v>148</v>
      </c>
      <c r="L116" s="20"/>
    </row>
    <row r="117" spans="2:20" ht="16.5" customHeight="1">
      <c r="B117" s="20"/>
      <c r="E117" s="240" t="s">
        <v>202</v>
      </c>
      <c r="F117" s="208"/>
      <c r="G117" s="208"/>
      <c r="H117" s="208"/>
      <c r="L117" s="20"/>
    </row>
    <row r="118" spans="2:20" ht="12" customHeight="1">
      <c r="B118" s="20"/>
      <c r="C118" s="27" t="s">
        <v>150</v>
      </c>
      <c r="L118" s="20"/>
    </row>
    <row r="119" spans="2:20" s="1" customFormat="1" ht="16.5" customHeight="1">
      <c r="B119" s="32"/>
      <c r="E119" s="237" t="s">
        <v>2483</v>
      </c>
      <c r="F119" s="242"/>
      <c r="G119" s="242"/>
      <c r="H119" s="242"/>
      <c r="L119" s="32"/>
    </row>
    <row r="120" spans="2:20" s="1" customFormat="1" ht="12" customHeight="1">
      <c r="B120" s="32"/>
      <c r="C120" s="27" t="s">
        <v>3402</v>
      </c>
      <c r="L120" s="32"/>
    </row>
    <row r="121" spans="2:20" s="1" customFormat="1" ht="16.5" customHeight="1">
      <c r="B121" s="32"/>
      <c r="E121" s="202" t="str">
        <f>E13</f>
        <v>700.2.4.2 - Slaboproud</v>
      </c>
      <c r="F121" s="242"/>
      <c r="G121" s="242"/>
      <c r="H121" s="242"/>
      <c r="L121" s="32"/>
    </row>
    <row r="122" spans="2:20" s="1" customFormat="1" ht="6.95" customHeight="1">
      <c r="B122" s="32"/>
      <c r="L122" s="32"/>
    </row>
    <row r="123" spans="2:20" s="1" customFormat="1" ht="12" customHeight="1">
      <c r="B123" s="32"/>
      <c r="C123" s="27" t="s">
        <v>20</v>
      </c>
      <c r="F123" s="25" t="str">
        <f>F16</f>
        <v>Turnov</v>
      </c>
      <c r="I123" s="27" t="s">
        <v>22</v>
      </c>
      <c r="J123" s="52" t="str">
        <f>IF(J16="","",J16)</f>
        <v>24. 10. 2024</v>
      </c>
      <c r="L123" s="32"/>
    </row>
    <row r="124" spans="2:20" s="1" customFormat="1" ht="6.95" customHeight="1">
      <c r="B124" s="32"/>
      <c r="L124" s="32"/>
    </row>
    <row r="125" spans="2:20" s="1" customFormat="1" ht="15.2" customHeight="1">
      <c r="B125" s="32"/>
      <c r="C125" s="27" t="s">
        <v>24</v>
      </c>
      <c r="F125" s="25" t="str">
        <f>E19</f>
        <v>MĚSTO TURNOV</v>
      </c>
      <c r="I125" s="27" t="s">
        <v>30</v>
      </c>
      <c r="J125" s="30" t="str">
        <f>E25</f>
        <v>Valbek, spol. s r.o.</v>
      </c>
      <c r="L125" s="32"/>
    </row>
    <row r="126" spans="2:20" s="1" customFormat="1" ht="15.2" customHeight="1">
      <c r="B126" s="32"/>
      <c r="C126" s="27" t="s">
        <v>28</v>
      </c>
      <c r="F126" s="25" t="str">
        <f>IF(E22="","",E22)</f>
        <v>Vyplň údaj</v>
      </c>
      <c r="I126" s="27" t="s">
        <v>33</v>
      </c>
      <c r="J126" s="30" t="str">
        <f>E28</f>
        <v xml:space="preserve"> </v>
      </c>
      <c r="L126" s="32"/>
    </row>
    <row r="127" spans="2:20" s="1" customFormat="1" ht="10.35" customHeight="1">
      <c r="B127" s="32"/>
      <c r="L127" s="32"/>
    </row>
    <row r="128" spans="2:20" s="10" customFormat="1" ht="29.25" customHeight="1">
      <c r="B128" s="116"/>
      <c r="C128" s="117" t="s">
        <v>162</v>
      </c>
      <c r="D128" s="118" t="s">
        <v>62</v>
      </c>
      <c r="E128" s="118" t="s">
        <v>58</v>
      </c>
      <c r="F128" s="118" t="s">
        <v>59</v>
      </c>
      <c r="G128" s="118" t="s">
        <v>163</v>
      </c>
      <c r="H128" s="118" t="s">
        <v>164</v>
      </c>
      <c r="I128" s="118" t="s">
        <v>165</v>
      </c>
      <c r="J128" s="118" t="s">
        <v>154</v>
      </c>
      <c r="K128" s="119" t="s">
        <v>166</v>
      </c>
      <c r="L128" s="116"/>
      <c r="M128" s="59" t="s">
        <v>1</v>
      </c>
      <c r="N128" s="60" t="s">
        <v>41</v>
      </c>
      <c r="O128" s="60" t="s">
        <v>167</v>
      </c>
      <c r="P128" s="60" t="s">
        <v>168</v>
      </c>
      <c r="Q128" s="60" t="s">
        <v>169</v>
      </c>
      <c r="R128" s="60" t="s">
        <v>170</v>
      </c>
      <c r="S128" s="60" t="s">
        <v>171</v>
      </c>
      <c r="T128" s="61" t="s">
        <v>172</v>
      </c>
    </row>
    <row r="129" spans="2:65" s="1" customFormat="1" ht="22.9" customHeight="1">
      <c r="B129" s="32"/>
      <c r="C129" s="64" t="s">
        <v>173</v>
      </c>
      <c r="J129" s="120">
        <f>BK129</f>
        <v>0</v>
      </c>
      <c r="L129" s="32"/>
      <c r="M129" s="62"/>
      <c r="N129" s="53"/>
      <c r="O129" s="53"/>
      <c r="P129" s="121">
        <f>P130+P138+P145+P148+P153</f>
        <v>0</v>
      </c>
      <c r="Q129" s="53"/>
      <c r="R129" s="121">
        <f>R130+R138+R145+R148+R153</f>
        <v>0</v>
      </c>
      <c r="S129" s="53"/>
      <c r="T129" s="122">
        <f>T130+T138+T145+T148+T153</f>
        <v>0</v>
      </c>
      <c r="AT129" s="17" t="s">
        <v>76</v>
      </c>
      <c r="AU129" s="17" t="s">
        <v>156</v>
      </c>
      <c r="BK129" s="123">
        <f>BK130+BK138+BK145+BK148+BK153</f>
        <v>0</v>
      </c>
    </row>
    <row r="130" spans="2:65" s="11" customFormat="1" ht="25.9" customHeight="1">
      <c r="B130" s="124"/>
      <c r="D130" s="125" t="s">
        <v>76</v>
      </c>
      <c r="E130" s="126" t="s">
        <v>3731</v>
      </c>
      <c r="F130" s="126" t="s">
        <v>3413</v>
      </c>
      <c r="I130" s="127"/>
      <c r="J130" s="128">
        <f>BK130</f>
        <v>0</v>
      </c>
      <c r="L130" s="124"/>
      <c r="M130" s="129"/>
      <c r="P130" s="130">
        <f>SUM(P131:P137)</f>
        <v>0</v>
      </c>
      <c r="R130" s="130">
        <f>SUM(R131:R137)</f>
        <v>0</v>
      </c>
      <c r="T130" s="131">
        <f>SUM(T131:T137)</f>
        <v>0</v>
      </c>
      <c r="AR130" s="125" t="s">
        <v>84</v>
      </c>
      <c r="AT130" s="132" t="s">
        <v>76</v>
      </c>
      <c r="AU130" s="132" t="s">
        <v>77</v>
      </c>
      <c r="AY130" s="125" t="s">
        <v>177</v>
      </c>
      <c r="BK130" s="133">
        <f>SUM(BK131:BK137)</f>
        <v>0</v>
      </c>
    </row>
    <row r="131" spans="2:65" s="1" customFormat="1" ht="16.5" customHeight="1">
      <c r="B131" s="32"/>
      <c r="C131" s="136" t="s">
        <v>84</v>
      </c>
      <c r="D131" s="136" t="s">
        <v>180</v>
      </c>
      <c r="E131" s="137" t="s">
        <v>3732</v>
      </c>
      <c r="F131" s="138" t="s">
        <v>3733</v>
      </c>
      <c r="G131" s="139" t="s">
        <v>183</v>
      </c>
      <c r="H131" s="140">
        <v>1</v>
      </c>
      <c r="I131" s="141"/>
      <c r="J131" s="142">
        <f>ROUND(I131*H131,2)</f>
        <v>0</v>
      </c>
      <c r="K131" s="138" t="s">
        <v>1</v>
      </c>
      <c r="L131" s="32"/>
      <c r="M131" s="143" t="s">
        <v>1</v>
      </c>
      <c r="N131" s="144" t="s">
        <v>42</v>
      </c>
      <c r="P131" s="145">
        <f>O131*H131</f>
        <v>0</v>
      </c>
      <c r="Q131" s="145">
        <v>0</v>
      </c>
      <c r="R131" s="145">
        <f>Q131*H131</f>
        <v>0</v>
      </c>
      <c r="S131" s="145">
        <v>0</v>
      </c>
      <c r="T131" s="146">
        <f>S131*H131</f>
        <v>0</v>
      </c>
      <c r="AR131" s="147" t="s">
        <v>115</v>
      </c>
      <c r="AT131" s="147" t="s">
        <v>180</v>
      </c>
      <c r="AU131" s="147" t="s">
        <v>84</v>
      </c>
      <c r="AY131" s="17" t="s">
        <v>177</v>
      </c>
      <c r="BE131" s="148">
        <f>IF(N131="základní",J131,0)</f>
        <v>0</v>
      </c>
      <c r="BF131" s="148">
        <f>IF(N131="snížená",J131,0)</f>
        <v>0</v>
      </c>
      <c r="BG131" s="148">
        <f>IF(N131="zákl. přenesená",J131,0)</f>
        <v>0</v>
      </c>
      <c r="BH131" s="148">
        <f>IF(N131="sníž. přenesená",J131,0)</f>
        <v>0</v>
      </c>
      <c r="BI131" s="148">
        <f>IF(N131="nulová",J131,0)</f>
        <v>0</v>
      </c>
      <c r="BJ131" s="17" t="s">
        <v>84</v>
      </c>
      <c r="BK131" s="148">
        <f>ROUND(I131*H131,2)</f>
        <v>0</v>
      </c>
      <c r="BL131" s="17" t="s">
        <v>115</v>
      </c>
      <c r="BM131" s="147" t="s">
        <v>3734</v>
      </c>
    </row>
    <row r="132" spans="2:65" s="1" customFormat="1" ht="19.5">
      <c r="B132" s="32"/>
      <c r="D132" s="149" t="s">
        <v>186</v>
      </c>
      <c r="F132" s="150" t="s">
        <v>3735</v>
      </c>
      <c r="I132" s="151"/>
      <c r="L132" s="32"/>
      <c r="M132" s="152"/>
      <c r="T132" s="56"/>
      <c r="AT132" s="17" t="s">
        <v>186</v>
      </c>
      <c r="AU132" s="17" t="s">
        <v>84</v>
      </c>
    </row>
    <row r="133" spans="2:65" s="1" customFormat="1" ht="273">
      <c r="B133" s="32"/>
      <c r="D133" s="149" t="s">
        <v>784</v>
      </c>
      <c r="F133" s="193" t="s">
        <v>3736</v>
      </c>
      <c r="I133" s="151"/>
      <c r="L133" s="32"/>
      <c r="M133" s="152"/>
      <c r="T133" s="56"/>
      <c r="AT133" s="17" t="s">
        <v>784</v>
      </c>
      <c r="AU133" s="17" t="s">
        <v>84</v>
      </c>
    </row>
    <row r="134" spans="2:65" s="1" customFormat="1" ht="16.5" customHeight="1">
      <c r="B134" s="32"/>
      <c r="C134" s="136" t="s">
        <v>86</v>
      </c>
      <c r="D134" s="136" t="s">
        <v>180</v>
      </c>
      <c r="E134" s="137" t="s">
        <v>3737</v>
      </c>
      <c r="F134" s="138" t="s">
        <v>3738</v>
      </c>
      <c r="G134" s="139" t="s">
        <v>183</v>
      </c>
      <c r="H134" s="140">
        <v>2</v>
      </c>
      <c r="I134" s="141"/>
      <c r="J134" s="142">
        <f>ROUND(I134*H134,2)</f>
        <v>0</v>
      </c>
      <c r="K134" s="138" t="s">
        <v>1</v>
      </c>
      <c r="L134" s="32"/>
      <c r="M134" s="143" t="s">
        <v>1</v>
      </c>
      <c r="N134" s="144" t="s">
        <v>42</v>
      </c>
      <c r="P134" s="145">
        <f>O134*H134</f>
        <v>0</v>
      </c>
      <c r="Q134" s="145">
        <v>0</v>
      </c>
      <c r="R134" s="145">
        <f>Q134*H134</f>
        <v>0</v>
      </c>
      <c r="S134" s="145">
        <v>0</v>
      </c>
      <c r="T134" s="146">
        <f>S134*H134</f>
        <v>0</v>
      </c>
      <c r="AR134" s="147" t="s">
        <v>115</v>
      </c>
      <c r="AT134" s="147" t="s">
        <v>180</v>
      </c>
      <c r="AU134" s="147" t="s">
        <v>84</v>
      </c>
      <c r="AY134" s="17" t="s">
        <v>177</v>
      </c>
      <c r="BE134" s="148">
        <f>IF(N134="základní",J134,0)</f>
        <v>0</v>
      </c>
      <c r="BF134" s="148">
        <f>IF(N134="snížená",J134,0)</f>
        <v>0</v>
      </c>
      <c r="BG134" s="148">
        <f>IF(N134="zákl. přenesená",J134,0)</f>
        <v>0</v>
      </c>
      <c r="BH134" s="148">
        <f>IF(N134="sníž. přenesená",J134,0)</f>
        <v>0</v>
      </c>
      <c r="BI134" s="148">
        <f>IF(N134="nulová",J134,0)</f>
        <v>0</v>
      </c>
      <c r="BJ134" s="17" t="s">
        <v>84</v>
      </c>
      <c r="BK134" s="148">
        <f>ROUND(I134*H134,2)</f>
        <v>0</v>
      </c>
      <c r="BL134" s="17" t="s">
        <v>115</v>
      </c>
      <c r="BM134" s="147" t="s">
        <v>3739</v>
      </c>
    </row>
    <row r="135" spans="2:65" s="1" customFormat="1" ht="11.25">
      <c r="B135" s="32"/>
      <c r="D135" s="149" t="s">
        <v>186</v>
      </c>
      <c r="F135" s="150" t="s">
        <v>3738</v>
      </c>
      <c r="I135" s="151"/>
      <c r="L135" s="32"/>
      <c r="M135" s="152"/>
      <c r="T135" s="56"/>
      <c r="AT135" s="17" t="s">
        <v>186</v>
      </c>
      <c r="AU135" s="17" t="s">
        <v>84</v>
      </c>
    </row>
    <row r="136" spans="2:65" s="1" customFormat="1" ht="16.5" customHeight="1">
      <c r="B136" s="32"/>
      <c r="C136" s="136" t="s">
        <v>102</v>
      </c>
      <c r="D136" s="136" t="s">
        <v>180</v>
      </c>
      <c r="E136" s="137" t="s">
        <v>3740</v>
      </c>
      <c r="F136" s="138" t="s">
        <v>3741</v>
      </c>
      <c r="G136" s="139" t="s">
        <v>183</v>
      </c>
      <c r="H136" s="140">
        <v>2</v>
      </c>
      <c r="I136" s="141"/>
      <c r="J136" s="142">
        <f>ROUND(I136*H136,2)</f>
        <v>0</v>
      </c>
      <c r="K136" s="138" t="s">
        <v>1</v>
      </c>
      <c r="L136" s="32"/>
      <c r="M136" s="143" t="s">
        <v>1</v>
      </c>
      <c r="N136" s="144" t="s">
        <v>42</v>
      </c>
      <c r="P136" s="145">
        <f>O136*H136</f>
        <v>0</v>
      </c>
      <c r="Q136" s="145">
        <v>0</v>
      </c>
      <c r="R136" s="145">
        <f>Q136*H136</f>
        <v>0</v>
      </c>
      <c r="S136" s="145">
        <v>0</v>
      </c>
      <c r="T136" s="146">
        <f>S136*H136</f>
        <v>0</v>
      </c>
      <c r="AR136" s="147" t="s">
        <v>115</v>
      </c>
      <c r="AT136" s="147" t="s">
        <v>180</v>
      </c>
      <c r="AU136" s="147" t="s">
        <v>84</v>
      </c>
      <c r="AY136" s="17" t="s">
        <v>177</v>
      </c>
      <c r="BE136" s="148">
        <f>IF(N136="základní",J136,0)</f>
        <v>0</v>
      </c>
      <c r="BF136" s="148">
        <f>IF(N136="snížená",J136,0)</f>
        <v>0</v>
      </c>
      <c r="BG136" s="148">
        <f>IF(N136="zákl. přenesená",J136,0)</f>
        <v>0</v>
      </c>
      <c r="BH136" s="148">
        <f>IF(N136="sníž. přenesená",J136,0)</f>
        <v>0</v>
      </c>
      <c r="BI136" s="148">
        <f>IF(N136="nulová",J136,0)</f>
        <v>0</v>
      </c>
      <c r="BJ136" s="17" t="s">
        <v>84</v>
      </c>
      <c r="BK136" s="148">
        <f>ROUND(I136*H136,2)</f>
        <v>0</v>
      </c>
      <c r="BL136" s="17" t="s">
        <v>115</v>
      </c>
      <c r="BM136" s="147" t="s">
        <v>3742</v>
      </c>
    </row>
    <row r="137" spans="2:65" s="1" customFormat="1" ht="11.25">
      <c r="B137" s="32"/>
      <c r="D137" s="149" t="s">
        <v>186</v>
      </c>
      <c r="F137" s="150" t="s">
        <v>3741</v>
      </c>
      <c r="I137" s="151"/>
      <c r="L137" s="32"/>
      <c r="M137" s="152"/>
      <c r="T137" s="56"/>
      <c r="AT137" s="17" t="s">
        <v>186</v>
      </c>
      <c r="AU137" s="17" t="s">
        <v>84</v>
      </c>
    </row>
    <row r="138" spans="2:65" s="11" customFormat="1" ht="25.9" customHeight="1">
      <c r="B138" s="124"/>
      <c r="D138" s="125" t="s">
        <v>76</v>
      </c>
      <c r="E138" s="126" t="s">
        <v>3743</v>
      </c>
      <c r="F138" s="126" t="s">
        <v>3744</v>
      </c>
      <c r="I138" s="127"/>
      <c r="J138" s="128">
        <f>BK138</f>
        <v>0</v>
      </c>
      <c r="L138" s="124"/>
      <c r="M138" s="129"/>
      <c r="P138" s="130">
        <f>SUM(P139:P144)</f>
        <v>0</v>
      </c>
      <c r="R138" s="130">
        <f>SUM(R139:R144)</f>
        <v>0</v>
      </c>
      <c r="T138" s="131">
        <f>SUM(T139:T144)</f>
        <v>0</v>
      </c>
      <c r="AR138" s="125" t="s">
        <v>84</v>
      </c>
      <c r="AT138" s="132" t="s">
        <v>76</v>
      </c>
      <c r="AU138" s="132" t="s">
        <v>77</v>
      </c>
      <c r="AY138" s="125" t="s">
        <v>177</v>
      </c>
      <c r="BK138" s="133">
        <f>SUM(BK139:BK144)</f>
        <v>0</v>
      </c>
    </row>
    <row r="139" spans="2:65" s="1" customFormat="1" ht="16.5" customHeight="1">
      <c r="B139" s="32"/>
      <c r="C139" s="136" t="s">
        <v>115</v>
      </c>
      <c r="D139" s="136" t="s">
        <v>180</v>
      </c>
      <c r="E139" s="137" t="s">
        <v>3745</v>
      </c>
      <c r="F139" s="138" t="s">
        <v>3746</v>
      </c>
      <c r="G139" s="139" t="s">
        <v>183</v>
      </c>
      <c r="H139" s="140">
        <v>4</v>
      </c>
      <c r="I139" s="141"/>
      <c r="J139" s="142">
        <f>ROUND(I139*H139,2)</f>
        <v>0</v>
      </c>
      <c r="K139" s="138" t="s">
        <v>1</v>
      </c>
      <c r="L139" s="32"/>
      <c r="M139" s="143" t="s">
        <v>1</v>
      </c>
      <c r="N139" s="144" t="s">
        <v>42</v>
      </c>
      <c r="P139" s="145">
        <f>O139*H139</f>
        <v>0</v>
      </c>
      <c r="Q139" s="145">
        <v>0</v>
      </c>
      <c r="R139" s="145">
        <f>Q139*H139</f>
        <v>0</v>
      </c>
      <c r="S139" s="145">
        <v>0</v>
      </c>
      <c r="T139" s="146">
        <f>S139*H139</f>
        <v>0</v>
      </c>
      <c r="AR139" s="147" t="s">
        <v>115</v>
      </c>
      <c r="AT139" s="147" t="s">
        <v>180</v>
      </c>
      <c r="AU139" s="147" t="s">
        <v>84</v>
      </c>
      <c r="AY139" s="17" t="s">
        <v>177</v>
      </c>
      <c r="BE139" s="148">
        <f>IF(N139="základní",J139,0)</f>
        <v>0</v>
      </c>
      <c r="BF139" s="148">
        <f>IF(N139="snížená",J139,0)</f>
        <v>0</v>
      </c>
      <c r="BG139" s="148">
        <f>IF(N139="zákl. přenesená",J139,0)</f>
        <v>0</v>
      </c>
      <c r="BH139" s="148">
        <f>IF(N139="sníž. přenesená",J139,0)</f>
        <v>0</v>
      </c>
      <c r="BI139" s="148">
        <f>IF(N139="nulová",J139,0)</f>
        <v>0</v>
      </c>
      <c r="BJ139" s="17" t="s">
        <v>84</v>
      </c>
      <c r="BK139" s="148">
        <f>ROUND(I139*H139,2)</f>
        <v>0</v>
      </c>
      <c r="BL139" s="17" t="s">
        <v>115</v>
      </c>
      <c r="BM139" s="147" t="s">
        <v>3747</v>
      </c>
    </row>
    <row r="140" spans="2:65" s="1" customFormat="1" ht="11.25">
      <c r="B140" s="32"/>
      <c r="D140" s="149" t="s">
        <v>186</v>
      </c>
      <c r="F140" s="150" t="s">
        <v>3746</v>
      </c>
      <c r="I140" s="151"/>
      <c r="L140" s="32"/>
      <c r="M140" s="152"/>
      <c r="T140" s="56"/>
      <c r="AT140" s="17" t="s">
        <v>186</v>
      </c>
      <c r="AU140" s="17" t="s">
        <v>84</v>
      </c>
    </row>
    <row r="141" spans="2:65" s="1" customFormat="1" ht="16.5" customHeight="1">
      <c r="B141" s="32"/>
      <c r="C141" s="136" t="s">
        <v>176</v>
      </c>
      <c r="D141" s="136" t="s">
        <v>180</v>
      </c>
      <c r="E141" s="137" t="s">
        <v>3748</v>
      </c>
      <c r="F141" s="138" t="s">
        <v>3749</v>
      </c>
      <c r="G141" s="139" t="s">
        <v>183</v>
      </c>
      <c r="H141" s="140">
        <v>1</v>
      </c>
      <c r="I141" s="141"/>
      <c r="J141" s="142">
        <f>ROUND(I141*H141,2)</f>
        <v>0</v>
      </c>
      <c r="K141" s="138" t="s">
        <v>1</v>
      </c>
      <c r="L141" s="32"/>
      <c r="M141" s="143" t="s">
        <v>1</v>
      </c>
      <c r="N141" s="144" t="s">
        <v>42</v>
      </c>
      <c r="P141" s="145">
        <f>O141*H141</f>
        <v>0</v>
      </c>
      <c r="Q141" s="145">
        <v>0</v>
      </c>
      <c r="R141" s="145">
        <f>Q141*H141</f>
        <v>0</v>
      </c>
      <c r="S141" s="145">
        <v>0</v>
      </c>
      <c r="T141" s="146">
        <f>S141*H141</f>
        <v>0</v>
      </c>
      <c r="AR141" s="147" t="s">
        <v>115</v>
      </c>
      <c r="AT141" s="147" t="s">
        <v>180</v>
      </c>
      <c r="AU141" s="147" t="s">
        <v>84</v>
      </c>
      <c r="AY141" s="17" t="s">
        <v>177</v>
      </c>
      <c r="BE141" s="148">
        <f>IF(N141="základní",J141,0)</f>
        <v>0</v>
      </c>
      <c r="BF141" s="148">
        <f>IF(N141="snížená",J141,0)</f>
        <v>0</v>
      </c>
      <c r="BG141" s="148">
        <f>IF(N141="zákl. přenesená",J141,0)</f>
        <v>0</v>
      </c>
      <c r="BH141" s="148">
        <f>IF(N141="sníž. přenesená",J141,0)</f>
        <v>0</v>
      </c>
      <c r="BI141" s="148">
        <f>IF(N141="nulová",J141,0)</f>
        <v>0</v>
      </c>
      <c r="BJ141" s="17" t="s">
        <v>84</v>
      </c>
      <c r="BK141" s="148">
        <f>ROUND(I141*H141,2)</f>
        <v>0</v>
      </c>
      <c r="BL141" s="17" t="s">
        <v>115</v>
      </c>
      <c r="BM141" s="147" t="s">
        <v>3750</v>
      </c>
    </row>
    <row r="142" spans="2:65" s="1" customFormat="1" ht="11.25">
      <c r="B142" s="32"/>
      <c r="D142" s="149" t="s">
        <v>186</v>
      </c>
      <c r="F142" s="150" t="s">
        <v>3749</v>
      </c>
      <c r="I142" s="151"/>
      <c r="L142" s="32"/>
      <c r="M142" s="152"/>
      <c r="T142" s="56"/>
      <c r="AT142" s="17" t="s">
        <v>186</v>
      </c>
      <c r="AU142" s="17" t="s">
        <v>84</v>
      </c>
    </row>
    <row r="143" spans="2:65" s="1" customFormat="1" ht="16.5" customHeight="1">
      <c r="B143" s="32"/>
      <c r="C143" s="136" t="s">
        <v>277</v>
      </c>
      <c r="D143" s="136" t="s">
        <v>180</v>
      </c>
      <c r="E143" s="137" t="s">
        <v>3751</v>
      </c>
      <c r="F143" s="138" t="s">
        <v>3489</v>
      </c>
      <c r="G143" s="139" t="s">
        <v>183</v>
      </c>
      <c r="H143" s="140">
        <v>5</v>
      </c>
      <c r="I143" s="141"/>
      <c r="J143" s="142">
        <f>ROUND(I143*H143,2)</f>
        <v>0</v>
      </c>
      <c r="K143" s="138" t="s">
        <v>1</v>
      </c>
      <c r="L143" s="32"/>
      <c r="M143" s="143" t="s">
        <v>1</v>
      </c>
      <c r="N143" s="144" t="s">
        <v>42</v>
      </c>
      <c r="P143" s="145">
        <f>O143*H143</f>
        <v>0</v>
      </c>
      <c r="Q143" s="145">
        <v>0</v>
      </c>
      <c r="R143" s="145">
        <f>Q143*H143</f>
        <v>0</v>
      </c>
      <c r="S143" s="145">
        <v>0</v>
      </c>
      <c r="T143" s="146">
        <f>S143*H143</f>
        <v>0</v>
      </c>
      <c r="AR143" s="147" t="s">
        <v>115</v>
      </c>
      <c r="AT143" s="147" t="s">
        <v>180</v>
      </c>
      <c r="AU143" s="147" t="s">
        <v>84</v>
      </c>
      <c r="AY143" s="17" t="s">
        <v>177</v>
      </c>
      <c r="BE143" s="148">
        <f>IF(N143="základní",J143,0)</f>
        <v>0</v>
      </c>
      <c r="BF143" s="148">
        <f>IF(N143="snížená",J143,0)</f>
        <v>0</v>
      </c>
      <c r="BG143" s="148">
        <f>IF(N143="zákl. přenesená",J143,0)</f>
        <v>0</v>
      </c>
      <c r="BH143" s="148">
        <f>IF(N143="sníž. přenesená",J143,0)</f>
        <v>0</v>
      </c>
      <c r="BI143" s="148">
        <f>IF(N143="nulová",J143,0)</f>
        <v>0</v>
      </c>
      <c r="BJ143" s="17" t="s">
        <v>84</v>
      </c>
      <c r="BK143" s="148">
        <f>ROUND(I143*H143,2)</f>
        <v>0</v>
      </c>
      <c r="BL143" s="17" t="s">
        <v>115</v>
      </c>
      <c r="BM143" s="147" t="s">
        <v>3752</v>
      </c>
    </row>
    <row r="144" spans="2:65" s="1" customFormat="1" ht="11.25">
      <c r="B144" s="32"/>
      <c r="D144" s="149" t="s">
        <v>186</v>
      </c>
      <c r="F144" s="150" t="s">
        <v>3489</v>
      </c>
      <c r="I144" s="151"/>
      <c r="L144" s="32"/>
      <c r="M144" s="152"/>
      <c r="T144" s="56"/>
      <c r="AT144" s="17" t="s">
        <v>186</v>
      </c>
      <c r="AU144" s="17" t="s">
        <v>84</v>
      </c>
    </row>
    <row r="145" spans="2:65" s="11" customFormat="1" ht="25.9" customHeight="1">
      <c r="B145" s="124"/>
      <c r="D145" s="125" t="s">
        <v>76</v>
      </c>
      <c r="E145" s="126" t="s">
        <v>3753</v>
      </c>
      <c r="F145" s="126" t="s">
        <v>3571</v>
      </c>
      <c r="I145" s="127"/>
      <c r="J145" s="128">
        <f>BK145</f>
        <v>0</v>
      </c>
      <c r="L145" s="124"/>
      <c r="M145" s="129"/>
      <c r="P145" s="130">
        <f>SUM(P146:P147)</f>
        <v>0</v>
      </c>
      <c r="R145" s="130">
        <f>SUM(R146:R147)</f>
        <v>0</v>
      </c>
      <c r="T145" s="131">
        <f>SUM(T146:T147)</f>
        <v>0</v>
      </c>
      <c r="AR145" s="125" t="s">
        <v>84</v>
      </c>
      <c r="AT145" s="132" t="s">
        <v>76</v>
      </c>
      <c r="AU145" s="132" t="s">
        <v>77</v>
      </c>
      <c r="AY145" s="125" t="s">
        <v>177</v>
      </c>
      <c r="BK145" s="133">
        <f>SUM(BK146:BK147)</f>
        <v>0</v>
      </c>
    </row>
    <row r="146" spans="2:65" s="1" customFormat="1" ht="16.5" customHeight="1">
      <c r="B146" s="32"/>
      <c r="C146" s="136" t="s">
        <v>283</v>
      </c>
      <c r="D146" s="136" t="s">
        <v>180</v>
      </c>
      <c r="E146" s="137" t="s">
        <v>3754</v>
      </c>
      <c r="F146" s="138" t="s">
        <v>3755</v>
      </c>
      <c r="G146" s="139" t="s">
        <v>236</v>
      </c>
      <c r="H146" s="140">
        <v>200</v>
      </c>
      <c r="I146" s="141"/>
      <c r="J146" s="142">
        <f>ROUND(I146*H146,2)</f>
        <v>0</v>
      </c>
      <c r="K146" s="138" t="s">
        <v>1</v>
      </c>
      <c r="L146" s="32"/>
      <c r="M146" s="143" t="s">
        <v>1</v>
      </c>
      <c r="N146" s="144" t="s">
        <v>42</v>
      </c>
      <c r="P146" s="145">
        <f>O146*H146</f>
        <v>0</v>
      </c>
      <c r="Q146" s="145">
        <v>0</v>
      </c>
      <c r="R146" s="145">
        <f>Q146*H146</f>
        <v>0</v>
      </c>
      <c r="S146" s="145">
        <v>0</v>
      </c>
      <c r="T146" s="146">
        <f>S146*H146</f>
        <v>0</v>
      </c>
      <c r="AR146" s="147" t="s">
        <v>115</v>
      </c>
      <c r="AT146" s="147" t="s">
        <v>180</v>
      </c>
      <c r="AU146" s="147" t="s">
        <v>84</v>
      </c>
      <c r="AY146" s="17" t="s">
        <v>177</v>
      </c>
      <c r="BE146" s="148">
        <f>IF(N146="základní",J146,0)</f>
        <v>0</v>
      </c>
      <c r="BF146" s="148">
        <f>IF(N146="snížená",J146,0)</f>
        <v>0</v>
      </c>
      <c r="BG146" s="148">
        <f>IF(N146="zákl. přenesená",J146,0)</f>
        <v>0</v>
      </c>
      <c r="BH146" s="148">
        <f>IF(N146="sníž. přenesená",J146,0)</f>
        <v>0</v>
      </c>
      <c r="BI146" s="148">
        <f>IF(N146="nulová",J146,0)</f>
        <v>0</v>
      </c>
      <c r="BJ146" s="17" t="s">
        <v>84</v>
      </c>
      <c r="BK146" s="148">
        <f>ROUND(I146*H146,2)</f>
        <v>0</v>
      </c>
      <c r="BL146" s="17" t="s">
        <v>115</v>
      </c>
      <c r="BM146" s="147" t="s">
        <v>3756</v>
      </c>
    </row>
    <row r="147" spans="2:65" s="1" customFormat="1" ht="11.25">
      <c r="B147" s="32"/>
      <c r="D147" s="149" t="s">
        <v>186</v>
      </c>
      <c r="F147" s="150" t="s">
        <v>3755</v>
      </c>
      <c r="I147" s="151"/>
      <c r="L147" s="32"/>
      <c r="M147" s="152"/>
      <c r="T147" s="56"/>
      <c r="AT147" s="17" t="s">
        <v>186</v>
      </c>
      <c r="AU147" s="17" t="s">
        <v>84</v>
      </c>
    </row>
    <row r="148" spans="2:65" s="11" customFormat="1" ht="25.9" customHeight="1">
      <c r="B148" s="124"/>
      <c r="D148" s="125" t="s">
        <v>76</v>
      </c>
      <c r="E148" s="126" t="s">
        <v>3757</v>
      </c>
      <c r="F148" s="126" t="s">
        <v>3545</v>
      </c>
      <c r="I148" s="127"/>
      <c r="J148" s="128">
        <f>BK148</f>
        <v>0</v>
      </c>
      <c r="L148" s="124"/>
      <c r="M148" s="129"/>
      <c r="P148" s="130">
        <f>SUM(P149:P152)</f>
        <v>0</v>
      </c>
      <c r="R148" s="130">
        <f>SUM(R149:R152)</f>
        <v>0</v>
      </c>
      <c r="T148" s="131">
        <f>SUM(T149:T152)</f>
        <v>0</v>
      </c>
      <c r="AR148" s="125" t="s">
        <v>84</v>
      </c>
      <c r="AT148" s="132" t="s">
        <v>76</v>
      </c>
      <c r="AU148" s="132" t="s">
        <v>77</v>
      </c>
      <c r="AY148" s="125" t="s">
        <v>177</v>
      </c>
      <c r="BK148" s="133">
        <f>SUM(BK149:BK152)</f>
        <v>0</v>
      </c>
    </row>
    <row r="149" spans="2:65" s="1" customFormat="1" ht="16.5" customHeight="1">
      <c r="B149" s="32"/>
      <c r="C149" s="136" t="s">
        <v>290</v>
      </c>
      <c r="D149" s="136" t="s">
        <v>180</v>
      </c>
      <c r="E149" s="137" t="s">
        <v>3758</v>
      </c>
      <c r="F149" s="138" t="s">
        <v>3759</v>
      </c>
      <c r="G149" s="139" t="s">
        <v>236</v>
      </c>
      <c r="H149" s="140">
        <v>30</v>
      </c>
      <c r="I149" s="141"/>
      <c r="J149" s="142">
        <f>ROUND(I149*H149,2)</f>
        <v>0</v>
      </c>
      <c r="K149" s="138" t="s">
        <v>1</v>
      </c>
      <c r="L149" s="32"/>
      <c r="M149" s="143" t="s">
        <v>1</v>
      </c>
      <c r="N149" s="144" t="s">
        <v>42</v>
      </c>
      <c r="P149" s="145">
        <f>O149*H149</f>
        <v>0</v>
      </c>
      <c r="Q149" s="145">
        <v>0</v>
      </c>
      <c r="R149" s="145">
        <f>Q149*H149</f>
        <v>0</v>
      </c>
      <c r="S149" s="145">
        <v>0</v>
      </c>
      <c r="T149" s="146">
        <f>S149*H149</f>
        <v>0</v>
      </c>
      <c r="AR149" s="147" t="s">
        <v>115</v>
      </c>
      <c r="AT149" s="147" t="s">
        <v>180</v>
      </c>
      <c r="AU149" s="147" t="s">
        <v>84</v>
      </c>
      <c r="AY149" s="17" t="s">
        <v>177</v>
      </c>
      <c r="BE149" s="148">
        <f>IF(N149="základní",J149,0)</f>
        <v>0</v>
      </c>
      <c r="BF149" s="148">
        <f>IF(N149="snížená",J149,0)</f>
        <v>0</v>
      </c>
      <c r="BG149" s="148">
        <f>IF(N149="zákl. přenesená",J149,0)</f>
        <v>0</v>
      </c>
      <c r="BH149" s="148">
        <f>IF(N149="sníž. přenesená",J149,0)</f>
        <v>0</v>
      </c>
      <c r="BI149" s="148">
        <f>IF(N149="nulová",J149,0)</f>
        <v>0</v>
      </c>
      <c r="BJ149" s="17" t="s">
        <v>84</v>
      </c>
      <c r="BK149" s="148">
        <f>ROUND(I149*H149,2)</f>
        <v>0</v>
      </c>
      <c r="BL149" s="17" t="s">
        <v>115</v>
      </c>
      <c r="BM149" s="147" t="s">
        <v>3760</v>
      </c>
    </row>
    <row r="150" spans="2:65" s="1" customFormat="1" ht="11.25">
      <c r="B150" s="32"/>
      <c r="D150" s="149" t="s">
        <v>186</v>
      </c>
      <c r="F150" s="150" t="s">
        <v>3759</v>
      </c>
      <c r="I150" s="151"/>
      <c r="L150" s="32"/>
      <c r="M150" s="152"/>
      <c r="T150" s="56"/>
      <c r="AT150" s="17" t="s">
        <v>186</v>
      </c>
      <c r="AU150" s="17" t="s">
        <v>84</v>
      </c>
    </row>
    <row r="151" spans="2:65" s="1" customFormat="1" ht="16.5" customHeight="1">
      <c r="B151" s="32"/>
      <c r="C151" s="136" t="s">
        <v>299</v>
      </c>
      <c r="D151" s="136" t="s">
        <v>180</v>
      </c>
      <c r="E151" s="137" t="s">
        <v>3761</v>
      </c>
      <c r="F151" s="138" t="s">
        <v>3696</v>
      </c>
      <c r="G151" s="139" t="s">
        <v>2853</v>
      </c>
      <c r="H151" s="140">
        <v>15</v>
      </c>
      <c r="I151" s="141"/>
      <c r="J151" s="142">
        <f>ROUND(I151*H151,2)</f>
        <v>0</v>
      </c>
      <c r="K151" s="138" t="s">
        <v>1</v>
      </c>
      <c r="L151" s="32"/>
      <c r="M151" s="143" t="s">
        <v>1</v>
      </c>
      <c r="N151" s="144" t="s">
        <v>42</v>
      </c>
      <c r="P151" s="145">
        <f>O151*H151</f>
        <v>0</v>
      </c>
      <c r="Q151" s="145">
        <v>0</v>
      </c>
      <c r="R151" s="145">
        <f>Q151*H151</f>
        <v>0</v>
      </c>
      <c r="S151" s="145">
        <v>0</v>
      </c>
      <c r="T151" s="146">
        <f>S151*H151</f>
        <v>0</v>
      </c>
      <c r="AR151" s="147" t="s">
        <v>115</v>
      </c>
      <c r="AT151" s="147" t="s">
        <v>180</v>
      </c>
      <c r="AU151" s="147" t="s">
        <v>84</v>
      </c>
      <c r="AY151" s="17" t="s">
        <v>177</v>
      </c>
      <c r="BE151" s="148">
        <f>IF(N151="základní",J151,0)</f>
        <v>0</v>
      </c>
      <c r="BF151" s="148">
        <f>IF(N151="snížená",J151,0)</f>
        <v>0</v>
      </c>
      <c r="BG151" s="148">
        <f>IF(N151="zákl. přenesená",J151,0)</f>
        <v>0</v>
      </c>
      <c r="BH151" s="148">
        <f>IF(N151="sníž. přenesená",J151,0)</f>
        <v>0</v>
      </c>
      <c r="BI151" s="148">
        <f>IF(N151="nulová",J151,0)</f>
        <v>0</v>
      </c>
      <c r="BJ151" s="17" t="s">
        <v>84</v>
      </c>
      <c r="BK151" s="148">
        <f>ROUND(I151*H151,2)</f>
        <v>0</v>
      </c>
      <c r="BL151" s="17" t="s">
        <v>115</v>
      </c>
      <c r="BM151" s="147" t="s">
        <v>3762</v>
      </c>
    </row>
    <row r="152" spans="2:65" s="1" customFormat="1" ht="11.25">
      <c r="B152" s="32"/>
      <c r="D152" s="149" t="s">
        <v>186</v>
      </c>
      <c r="F152" s="150" t="s">
        <v>3696</v>
      </c>
      <c r="I152" s="151"/>
      <c r="L152" s="32"/>
      <c r="M152" s="152"/>
      <c r="T152" s="56"/>
      <c r="AT152" s="17" t="s">
        <v>186</v>
      </c>
      <c r="AU152" s="17" t="s">
        <v>84</v>
      </c>
    </row>
    <row r="153" spans="2:65" s="11" customFormat="1" ht="25.9" customHeight="1">
      <c r="B153" s="124"/>
      <c r="D153" s="125" t="s">
        <v>76</v>
      </c>
      <c r="E153" s="126" t="s">
        <v>3763</v>
      </c>
      <c r="F153" s="126" t="s">
        <v>2815</v>
      </c>
      <c r="I153" s="127"/>
      <c r="J153" s="128">
        <f>BK153</f>
        <v>0</v>
      </c>
      <c r="L153" s="124"/>
      <c r="M153" s="129"/>
      <c r="P153" s="130">
        <f>SUM(P154:P167)</f>
        <v>0</v>
      </c>
      <c r="R153" s="130">
        <f>SUM(R154:R167)</f>
        <v>0</v>
      </c>
      <c r="T153" s="131">
        <f>SUM(T154:T167)</f>
        <v>0</v>
      </c>
      <c r="AR153" s="125" t="s">
        <v>84</v>
      </c>
      <c r="AT153" s="132" t="s">
        <v>76</v>
      </c>
      <c r="AU153" s="132" t="s">
        <v>77</v>
      </c>
      <c r="AY153" s="125" t="s">
        <v>177</v>
      </c>
      <c r="BK153" s="133">
        <f>SUM(BK154:BK167)</f>
        <v>0</v>
      </c>
    </row>
    <row r="154" spans="2:65" s="1" customFormat="1" ht="16.5" customHeight="1">
      <c r="B154" s="32"/>
      <c r="C154" s="136" t="s">
        <v>304</v>
      </c>
      <c r="D154" s="136" t="s">
        <v>180</v>
      </c>
      <c r="E154" s="137" t="s">
        <v>3764</v>
      </c>
      <c r="F154" s="138" t="s">
        <v>3684</v>
      </c>
      <c r="G154" s="139" t="s">
        <v>183</v>
      </c>
      <c r="H154" s="140">
        <v>1</v>
      </c>
      <c r="I154" s="141"/>
      <c r="J154" s="142">
        <f>ROUND(I154*H154,2)</f>
        <v>0</v>
      </c>
      <c r="K154" s="138" t="s">
        <v>1</v>
      </c>
      <c r="L154" s="32"/>
      <c r="M154" s="143" t="s">
        <v>1</v>
      </c>
      <c r="N154" s="144" t="s">
        <v>42</v>
      </c>
      <c r="P154" s="145">
        <f>O154*H154</f>
        <v>0</v>
      </c>
      <c r="Q154" s="145">
        <v>0</v>
      </c>
      <c r="R154" s="145">
        <f>Q154*H154</f>
        <v>0</v>
      </c>
      <c r="S154" s="145">
        <v>0</v>
      </c>
      <c r="T154" s="146">
        <f>S154*H154</f>
        <v>0</v>
      </c>
      <c r="AR154" s="147" t="s">
        <v>115</v>
      </c>
      <c r="AT154" s="147" t="s">
        <v>180</v>
      </c>
      <c r="AU154" s="147" t="s">
        <v>84</v>
      </c>
      <c r="AY154" s="17" t="s">
        <v>177</v>
      </c>
      <c r="BE154" s="148">
        <f>IF(N154="základní",J154,0)</f>
        <v>0</v>
      </c>
      <c r="BF154" s="148">
        <f>IF(N154="snížená",J154,0)</f>
        <v>0</v>
      </c>
      <c r="BG154" s="148">
        <f>IF(N154="zákl. přenesená",J154,0)</f>
        <v>0</v>
      </c>
      <c r="BH154" s="148">
        <f>IF(N154="sníž. přenesená",J154,0)</f>
        <v>0</v>
      </c>
      <c r="BI154" s="148">
        <f>IF(N154="nulová",J154,0)</f>
        <v>0</v>
      </c>
      <c r="BJ154" s="17" t="s">
        <v>84</v>
      </c>
      <c r="BK154" s="148">
        <f>ROUND(I154*H154,2)</f>
        <v>0</v>
      </c>
      <c r="BL154" s="17" t="s">
        <v>115</v>
      </c>
      <c r="BM154" s="147" t="s">
        <v>3765</v>
      </c>
    </row>
    <row r="155" spans="2:65" s="1" customFormat="1" ht="11.25">
      <c r="B155" s="32"/>
      <c r="D155" s="149" t="s">
        <v>186</v>
      </c>
      <c r="F155" s="150" t="s">
        <v>3684</v>
      </c>
      <c r="I155" s="151"/>
      <c r="L155" s="32"/>
      <c r="M155" s="152"/>
      <c r="T155" s="56"/>
      <c r="AT155" s="17" t="s">
        <v>186</v>
      </c>
      <c r="AU155" s="17" t="s">
        <v>84</v>
      </c>
    </row>
    <row r="156" spans="2:65" s="1" customFormat="1" ht="16.5" customHeight="1">
      <c r="B156" s="32"/>
      <c r="C156" s="136" t="s">
        <v>311</v>
      </c>
      <c r="D156" s="136" t="s">
        <v>180</v>
      </c>
      <c r="E156" s="137" t="s">
        <v>3766</v>
      </c>
      <c r="F156" s="138" t="s">
        <v>3699</v>
      </c>
      <c r="G156" s="139" t="s">
        <v>183</v>
      </c>
      <c r="H156" s="140">
        <v>2</v>
      </c>
      <c r="I156" s="141"/>
      <c r="J156" s="142">
        <f>ROUND(I156*H156,2)</f>
        <v>0</v>
      </c>
      <c r="K156" s="138" t="s">
        <v>1</v>
      </c>
      <c r="L156" s="32"/>
      <c r="M156" s="143" t="s">
        <v>1</v>
      </c>
      <c r="N156" s="144" t="s">
        <v>42</v>
      </c>
      <c r="P156" s="145">
        <f>O156*H156</f>
        <v>0</v>
      </c>
      <c r="Q156" s="145">
        <v>0</v>
      </c>
      <c r="R156" s="145">
        <f>Q156*H156</f>
        <v>0</v>
      </c>
      <c r="S156" s="145">
        <v>0</v>
      </c>
      <c r="T156" s="146">
        <f>S156*H156</f>
        <v>0</v>
      </c>
      <c r="AR156" s="147" t="s">
        <v>115</v>
      </c>
      <c r="AT156" s="147" t="s">
        <v>180</v>
      </c>
      <c r="AU156" s="147" t="s">
        <v>84</v>
      </c>
      <c r="AY156" s="17" t="s">
        <v>177</v>
      </c>
      <c r="BE156" s="148">
        <f>IF(N156="základní",J156,0)</f>
        <v>0</v>
      </c>
      <c r="BF156" s="148">
        <f>IF(N156="snížená",J156,0)</f>
        <v>0</v>
      </c>
      <c r="BG156" s="148">
        <f>IF(N156="zákl. přenesená",J156,0)</f>
        <v>0</v>
      </c>
      <c r="BH156" s="148">
        <f>IF(N156="sníž. přenesená",J156,0)</f>
        <v>0</v>
      </c>
      <c r="BI156" s="148">
        <f>IF(N156="nulová",J156,0)</f>
        <v>0</v>
      </c>
      <c r="BJ156" s="17" t="s">
        <v>84</v>
      </c>
      <c r="BK156" s="148">
        <f>ROUND(I156*H156,2)</f>
        <v>0</v>
      </c>
      <c r="BL156" s="17" t="s">
        <v>115</v>
      </c>
      <c r="BM156" s="147" t="s">
        <v>3767</v>
      </c>
    </row>
    <row r="157" spans="2:65" s="1" customFormat="1" ht="11.25">
      <c r="B157" s="32"/>
      <c r="D157" s="149" t="s">
        <v>186</v>
      </c>
      <c r="F157" s="150" t="s">
        <v>3699</v>
      </c>
      <c r="I157" s="151"/>
      <c r="L157" s="32"/>
      <c r="M157" s="152"/>
      <c r="T157" s="56"/>
      <c r="AT157" s="17" t="s">
        <v>186</v>
      </c>
      <c r="AU157" s="17" t="s">
        <v>84</v>
      </c>
    </row>
    <row r="158" spans="2:65" s="1" customFormat="1" ht="16.5" customHeight="1">
      <c r="B158" s="32"/>
      <c r="C158" s="136" t="s">
        <v>8</v>
      </c>
      <c r="D158" s="136" t="s">
        <v>180</v>
      </c>
      <c r="E158" s="137" t="s">
        <v>3768</v>
      </c>
      <c r="F158" s="138" t="s">
        <v>3705</v>
      </c>
      <c r="G158" s="139" t="s">
        <v>183</v>
      </c>
      <c r="H158" s="140">
        <v>1</v>
      </c>
      <c r="I158" s="141"/>
      <c r="J158" s="142">
        <f>ROUND(I158*H158,2)</f>
        <v>0</v>
      </c>
      <c r="K158" s="138" t="s">
        <v>1</v>
      </c>
      <c r="L158" s="32"/>
      <c r="M158" s="143" t="s">
        <v>1</v>
      </c>
      <c r="N158" s="144" t="s">
        <v>42</v>
      </c>
      <c r="P158" s="145">
        <f>O158*H158</f>
        <v>0</v>
      </c>
      <c r="Q158" s="145">
        <v>0</v>
      </c>
      <c r="R158" s="145">
        <f>Q158*H158</f>
        <v>0</v>
      </c>
      <c r="S158" s="145">
        <v>0</v>
      </c>
      <c r="T158" s="146">
        <f>S158*H158</f>
        <v>0</v>
      </c>
      <c r="AR158" s="147" t="s">
        <v>115</v>
      </c>
      <c r="AT158" s="147" t="s">
        <v>180</v>
      </c>
      <c r="AU158" s="147" t="s">
        <v>84</v>
      </c>
      <c r="AY158" s="17" t="s">
        <v>177</v>
      </c>
      <c r="BE158" s="148">
        <f>IF(N158="základní",J158,0)</f>
        <v>0</v>
      </c>
      <c r="BF158" s="148">
        <f>IF(N158="snížená",J158,0)</f>
        <v>0</v>
      </c>
      <c r="BG158" s="148">
        <f>IF(N158="zákl. přenesená",J158,0)</f>
        <v>0</v>
      </c>
      <c r="BH158" s="148">
        <f>IF(N158="sníž. přenesená",J158,0)</f>
        <v>0</v>
      </c>
      <c r="BI158" s="148">
        <f>IF(N158="nulová",J158,0)</f>
        <v>0</v>
      </c>
      <c r="BJ158" s="17" t="s">
        <v>84</v>
      </c>
      <c r="BK158" s="148">
        <f>ROUND(I158*H158,2)</f>
        <v>0</v>
      </c>
      <c r="BL158" s="17" t="s">
        <v>115</v>
      </c>
      <c r="BM158" s="147" t="s">
        <v>3769</v>
      </c>
    </row>
    <row r="159" spans="2:65" s="1" customFormat="1" ht="11.25">
      <c r="B159" s="32"/>
      <c r="D159" s="149" t="s">
        <v>186</v>
      </c>
      <c r="F159" s="150" t="s">
        <v>3705</v>
      </c>
      <c r="I159" s="151"/>
      <c r="L159" s="32"/>
      <c r="M159" s="152"/>
      <c r="T159" s="56"/>
      <c r="AT159" s="17" t="s">
        <v>186</v>
      </c>
      <c r="AU159" s="17" t="s">
        <v>84</v>
      </c>
    </row>
    <row r="160" spans="2:65" s="1" customFormat="1" ht="16.5" customHeight="1">
      <c r="B160" s="32"/>
      <c r="C160" s="136" t="s">
        <v>322</v>
      </c>
      <c r="D160" s="136" t="s">
        <v>180</v>
      </c>
      <c r="E160" s="137" t="s">
        <v>3770</v>
      </c>
      <c r="F160" s="138" t="s">
        <v>3771</v>
      </c>
      <c r="G160" s="139" t="s">
        <v>183</v>
      </c>
      <c r="H160" s="140">
        <v>1</v>
      </c>
      <c r="I160" s="141"/>
      <c r="J160" s="142">
        <f>ROUND(I160*H160,2)</f>
        <v>0</v>
      </c>
      <c r="K160" s="138" t="s">
        <v>1</v>
      </c>
      <c r="L160" s="32"/>
      <c r="M160" s="143" t="s">
        <v>1</v>
      </c>
      <c r="N160" s="144" t="s">
        <v>42</v>
      </c>
      <c r="P160" s="145">
        <f>O160*H160</f>
        <v>0</v>
      </c>
      <c r="Q160" s="145">
        <v>0</v>
      </c>
      <c r="R160" s="145">
        <f>Q160*H160</f>
        <v>0</v>
      </c>
      <c r="S160" s="145">
        <v>0</v>
      </c>
      <c r="T160" s="146">
        <f>S160*H160</f>
        <v>0</v>
      </c>
      <c r="AR160" s="147" t="s">
        <v>115</v>
      </c>
      <c r="AT160" s="147" t="s">
        <v>180</v>
      </c>
      <c r="AU160" s="147" t="s">
        <v>84</v>
      </c>
      <c r="AY160" s="17" t="s">
        <v>177</v>
      </c>
      <c r="BE160" s="148">
        <f>IF(N160="základní",J160,0)</f>
        <v>0</v>
      </c>
      <c r="BF160" s="148">
        <f>IF(N160="snížená",J160,0)</f>
        <v>0</v>
      </c>
      <c r="BG160" s="148">
        <f>IF(N160="zákl. přenesená",J160,0)</f>
        <v>0</v>
      </c>
      <c r="BH160" s="148">
        <f>IF(N160="sníž. přenesená",J160,0)</f>
        <v>0</v>
      </c>
      <c r="BI160" s="148">
        <f>IF(N160="nulová",J160,0)</f>
        <v>0</v>
      </c>
      <c r="BJ160" s="17" t="s">
        <v>84</v>
      </c>
      <c r="BK160" s="148">
        <f>ROUND(I160*H160,2)</f>
        <v>0</v>
      </c>
      <c r="BL160" s="17" t="s">
        <v>115</v>
      </c>
      <c r="BM160" s="147" t="s">
        <v>3772</v>
      </c>
    </row>
    <row r="161" spans="2:65" s="1" customFormat="1" ht="11.25">
      <c r="B161" s="32"/>
      <c r="D161" s="149" t="s">
        <v>186</v>
      </c>
      <c r="F161" s="150" t="s">
        <v>3771</v>
      </c>
      <c r="I161" s="151"/>
      <c r="L161" s="32"/>
      <c r="M161" s="152"/>
      <c r="T161" s="56"/>
      <c r="AT161" s="17" t="s">
        <v>186</v>
      </c>
      <c r="AU161" s="17" t="s">
        <v>84</v>
      </c>
    </row>
    <row r="162" spans="2:65" s="1" customFormat="1" ht="16.5" customHeight="1">
      <c r="B162" s="32"/>
      <c r="C162" s="136" t="s">
        <v>343</v>
      </c>
      <c r="D162" s="136" t="s">
        <v>180</v>
      </c>
      <c r="E162" s="137" t="s">
        <v>3773</v>
      </c>
      <c r="F162" s="138" t="s">
        <v>3711</v>
      </c>
      <c r="G162" s="139" t="s">
        <v>183</v>
      </c>
      <c r="H162" s="140">
        <v>1</v>
      </c>
      <c r="I162" s="141"/>
      <c r="J162" s="142">
        <f>ROUND(I162*H162,2)</f>
        <v>0</v>
      </c>
      <c r="K162" s="138" t="s">
        <v>1</v>
      </c>
      <c r="L162" s="32"/>
      <c r="M162" s="143" t="s">
        <v>1</v>
      </c>
      <c r="N162" s="144" t="s">
        <v>42</v>
      </c>
      <c r="P162" s="145">
        <f>O162*H162</f>
        <v>0</v>
      </c>
      <c r="Q162" s="145">
        <v>0</v>
      </c>
      <c r="R162" s="145">
        <f>Q162*H162</f>
        <v>0</v>
      </c>
      <c r="S162" s="145">
        <v>0</v>
      </c>
      <c r="T162" s="146">
        <f>S162*H162</f>
        <v>0</v>
      </c>
      <c r="AR162" s="147" t="s">
        <v>115</v>
      </c>
      <c r="AT162" s="147" t="s">
        <v>180</v>
      </c>
      <c r="AU162" s="147" t="s">
        <v>84</v>
      </c>
      <c r="AY162" s="17" t="s">
        <v>177</v>
      </c>
      <c r="BE162" s="148">
        <f>IF(N162="základní",J162,0)</f>
        <v>0</v>
      </c>
      <c r="BF162" s="148">
        <f>IF(N162="snížená",J162,0)</f>
        <v>0</v>
      </c>
      <c r="BG162" s="148">
        <f>IF(N162="zákl. přenesená",J162,0)</f>
        <v>0</v>
      </c>
      <c r="BH162" s="148">
        <f>IF(N162="sníž. přenesená",J162,0)</f>
        <v>0</v>
      </c>
      <c r="BI162" s="148">
        <f>IF(N162="nulová",J162,0)</f>
        <v>0</v>
      </c>
      <c r="BJ162" s="17" t="s">
        <v>84</v>
      </c>
      <c r="BK162" s="148">
        <f>ROUND(I162*H162,2)</f>
        <v>0</v>
      </c>
      <c r="BL162" s="17" t="s">
        <v>115</v>
      </c>
      <c r="BM162" s="147" t="s">
        <v>3774</v>
      </c>
    </row>
    <row r="163" spans="2:65" s="1" customFormat="1" ht="11.25">
      <c r="B163" s="32"/>
      <c r="D163" s="149" t="s">
        <v>186</v>
      </c>
      <c r="F163" s="150" t="s">
        <v>3711</v>
      </c>
      <c r="I163" s="151"/>
      <c r="L163" s="32"/>
      <c r="M163" s="152"/>
      <c r="T163" s="56"/>
      <c r="AT163" s="17" t="s">
        <v>186</v>
      </c>
      <c r="AU163" s="17" t="s">
        <v>84</v>
      </c>
    </row>
    <row r="164" spans="2:65" s="1" customFormat="1" ht="16.5" customHeight="1">
      <c r="B164" s="32"/>
      <c r="C164" s="136" t="s">
        <v>350</v>
      </c>
      <c r="D164" s="136" t="s">
        <v>180</v>
      </c>
      <c r="E164" s="137" t="s">
        <v>3775</v>
      </c>
      <c r="F164" s="138" t="s">
        <v>3717</v>
      </c>
      <c r="G164" s="139" t="s">
        <v>183</v>
      </c>
      <c r="H164" s="140">
        <v>1</v>
      </c>
      <c r="I164" s="141"/>
      <c r="J164" s="142">
        <f>ROUND(I164*H164,2)</f>
        <v>0</v>
      </c>
      <c r="K164" s="138" t="s">
        <v>1</v>
      </c>
      <c r="L164" s="32"/>
      <c r="M164" s="143" t="s">
        <v>1</v>
      </c>
      <c r="N164" s="144" t="s">
        <v>42</v>
      </c>
      <c r="P164" s="145">
        <f>O164*H164</f>
        <v>0</v>
      </c>
      <c r="Q164" s="145">
        <v>0</v>
      </c>
      <c r="R164" s="145">
        <f>Q164*H164</f>
        <v>0</v>
      </c>
      <c r="S164" s="145">
        <v>0</v>
      </c>
      <c r="T164" s="146">
        <f>S164*H164</f>
        <v>0</v>
      </c>
      <c r="AR164" s="147" t="s">
        <v>115</v>
      </c>
      <c r="AT164" s="147" t="s">
        <v>180</v>
      </c>
      <c r="AU164" s="147" t="s">
        <v>84</v>
      </c>
      <c r="AY164" s="17" t="s">
        <v>177</v>
      </c>
      <c r="BE164" s="148">
        <f>IF(N164="základní",J164,0)</f>
        <v>0</v>
      </c>
      <c r="BF164" s="148">
        <f>IF(N164="snížená",J164,0)</f>
        <v>0</v>
      </c>
      <c r="BG164" s="148">
        <f>IF(N164="zákl. přenesená",J164,0)</f>
        <v>0</v>
      </c>
      <c r="BH164" s="148">
        <f>IF(N164="sníž. přenesená",J164,0)</f>
        <v>0</v>
      </c>
      <c r="BI164" s="148">
        <f>IF(N164="nulová",J164,0)</f>
        <v>0</v>
      </c>
      <c r="BJ164" s="17" t="s">
        <v>84</v>
      </c>
      <c r="BK164" s="148">
        <f>ROUND(I164*H164,2)</f>
        <v>0</v>
      </c>
      <c r="BL164" s="17" t="s">
        <v>115</v>
      </c>
      <c r="BM164" s="147" t="s">
        <v>3776</v>
      </c>
    </row>
    <row r="165" spans="2:65" s="1" customFormat="1" ht="11.25">
      <c r="B165" s="32"/>
      <c r="D165" s="149" t="s">
        <v>186</v>
      </c>
      <c r="F165" s="150" t="s">
        <v>3717</v>
      </c>
      <c r="I165" s="151"/>
      <c r="L165" s="32"/>
      <c r="M165" s="152"/>
      <c r="T165" s="56"/>
      <c r="AT165" s="17" t="s">
        <v>186</v>
      </c>
      <c r="AU165" s="17" t="s">
        <v>84</v>
      </c>
    </row>
    <row r="166" spans="2:65" s="1" customFormat="1" ht="21.75" customHeight="1">
      <c r="B166" s="32"/>
      <c r="C166" s="136" t="s">
        <v>354</v>
      </c>
      <c r="D166" s="136" t="s">
        <v>180</v>
      </c>
      <c r="E166" s="137" t="s">
        <v>3777</v>
      </c>
      <c r="F166" s="138" t="s">
        <v>3723</v>
      </c>
      <c r="G166" s="139" t="s">
        <v>183</v>
      </c>
      <c r="H166" s="140">
        <v>1</v>
      </c>
      <c r="I166" s="141"/>
      <c r="J166" s="142">
        <f>ROUND(I166*H166,2)</f>
        <v>0</v>
      </c>
      <c r="K166" s="138" t="s">
        <v>1</v>
      </c>
      <c r="L166" s="32"/>
      <c r="M166" s="143" t="s">
        <v>1</v>
      </c>
      <c r="N166" s="144" t="s">
        <v>42</v>
      </c>
      <c r="P166" s="145">
        <f>O166*H166</f>
        <v>0</v>
      </c>
      <c r="Q166" s="145">
        <v>0</v>
      </c>
      <c r="R166" s="145">
        <f>Q166*H166</f>
        <v>0</v>
      </c>
      <c r="S166" s="145">
        <v>0</v>
      </c>
      <c r="T166" s="146">
        <f>S166*H166</f>
        <v>0</v>
      </c>
      <c r="AR166" s="147" t="s">
        <v>115</v>
      </c>
      <c r="AT166" s="147" t="s">
        <v>180</v>
      </c>
      <c r="AU166" s="147" t="s">
        <v>84</v>
      </c>
      <c r="AY166" s="17" t="s">
        <v>177</v>
      </c>
      <c r="BE166" s="148">
        <f>IF(N166="základní",J166,0)</f>
        <v>0</v>
      </c>
      <c r="BF166" s="148">
        <f>IF(N166="snížená",J166,0)</f>
        <v>0</v>
      </c>
      <c r="BG166" s="148">
        <f>IF(N166="zákl. přenesená",J166,0)</f>
        <v>0</v>
      </c>
      <c r="BH166" s="148">
        <f>IF(N166="sníž. přenesená",J166,0)</f>
        <v>0</v>
      </c>
      <c r="BI166" s="148">
        <f>IF(N166="nulová",J166,0)</f>
        <v>0</v>
      </c>
      <c r="BJ166" s="17" t="s">
        <v>84</v>
      </c>
      <c r="BK166" s="148">
        <f>ROUND(I166*H166,2)</f>
        <v>0</v>
      </c>
      <c r="BL166" s="17" t="s">
        <v>115</v>
      </c>
      <c r="BM166" s="147" t="s">
        <v>3778</v>
      </c>
    </row>
    <row r="167" spans="2:65" s="1" customFormat="1" ht="11.25">
      <c r="B167" s="32"/>
      <c r="D167" s="149" t="s">
        <v>186</v>
      </c>
      <c r="F167" s="150" t="s">
        <v>3723</v>
      </c>
      <c r="I167" s="151"/>
      <c r="L167" s="32"/>
      <c r="M167" s="153"/>
      <c r="N167" s="154"/>
      <c r="O167" s="154"/>
      <c r="P167" s="154"/>
      <c r="Q167" s="154"/>
      <c r="R167" s="154"/>
      <c r="S167" s="154"/>
      <c r="T167" s="155"/>
      <c r="AT167" s="17" t="s">
        <v>186</v>
      </c>
      <c r="AU167" s="17" t="s">
        <v>84</v>
      </c>
    </row>
    <row r="168" spans="2:65" s="1" customFormat="1" ht="6.95" customHeight="1">
      <c r="B168" s="44"/>
      <c r="C168" s="45"/>
      <c r="D168" s="45"/>
      <c r="E168" s="45"/>
      <c r="F168" s="45"/>
      <c r="G168" s="45"/>
      <c r="H168" s="45"/>
      <c r="I168" s="45"/>
      <c r="J168" s="45"/>
      <c r="K168" s="45"/>
      <c r="L168" s="32"/>
    </row>
  </sheetData>
  <sheetProtection algorithmName="SHA-512" hashValue="igbyL8Aj54oj40p08ijBNN/hggw/H5QxtY2x7ZgvQAFX5T+neuCboEfKkAKv2hEI902URPPvDz3w28ZTkS5e8g==" saltValue="iiaZkaWdrW0aOCBXJCi8tL/7dXE7eM0WSl2Srxgs/Q9BPu3IwdUZ9ocwc6xWFiUSyIvEY3EMyNmv99kEQdMh+g==" spinCount="100000" sheet="1" objects="1" scenarios="1" formatColumns="0" formatRows="0" autoFilter="0"/>
  <autoFilter ref="C128:K167" xr:uid="{00000000-0009-0000-0000-000007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16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8"/>
      <c r="M2" s="208"/>
      <c r="N2" s="208"/>
      <c r="O2" s="208"/>
      <c r="P2" s="208"/>
      <c r="Q2" s="208"/>
      <c r="R2" s="208"/>
      <c r="S2" s="208"/>
      <c r="T2" s="208"/>
      <c r="U2" s="208"/>
      <c r="V2" s="208"/>
      <c r="AT2" s="17" t="s">
        <v>122</v>
      </c>
    </row>
    <row r="3" spans="2:46" ht="6.95" customHeight="1">
      <c r="B3" s="18"/>
      <c r="C3" s="19"/>
      <c r="D3" s="19"/>
      <c r="E3" s="19"/>
      <c r="F3" s="19"/>
      <c r="G3" s="19"/>
      <c r="H3" s="19"/>
      <c r="I3" s="19"/>
      <c r="J3" s="19"/>
      <c r="K3" s="19"/>
      <c r="L3" s="20"/>
      <c r="AT3" s="17" t="s">
        <v>86</v>
      </c>
    </row>
    <row r="4" spans="2:46" ht="24.95" customHeight="1">
      <c r="B4" s="20"/>
      <c r="D4" s="21" t="s">
        <v>147</v>
      </c>
      <c r="L4" s="20"/>
      <c r="M4" s="93" t="s">
        <v>10</v>
      </c>
      <c r="AT4" s="17" t="s">
        <v>4</v>
      </c>
    </row>
    <row r="5" spans="2:46" ht="6.95" customHeight="1">
      <c r="B5" s="20"/>
      <c r="L5" s="20"/>
    </row>
    <row r="6" spans="2:46" ht="12" customHeight="1">
      <c r="B6" s="20"/>
      <c r="D6" s="27" t="s">
        <v>16</v>
      </c>
      <c r="L6" s="20"/>
    </row>
    <row r="7" spans="2:46" ht="16.5" customHeight="1">
      <c r="B7" s="20"/>
      <c r="E7" s="240" t="str">
        <f>'Rekapitulace stavby'!K6</f>
        <v>PŘÍSTAVBA WALDORFSKÉ MŠ TURNOV</v>
      </c>
      <c r="F7" s="241"/>
      <c r="G7" s="241"/>
      <c r="H7" s="241"/>
      <c r="L7" s="20"/>
    </row>
    <row r="8" spans="2:46" ht="12.75">
      <c r="B8" s="20"/>
      <c r="D8" s="27" t="s">
        <v>148</v>
      </c>
      <c r="L8" s="20"/>
    </row>
    <row r="9" spans="2:46" ht="16.5" customHeight="1">
      <c r="B9" s="20"/>
      <c r="E9" s="240" t="s">
        <v>202</v>
      </c>
      <c r="F9" s="208"/>
      <c r="G9" s="208"/>
      <c r="H9" s="208"/>
      <c r="L9" s="20"/>
    </row>
    <row r="10" spans="2:46" ht="12" customHeight="1">
      <c r="B10" s="20"/>
      <c r="D10" s="27" t="s">
        <v>150</v>
      </c>
      <c r="L10" s="20"/>
    </row>
    <row r="11" spans="2:46" s="1" customFormat="1" ht="16.5" customHeight="1">
      <c r="B11" s="32"/>
      <c r="E11" s="237" t="s">
        <v>2483</v>
      </c>
      <c r="F11" s="242"/>
      <c r="G11" s="242"/>
      <c r="H11" s="242"/>
      <c r="L11" s="32"/>
    </row>
    <row r="12" spans="2:46" s="1" customFormat="1" ht="12" customHeight="1">
      <c r="B12" s="32"/>
      <c r="D12" s="27" t="s">
        <v>3402</v>
      </c>
      <c r="L12" s="32"/>
    </row>
    <row r="13" spans="2:46" s="1" customFormat="1" ht="16.5" customHeight="1">
      <c r="B13" s="32"/>
      <c r="E13" s="202" t="s">
        <v>3779</v>
      </c>
      <c r="F13" s="242"/>
      <c r="G13" s="242"/>
      <c r="H13" s="242"/>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24. 10. 2024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43" t="str">
        <f>'Rekapitulace stavby'!E14</f>
        <v>Vyplň údaj</v>
      </c>
      <c r="F22" s="207"/>
      <c r="G22" s="207"/>
      <c r="H22" s="207"/>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12" t="s">
        <v>1</v>
      </c>
      <c r="F31" s="212"/>
      <c r="G31" s="212"/>
      <c r="H31" s="212"/>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37</v>
      </c>
      <c r="J34" s="66">
        <f>ROUND(J128,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ROUND((SUM(BE128:BE160)),  2)</f>
        <v>0</v>
      </c>
      <c r="I37" s="96">
        <v>0.21</v>
      </c>
      <c r="J37" s="86">
        <f>ROUND(((SUM(BE128:BE160))*I37),  2)</f>
        <v>0</v>
      </c>
      <c r="L37" s="32"/>
    </row>
    <row r="38" spans="2:12" s="1" customFormat="1" ht="14.45" customHeight="1">
      <c r="B38" s="32"/>
      <c r="E38" s="27" t="s">
        <v>43</v>
      </c>
      <c r="F38" s="86">
        <f>ROUND((SUM(BF128:BF160)),  2)</f>
        <v>0</v>
      </c>
      <c r="I38" s="96">
        <v>0.12</v>
      </c>
      <c r="J38" s="86">
        <f>ROUND(((SUM(BF128:BF160))*I38),  2)</f>
        <v>0</v>
      </c>
      <c r="L38" s="32"/>
    </row>
    <row r="39" spans="2:12" s="1" customFormat="1" ht="14.45" hidden="1" customHeight="1">
      <c r="B39" s="32"/>
      <c r="E39" s="27" t="s">
        <v>44</v>
      </c>
      <c r="F39" s="86">
        <f>ROUND((SUM(BG128:BG160)),  2)</f>
        <v>0</v>
      </c>
      <c r="I39" s="96">
        <v>0.21</v>
      </c>
      <c r="J39" s="86">
        <f>0</f>
        <v>0</v>
      </c>
      <c r="L39" s="32"/>
    </row>
    <row r="40" spans="2:12" s="1" customFormat="1" ht="14.45" hidden="1" customHeight="1">
      <c r="B40" s="32"/>
      <c r="E40" s="27" t="s">
        <v>45</v>
      </c>
      <c r="F40" s="86">
        <f>ROUND((SUM(BH128:BH160)),  2)</f>
        <v>0</v>
      </c>
      <c r="I40" s="96">
        <v>0.12</v>
      </c>
      <c r="J40" s="86">
        <f>0</f>
        <v>0</v>
      </c>
      <c r="L40" s="32"/>
    </row>
    <row r="41" spans="2:12" s="1" customFormat="1" ht="14.45" hidden="1" customHeight="1">
      <c r="B41" s="32"/>
      <c r="E41" s="27" t="s">
        <v>46</v>
      </c>
      <c r="F41" s="86">
        <f>ROUND((SUM(BI128:BI160)),  2)</f>
        <v>0</v>
      </c>
      <c r="I41" s="96">
        <v>0</v>
      </c>
      <c r="J41" s="86">
        <f>0</f>
        <v>0</v>
      </c>
      <c r="L41" s="32"/>
    </row>
    <row r="42" spans="2:12" s="1" customFormat="1" ht="6.95" customHeight="1">
      <c r="B42" s="32"/>
      <c r="L42" s="32"/>
    </row>
    <row r="43" spans="2:12" s="1" customFormat="1" ht="25.35" customHeight="1">
      <c r="B43" s="32"/>
      <c r="C43" s="97"/>
      <c r="D43" s="98" t="s">
        <v>47</v>
      </c>
      <c r="E43" s="57"/>
      <c r="F43" s="57"/>
      <c r="G43" s="99" t="s">
        <v>48</v>
      </c>
      <c r="H43" s="100" t="s">
        <v>49</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3" t="s">
        <v>53</v>
      </c>
      <c r="G61" s="43" t="s">
        <v>52</v>
      </c>
      <c r="H61" s="34"/>
      <c r="I61" s="34"/>
      <c r="J61" s="104"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152</v>
      </c>
      <c r="L82" s="32"/>
    </row>
    <row r="83" spans="2:12" s="1" customFormat="1" ht="6.95" customHeight="1">
      <c r="B83" s="32"/>
      <c r="L83" s="32"/>
    </row>
    <row r="84" spans="2:12" s="1" customFormat="1" ht="12" customHeight="1">
      <c r="B84" s="32"/>
      <c r="C84" s="27" t="s">
        <v>16</v>
      </c>
      <c r="L84" s="32"/>
    </row>
    <row r="85" spans="2:12" s="1" customFormat="1" ht="16.5" customHeight="1">
      <c r="B85" s="32"/>
      <c r="E85" s="240" t="str">
        <f>E7</f>
        <v>PŘÍSTAVBA WALDORFSKÉ MŠ TURNOV</v>
      </c>
      <c r="F85" s="241"/>
      <c r="G85" s="241"/>
      <c r="H85" s="241"/>
      <c r="L85" s="32"/>
    </row>
    <row r="86" spans="2:12" ht="12" customHeight="1">
      <c r="B86" s="20"/>
      <c r="C86" s="27" t="s">
        <v>148</v>
      </c>
      <c r="L86" s="20"/>
    </row>
    <row r="87" spans="2:12" ht="16.5" customHeight="1">
      <c r="B87" s="20"/>
      <c r="E87" s="240" t="s">
        <v>202</v>
      </c>
      <c r="F87" s="208"/>
      <c r="G87" s="208"/>
      <c r="H87" s="208"/>
      <c r="L87" s="20"/>
    </row>
    <row r="88" spans="2:12" ht="12" customHeight="1">
      <c r="B88" s="20"/>
      <c r="C88" s="27" t="s">
        <v>150</v>
      </c>
      <c r="L88" s="20"/>
    </row>
    <row r="89" spans="2:12" s="1" customFormat="1" ht="16.5" customHeight="1">
      <c r="B89" s="32"/>
      <c r="E89" s="237" t="s">
        <v>2483</v>
      </c>
      <c r="F89" s="242"/>
      <c r="G89" s="242"/>
      <c r="H89" s="242"/>
      <c r="L89" s="32"/>
    </row>
    <row r="90" spans="2:12" s="1" customFormat="1" ht="12" customHeight="1">
      <c r="B90" s="32"/>
      <c r="C90" s="27" t="s">
        <v>3402</v>
      </c>
      <c r="L90" s="32"/>
    </row>
    <row r="91" spans="2:12" s="1" customFormat="1" ht="16.5" customHeight="1">
      <c r="B91" s="32"/>
      <c r="E91" s="202" t="str">
        <f>E13</f>
        <v>700.2.4.3 - Zemní práce</v>
      </c>
      <c r="F91" s="242"/>
      <c r="G91" s="242"/>
      <c r="H91" s="242"/>
      <c r="L91" s="32"/>
    </row>
    <row r="92" spans="2:12" s="1" customFormat="1" ht="6.95" customHeight="1">
      <c r="B92" s="32"/>
      <c r="L92" s="32"/>
    </row>
    <row r="93" spans="2:12" s="1" customFormat="1" ht="12" customHeight="1">
      <c r="B93" s="32"/>
      <c r="C93" s="27" t="s">
        <v>20</v>
      </c>
      <c r="F93" s="25" t="str">
        <f>F16</f>
        <v>Turnov</v>
      </c>
      <c r="I93" s="27" t="s">
        <v>22</v>
      </c>
      <c r="J93" s="52" t="str">
        <f>IF(J16="","",J16)</f>
        <v>24. 10. 2024</v>
      </c>
      <c r="L93" s="32"/>
    </row>
    <row r="94" spans="2:12" s="1" customFormat="1" ht="6.95" customHeight="1">
      <c r="B94" s="32"/>
      <c r="L94" s="32"/>
    </row>
    <row r="95" spans="2:12" s="1" customFormat="1" ht="15.2" customHeight="1">
      <c r="B95" s="32"/>
      <c r="C95" s="27" t="s">
        <v>24</v>
      </c>
      <c r="F95" s="25" t="str">
        <f>E19</f>
        <v>MĚSTO TURNOV</v>
      </c>
      <c r="I95" s="27" t="s">
        <v>30</v>
      </c>
      <c r="J95" s="30" t="str">
        <f>E25</f>
        <v>Valbek, spol. s 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153</v>
      </c>
      <c r="D98" s="97"/>
      <c r="E98" s="97"/>
      <c r="F98" s="97"/>
      <c r="G98" s="97"/>
      <c r="H98" s="97"/>
      <c r="I98" s="97"/>
      <c r="J98" s="106" t="s">
        <v>154</v>
      </c>
      <c r="K98" s="97"/>
      <c r="L98" s="32"/>
    </row>
    <row r="99" spans="2:47" s="1" customFormat="1" ht="10.35" customHeight="1">
      <c r="B99" s="32"/>
      <c r="L99" s="32"/>
    </row>
    <row r="100" spans="2:47" s="1" customFormat="1" ht="22.9" customHeight="1">
      <c r="B100" s="32"/>
      <c r="C100" s="107" t="s">
        <v>155</v>
      </c>
      <c r="J100" s="66">
        <f>J128</f>
        <v>0</v>
      </c>
      <c r="L100" s="32"/>
      <c r="AU100" s="17" t="s">
        <v>156</v>
      </c>
    </row>
    <row r="101" spans="2:47" s="8" customFormat="1" ht="24.95" customHeight="1">
      <c r="B101" s="108"/>
      <c r="D101" s="109" t="s">
        <v>204</v>
      </c>
      <c r="E101" s="110"/>
      <c r="F101" s="110"/>
      <c r="G101" s="110"/>
      <c r="H101" s="110"/>
      <c r="I101" s="110"/>
      <c r="J101" s="111">
        <f>J129</f>
        <v>0</v>
      </c>
      <c r="L101" s="108"/>
    </row>
    <row r="102" spans="2:47" s="9" customFormat="1" ht="19.899999999999999" customHeight="1">
      <c r="B102" s="112"/>
      <c r="D102" s="113" t="s">
        <v>205</v>
      </c>
      <c r="E102" s="114"/>
      <c r="F102" s="114"/>
      <c r="G102" s="114"/>
      <c r="H102" s="114"/>
      <c r="I102" s="114"/>
      <c r="J102" s="115">
        <f>J130</f>
        <v>0</v>
      </c>
      <c r="L102" s="112"/>
    </row>
    <row r="103" spans="2:47" s="8" customFormat="1" ht="24.95" customHeight="1">
      <c r="B103" s="108"/>
      <c r="D103" s="109" t="s">
        <v>3780</v>
      </c>
      <c r="E103" s="110"/>
      <c r="F103" s="110"/>
      <c r="G103" s="110"/>
      <c r="H103" s="110"/>
      <c r="I103" s="110"/>
      <c r="J103" s="111">
        <f>J145</f>
        <v>0</v>
      </c>
      <c r="L103" s="108"/>
    </row>
    <row r="104" spans="2:47" s="9" customFormat="1" ht="19.899999999999999" customHeight="1">
      <c r="B104" s="112"/>
      <c r="D104" s="113" t="s">
        <v>3781</v>
      </c>
      <c r="E104" s="114"/>
      <c r="F104" s="114"/>
      <c r="G104" s="114"/>
      <c r="H104" s="114"/>
      <c r="I104" s="114"/>
      <c r="J104" s="115">
        <f>J146</f>
        <v>0</v>
      </c>
      <c r="L104" s="112"/>
    </row>
    <row r="105" spans="2:47" s="1" customFormat="1" ht="21.75" customHeight="1">
      <c r="B105" s="32"/>
      <c r="L105" s="32"/>
    </row>
    <row r="106" spans="2:47" s="1" customFormat="1" ht="6.95" customHeight="1">
      <c r="B106" s="44"/>
      <c r="C106" s="45"/>
      <c r="D106" s="45"/>
      <c r="E106" s="45"/>
      <c r="F106" s="45"/>
      <c r="G106" s="45"/>
      <c r="H106" s="45"/>
      <c r="I106" s="45"/>
      <c r="J106" s="45"/>
      <c r="K106" s="45"/>
      <c r="L106" s="32"/>
    </row>
    <row r="110" spans="2:47" s="1" customFormat="1" ht="6.95" customHeight="1">
      <c r="B110" s="46"/>
      <c r="C110" s="47"/>
      <c r="D110" s="47"/>
      <c r="E110" s="47"/>
      <c r="F110" s="47"/>
      <c r="G110" s="47"/>
      <c r="H110" s="47"/>
      <c r="I110" s="47"/>
      <c r="J110" s="47"/>
      <c r="K110" s="47"/>
      <c r="L110" s="32"/>
    </row>
    <row r="111" spans="2:47" s="1" customFormat="1" ht="24.95" customHeight="1">
      <c r="B111" s="32"/>
      <c r="C111" s="21" t="s">
        <v>161</v>
      </c>
      <c r="L111" s="32"/>
    </row>
    <row r="112" spans="2:47" s="1" customFormat="1" ht="6.95" customHeight="1">
      <c r="B112" s="32"/>
      <c r="L112" s="32"/>
    </row>
    <row r="113" spans="2:63" s="1" customFormat="1" ht="12" customHeight="1">
      <c r="B113" s="32"/>
      <c r="C113" s="27" t="s">
        <v>16</v>
      </c>
      <c r="L113" s="32"/>
    </row>
    <row r="114" spans="2:63" s="1" customFormat="1" ht="16.5" customHeight="1">
      <c r="B114" s="32"/>
      <c r="E114" s="240" t="str">
        <f>E7</f>
        <v>PŘÍSTAVBA WALDORFSKÉ MŠ TURNOV</v>
      </c>
      <c r="F114" s="241"/>
      <c r="G114" s="241"/>
      <c r="H114" s="241"/>
      <c r="L114" s="32"/>
    </row>
    <row r="115" spans="2:63" ht="12" customHeight="1">
      <c r="B115" s="20"/>
      <c r="C115" s="27" t="s">
        <v>148</v>
      </c>
      <c r="L115" s="20"/>
    </row>
    <row r="116" spans="2:63" ht="16.5" customHeight="1">
      <c r="B116" s="20"/>
      <c r="E116" s="240" t="s">
        <v>202</v>
      </c>
      <c r="F116" s="208"/>
      <c r="G116" s="208"/>
      <c r="H116" s="208"/>
      <c r="L116" s="20"/>
    </row>
    <row r="117" spans="2:63" ht="12" customHeight="1">
      <c r="B117" s="20"/>
      <c r="C117" s="27" t="s">
        <v>150</v>
      </c>
      <c r="L117" s="20"/>
    </row>
    <row r="118" spans="2:63" s="1" customFormat="1" ht="16.5" customHeight="1">
      <c r="B118" s="32"/>
      <c r="E118" s="237" t="s">
        <v>2483</v>
      </c>
      <c r="F118" s="242"/>
      <c r="G118" s="242"/>
      <c r="H118" s="242"/>
      <c r="L118" s="32"/>
    </row>
    <row r="119" spans="2:63" s="1" customFormat="1" ht="12" customHeight="1">
      <c r="B119" s="32"/>
      <c r="C119" s="27" t="s">
        <v>3402</v>
      </c>
      <c r="L119" s="32"/>
    </row>
    <row r="120" spans="2:63" s="1" customFormat="1" ht="16.5" customHeight="1">
      <c r="B120" s="32"/>
      <c r="E120" s="202" t="str">
        <f>E13</f>
        <v>700.2.4.3 - Zemní práce</v>
      </c>
      <c r="F120" s="242"/>
      <c r="G120" s="242"/>
      <c r="H120" s="242"/>
      <c r="L120" s="32"/>
    </row>
    <row r="121" spans="2:63" s="1" customFormat="1" ht="6.95" customHeight="1">
      <c r="B121" s="32"/>
      <c r="L121" s="32"/>
    </row>
    <row r="122" spans="2:63" s="1" customFormat="1" ht="12" customHeight="1">
      <c r="B122" s="32"/>
      <c r="C122" s="27" t="s">
        <v>20</v>
      </c>
      <c r="F122" s="25" t="str">
        <f>F16</f>
        <v>Turnov</v>
      </c>
      <c r="I122" s="27" t="s">
        <v>22</v>
      </c>
      <c r="J122" s="52" t="str">
        <f>IF(J16="","",J16)</f>
        <v>24. 10. 2024</v>
      </c>
      <c r="L122" s="32"/>
    </row>
    <row r="123" spans="2:63" s="1" customFormat="1" ht="6.95" customHeight="1">
      <c r="B123" s="32"/>
      <c r="L123" s="32"/>
    </row>
    <row r="124" spans="2:63" s="1" customFormat="1" ht="15.2" customHeight="1">
      <c r="B124" s="32"/>
      <c r="C124" s="27" t="s">
        <v>24</v>
      </c>
      <c r="F124" s="25" t="str">
        <f>E19</f>
        <v>MĚSTO TURNOV</v>
      </c>
      <c r="I124" s="27" t="s">
        <v>30</v>
      </c>
      <c r="J124" s="30" t="str">
        <f>E25</f>
        <v>Valbek, spol. s r.o.</v>
      </c>
      <c r="L124" s="32"/>
    </row>
    <row r="125" spans="2:63" s="1" customFormat="1" ht="15.2" customHeight="1">
      <c r="B125" s="32"/>
      <c r="C125" s="27" t="s">
        <v>28</v>
      </c>
      <c r="F125" s="25" t="str">
        <f>IF(E22="","",E22)</f>
        <v>Vyplň údaj</v>
      </c>
      <c r="I125" s="27" t="s">
        <v>33</v>
      </c>
      <c r="J125" s="30" t="str">
        <f>E28</f>
        <v xml:space="preserve"> </v>
      </c>
      <c r="L125" s="32"/>
    </row>
    <row r="126" spans="2:63" s="1" customFormat="1" ht="10.35" customHeight="1">
      <c r="B126" s="32"/>
      <c r="L126" s="32"/>
    </row>
    <row r="127" spans="2:63" s="10" customFormat="1" ht="29.25" customHeight="1">
      <c r="B127" s="116"/>
      <c r="C127" s="117" t="s">
        <v>162</v>
      </c>
      <c r="D127" s="118" t="s">
        <v>62</v>
      </c>
      <c r="E127" s="118" t="s">
        <v>58</v>
      </c>
      <c r="F127" s="118" t="s">
        <v>59</v>
      </c>
      <c r="G127" s="118" t="s">
        <v>163</v>
      </c>
      <c r="H127" s="118" t="s">
        <v>164</v>
      </c>
      <c r="I127" s="118" t="s">
        <v>165</v>
      </c>
      <c r="J127" s="118" t="s">
        <v>154</v>
      </c>
      <c r="K127" s="119" t="s">
        <v>166</v>
      </c>
      <c r="L127" s="116"/>
      <c r="M127" s="59" t="s">
        <v>1</v>
      </c>
      <c r="N127" s="60" t="s">
        <v>41</v>
      </c>
      <c r="O127" s="60" t="s">
        <v>167</v>
      </c>
      <c r="P127" s="60" t="s">
        <v>168</v>
      </c>
      <c r="Q127" s="60" t="s">
        <v>169</v>
      </c>
      <c r="R127" s="60" t="s">
        <v>170</v>
      </c>
      <c r="S127" s="60" t="s">
        <v>171</v>
      </c>
      <c r="T127" s="61" t="s">
        <v>172</v>
      </c>
    </row>
    <row r="128" spans="2:63" s="1" customFormat="1" ht="22.9" customHeight="1">
      <c r="B128" s="32"/>
      <c r="C128" s="64" t="s">
        <v>173</v>
      </c>
      <c r="J128" s="120">
        <f>BK128</f>
        <v>0</v>
      </c>
      <c r="L128" s="32"/>
      <c r="M128" s="62"/>
      <c r="N128" s="53"/>
      <c r="O128" s="53"/>
      <c r="P128" s="121">
        <f>P129+P145</f>
        <v>0</v>
      </c>
      <c r="Q128" s="53"/>
      <c r="R128" s="121">
        <f>R129+R145</f>
        <v>6.3839999999999999E-3</v>
      </c>
      <c r="S128" s="53"/>
      <c r="T128" s="122">
        <f>T129+T145</f>
        <v>0</v>
      </c>
      <c r="AT128" s="17" t="s">
        <v>76</v>
      </c>
      <c r="AU128" s="17" t="s">
        <v>156</v>
      </c>
      <c r="BK128" s="123">
        <f>BK129+BK145</f>
        <v>0</v>
      </c>
    </row>
    <row r="129" spans="2:65" s="11" customFormat="1" ht="25.9" customHeight="1">
      <c r="B129" s="124"/>
      <c r="D129" s="125" t="s">
        <v>76</v>
      </c>
      <c r="E129" s="126" t="s">
        <v>232</v>
      </c>
      <c r="F129" s="126" t="s">
        <v>233</v>
      </c>
      <c r="I129" s="127"/>
      <c r="J129" s="128">
        <f>BK129</f>
        <v>0</v>
      </c>
      <c r="L129" s="124"/>
      <c r="M129" s="129"/>
      <c r="P129" s="130">
        <f>P130</f>
        <v>0</v>
      </c>
      <c r="R129" s="130">
        <f>R130</f>
        <v>0</v>
      </c>
      <c r="T129" s="131">
        <f>T130</f>
        <v>0</v>
      </c>
      <c r="AR129" s="125" t="s">
        <v>84</v>
      </c>
      <c r="AT129" s="132" t="s">
        <v>76</v>
      </c>
      <c r="AU129" s="132" t="s">
        <v>77</v>
      </c>
      <c r="AY129" s="125" t="s">
        <v>177</v>
      </c>
      <c r="BK129" s="133">
        <f>BK130</f>
        <v>0</v>
      </c>
    </row>
    <row r="130" spans="2:65" s="11" customFormat="1" ht="22.9" customHeight="1">
      <c r="B130" s="124"/>
      <c r="D130" s="125" t="s">
        <v>76</v>
      </c>
      <c r="E130" s="134" t="s">
        <v>84</v>
      </c>
      <c r="F130" s="134" t="s">
        <v>121</v>
      </c>
      <c r="I130" s="127"/>
      <c r="J130" s="135">
        <f>BK130</f>
        <v>0</v>
      </c>
      <c r="L130" s="124"/>
      <c r="M130" s="129"/>
      <c r="P130" s="130">
        <f>SUM(P131:P144)</f>
        <v>0</v>
      </c>
      <c r="R130" s="130">
        <f>SUM(R131:R144)</f>
        <v>0</v>
      </c>
      <c r="T130" s="131">
        <f>SUM(T131:T144)</f>
        <v>0</v>
      </c>
      <c r="AR130" s="125" t="s">
        <v>84</v>
      </c>
      <c r="AT130" s="132" t="s">
        <v>76</v>
      </c>
      <c r="AU130" s="132" t="s">
        <v>84</v>
      </c>
      <c r="AY130" s="125" t="s">
        <v>177</v>
      </c>
      <c r="BK130" s="133">
        <f>SUM(BK131:BK144)</f>
        <v>0</v>
      </c>
    </row>
    <row r="131" spans="2:65" s="1" customFormat="1" ht="24.2" customHeight="1">
      <c r="B131" s="32"/>
      <c r="C131" s="136" t="s">
        <v>84</v>
      </c>
      <c r="D131" s="136" t="s">
        <v>180</v>
      </c>
      <c r="E131" s="137" t="s">
        <v>291</v>
      </c>
      <c r="F131" s="138" t="s">
        <v>3782</v>
      </c>
      <c r="G131" s="139" t="s">
        <v>256</v>
      </c>
      <c r="H131" s="140">
        <v>11.4</v>
      </c>
      <c r="I131" s="141"/>
      <c r="J131" s="142">
        <f>ROUND(I131*H131,2)</f>
        <v>0</v>
      </c>
      <c r="K131" s="138" t="s">
        <v>1</v>
      </c>
      <c r="L131" s="32"/>
      <c r="M131" s="143" t="s">
        <v>1</v>
      </c>
      <c r="N131" s="144" t="s">
        <v>42</v>
      </c>
      <c r="P131" s="145">
        <f>O131*H131</f>
        <v>0</v>
      </c>
      <c r="Q131" s="145">
        <v>0</v>
      </c>
      <c r="R131" s="145">
        <f>Q131*H131</f>
        <v>0</v>
      </c>
      <c r="S131" s="145">
        <v>0</v>
      </c>
      <c r="T131" s="146">
        <f>S131*H131</f>
        <v>0</v>
      </c>
      <c r="AR131" s="147" t="s">
        <v>115</v>
      </c>
      <c r="AT131" s="147" t="s">
        <v>180</v>
      </c>
      <c r="AU131" s="147" t="s">
        <v>86</v>
      </c>
      <c r="AY131" s="17" t="s">
        <v>177</v>
      </c>
      <c r="BE131" s="148">
        <f>IF(N131="základní",J131,0)</f>
        <v>0</v>
      </c>
      <c r="BF131" s="148">
        <f>IF(N131="snížená",J131,0)</f>
        <v>0</v>
      </c>
      <c r="BG131" s="148">
        <f>IF(N131="zákl. přenesená",J131,0)</f>
        <v>0</v>
      </c>
      <c r="BH131" s="148">
        <f>IF(N131="sníž. přenesená",J131,0)</f>
        <v>0</v>
      </c>
      <c r="BI131" s="148">
        <f>IF(N131="nulová",J131,0)</f>
        <v>0</v>
      </c>
      <c r="BJ131" s="17" t="s">
        <v>84</v>
      </c>
      <c r="BK131" s="148">
        <f>ROUND(I131*H131,2)</f>
        <v>0</v>
      </c>
      <c r="BL131" s="17" t="s">
        <v>115</v>
      </c>
      <c r="BM131" s="147" t="s">
        <v>3783</v>
      </c>
    </row>
    <row r="132" spans="2:65" s="1" customFormat="1" ht="19.5">
      <c r="B132" s="32"/>
      <c r="D132" s="149" t="s">
        <v>186</v>
      </c>
      <c r="F132" s="150" t="s">
        <v>3784</v>
      </c>
      <c r="I132" s="151"/>
      <c r="L132" s="32"/>
      <c r="M132" s="152"/>
      <c r="T132" s="56"/>
      <c r="AT132" s="17" t="s">
        <v>186</v>
      </c>
      <c r="AU132" s="17" t="s">
        <v>86</v>
      </c>
    </row>
    <row r="133" spans="2:65" s="12" customFormat="1" ht="11.25">
      <c r="B133" s="156"/>
      <c r="D133" s="149" t="s">
        <v>240</v>
      </c>
      <c r="E133" s="157" t="s">
        <v>1</v>
      </c>
      <c r="F133" s="158" t="s">
        <v>3785</v>
      </c>
      <c r="H133" s="159">
        <v>31.92</v>
      </c>
      <c r="I133" s="160"/>
      <c r="L133" s="156"/>
      <c r="M133" s="161"/>
      <c r="T133" s="162"/>
      <c r="AT133" s="157" t="s">
        <v>240</v>
      </c>
      <c r="AU133" s="157" t="s">
        <v>86</v>
      </c>
      <c r="AV133" s="12" t="s">
        <v>86</v>
      </c>
      <c r="AW133" s="12" t="s">
        <v>32</v>
      </c>
      <c r="AX133" s="12" t="s">
        <v>77</v>
      </c>
      <c r="AY133" s="157" t="s">
        <v>177</v>
      </c>
    </row>
    <row r="134" spans="2:65" s="12" customFormat="1" ht="11.25">
      <c r="B134" s="156"/>
      <c r="D134" s="149" t="s">
        <v>240</v>
      </c>
      <c r="E134" s="157" t="s">
        <v>1</v>
      </c>
      <c r="F134" s="158" t="s">
        <v>3786</v>
      </c>
      <c r="H134" s="159">
        <v>-20.52</v>
      </c>
      <c r="I134" s="160"/>
      <c r="L134" s="156"/>
      <c r="M134" s="161"/>
      <c r="T134" s="162"/>
      <c r="AT134" s="157" t="s">
        <v>240</v>
      </c>
      <c r="AU134" s="157" t="s">
        <v>86</v>
      </c>
      <c r="AV134" s="12" t="s">
        <v>86</v>
      </c>
      <c r="AW134" s="12" t="s">
        <v>32</v>
      </c>
      <c r="AX134" s="12" t="s">
        <v>77</v>
      </c>
      <c r="AY134" s="157" t="s">
        <v>177</v>
      </c>
    </row>
    <row r="135" spans="2:65" s="14" customFormat="1" ht="11.25">
      <c r="B135" s="169"/>
      <c r="D135" s="149" t="s">
        <v>240</v>
      </c>
      <c r="E135" s="170" t="s">
        <v>1</v>
      </c>
      <c r="F135" s="171" t="s">
        <v>263</v>
      </c>
      <c r="H135" s="172">
        <v>11.4</v>
      </c>
      <c r="I135" s="173"/>
      <c r="L135" s="169"/>
      <c r="M135" s="174"/>
      <c r="T135" s="175"/>
      <c r="AT135" s="170" t="s">
        <v>240</v>
      </c>
      <c r="AU135" s="170" t="s">
        <v>86</v>
      </c>
      <c r="AV135" s="14" t="s">
        <v>115</v>
      </c>
      <c r="AW135" s="14" t="s">
        <v>32</v>
      </c>
      <c r="AX135" s="14" t="s">
        <v>84</v>
      </c>
      <c r="AY135" s="170" t="s">
        <v>177</v>
      </c>
    </row>
    <row r="136" spans="2:65" s="1" customFormat="1" ht="16.5" customHeight="1">
      <c r="B136" s="32"/>
      <c r="C136" s="136" t="s">
        <v>86</v>
      </c>
      <c r="D136" s="136" t="s">
        <v>180</v>
      </c>
      <c r="E136" s="137" t="s">
        <v>300</v>
      </c>
      <c r="F136" s="138" t="s">
        <v>301</v>
      </c>
      <c r="G136" s="139" t="s">
        <v>256</v>
      </c>
      <c r="H136" s="140">
        <v>11.4</v>
      </c>
      <c r="I136" s="141"/>
      <c r="J136" s="142">
        <f>ROUND(I136*H136,2)</f>
        <v>0</v>
      </c>
      <c r="K136" s="138" t="s">
        <v>237</v>
      </c>
      <c r="L136" s="32"/>
      <c r="M136" s="143" t="s">
        <v>1</v>
      </c>
      <c r="N136" s="144" t="s">
        <v>42</v>
      </c>
      <c r="P136" s="145">
        <f>O136*H136</f>
        <v>0</v>
      </c>
      <c r="Q136" s="145">
        <v>0</v>
      </c>
      <c r="R136" s="145">
        <f>Q136*H136</f>
        <v>0</v>
      </c>
      <c r="S136" s="145">
        <v>0</v>
      </c>
      <c r="T136" s="146">
        <f>S136*H136</f>
        <v>0</v>
      </c>
      <c r="AR136" s="147" t="s">
        <v>115</v>
      </c>
      <c r="AT136" s="147" t="s">
        <v>180</v>
      </c>
      <c r="AU136" s="147" t="s">
        <v>86</v>
      </c>
      <c r="AY136" s="17" t="s">
        <v>177</v>
      </c>
      <c r="BE136" s="148">
        <f>IF(N136="základní",J136,0)</f>
        <v>0</v>
      </c>
      <c r="BF136" s="148">
        <f>IF(N136="snížená",J136,0)</f>
        <v>0</v>
      </c>
      <c r="BG136" s="148">
        <f>IF(N136="zákl. přenesená",J136,0)</f>
        <v>0</v>
      </c>
      <c r="BH136" s="148">
        <f>IF(N136="sníž. přenesená",J136,0)</f>
        <v>0</v>
      </c>
      <c r="BI136" s="148">
        <f>IF(N136="nulová",J136,0)</f>
        <v>0</v>
      </c>
      <c r="BJ136" s="17" t="s">
        <v>84</v>
      </c>
      <c r="BK136" s="148">
        <f>ROUND(I136*H136,2)</f>
        <v>0</v>
      </c>
      <c r="BL136" s="17" t="s">
        <v>115</v>
      </c>
      <c r="BM136" s="147" t="s">
        <v>3787</v>
      </c>
    </row>
    <row r="137" spans="2:65" s="1" customFormat="1" ht="19.5">
      <c r="B137" s="32"/>
      <c r="D137" s="149" t="s">
        <v>186</v>
      </c>
      <c r="F137" s="150" t="s">
        <v>303</v>
      </c>
      <c r="I137" s="151"/>
      <c r="L137" s="32"/>
      <c r="M137" s="152"/>
      <c r="T137" s="56"/>
      <c r="AT137" s="17" t="s">
        <v>186</v>
      </c>
      <c r="AU137" s="17" t="s">
        <v>86</v>
      </c>
    </row>
    <row r="138" spans="2:65" s="12" customFormat="1" ht="11.25">
      <c r="B138" s="156"/>
      <c r="D138" s="149" t="s">
        <v>240</v>
      </c>
      <c r="E138" s="157" t="s">
        <v>1</v>
      </c>
      <c r="F138" s="158" t="s">
        <v>3788</v>
      </c>
      <c r="H138" s="159">
        <v>11.4</v>
      </c>
      <c r="I138" s="160"/>
      <c r="L138" s="156"/>
      <c r="M138" s="161"/>
      <c r="T138" s="162"/>
      <c r="AT138" s="157" t="s">
        <v>240</v>
      </c>
      <c r="AU138" s="157" t="s">
        <v>86</v>
      </c>
      <c r="AV138" s="12" t="s">
        <v>86</v>
      </c>
      <c r="AW138" s="12" t="s">
        <v>32</v>
      </c>
      <c r="AX138" s="12" t="s">
        <v>84</v>
      </c>
      <c r="AY138" s="157" t="s">
        <v>177</v>
      </c>
    </row>
    <row r="139" spans="2:65" s="1" customFormat="1" ht="16.5" customHeight="1">
      <c r="B139" s="32"/>
      <c r="C139" s="136" t="s">
        <v>102</v>
      </c>
      <c r="D139" s="136" t="s">
        <v>180</v>
      </c>
      <c r="E139" s="137" t="s">
        <v>305</v>
      </c>
      <c r="F139" s="138" t="s">
        <v>306</v>
      </c>
      <c r="G139" s="139" t="s">
        <v>307</v>
      </c>
      <c r="H139" s="140">
        <v>22.8</v>
      </c>
      <c r="I139" s="141"/>
      <c r="J139" s="142">
        <f>ROUND(I139*H139,2)</f>
        <v>0</v>
      </c>
      <c r="K139" s="138" t="s">
        <v>237</v>
      </c>
      <c r="L139" s="32"/>
      <c r="M139" s="143" t="s">
        <v>1</v>
      </c>
      <c r="N139" s="144" t="s">
        <v>42</v>
      </c>
      <c r="P139" s="145">
        <f>O139*H139</f>
        <v>0</v>
      </c>
      <c r="Q139" s="145">
        <v>0</v>
      </c>
      <c r="R139" s="145">
        <f>Q139*H139</f>
        <v>0</v>
      </c>
      <c r="S139" s="145">
        <v>0</v>
      </c>
      <c r="T139" s="146">
        <f>S139*H139</f>
        <v>0</v>
      </c>
      <c r="AR139" s="147" t="s">
        <v>115</v>
      </c>
      <c r="AT139" s="147" t="s">
        <v>180</v>
      </c>
      <c r="AU139" s="147" t="s">
        <v>86</v>
      </c>
      <c r="AY139" s="17" t="s">
        <v>177</v>
      </c>
      <c r="BE139" s="148">
        <f>IF(N139="základní",J139,0)</f>
        <v>0</v>
      </c>
      <c r="BF139" s="148">
        <f>IF(N139="snížená",J139,0)</f>
        <v>0</v>
      </c>
      <c r="BG139" s="148">
        <f>IF(N139="zákl. přenesená",J139,0)</f>
        <v>0</v>
      </c>
      <c r="BH139" s="148">
        <f>IF(N139="sníž. přenesená",J139,0)</f>
        <v>0</v>
      </c>
      <c r="BI139" s="148">
        <f>IF(N139="nulová",J139,0)</f>
        <v>0</v>
      </c>
      <c r="BJ139" s="17" t="s">
        <v>84</v>
      </c>
      <c r="BK139" s="148">
        <f>ROUND(I139*H139,2)</f>
        <v>0</v>
      </c>
      <c r="BL139" s="17" t="s">
        <v>115</v>
      </c>
      <c r="BM139" s="147" t="s">
        <v>3789</v>
      </c>
    </row>
    <row r="140" spans="2:65" s="1" customFormat="1" ht="19.5">
      <c r="B140" s="32"/>
      <c r="D140" s="149" t="s">
        <v>186</v>
      </c>
      <c r="F140" s="150" t="s">
        <v>309</v>
      </c>
      <c r="I140" s="151"/>
      <c r="L140" s="32"/>
      <c r="M140" s="152"/>
      <c r="T140" s="56"/>
      <c r="AT140" s="17" t="s">
        <v>186</v>
      </c>
      <c r="AU140" s="17" t="s">
        <v>86</v>
      </c>
    </row>
    <row r="141" spans="2:65" s="12" customFormat="1" ht="11.25">
      <c r="B141" s="156"/>
      <c r="D141" s="149" t="s">
        <v>240</v>
      </c>
      <c r="E141" s="157" t="s">
        <v>1</v>
      </c>
      <c r="F141" s="158" t="s">
        <v>3790</v>
      </c>
      <c r="H141" s="159">
        <v>22.8</v>
      </c>
      <c r="I141" s="160"/>
      <c r="L141" s="156"/>
      <c r="M141" s="161"/>
      <c r="T141" s="162"/>
      <c r="AT141" s="157" t="s">
        <v>240</v>
      </c>
      <c r="AU141" s="157" t="s">
        <v>86</v>
      </c>
      <c r="AV141" s="12" t="s">
        <v>86</v>
      </c>
      <c r="AW141" s="12" t="s">
        <v>32</v>
      </c>
      <c r="AX141" s="12" t="s">
        <v>84</v>
      </c>
      <c r="AY141" s="157" t="s">
        <v>177</v>
      </c>
    </row>
    <row r="142" spans="2:65" s="1" customFormat="1" ht="16.5" customHeight="1">
      <c r="B142" s="32"/>
      <c r="C142" s="136" t="s">
        <v>115</v>
      </c>
      <c r="D142" s="136" t="s">
        <v>180</v>
      </c>
      <c r="E142" s="137" t="s">
        <v>317</v>
      </c>
      <c r="F142" s="138" t="s">
        <v>318</v>
      </c>
      <c r="G142" s="139" t="s">
        <v>256</v>
      </c>
      <c r="H142" s="140">
        <v>11.4</v>
      </c>
      <c r="I142" s="141"/>
      <c r="J142" s="142">
        <f>ROUND(I142*H142,2)</f>
        <v>0</v>
      </c>
      <c r="K142" s="138" t="s">
        <v>237</v>
      </c>
      <c r="L142" s="32"/>
      <c r="M142" s="143" t="s">
        <v>1</v>
      </c>
      <c r="N142" s="144" t="s">
        <v>42</v>
      </c>
      <c r="P142" s="145">
        <f>O142*H142</f>
        <v>0</v>
      </c>
      <c r="Q142" s="145">
        <v>0</v>
      </c>
      <c r="R142" s="145">
        <f>Q142*H142</f>
        <v>0</v>
      </c>
      <c r="S142" s="145">
        <v>0</v>
      </c>
      <c r="T142" s="146">
        <f>S142*H142</f>
        <v>0</v>
      </c>
      <c r="AR142" s="147" t="s">
        <v>115</v>
      </c>
      <c r="AT142" s="147" t="s">
        <v>180</v>
      </c>
      <c r="AU142" s="147" t="s">
        <v>86</v>
      </c>
      <c r="AY142" s="17" t="s">
        <v>177</v>
      </c>
      <c r="BE142" s="148">
        <f>IF(N142="základní",J142,0)</f>
        <v>0</v>
      </c>
      <c r="BF142" s="148">
        <f>IF(N142="snížená",J142,0)</f>
        <v>0</v>
      </c>
      <c r="BG142" s="148">
        <f>IF(N142="zákl. přenesená",J142,0)</f>
        <v>0</v>
      </c>
      <c r="BH142" s="148">
        <f>IF(N142="sníž. přenesená",J142,0)</f>
        <v>0</v>
      </c>
      <c r="BI142" s="148">
        <f>IF(N142="nulová",J142,0)</f>
        <v>0</v>
      </c>
      <c r="BJ142" s="17" t="s">
        <v>84</v>
      </c>
      <c r="BK142" s="148">
        <f>ROUND(I142*H142,2)</f>
        <v>0</v>
      </c>
      <c r="BL142" s="17" t="s">
        <v>115</v>
      </c>
      <c r="BM142" s="147" t="s">
        <v>3791</v>
      </c>
    </row>
    <row r="143" spans="2:65" s="1" customFormat="1" ht="11.25">
      <c r="B143" s="32"/>
      <c r="D143" s="149" t="s">
        <v>186</v>
      </c>
      <c r="F143" s="150" t="s">
        <v>320</v>
      </c>
      <c r="I143" s="151"/>
      <c r="L143" s="32"/>
      <c r="M143" s="152"/>
      <c r="T143" s="56"/>
      <c r="AT143" s="17" t="s">
        <v>186</v>
      </c>
      <c r="AU143" s="17" t="s">
        <v>86</v>
      </c>
    </row>
    <row r="144" spans="2:65" s="12" customFormat="1" ht="11.25">
      <c r="B144" s="156"/>
      <c r="D144" s="149" t="s">
        <v>240</v>
      </c>
      <c r="E144" s="157" t="s">
        <v>1</v>
      </c>
      <c r="F144" s="158" t="s">
        <v>3788</v>
      </c>
      <c r="H144" s="159">
        <v>11.4</v>
      </c>
      <c r="I144" s="160"/>
      <c r="L144" s="156"/>
      <c r="M144" s="161"/>
      <c r="T144" s="162"/>
      <c r="AT144" s="157" t="s">
        <v>240</v>
      </c>
      <c r="AU144" s="157" t="s">
        <v>86</v>
      </c>
      <c r="AV144" s="12" t="s">
        <v>86</v>
      </c>
      <c r="AW144" s="12" t="s">
        <v>32</v>
      </c>
      <c r="AX144" s="12" t="s">
        <v>84</v>
      </c>
      <c r="AY144" s="157" t="s">
        <v>177</v>
      </c>
    </row>
    <row r="145" spans="2:65" s="11" customFormat="1" ht="25.9" customHeight="1">
      <c r="B145" s="124"/>
      <c r="D145" s="125" t="s">
        <v>76</v>
      </c>
      <c r="E145" s="126" t="s">
        <v>344</v>
      </c>
      <c r="F145" s="126" t="s">
        <v>3792</v>
      </c>
      <c r="I145" s="127"/>
      <c r="J145" s="128">
        <f>BK145</f>
        <v>0</v>
      </c>
      <c r="L145" s="124"/>
      <c r="M145" s="129"/>
      <c r="P145" s="130">
        <f>P146</f>
        <v>0</v>
      </c>
      <c r="R145" s="130">
        <f>R146</f>
        <v>6.3839999999999999E-3</v>
      </c>
      <c r="T145" s="131">
        <f>T146</f>
        <v>0</v>
      </c>
      <c r="AR145" s="125" t="s">
        <v>102</v>
      </c>
      <c r="AT145" s="132" t="s">
        <v>76</v>
      </c>
      <c r="AU145" s="132" t="s">
        <v>77</v>
      </c>
      <c r="AY145" s="125" t="s">
        <v>177</v>
      </c>
      <c r="BK145" s="133">
        <f>BK146</f>
        <v>0</v>
      </c>
    </row>
    <row r="146" spans="2:65" s="11" customFormat="1" ht="22.9" customHeight="1">
      <c r="B146" s="124"/>
      <c r="D146" s="125" t="s">
        <v>76</v>
      </c>
      <c r="E146" s="134" t="s">
        <v>3793</v>
      </c>
      <c r="F146" s="134" t="s">
        <v>3794</v>
      </c>
      <c r="I146" s="127"/>
      <c r="J146" s="135">
        <f>BK146</f>
        <v>0</v>
      </c>
      <c r="L146" s="124"/>
      <c r="M146" s="129"/>
      <c r="P146" s="130">
        <f>SUM(P147:P160)</f>
        <v>0</v>
      </c>
      <c r="R146" s="130">
        <f>SUM(R147:R160)</f>
        <v>6.3839999999999999E-3</v>
      </c>
      <c r="T146" s="131">
        <f>SUM(T147:T160)</f>
        <v>0</v>
      </c>
      <c r="AR146" s="125" t="s">
        <v>102</v>
      </c>
      <c r="AT146" s="132" t="s">
        <v>76</v>
      </c>
      <c r="AU146" s="132" t="s">
        <v>84</v>
      </c>
      <c r="AY146" s="125" t="s">
        <v>177</v>
      </c>
      <c r="BK146" s="133">
        <f>SUM(BK147:BK160)</f>
        <v>0</v>
      </c>
    </row>
    <row r="147" spans="2:65" s="1" customFormat="1" ht="16.5" customHeight="1">
      <c r="B147" s="32"/>
      <c r="C147" s="136" t="s">
        <v>176</v>
      </c>
      <c r="D147" s="136" t="s">
        <v>180</v>
      </c>
      <c r="E147" s="137" t="s">
        <v>3795</v>
      </c>
      <c r="F147" s="138" t="s">
        <v>3796</v>
      </c>
      <c r="G147" s="139" t="s">
        <v>236</v>
      </c>
      <c r="H147" s="140">
        <v>91.2</v>
      </c>
      <c r="I147" s="141"/>
      <c r="J147" s="142">
        <f>ROUND(I147*H147,2)</f>
        <v>0</v>
      </c>
      <c r="K147" s="138" t="s">
        <v>237</v>
      </c>
      <c r="L147" s="32"/>
      <c r="M147" s="143" t="s">
        <v>1</v>
      </c>
      <c r="N147" s="144" t="s">
        <v>42</v>
      </c>
      <c r="P147" s="145">
        <f>O147*H147</f>
        <v>0</v>
      </c>
      <c r="Q147" s="145">
        <v>0</v>
      </c>
      <c r="R147" s="145">
        <f>Q147*H147</f>
        <v>0</v>
      </c>
      <c r="S147" s="145">
        <v>0</v>
      </c>
      <c r="T147" s="146">
        <f>S147*H147</f>
        <v>0</v>
      </c>
      <c r="AR147" s="147" t="s">
        <v>691</v>
      </c>
      <c r="AT147" s="147" t="s">
        <v>180</v>
      </c>
      <c r="AU147" s="147" t="s">
        <v>86</v>
      </c>
      <c r="AY147" s="17" t="s">
        <v>177</v>
      </c>
      <c r="BE147" s="148">
        <f>IF(N147="základní",J147,0)</f>
        <v>0</v>
      </c>
      <c r="BF147" s="148">
        <f>IF(N147="snížená",J147,0)</f>
        <v>0</v>
      </c>
      <c r="BG147" s="148">
        <f>IF(N147="zákl. přenesená",J147,0)</f>
        <v>0</v>
      </c>
      <c r="BH147" s="148">
        <f>IF(N147="sníž. přenesená",J147,0)</f>
        <v>0</v>
      </c>
      <c r="BI147" s="148">
        <f>IF(N147="nulová",J147,0)</f>
        <v>0</v>
      </c>
      <c r="BJ147" s="17" t="s">
        <v>84</v>
      </c>
      <c r="BK147" s="148">
        <f>ROUND(I147*H147,2)</f>
        <v>0</v>
      </c>
      <c r="BL147" s="17" t="s">
        <v>691</v>
      </c>
      <c r="BM147" s="147" t="s">
        <v>3797</v>
      </c>
    </row>
    <row r="148" spans="2:65" s="1" customFormat="1" ht="19.5">
      <c r="B148" s="32"/>
      <c r="D148" s="149" t="s">
        <v>186</v>
      </c>
      <c r="F148" s="150" t="s">
        <v>3798</v>
      </c>
      <c r="I148" s="151"/>
      <c r="L148" s="32"/>
      <c r="M148" s="152"/>
      <c r="T148" s="56"/>
      <c r="AT148" s="17" t="s">
        <v>186</v>
      </c>
      <c r="AU148" s="17" t="s">
        <v>86</v>
      </c>
    </row>
    <row r="149" spans="2:65" s="12" customFormat="1" ht="11.25">
      <c r="B149" s="156"/>
      <c r="D149" s="149" t="s">
        <v>240</v>
      </c>
      <c r="E149" s="157" t="s">
        <v>1</v>
      </c>
      <c r="F149" s="158" t="s">
        <v>3799</v>
      </c>
      <c r="H149" s="159">
        <v>91.2</v>
      </c>
      <c r="I149" s="160"/>
      <c r="L149" s="156"/>
      <c r="M149" s="161"/>
      <c r="T149" s="162"/>
      <c r="AT149" s="157" t="s">
        <v>240</v>
      </c>
      <c r="AU149" s="157" t="s">
        <v>86</v>
      </c>
      <c r="AV149" s="12" t="s">
        <v>86</v>
      </c>
      <c r="AW149" s="12" t="s">
        <v>32</v>
      </c>
      <c r="AX149" s="12" t="s">
        <v>84</v>
      </c>
      <c r="AY149" s="157" t="s">
        <v>177</v>
      </c>
    </row>
    <row r="150" spans="2:65" s="1" customFormat="1" ht="16.5" customHeight="1">
      <c r="B150" s="32"/>
      <c r="C150" s="136" t="s">
        <v>277</v>
      </c>
      <c r="D150" s="136" t="s">
        <v>180</v>
      </c>
      <c r="E150" s="137" t="s">
        <v>3800</v>
      </c>
      <c r="F150" s="138" t="s">
        <v>3801</v>
      </c>
      <c r="G150" s="139" t="s">
        <v>256</v>
      </c>
      <c r="H150" s="140">
        <v>20.52</v>
      </c>
      <c r="I150" s="141"/>
      <c r="J150" s="142">
        <f>ROUND(I150*H150,2)</f>
        <v>0</v>
      </c>
      <c r="K150" s="138" t="s">
        <v>237</v>
      </c>
      <c r="L150" s="32"/>
      <c r="M150" s="143" t="s">
        <v>1</v>
      </c>
      <c r="N150" s="144" t="s">
        <v>42</v>
      </c>
      <c r="P150" s="145">
        <f>O150*H150</f>
        <v>0</v>
      </c>
      <c r="Q150" s="145">
        <v>0</v>
      </c>
      <c r="R150" s="145">
        <f>Q150*H150</f>
        <v>0</v>
      </c>
      <c r="S150" s="145">
        <v>0</v>
      </c>
      <c r="T150" s="146">
        <f>S150*H150</f>
        <v>0</v>
      </c>
      <c r="AR150" s="147" t="s">
        <v>691</v>
      </c>
      <c r="AT150" s="147" t="s">
        <v>180</v>
      </c>
      <c r="AU150" s="147" t="s">
        <v>86</v>
      </c>
      <c r="AY150" s="17" t="s">
        <v>177</v>
      </c>
      <c r="BE150" s="148">
        <f>IF(N150="základní",J150,0)</f>
        <v>0</v>
      </c>
      <c r="BF150" s="148">
        <f>IF(N150="snížená",J150,0)</f>
        <v>0</v>
      </c>
      <c r="BG150" s="148">
        <f>IF(N150="zákl. přenesená",J150,0)</f>
        <v>0</v>
      </c>
      <c r="BH150" s="148">
        <f>IF(N150="sníž. přenesená",J150,0)</f>
        <v>0</v>
      </c>
      <c r="BI150" s="148">
        <f>IF(N150="nulová",J150,0)</f>
        <v>0</v>
      </c>
      <c r="BJ150" s="17" t="s">
        <v>84</v>
      </c>
      <c r="BK150" s="148">
        <f>ROUND(I150*H150,2)</f>
        <v>0</v>
      </c>
      <c r="BL150" s="17" t="s">
        <v>691</v>
      </c>
      <c r="BM150" s="147" t="s">
        <v>3802</v>
      </c>
    </row>
    <row r="151" spans="2:65" s="1" customFormat="1" ht="19.5">
      <c r="B151" s="32"/>
      <c r="D151" s="149" t="s">
        <v>186</v>
      </c>
      <c r="F151" s="150" t="s">
        <v>3803</v>
      </c>
      <c r="I151" s="151"/>
      <c r="L151" s="32"/>
      <c r="M151" s="152"/>
      <c r="T151" s="56"/>
      <c r="AT151" s="17" t="s">
        <v>186</v>
      </c>
      <c r="AU151" s="17" t="s">
        <v>86</v>
      </c>
    </row>
    <row r="152" spans="2:65" s="12" customFormat="1" ht="11.25">
      <c r="B152" s="156"/>
      <c r="D152" s="149" t="s">
        <v>240</v>
      </c>
      <c r="E152" s="157" t="s">
        <v>1</v>
      </c>
      <c r="F152" s="158" t="s">
        <v>3804</v>
      </c>
      <c r="H152" s="159">
        <v>20.52</v>
      </c>
      <c r="I152" s="160"/>
      <c r="L152" s="156"/>
      <c r="M152" s="161"/>
      <c r="T152" s="162"/>
      <c r="AT152" s="157" t="s">
        <v>240</v>
      </c>
      <c r="AU152" s="157" t="s">
        <v>86</v>
      </c>
      <c r="AV152" s="12" t="s">
        <v>86</v>
      </c>
      <c r="AW152" s="12" t="s">
        <v>32</v>
      </c>
      <c r="AX152" s="12" t="s">
        <v>84</v>
      </c>
      <c r="AY152" s="157" t="s">
        <v>177</v>
      </c>
    </row>
    <row r="153" spans="2:65" s="1" customFormat="1" ht="16.5" customHeight="1">
      <c r="B153" s="32"/>
      <c r="C153" s="136" t="s">
        <v>283</v>
      </c>
      <c r="D153" s="136" t="s">
        <v>180</v>
      </c>
      <c r="E153" s="137" t="s">
        <v>3805</v>
      </c>
      <c r="F153" s="138" t="s">
        <v>3806</v>
      </c>
      <c r="G153" s="139" t="s">
        <v>236</v>
      </c>
      <c r="H153" s="140">
        <v>91.2</v>
      </c>
      <c r="I153" s="141"/>
      <c r="J153" s="142">
        <f>ROUND(I153*H153,2)</f>
        <v>0</v>
      </c>
      <c r="K153" s="138" t="s">
        <v>237</v>
      </c>
      <c r="L153" s="32"/>
      <c r="M153" s="143" t="s">
        <v>1</v>
      </c>
      <c r="N153" s="144" t="s">
        <v>42</v>
      </c>
      <c r="P153" s="145">
        <f>O153*H153</f>
        <v>0</v>
      </c>
      <c r="Q153" s="145">
        <v>0</v>
      </c>
      <c r="R153" s="145">
        <f>Q153*H153</f>
        <v>0</v>
      </c>
      <c r="S153" s="145">
        <v>0</v>
      </c>
      <c r="T153" s="146">
        <f>S153*H153</f>
        <v>0</v>
      </c>
      <c r="AR153" s="147" t="s">
        <v>691</v>
      </c>
      <c r="AT153" s="147" t="s">
        <v>180</v>
      </c>
      <c r="AU153" s="147" t="s">
        <v>86</v>
      </c>
      <c r="AY153" s="17" t="s">
        <v>177</v>
      </c>
      <c r="BE153" s="148">
        <f>IF(N153="základní",J153,0)</f>
        <v>0</v>
      </c>
      <c r="BF153" s="148">
        <f>IF(N153="snížená",J153,0)</f>
        <v>0</v>
      </c>
      <c r="BG153" s="148">
        <f>IF(N153="zákl. přenesená",J153,0)</f>
        <v>0</v>
      </c>
      <c r="BH153" s="148">
        <f>IF(N153="sníž. přenesená",J153,0)</f>
        <v>0</v>
      </c>
      <c r="BI153" s="148">
        <f>IF(N153="nulová",J153,0)</f>
        <v>0</v>
      </c>
      <c r="BJ153" s="17" t="s">
        <v>84</v>
      </c>
      <c r="BK153" s="148">
        <f>ROUND(I153*H153,2)</f>
        <v>0</v>
      </c>
      <c r="BL153" s="17" t="s">
        <v>691</v>
      </c>
      <c r="BM153" s="147" t="s">
        <v>3807</v>
      </c>
    </row>
    <row r="154" spans="2:65" s="1" customFormat="1" ht="11.25">
      <c r="B154" s="32"/>
      <c r="D154" s="149" t="s">
        <v>186</v>
      </c>
      <c r="F154" s="150" t="s">
        <v>3808</v>
      </c>
      <c r="I154" s="151"/>
      <c r="L154" s="32"/>
      <c r="M154" s="152"/>
      <c r="T154" s="56"/>
      <c r="AT154" s="17" t="s">
        <v>186</v>
      </c>
      <c r="AU154" s="17" t="s">
        <v>86</v>
      </c>
    </row>
    <row r="155" spans="2:65" s="12" customFormat="1" ht="11.25">
      <c r="B155" s="156"/>
      <c r="D155" s="149" t="s">
        <v>240</v>
      </c>
      <c r="E155" s="157" t="s">
        <v>1</v>
      </c>
      <c r="F155" s="158" t="s">
        <v>3799</v>
      </c>
      <c r="H155" s="159">
        <v>91.2</v>
      </c>
      <c r="I155" s="160"/>
      <c r="L155" s="156"/>
      <c r="M155" s="161"/>
      <c r="T155" s="162"/>
      <c r="AT155" s="157" t="s">
        <v>240</v>
      </c>
      <c r="AU155" s="157" t="s">
        <v>86</v>
      </c>
      <c r="AV155" s="12" t="s">
        <v>86</v>
      </c>
      <c r="AW155" s="12" t="s">
        <v>32</v>
      </c>
      <c r="AX155" s="12" t="s">
        <v>84</v>
      </c>
      <c r="AY155" s="157" t="s">
        <v>177</v>
      </c>
    </row>
    <row r="156" spans="2:65" s="1" customFormat="1" ht="16.5" customHeight="1">
      <c r="B156" s="32"/>
      <c r="C156" s="136" t="s">
        <v>290</v>
      </c>
      <c r="D156" s="136" t="s">
        <v>180</v>
      </c>
      <c r="E156" s="137" t="s">
        <v>3809</v>
      </c>
      <c r="F156" s="138" t="s">
        <v>3810</v>
      </c>
      <c r="G156" s="139" t="s">
        <v>236</v>
      </c>
      <c r="H156" s="140">
        <v>91.2</v>
      </c>
      <c r="I156" s="141"/>
      <c r="J156" s="142">
        <f>ROUND(I156*H156,2)</f>
        <v>0</v>
      </c>
      <c r="K156" s="138" t="s">
        <v>237</v>
      </c>
      <c r="L156" s="32"/>
      <c r="M156" s="143" t="s">
        <v>1</v>
      </c>
      <c r="N156" s="144" t="s">
        <v>42</v>
      </c>
      <c r="P156" s="145">
        <f>O156*H156</f>
        <v>0</v>
      </c>
      <c r="Q156" s="145">
        <v>6.9999999999999994E-5</v>
      </c>
      <c r="R156" s="145">
        <f>Q156*H156</f>
        <v>6.3839999999999999E-3</v>
      </c>
      <c r="S156" s="145">
        <v>0</v>
      </c>
      <c r="T156" s="146">
        <f>S156*H156</f>
        <v>0</v>
      </c>
      <c r="AR156" s="147" t="s">
        <v>691</v>
      </c>
      <c r="AT156" s="147" t="s">
        <v>180</v>
      </c>
      <c r="AU156" s="147" t="s">
        <v>86</v>
      </c>
      <c r="AY156" s="17" t="s">
        <v>177</v>
      </c>
      <c r="BE156" s="148">
        <f>IF(N156="základní",J156,0)</f>
        <v>0</v>
      </c>
      <c r="BF156" s="148">
        <f>IF(N156="snížená",J156,0)</f>
        <v>0</v>
      </c>
      <c r="BG156" s="148">
        <f>IF(N156="zákl. přenesená",J156,0)</f>
        <v>0</v>
      </c>
      <c r="BH156" s="148">
        <f>IF(N156="sníž. přenesená",J156,0)</f>
        <v>0</v>
      </c>
      <c r="BI156" s="148">
        <f>IF(N156="nulová",J156,0)</f>
        <v>0</v>
      </c>
      <c r="BJ156" s="17" t="s">
        <v>84</v>
      </c>
      <c r="BK156" s="148">
        <f>ROUND(I156*H156,2)</f>
        <v>0</v>
      </c>
      <c r="BL156" s="17" t="s">
        <v>691</v>
      </c>
      <c r="BM156" s="147" t="s">
        <v>3811</v>
      </c>
    </row>
    <row r="157" spans="2:65" s="1" customFormat="1" ht="11.25">
      <c r="B157" s="32"/>
      <c r="D157" s="149" t="s">
        <v>186</v>
      </c>
      <c r="F157" s="150" t="s">
        <v>3812</v>
      </c>
      <c r="I157" s="151"/>
      <c r="L157" s="32"/>
      <c r="M157" s="152"/>
      <c r="T157" s="56"/>
      <c r="AT157" s="17" t="s">
        <v>186</v>
      </c>
      <c r="AU157" s="17" t="s">
        <v>86</v>
      </c>
    </row>
    <row r="158" spans="2:65" s="12" customFormat="1" ht="11.25">
      <c r="B158" s="156"/>
      <c r="D158" s="149" t="s">
        <v>240</v>
      </c>
      <c r="E158" s="157" t="s">
        <v>1</v>
      </c>
      <c r="F158" s="158" t="s">
        <v>3799</v>
      </c>
      <c r="H158" s="159">
        <v>91.2</v>
      </c>
      <c r="I158" s="160"/>
      <c r="L158" s="156"/>
      <c r="M158" s="161"/>
      <c r="T158" s="162"/>
      <c r="AT158" s="157" t="s">
        <v>240</v>
      </c>
      <c r="AU158" s="157" t="s">
        <v>86</v>
      </c>
      <c r="AV158" s="12" t="s">
        <v>86</v>
      </c>
      <c r="AW158" s="12" t="s">
        <v>32</v>
      </c>
      <c r="AX158" s="12" t="s">
        <v>84</v>
      </c>
      <c r="AY158" s="157" t="s">
        <v>177</v>
      </c>
    </row>
    <row r="159" spans="2:65" s="1" customFormat="1" ht="16.5" customHeight="1">
      <c r="B159" s="32"/>
      <c r="C159" s="136" t="s">
        <v>299</v>
      </c>
      <c r="D159" s="136" t="s">
        <v>180</v>
      </c>
      <c r="E159" s="137" t="s">
        <v>3813</v>
      </c>
      <c r="F159" s="138" t="s">
        <v>3814</v>
      </c>
      <c r="G159" s="139" t="s">
        <v>307</v>
      </c>
      <c r="H159" s="140">
        <v>6.0000000000000001E-3</v>
      </c>
      <c r="I159" s="141"/>
      <c r="J159" s="142">
        <f>ROUND(I159*H159,2)</f>
        <v>0</v>
      </c>
      <c r="K159" s="138" t="s">
        <v>237</v>
      </c>
      <c r="L159" s="32"/>
      <c r="M159" s="143" t="s">
        <v>1</v>
      </c>
      <c r="N159" s="144" t="s">
        <v>42</v>
      </c>
      <c r="P159" s="145">
        <f>O159*H159</f>
        <v>0</v>
      </c>
      <c r="Q159" s="145">
        <v>0</v>
      </c>
      <c r="R159" s="145">
        <f>Q159*H159</f>
        <v>0</v>
      </c>
      <c r="S159" s="145">
        <v>0</v>
      </c>
      <c r="T159" s="146">
        <f>S159*H159</f>
        <v>0</v>
      </c>
      <c r="AR159" s="147" t="s">
        <v>691</v>
      </c>
      <c r="AT159" s="147" t="s">
        <v>180</v>
      </c>
      <c r="AU159" s="147" t="s">
        <v>86</v>
      </c>
      <c r="AY159" s="17" t="s">
        <v>177</v>
      </c>
      <c r="BE159" s="148">
        <f>IF(N159="základní",J159,0)</f>
        <v>0</v>
      </c>
      <c r="BF159" s="148">
        <f>IF(N159="snížená",J159,0)</f>
        <v>0</v>
      </c>
      <c r="BG159" s="148">
        <f>IF(N159="zákl. přenesená",J159,0)</f>
        <v>0</v>
      </c>
      <c r="BH159" s="148">
        <f>IF(N159="sníž. přenesená",J159,0)</f>
        <v>0</v>
      </c>
      <c r="BI159" s="148">
        <f>IF(N159="nulová",J159,0)</f>
        <v>0</v>
      </c>
      <c r="BJ159" s="17" t="s">
        <v>84</v>
      </c>
      <c r="BK159" s="148">
        <f>ROUND(I159*H159,2)</f>
        <v>0</v>
      </c>
      <c r="BL159" s="17" t="s">
        <v>691</v>
      </c>
      <c r="BM159" s="147" t="s">
        <v>3815</v>
      </c>
    </row>
    <row r="160" spans="2:65" s="1" customFormat="1" ht="11.25">
      <c r="B160" s="32"/>
      <c r="D160" s="149" t="s">
        <v>186</v>
      </c>
      <c r="F160" s="150" t="s">
        <v>3816</v>
      </c>
      <c r="I160" s="151"/>
      <c r="L160" s="32"/>
      <c r="M160" s="153"/>
      <c r="N160" s="154"/>
      <c r="O160" s="154"/>
      <c r="P160" s="154"/>
      <c r="Q160" s="154"/>
      <c r="R160" s="154"/>
      <c r="S160" s="154"/>
      <c r="T160" s="155"/>
      <c r="AT160" s="17" t="s">
        <v>186</v>
      </c>
      <c r="AU160" s="17" t="s">
        <v>86</v>
      </c>
    </row>
    <row r="161" spans="2:12" s="1" customFormat="1" ht="6.95" customHeight="1">
      <c r="B161" s="44"/>
      <c r="C161" s="45"/>
      <c r="D161" s="45"/>
      <c r="E161" s="45"/>
      <c r="F161" s="45"/>
      <c r="G161" s="45"/>
      <c r="H161" s="45"/>
      <c r="I161" s="45"/>
      <c r="J161" s="45"/>
      <c r="K161" s="45"/>
      <c r="L161" s="32"/>
    </row>
  </sheetData>
  <sheetProtection algorithmName="SHA-512" hashValue="f/HUxli57V7zUTD3hjHnrPzw2l3Syb4DSJ3uqyI2x3izFHsgj9A36Du9o/IPGVEZaacBMs9E229jTGNgdAOVww==" saltValue="+WSsAl//WKyKJN3QPHSyNBSb07+zCuHmtnOh5IIT0BgCBa+Lt38GopNI9zafFDbbltFwb/2J3dKVz4GRrakNvw==" spinCount="100000" sheet="1" objects="1" scenarios="1" formatColumns="0" formatRows="0" autoFilter="0"/>
  <autoFilter ref="C127:K160" xr:uid="{00000000-0009-0000-0000-000008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24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8"/>
      <c r="M2" s="208"/>
      <c r="N2" s="208"/>
      <c r="O2" s="208"/>
      <c r="P2" s="208"/>
      <c r="Q2" s="208"/>
      <c r="R2" s="208"/>
      <c r="S2" s="208"/>
      <c r="T2" s="208"/>
      <c r="U2" s="208"/>
      <c r="V2" s="208"/>
      <c r="AT2" s="17" t="s">
        <v>128</v>
      </c>
    </row>
    <row r="3" spans="2:46" ht="6.95" customHeight="1">
      <c r="B3" s="18"/>
      <c r="C3" s="19"/>
      <c r="D3" s="19"/>
      <c r="E3" s="19"/>
      <c r="F3" s="19"/>
      <c r="G3" s="19"/>
      <c r="H3" s="19"/>
      <c r="I3" s="19"/>
      <c r="J3" s="19"/>
      <c r="K3" s="19"/>
      <c r="L3" s="20"/>
      <c r="AT3" s="17" t="s">
        <v>86</v>
      </c>
    </row>
    <row r="4" spans="2:46" ht="24.95" customHeight="1">
      <c r="B4" s="20"/>
      <c r="D4" s="21" t="s">
        <v>147</v>
      </c>
      <c r="L4" s="20"/>
      <c r="M4" s="93" t="s">
        <v>10</v>
      </c>
      <c r="AT4" s="17" t="s">
        <v>4</v>
      </c>
    </row>
    <row r="5" spans="2:46" ht="6.95" customHeight="1">
      <c r="B5" s="20"/>
      <c r="L5" s="20"/>
    </row>
    <row r="6" spans="2:46" ht="12" customHeight="1">
      <c r="B6" s="20"/>
      <c r="D6" s="27" t="s">
        <v>16</v>
      </c>
      <c r="L6" s="20"/>
    </row>
    <row r="7" spans="2:46" ht="16.5" customHeight="1">
      <c r="B7" s="20"/>
      <c r="E7" s="240" t="str">
        <f>'Rekapitulace stavby'!K6</f>
        <v>PŘÍSTAVBA WALDORFSKÉ MŠ TURNOV</v>
      </c>
      <c r="F7" s="241"/>
      <c r="G7" s="241"/>
      <c r="H7" s="241"/>
      <c r="L7" s="20"/>
    </row>
    <row r="8" spans="2:46" ht="12.75">
      <c r="B8" s="20"/>
      <c r="D8" s="27" t="s">
        <v>148</v>
      </c>
      <c r="L8" s="20"/>
    </row>
    <row r="9" spans="2:46" ht="16.5" customHeight="1">
      <c r="B9" s="20"/>
      <c r="E9" s="240" t="s">
        <v>202</v>
      </c>
      <c r="F9" s="208"/>
      <c r="G9" s="208"/>
      <c r="H9" s="208"/>
      <c r="L9" s="20"/>
    </row>
    <row r="10" spans="2:46" ht="12" customHeight="1">
      <c r="B10" s="20"/>
      <c r="D10" s="27" t="s">
        <v>150</v>
      </c>
      <c r="L10" s="20"/>
    </row>
    <row r="11" spans="2:46" s="1" customFormat="1" ht="16.5" customHeight="1">
      <c r="B11" s="32"/>
      <c r="E11" s="237" t="s">
        <v>2483</v>
      </c>
      <c r="F11" s="242"/>
      <c r="G11" s="242"/>
      <c r="H11" s="242"/>
      <c r="L11" s="32"/>
    </row>
    <row r="12" spans="2:46" s="1" customFormat="1" ht="12" customHeight="1">
      <c r="B12" s="32"/>
      <c r="D12" s="27" t="s">
        <v>3402</v>
      </c>
      <c r="L12" s="32"/>
    </row>
    <row r="13" spans="2:46" s="1" customFormat="1" ht="16.5" customHeight="1">
      <c r="B13" s="32"/>
      <c r="E13" s="202" t="s">
        <v>3817</v>
      </c>
      <c r="F13" s="242"/>
      <c r="G13" s="242"/>
      <c r="H13" s="242"/>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24. 10. 2024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43" t="str">
        <f>'Rekapitulace stavby'!E14</f>
        <v>Vyplň údaj</v>
      </c>
      <c r="F22" s="207"/>
      <c r="G22" s="207"/>
      <c r="H22" s="207"/>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3818</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4"/>
      <c r="E31" s="212" t="s">
        <v>1</v>
      </c>
      <c r="F31" s="212"/>
      <c r="G31" s="212"/>
      <c r="H31" s="212"/>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37</v>
      </c>
      <c r="J34" s="66">
        <f>ROUND(J127,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ROUND((SUM(BE127:BE240)),  2)</f>
        <v>0</v>
      </c>
      <c r="I37" s="96">
        <v>0.21</v>
      </c>
      <c r="J37" s="86">
        <f>ROUND(((SUM(BE127:BE240))*I37),  2)</f>
        <v>0</v>
      </c>
      <c r="L37" s="32"/>
    </row>
    <row r="38" spans="2:12" s="1" customFormat="1" ht="14.45" customHeight="1">
      <c r="B38" s="32"/>
      <c r="E38" s="27" t="s">
        <v>43</v>
      </c>
      <c r="F38" s="86">
        <f>ROUND((SUM(BF127:BF240)),  2)</f>
        <v>0</v>
      </c>
      <c r="I38" s="96">
        <v>0.12</v>
      </c>
      <c r="J38" s="86">
        <f>ROUND(((SUM(BF127:BF240))*I38),  2)</f>
        <v>0</v>
      </c>
      <c r="L38" s="32"/>
    </row>
    <row r="39" spans="2:12" s="1" customFormat="1" ht="14.45" hidden="1" customHeight="1">
      <c r="B39" s="32"/>
      <c r="E39" s="27" t="s">
        <v>44</v>
      </c>
      <c r="F39" s="86">
        <f>ROUND((SUM(BG127:BG240)),  2)</f>
        <v>0</v>
      </c>
      <c r="I39" s="96">
        <v>0.21</v>
      </c>
      <c r="J39" s="86">
        <f>0</f>
        <v>0</v>
      </c>
      <c r="L39" s="32"/>
    </row>
    <row r="40" spans="2:12" s="1" customFormat="1" ht="14.45" hidden="1" customHeight="1">
      <c r="B40" s="32"/>
      <c r="E40" s="27" t="s">
        <v>45</v>
      </c>
      <c r="F40" s="86">
        <f>ROUND((SUM(BH127:BH240)),  2)</f>
        <v>0</v>
      </c>
      <c r="I40" s="96">
        <v>0.12</v>
      </c>
      <c r="J40" s="86">
        <f>0</f>
        <v>0</v>
      </c>
      <c r="L40" s="32"/>
    </row>
    <row r="41" spans="2:12" s="1" customFormat="1" ht="14.45" hidden="1" customHeight="1">
      <c r="B41" s="32"/>
      <c r="E41" s="27" t="s">
        <v>46</v>
      </c>
      <c r="F41" s="86">
        <f>ROUND((SUM(BI127:BI240)),  2)</f>
        <v>0</v>
      </c>
      <c r="I41" s="96">
        <v>0</v>
      </c>
      <c r="J41" s="86">
        <f>0</f>
        <v>0</v>
      </c>
      <c r="L41" s="32"/>
    </row>
    <row r="42" spans="2:12" s="1" customFormat="1" ht="6.95" customHeight="1">
      <c r="B42" s="32"/>
      <c r="L42" s="32"/>
    </row>
    <row r="43" spans="2:12" s="1" customFormat="1" ht="25.35" customHeight="1">
      <c r="B43" s="32"/>
      <c r="C43" s="97"/>
      <c r="D43" s="98" t="s">
        <v>47</v>
      </c>
      <c r="E43" s="57"/>
      <c r="F43" s="57"/>
      <c r="G43" s="99" t="s">
        <v>48</v>
      </c>
      <c r="H43" s="100" t="s">
        <v>49</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3" t="s">
        <v>53</v>
      </c>
      <c r="G61" s="43" t="s">
        <v>52</v>
      </c>
      <c r="H61" s="34"/>
      <c r="I61" s="34"/>
      <c r="J61" s="104"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152</v>
      </c>
      <c r="L82" s="32"/>
    </row>
    <row r="83" spans="2:12" s="1" customFormat="1" ht="6.95" customHeight="1">
      <c r="B83" s="32"/>
      <c r="L83" s="32"/>
    </row>
    <row r="84" spans="2:12" s="1" customFormat="1" ht="12" customHeight="1">
      <c r="B84" s="32"/>
      <c r="C84" s="27" t="s">
        <v>16</v>
      </c>
      <c r="L84" s="32"/>
    </row>
    <row r="85" spans="2:12" s="1" customFormat="1" ht="16.5" customHeight="1">
      <c r="B85" s="32"/>
      <c r="E85" s="240" t="str">
        <f>E7</f>
        <v>PŘÍSTAVBA WALDORFSKÉ MŠ TURNOV</v>
      </c>
      <c r="F85" s="241"/>
      <c r="G85" s="241"/>
      <c r="H85" s="241"/>
      <c r="L85" s="32"/>
    </row>
    <row r="86" spans="2:12" ht="12" customHeight="1">
      <c r="B86" s="20"/>
      <c r="C86" s="27" t="s">
        <v>148</v>
      </c>
      <c r="L86" s="20"/>
    </row>
    <row r="87" spans="2:12" ht="16.5" customHeight="1">
      <c r="B87" s="20"/>
      <c r="E87" s="240" t="s">
        <v>202</v>
      </c>
      <c r="F87" s="208"/>
      <c r="G87" s="208"/>
      <c r="H87" s="208"/>
      <c r="L87" s="20"/>
    </row>
    <row r="88" spans="2:12" ht="12" customHeight="1">
      <c r="B88" s="20"/>
      <c r="C88" s="27" t="s">
        <v>150</v>
      </c>
      <c r="L88" s="20"/>
    </row>
    <row r="89" spans="2:12" s="1" customFormat="1" ht="16.5" customHeight="1">
      <c r="B89" s="32"/>
      <c r="E89" s="237" t="s">
        <v>2483</v>
      </c>
      <c r="F89" s="242"/>
      <c r="G89" s="242"/>
      <c r="H89" s="242"/>
      <c r="L89" s="32"/>
    </row>
    <row r="90" spans="2:12" s="1" customFormat="1" ht="12" customHeight="1">
      <c r="B90" s="32"/>
      <c r="C90" s="27" t="s">
        <v>3402</v>
      </c>
      <c r="L90" s="32"/>
    </row>
    <row r="91" spans="2:12" s="1" customFormat="1" ht="16.5" customHeight="1">
      <c r="B91" s="32"/>
      <c r="E91" s="202" t="str">
        <f>E13</f>
        <v>700.2.5.1 - Měření a regulace</v>
      </c>
      <c r="F91" s="242"/>
      <c r="G91" s="242"/>
      <c r="H91" s="242"/>
      <c r="L91" s="32"/>
    </row>
    <row r="92" spans="2:12" s="1" customFormat="1" ht="6.95" customHeight="1">
      <c r="B92" s="32"/>
      <c r="L92" s="32"/>
    </row>
    <row r="93" spans="2:12" s="1" customFormat="1" ht="12" customHeight="1">
      <c r="B93" s="32"/>
      <c r="C93" s="27" t="s">
        <v>20</v>
      </c>
      <c r="F93" s="25" t="str">
        <f>F16</f>
        <v>Turnov</v>
      </c>
      <c r="I93" s="27" t="s">
        <v>22</v>
      </c>
      <c r="J93" s="52" t="str">
        <f>IF(J16="","",J16)</f>
        <v>24. 10. 2024</v>
      </c>
      <c r="L93" s="32"/>
    </row>
    <row r="94" spans="2:12" s="1" customFormat="1" ht="6.95" customHeight="1">
      <c r="B94" s="32"/>
      <c r="L94" s="32"/>
    </row>
    <row r="95" spans="2:12" s="1" customFormat="1" ht="15.2" customHeight="1">
      <c r="B95" s="32"/>
      <c r="C95" s="27" t="s">
        <v>24</v>
      </c>
      <c r="F95" s="25" t="str">
        <f>E19</f>
        <v>MĚSTO TURNOV</v>
      </c>
      <c r="I95" s="27" t="s">
        <v>30</v>
      </c>
      <c r="J95" s="30" t="str">
        <f>E25</f>
        <v>Valbek, spol. s r.o.</v>
      </c>
      <c r="L95" s="32"/>
    </row>
    <row r="96" spans="2:12" s="1" customFormat="1" ht="15.2" customHeight="1">
      <c r="B96" s="32"/>
      <c r="C96" s="27" t="s">
        <v>28</v>
      </c>
      <c r="F96" s="25" t="str">
        <f>IF(E22="","",E22)</f>
        <v>Vyplň údaj</v>
      </c>
      <c r="I96" s="27" t="s">
        <v>33</v>
      </c>
      <c r="J96" s="30" t="str">
        <f>E28</f>
        <v>Martin Križan</v>
      </c>
      <c r="L96" s="32"/>
    </row>
    <row r="97" spans="2:47" s="1" customFormat="1" ht="10.35" customHeight="1">
      <c r="B97" s="32"/>
      <c r="L97" s="32"/>
    </row>
    <row r="98" spans="2:47" s="1" customFormat="1" ht="29.25" customHeight="1">
      <c r="B98" s="32"/>
      <c r="C98" s="105" t="s">
        <v>153</v>
      </c>
      <c r="D98" s="97"/>
      <c r="E98" s="97"/>
      <c r="F98" s="97"/>
      <c r="G98" s="97"/>
      <c r="H98" s="97"/>
      <c r="I98" s="97"/>
      <c r="J98" s="106" t="s">
        <v>154</v>
      </c>
      <c r="K98" s="97"/>
      <c r="L98" s="32"/>
    </row>
    <row r="99" spans="2:47" s="1" customFormat="1" ht="10.35" customHeight="1">
      <c r="B99" s="32"/>
      <c r="L99" s="32"/>
    </row>
    <row r="100" spans="2:47" s="1" customFormat="1" ht="22.9" customHeight="1">
      <c r="B100" s="32"/>
      <c r="C100" s="107" t="s">
        <v>155</v>
      </c>
      <c r="J100" s="66">
        <f>J127</f>
        <v>0</v>
      </c>
      <c r="L100" s="32"/>
      <c r="AU100" s="17" t="s">
        <v>156</v>
      </c>
    </row>
    <row r="101" spans="2:47" s="8" customFormat="1" ht="24.95" customHeight="1">
      <c r="B101" s="108"/>
      <c r="D101" s="109" t="s">
        <v>214</v>
      </c>
      <c r="E101" s="110"/>
      <c r="F101" s="110"/>
      <c r="G101" s="110"/>
      <c r="H101" s="110"/>
      <c r="I101" s="110"/>
      <c r="J101" s="111">
        <f>J128</f>
        <v>0</v>
      </c>
      <c r="L101" s="108"/>
    </row>
    <row r="102" spans="2:47" s="9" customFormat="1" ht="19.899999999999999" customHeight="1">
      <c r="B102" s="112"/>
      <c r="D102" s="113" t="s">
        <v>3819</v>
      </c>
      <c r="E102" s="114"/>
      <c r="F102" s="114"/>
      <c r="G102" s="114"/>
      <c r="H102" s="114"/>
      <c r="I102" s="114"/>
      <c r="J102" s="115">
        <f>J227</f>
        <v>0</v>
      </c>
      <c r="L102" s="112"/>
    </row>
    <row r="103" spans="2:47" s="9" customFormat="1" ht="19.899999999999999" customHeight="1">
      <c r="B103" s="112"/>
      <c r="D103" s="113" t="s">
        <v>3820</v>
      </c>
      <c r="E103" s="114"/>
      <c r="F103" s="114"/>
      <c r="G103" s="114"/>
      <c r="H103" s="114"/>
      <c r="I103" s="114"/>
      <c r="J103" s="115">
        <f>J236</f>
        <v>0</v>
      </c>
      <c r="L103" s="112"/>
    </row>
    <row r="104" spans="2:47" s="1" customFormat="1" ht="21.75" customHeight="1">
      <c r="B104" s="32"/>
      <c r="L104" s="32"/>
    </row>
    <row r="105" spans="2:47" s="1" customFormat="1" ht="6.95" customHeight="1">
      <c r="B105" s="44"/>
      <c r="C105" s="45"/>
      <c r="D105" s="45"/>
      <c r="E105" s="45"/>
      <c r="F105" s="45"/>
      <c r="G105" s="45"/>
      <c r="H105" s="45"/>
      <c r="I105" s="45"/>
      <c r="J105" s="45"/>
      <c r="K105" s="45"/>
      <c r="L105" s="32"/>
    </row>
    <row r="109" spans="2:47" s="1" customFormat="1" ht="6.95" customHeight="1">
      <c r="B109" s="46"/>
      <c r="C109" s="47"/>
      <c r="D109" s="47"/>
      <c r="E109" s="47"/>
      <c r="F109" s="47"/>
      <c r="G109" s="47"/>
      <c r="H109" s="47"/>
      <c r="I109" s="47"/>
      <c r="J109" s="47"/>
      <c r="K109" s="47"/>
      <c r="L109" s="32"/>
    </row>
    <row r="110" spans="2:47" s="1" customFormat="1" ht="24.95" customHeight="1">
      <c r="B110" s="32"/>
      <c r="C110" s="21" t="s">
        <v>161</v>
      </c>
      <c r="L110" s="32"/>
    </row>
    <row r="111" spans="2:47" s="1" customFormat="1" ht="6.95" customHeight="1">
      <c r="B111" s="32"/>
      <c r="L111" s="32"/>
    </row>
    <row r="112" spans="2:47" s="1" customFormat="1" ht="12" customHeight="1">
      <c r="B112" s="32"/>
      <c r="C112" s="27" t="s">
        <v>16</v>
      </c>
      <c r="L112" s="32"/>
    </row>
    <row r="113" spans="2:63" s="1" customFormat="1" ht="16.5" customHeight="1">
      <c r="B113" s="32"/>
      <c r="E113" s="240" t="str">
        <f>E7</f>
        <v>PŘÍSTAVBA WALDORFSKÉ MŠ TURNOV</v>
      </c>
      <c r="F113" s="241"/>
      <c r="G113" s="241"/>
      <c r="H113" s="241"/>
      <c r="L113" s="32"/>
    </row>
    <row r="114" spans="2:63" ht="12" customHeight="1">
      <c r="B114" s="20"/>
      <c r="C114" s="27" t="s">
        <v>148</v>
      </c>
      <c r="L114" s="20"/>
    </row>
    <row r="115" spans="2:63" ht="16.5" customHeight="1">
      <c r="B115" s="20"/>
      <c r="E115" s="240" t="s">
        <v>202</v>
      </c>
      <c r="F115" s="208"/>
      <c r="G115" s="208"/>
      <c r="H115" s="208"/>
      <c r="L115" s="20"/>
    </row>
    <row r="116" spans="2:63" ht="12" customHeight="1">
      <c r="B116" s="20"/>
      <c r="C116" s="27" t="s">
        <v>150</v>
      </c>
      <c r="L116" s="20"/>
    </row>
    <row r="117" spans="2:63" s="1" customFormat="1" ht="16.5" customHeight="1">
      <c r="B117" s="32"/>
      <c r="E117" s="237" t="s">
        <v>2483</v>
      </c>
      <c r="F117" s="242"/>
      <c r="G117" s="242"/>
      <c r="H117" s="242"/>
      <c r="L117" s="32"/>
    </row>
    <row r="118" spans="2:63" s="1" customFormat="1" ht="12" customHeight="1">
      <c r="B118" s="32"/>
      <c r="C118" s="27" t="s">
        <v>3402</v>
      </c>
      <c r="L118" s="32"/>
    </row>
    <row r="119" spans="2:63" s="1" customFormat="1" ht="16.5" customHeight="1">
      <c r="B119" s="32"/>
      <c r="E119" s="202" t="str">
        <f>E13</f>
        <v>700.2.5.1 - Měření a regulace</v>
      </c>
      <c r="F119" s="242"/>
      <c r="G119" s="242"/>
      <c r="H119" s="242"/>
      <c r="L119" s="32"/>
    </row>
    <row r="120" spans="2:63" s="1" customFormat="1" ht="6.95" customHeight="1">
      <c r="B120" s="32"/>
      <c r="L120" s="32"/>
    </row>
    <row r="121" spans="2:63" s="1" customFormat="1" ht="12" customHeight="1">
      <c r="B121" s="32"/>
      <c r="C121" s="27" t="s">
        <v>20</v>
      </c>
      <c r="F121" s="25" t="str">
        <f>F16</f>
        <v>Turnov</v>
      </c>
      <c r="I121" s="27" t="s">
        <v>22</v>
      </c>
      <c r="J121" s="52" t="str">
        <f>IF(J16="","",J16)</f>
        <v>24. 10. 2024</v>
      </c>
      <c r="L121" s="32"/>
    </row>
    <row r="122" spans="2:63" s="1" customFormat="1" ht="6.95" customHeight="1">
      <c r="B122" s="32"/>
      <c r="L122" s="32"/>
    </row>
    <row r="123" spans="2:63" s="1" customFormat="1" ht="15.2" customHeight="1">
      <c r="B123" s="32"/>
      <c r="C123" s="27" t="s">
        <v>24</v>
      </c>
      <c r="F123" s="25" t="str">
        <f>E19</f>
        <v>MĚSTO TURNOV</v>
      </c>
      <c r="I123" s="27" t="s">
        <v>30</v>
      </c>
      <c r="J123" s="30" t="str">
        <f>E25</f>
        <v>Valbek, spol. s r.o.</v>
      </c>
      <c r="L123" s="32"/>
    </row>
    <row r="124" spans="2:63" s="1" customFormat="1" ht="15.2" customHeight="1">
      <c r="B124" s="32"/>
      <c r="C124" s="27" t="s">
        <v>28</v>
      </c>
      <c r="F124" s="25" t="str">
        <f>IF(E22="","",E22)</f>
        <v>Vyplň údaj</v>
      </c>
      <c r="I124" s="27" t="s">
        <v>33</v>
      </c>
      <c r="J124" s="30" t="str">
        <f>E28</f>
        <v>Martin Križan</v>
      </c>
      <c r="L124" s="32"/>
    </row>
    <row r="125" spans="2:63" s="1" customFormat="1" ht="10.35" customHeight="1">
      <c r="B125" s="32"/>
      <c r="L125" s="32"/>
    </row>
    <row r="126" spans="2:63" s="10" customFormat="1" ht="29.25" customHeight="1">
      <c r="B126" s="116"/>
      <c r="C126" s="117" t="s">
        <v>162</v>
      </c>
      <c r="D126" s="118" t="s">
        <v>62</v>
      </c>
      <c r="E126" s="118" t="s">
        <v>58</v>
      </c>
      <c r="F126" s="118" t="s">
        <v>59</v>
      </c>
      <c r="G126" s="118" t="s">
        <v>163</v>
      </c>
      <c r="H126" s="118" t="s">
        <v>164</v>
      </c>
      <c r="I126" s="118" t="s">
        <v>165</v>
      </c>
      <c r="J126" s="118" t="s">
        <v>154</v>
      </c>
      <c r="K126" s="119" t="s">
        <v>166</v>
      </c>
      <c r="L126" s="116"/>
      <c r="M126" s="59" t="s">
        <v>1</v>
      </c>
      <c r="N126" s="60" t="s">
        <v>41</v>
      </c>
      <c r="O126" s="60" t="s">
        <v>167</v>
      </c>
      <c r="P126" s="60" t="s">
        <v>168</v>
      </c>
      <c r="Q126" s="60" t="s">
        <v>169</v>
      </c>
      <c r="R126" s="60" t="s">
        <v>170</v>
      </c>
      <c r="S126" s="60" t="s">
        <v>171</v>
      </c>
      <c r="T126" s="61" t="s">
        <v>172</v>
      </c>
    </row>
    <row r="127" spans="2:63" s="1" customFormat="1" ht="22.9" customHeight="1">
      <c r="B127" s="32"/>
      <c r="C127" s="64" t="s">
        <v>173</v>
      </c>
      <c r="J127" s="120">
        <f>BK127</f>
        <v>0</v>
      </c>
      <c r="L127" s="32"/>
      <c r="M127" s="62"/>
      <c r="N127" s="53"/>
      <c r="O127" s="53"/>
      <c r="P127" s="121">
        <f>P128</f>
        <v>0</v>
      </c>
      <c r="Q127" s="53"/>
      <c r="R127" s="121">
        <f>R128</f>
        <v>0.39673999999999998</v>
      </c>
      <c r="S127" s="53"/>
      <c r="T127" s="122">
        <f>T128</f>
        <v>0</v>
      </c>
      <c r="AT127" s="17" t="s">
        <v>76</v>
      </c>
      <c r="AU127" s="17" t="s">
        <v>156</v>
      </c>
      <c r="BK127" s="123">
        <f>BK128</f>
        <v>0</v>
      </c>
    </row>
    <row r="128" spans="2:63" s="11" customFormat="1" ht="25.9" customHeight="1">
      <c r="B128" s="124"/>
      <c r="D128" s="125" t="s">
        <v>76</v>
      </c>
      <c r="E128" s="126" t="s">
        <v>1389</v>
      </c>
      <c r="F128" s="126" t="s">
        <v>1390</v>
      </c>
      <c r="I128" s="127"/>
      <c r="J128" s="128">
        <f>BK128</f>
        <v>0</v>
      </c>
      <c r="L128" s="124"/>
      <c r="M128" s="129"/>
      <c r="P128" s="130">
        <f>P129+SUM(P130:P227)+P236</f>
        <v>0</v>
      </c>
      <c r="R128" s="130">
        <f>R129+SUM(R130:R227)+R236</f>
        <v>0.39673999999999998</v>
      </c>
      <c r="T128" s="131">
        <f>T129+SUM(T130:T227)+T236</f>
        <v>0</v>
      </c>
      <c r="AR128" s="125" t="s">
        <v>86</v>
      </c>
      <c r="AT128" s="132" t="s">
        <v>76</v>
      </c>
      <c r="AU128" s="132" t="s">
        <v>77</v>
      </c>
      <c r="AY128" s="125" t="s">
        <v>177</v>
      </c>
      <c r="BK128" s="133">
        <f>BK129+SUM(BK130:BK227)+BK236</f>
        <v>0</v>
      </c>
    </row>
    <row r="129" spans="2:65" s="1" customFormat="1" ht="24.2" customHeight="1">
      <c r="B129" s="32"/>
      <c r="C129" s="183" t="s">
        <v>84</v>
      </c>
      <c r="D129" s="183" t="s">
        <v>344</v>
      </c>
      <c r="E129" s="184" t="s">
        <v>3821</v>
      </c>
      <c r="F129" s="185" t="s">
        <v>3822</v>
      </c>
      <c r="G129" s="186" t="s">
        <v>393</v>
      </c>
      <c r="H129" s="187">
        <v>1</v>
      </c>
      <c r="I129" s="188"/>
      <c r="J129" s="189">
        <f>ROUND(I129*H129,2)</f>
        <v>0</v>
      </c>
      <c r="K129" s="185" t="s">
        <v>1</v>
      </c>
      <c r="L129" s="190"/>
      <c r="M129" s="191" t="s">
        <v>1</v>
      </c>
      <c r="N129" s="192" t="s">
        <v>42</v>
      </c>
      <c r="P129" s="145">
        <f>O129*H129</f>
        <v>0</v>
      </c>
      <c r="Q129" s="145">
        <v>0</v>
      </c>
      <c r="R129" s="145">
        <f>Q129*H129</f>
        <v>0</v>
      </c>
      <c r="S129" s="145">
        <v>0</v>
      </c>
      <c r="T129" s="146">
        <f>S129*H129</f>
        <v>0</v>
      </c>
      <c r="AR129" s="147" t="s">
        <v>290</v>
      </c>
      <c r="AT129" s="147" t="s">
        <v>344</v>
      </c>
      <c r="AU129" s="147" t="s">
        <v>84</v>
      </c>
      <c r="AY129" s="17" t="s">
        <v>177</v>
      </c>
      <c r="BE129" s="148">
        <f>IF(N129="základní",J129,0)</f>
        <v>0</v>
      </c>
      <c r="BF129" s="148">
        <f>IF(N129="snížená",J129,0)</f>
        <v>0</v>
      </c>
      <c r="BG129" s="148">
        <f>IF(N129="zákl. přenesená",J129,0)</f>
        <v>0</v>
      </c>
      <c r="BH129" s="148">
        <f>IF(N129="sníž. přenesená",J129,0)</f>
        <v>0</v>
      </c>
      <c r="BI129" s="148">
        <f>IF(N129="nulová",J129,0)</f>
        <v>0</v>
      </c>
      <c r="BJ129" s="17" t="s">
        <v>84</v>
      </c>
      <c r="BK129" s="148">
        <f>ROUND(I129*H129,2)</f>
        <v>0</v>
      </c>
      <c r="BL129" s="17" t="s">
        <v>115</v>
      </c>
      <c r="BM129" s="147" t="s">
        <v>3823</v>
      </c>
    </row>
    <row r="130" spans="2:65" s="1" customFormat="1" ht="11.25">
      <c r="B130" s="32"/>
      <c r="D130" s="149" t="s">
        <v>186</v>
      </c>
      <c r="F130" s="150" t="s">
        <v>3822</v>
      </c>
      <c r="I130" s="151"/>
      <c r="L130" s="32"/>
      <c r="M130" s="152"/>
      <c r="T130" s="56"/>
      <c r="AT130" s="17" t="s">
        <v>186</v>
      </c>
      <c r="AU130" s="17" t="s">
        <v>84</v>
      </c>
    </row>
    <row r="131" spans="2:65" s="1" customFormat="1" ht="16.5" customHeight="1">
      <c r="B131" s="32"/>
      <c r="C131" s="183" t="s">
        <v>86</v>
      </c>
      <c r="D131" s="183" t="s">
        <v>344</v>
      </c>
      <c r="E131" s="184" t="s">
        <v>3824</v>
      </c>
      <c r="F131" s="185" t="s">
        <v>3825</v>
      </c>
      <c r="G131" s="186" t="s">
        <v>393</v>
      </c>
      <c r="H131" s="187">
        <v>1</v>
      </c>
      <c r="I131" s="188"/>
      <c r="J131" s="189">
        <f>ROUND(I131*H131,2)</f>
        <v>0</v>
      </c>
      <c r="K131" s="185" t="s">
        <v>1</v>
      </c>
      <c r="L131" s="190"/>
      <c r="M131" s="191" t="s">
        <v>1</v>
      </c>
      <c r="N131" s="192" t="s">
        <v>42</v>
      </c>
      <c r="P131" s="145">
        <f>O131*H131</f>
        <v>0</v>
      </c>
      <c r="Q131" s="145">
        <v>0</v>
      </c>
      <c r="R131" s="145">
        <f>Q131*H131</f>
        <v>0</v>
      </c>
      <c r="S131" s="145">
        <v>0</v>
      </c>
      <c r="T131" s="146">
        <f>S131*H131</f>
        <v>0</v>
      </c>
      <c r="AR131" s="147" t="s">
        <v>290</v>
      </c>
      <c r="AT131" s="147" t="s">
        <v>344</v>
      </c>
      <c r="AU131" s="147" t="s">
        <v>84</v>
      </c>
      <c r="AY131" s="17" t="s">
        <v>177</v>
      </c>
      <c r="BE131" s="148">
        <f>IF(N131="základní",J131,0)</f>
        <v>0</v>
      </c>
      <c r="BF131" s="148">
        <f>IF(N131="snížená",J131,0)</f>
        <v>0</v>
      </c>
      <c r="BG131" s="148">
        <f>IF(N131="zákl. přenesená",J131,0)</f>
        <v>0</v>
      </c>
      <c r="BH131" s="148">
        <f>IF(N131="sníž. přenesená",J131,0)</f>
        <v>0</v>
      </c>
      <c r="BI131" s="148">
        <f>IF(N131="nulová",J131,0)</f>
        <v>0</v>
      </c>
      <c r="BJ131" s="17" t="s">
        <v>84</v>
      </c>
      <c r="BK131" s="148">
        <f>ROUND(I131*H131,2)</f>
        <v>0</v>
      </c>
      <c r="BL131" s="17" t="s">
        <v>115</v>
      </c>
      <c r="BM131" s="147" t="s">
        <v>3826</v>
      </c>
    </row>
    <row r="132" spans="2:65" s="1" customFormat="1" ht="11.25">
      <c r="B132" s="32"/>
      <c r="D132" s="149" t="s">
        <v>186</v>
      </c>
      <c r="F132" s="150" t="s">
        <v>3825</v>
      </c>
      <c r="I132" s="151"/>
      <c r="L132" s="32"/>
      <c r="M132" s="152"/>
      <c r="T132" s="56"/>
      <c r="AT132" s="17" t="s">
        <v>186</v>
      </c>
      <c r="AU132" s="17" t="s">
        <v>84</v>
      </c>
    </row>
    <row r="133" spans="2:65" s="1" customFormat="1" ht="21.75" customHeight="1">
      <c r="B133" s="32"/>
      <c r="C133" s="183" t="s">
        <v>102</v>
      </c>
      <c r="D133" s="183" t="s">
        <v>344</v>
      </c>
      <c r="E133" s="184" t="s">
        <v>3827</v>
      </c>
      <c r="F133" s="185" t="s">
        <v>3828</v>
      </c>
      <c r="G133" s="186" t="s">
        <v>393</v>
      </c>
      <c r="H133" s="187">
        <v>1</v>
      </c>
      <c r="I133" s="188"/>
      <c r="J133" s="189">
        <f>ROUND(I133*H133,2)</f>
        <v>0</v>
      </c>
      <c r="K133" s="185" t="s">
        <v>1</v>
      </c>
      <c r="L133" s="190"/>
      <c r="M133" s="191" t="s">
        <v>1</v>
      </c>
      <c r="N133" s="192" t="s">
        <v>42</v>
      </c>
      <c r="P133" s="145">
        <f>O133*H133</f>
        <v>0</v>
      </c>
      <c r="Q133" s="145">
        <v>0</v>
      </c>
      <c r="R133" s="145">
        <f>Q133*H133</f>
        <v>0</v>
      </c>
      <c r="S133" s="145">
        <v>0</v>
      </c>
      <c r="T133" s="146">
        <f>S133*H133</f>
        <v>0</v>
      </c>
      <c r="AR133" s="147" t="s">
        <v>290</v>
      </c>
      <c r="AT133" s="147" t="s">
        <v>344</v>
      </c>
      <c r="AU133" s="147" t="s">
        <v>84</v>
      </c>
      <c r="AY133" s="17" t="s">
        <v>177</v>
      </c>
      <c r="BE133" s="148">
        <f>IF(N133="základní",J133,0)</f>
        <v>0</v>
      </c>
      <c r="BF133" s="148">
        <f>IF(N133="snížená",J133,0)</f>
        <v>0</v>
      </c>
      <c r="BG133" s="148">
        <f>IF(N133="zákl. přenesená",J133,0)</f>
        <v>0</v>
      </c>
      <c r="BH133" s="148">
        <f>IF(N133="sníž. přenesená",J133,0)</f>
        <v>0</v>
      </c>
      <c r="BI133" s="148">
        <f>IF(N133="nulová",J133,0)</f>
        <v>0</v>
      </c>
      <c r="BJ133" s="17" t="s">
        <v>84</v>
      </c>
      <c r="BK133" s="148">
        <f>ROUND(I133*H133,2)</f>
        <v>0</v>
      </c>
      <c r="BL133" s="17" t="s">
        <v>115</v>
      </c>
      <c r="BM133" s="147" t="s">
        <v>3829</v>
      </c>
    </row>
    <row r="134" spans="2:65" s="1" customFormat="1" ht="11.25">
      <c r="B134" s="32"/>
      <c r="D134" s="149" t="s">
        <v>186</v>
      </c>
      <c r="F134" s="150" t="s">
        <v>3828</v>
      </c>
      <c r="I134" s="151"/>
      <c r="L134" s="32"/>
      <c r="M134" s="152"/>
      <c r="T134" s="56"/>
      <c r="AT134" s="17" t="s">
        <v>186</v>
      </c>
      <c r="AU134" s="17" t="s">
        <v>84</v>
      </c>
    </row>
    <row r="135" spans="2:65" s="1" customFormat="1" ht="16.5" customHeight="1">
      <c r="B135" s="32"/>
      <c r="C135" s="136" t="s">
        <v>115</v>
      </c>
      <c r="D135" s="136" t="s">
        <v>180</v>
      </c>
      <c r="E135" s="137" t="s">
        <v>3830</v>
      </c>
      <c r="F135" s="138" t="s">
        <v>3831</v>
      </c>
      <c r="G135" s="139" t="s">
        <v>244</v>
      </c>
      <c r="H135" s="140">
        <v>1</v>
      </c>
      <c r="I135" s="141"/>
      <c r="J135" s="142">
        <f>ROUND(I135*H135,2)</f>
        <v>0</v>
      </c>
      <c r="K135" s="138" t="s">
        <v>3832</v>
      </c>
      <c r="L135" s="32"/>
      <c r="M135" s="143" t="s">
        <v>1</v>
      </c>
      <c r="N135" s="144" t="s">
        <v>42</v>
      </c>
      <c r="P135" s="145">
        <f>O135*H135</f>
        <v>0</v>
      </c>
      <c r="Q135" s="145">
        <v>0</v>
      </c>
      <c r="R135" s="145">
        <f>Q135*H135</f>
        <v>0</v>
      </c>
      <c r="S135" s="145">
        <v>0</v>
      </c>
      <c r="T135" s="146">
        <f>S135*H135</f>
        <v>0</v>
      </c>
      <c r="AR135" s="147" t="s">
        <v>184</v>
      </c>
      <c r="AT135" s="147" t="s">
        <v>180</v>
      </c>
      <c r="AU135" s="147" t="s">
        <v>84</v>
      </c>
      <c r="AY135" s="17" t="s">
        <v>177</v>
      </c>
      <c r="BE135" s="148">
        <f>IF(N135="základní",J135,0)</f>
        <v>0</v>
      </c>
      <c r="BF135" s="148">
        <f>IF(N135="snížená",J135,0)</f>
        <v>0</v>
      </c>
      <c r="BG135" s="148">
        <f>IF(N135="zákl. přenesená",J135,0)</f>
        <v>0</v>
      </c>
      <c r="BH135" s="148">
        <f>IF(N135="sníž. přenesená",J135,0)</f>
        <v>0</v>
      </c>
      <c r="BI135" s="148">
        <f>IF(N135="nulová",J135,0)</f>
        <v>0</v>
      </c>
      <c r="BJ135" s="17" t="s">
        <v>84</v>
      </c>
      <c r="BK135" s="148">
        <f>ROUND(I135*H135,2)</f>
        <v>0</v>
      </c>
      <c r="BL135" s="17" t="s">
        <v>184</v>
      </c>
      <c r="BM135" s="147" t="s">
        <v>3833</v>
      </c>
    </row>
    <row r="136" spans="2:65" s="1" customFormat="1" ht="11.25">
      <c r="B136" s="32"/>
      <c r="D136" s="149" t="s">
        <v>186</v>
      </c>
      <c r="F136" s="150" t="s">
        <v>3831</v>
      </c>
      <c r="I136" s="151"/>
      <c r="L136" s="32"/>
      <c r="M136" s="152"/>
      <c r="T136" s="56"/>
      <c r="AT136" s="17" t="s">
        <v>186</v>
      </c>
      <c r="AU136" s="17" t="s">
        <v>84</v>
      </c>
    </row>
    <row r="137" spans="2:65" s="1" customFormat="1" ht="16.5" customHeight="1">
      <c r="B137" s="32"/>
      <c r="C137" s="136" t="s">
        <v>176</v>
      </c>
      <c r="D137" s="136" t="s">
        <v>180</v>
      </c>
      <c r="E137" s="137" t="s">
        <v>3834</v>
      </c>
      <c r="F137" s="138" t="s">
        <v>3835</v>
      </c>
      <c r="G137" s="139" t="s">
        <v>183</v>
      </c>
      <c r="H137" s="140">
        <v>1</v>
      </c>
      <c r="I137" s="141"/>
      <c r="J137" s="142">
        <f>ROUND(I137*H137,2)</f>
        <v>0</v>
      </c>
      <c r="K137" s="138" t="s">
        <v>3832</v>
      </c>
      <c r="L137" s="32"/>
      <c r="M137" s="143" t="s">
        <v>1</v>
      </c>
      <c r="N137" s="144" t="s">
        <v>42</v>
      </c>
      <c r="P137" s="145">
        <f>O137*H137</f>
        <v>0</v>
      </c>
      <c r="Q137" s="145">
        <v>0</v>
      </c>
      <c r="R137" s="145">
        <f>Q137*H137</f>
        <v>0</v>
      </c>
      <c r="S137" s="145">
        <v>0</v>
      </c>
      <c r="T137" s="146">
        <f>S137*H137</f>
        <v>0</v>
      </c>
      <c r="AR137" s="147" t="s">
        <v>184</v>
      </c>
      <c r="AT137" s="147" t="s">
        <v>180</v>
      </c>
      <c r="AU137" s="147" t="s">
        <v>84</v>
      </c>
      <c r="AY137" s="17" t="s">
        <v>177</v>
      </c>
      <c r="BE137" s="148">
        <f>IF(N137="základní",J137,0)</f>
        <v>0</v>
      </c>
      <c r="BF137" s="148">
        <f>IF(N137="snížená",J137,0)</f>
        <v>0</v>
      </c>
      <c r="BG137" s="148">
        <f>IF(N137="zákl. přenesená",J137,0)</f>
        <v>0</v>
      </c>
      <c r="BH137" s="148">
        <f>IF(N137="sníž. přenesená",J137,0)</f>
        <v>0</v>
      </c>
      <c r="BI137" s="148">
        <f>IF(N137="nulová",J137,0)</f>
        <v>0</v>
      </c>
      <c r="BJ137" s="17" t="s">
        <v>84</v>
      </c>
      <c r="BK137" s="148">
        <f>ROUND(I137*H137,2)</f>
        <v>0</v>
      </c>
      <c r="BL137" s="17" t="s">
        <v>184</v>
      </c>
      <c r="BM137" s="147" t="s">
        <v>3836</v>
      </c>
    </row>
    <row r="138" spans="2:65" s="1" customFormat="1" ht="11.25">
      <c r="B138" s="32"/>
      <c r="D138" s="149" t="s">
        <v>186</v>
      </c>
      <c r="F138" s="150" t="s">
        <v>3835</v>
      </c>
      <c r="I138" s="151"/>
      <c r="L138" s="32"/>
      <c r="M138" s="152"/>
      <c r="T138" s="56"/>
      <c r="AT138" s="17" t="s">
        <v>186</v>
      </c>
      <c r="AU138" s="17" t="s">
        <v>84</v>
      </c>
    </row>
    <row r="139" spans="2:65" s="1" customFormat="1" ht="16.5" customHeight="1">
      <c r="B139" s="32"/>
      <c r="C139" s="136" t="s">
        <v>277</v>
      </c>
      <c r="D139" s="136" t="s">
        <v>180</v>
      </c>
      <c r="E139" s="137" t="s">
        <v>3837</v>
      </c>
      <c r="F139" s="138" t="s">
        <v>3838</v>
      </c>
      <c r="G139" s="139" t="s">
        <v>183</v>
      </c>
      <c r="H139" s="140">
        <v>1</v>
      </c>
      <c r="I139" s="141"/>
      <c r="J139" s="142">
        <f>ROUND(I139*H139,2)</f>
        <v>0</v>
      </c>
      <c r="K139" s="138" t="s">
        <v>3839</v>
      </c>
      <c r="L139" s="32"/>
      <c r="M139" s="143" t="s">
        <v>1</v>
      </c>
      <c r="N139" s="144" t="s">
        <v>42</v>
      </c>
      <c r="P139" s="145">
        <f>O139*H139</f>
        <v>0</v>
      </c>
      <c r="Q139" s="145">
        <v>0</v>
      </c>
      <c r="R139" s="145">
        <f>Q139*H139</f>
        <v>0</v>
      </c>
      <c r="S139" s="145">
        <v>0</v>
      </c>
      <c r="T139" s="146">
        <f>S139*H139</f>
        <v>0</v>
      </c>
      <c r="AR139" s="147" t="s">
        <v>184</v>
      </c>
      <c r="AT139" s="147" t="s">
        <v>180</v>
      </c>
      <c r="AU139" s="147" t="s">
        <v>84</v>
      </c>
      <c r="AY139" s="17" t="s">
        <v>177</v>
      </c>
      <c r="BE139" s="148">
        <f>IF(N139="základní",J139,0)</f>
        <v>0</v>
      </c>
      <c r="BF139" s="148">
        <f>IF(N139="snížená",J139,0)</f>
        <v>0</v>
      </c>
      <c r="BG139" s="148">
        <f>IF(N139="zákl. přenesená",J139,0)</f>
        <v>0</v>
      </c>
      <c r="BH139" s="148">
        <f>IF(N139="sníž. přenesená",J139,0)</f>
        <v>0</v>
      </c>
      <c r="BI139" s="148">
        <f>IF(N139="nulová",J139,0)</f>
        <v>0</v>
      </c>
      <c r="BJ139" s="17" t="s">
        <v>84</v>
      </c>
      <c r="BK139" s="148">
        <f>ROUND(I139*H139,2)</f>
        <v>0</v>
      </c>
      <c r="BL139" s="17" t="s">
        <v>184</v>
      </c>
      <c r="BM139" s="147" t="s">
        <v>3840</v>
      </c>
    </row>
    <row r="140" spans="2:65" s="1" customFormat="1" ht="11.25">
      <c r="B140" s="32"/>
      <c r="D140" s="149" t="s">
        <v>186</v>
      </c>
      <c r="F140" s="150" t="s">
        <v>3838</v>
      </c>
      <c r="I140" s="151"/>
      <c r="L140" s="32"/>
      <c r="M140" s="152"/>
      <c r="T140" s="56"/>
      <c r="AT140" s="17" t="s">
        <v>186</v>
      </c>
      <c r="AU140" s="17" t="s">
        <v>84</v>
      </c>
    </row>
    <row r="141" spans="2:65" s="1" customFormat="1" ht="16.5" customHeight="1">
      <c r="B141" s="32"/>
      <c r="C141" s="136" t="s">
        <v>283</v>
      </c>
      <c r="D141" s="136" t="s">
        <v>180</v>
      </c>
      <c r="E141" s="137" t="s">
        <v>3841</v>
      </c>
      <c r="F141" s="138" t="s">
        <v>3842</v>
      </c>
      <c r="G141" s="139" t="s">
        <v>183</v>
      </c>
      <c r="H141" s="140">
        <v>1</v>
      </c>
      <c r="I141" s="141"/>
      <c r="J141" s="142">
        <f>ROUND(I141*H141,2)</f>
        <v>0</v>
      </c>
      <c r="K141" s="138" t="s">
        <v>3832</v>
      </c>
      <c r="L141" s="32"/>
      <c r="M141" s="143" t="s">
        <v>1</v>
      </c>
      <c r="N141" s="144" t="s">
        <v>42</v>
      </c>
      <c r="P141" s="145">
        <f>O141*H141</f>
        <v>0</v>
      </c>
      <c r="Q141" s="145">
        <v>0</v>
      </c>
      <c r="R141" s="145">
        <f>Q141*H141</f>
        <v>0</v>
      </c>
      <c r="S141" s="145">
        <v>0</v>
      </c>
      <c r="T141" s="146">
        <f>S141*H141</f>
        <v>0</v>
      </c>
      <c r="AR141" s="147" t="s">
        <v>184</v>
      </c>
      <c r="AT141" s="147" t="s">
        <v>180</v>
      </c>
      <c r="AU141" s="147" t="s">
        <v>84</v>
      </c>
      <c r="AY141" s="17" t="s">
        <v>177</v>
      </c>
      <c r="BE141" s="148">
        <f>IF(N141="základní",J141,0)</f>
        <v>0</v>
      </c>
      <c r="BF141" s="148">
        <f>IF(N141="snížená",J141,0)</f>
        <v>0</v>
      </c>
      <c r="BG141" s="148">
        <f>IF(N141="zákl. přenesená",J141,0)</f>
        <v>0</v>
      </c>
      <c r="BH141" s="148">
        <f>IF(N141="sníž. přenesená",J141,0)</f>
        <v>0</v>
      </c>
      <c r="BI141" s="148">
        <f>IF(N141="nulová",J141,0)</f>
        <v>0</v>
      </c>
      <c r="BJ141" s="17" t="s">
        <v>84</v>
      </c>
      <c r="BK141" s="148">
        <f>ROUND(I141*H141,2)</f>
        <v>0</v>
      </c>
      <c r="BL141" s="17" t="s">
        <v>184</v>
      </c>
      <c r="BM141" s="147" t="s">
        <v>3843</v>
      </c>
    </row>
    <row r="142" spans="2:65" s="1" customFormat="1" ht="11.25">
      <c r="B142" s="32"/>
      <c r="D142" s="149" t="s">
        <v>186</v>
      </c>
      <c r="F142" s="150" t="s">
        <v>3842</v>
      </c>
      <c r="I142" s="151"/>
      <c r="L142" s="32"/>
      <c r="M142" s="152"/>
      <c r="T142" s="56"/>
      <c r="AT142" s="17" t="s">
        <v>186</v>
      </c>
      <c r="AU142" s="17" t="s">
        <v>84</v>
      </c>
    </row>
    <row r="143" spans="2:65" s="1" customFormat="1" ht="16.5" customHeight="1">
      <c r="B143" s="32"/>
      <c r="C143" s="136" t="s">
        <v>290</v>
      </c>
      <c r="D143" s="136" t="s">
        <v>180</v>
      </c>
      <c r="E143" s="137" t="s">
        <v>3844</v>
      </c>
      <c r="F143" s="138" t="s">
        <v>3845</v>
      </c>
      <c r="G143" s="139" t="s">
        <v>183</v>
      </c>
      <c r="H143" s="140">
        <v>1</v>
      </c>
      <c r="I143" s="141"/>
      <c r="J143" s="142">
        <f>ROUND(I143*H143,2)</f>
        <v>0</v>
      </c>
      <c r="K143" s="138" t="s">
        <v>3846</v>
      </c>
      <c r="L143" s="32"/>
      <c r="M143" s="143" t="s">
        <v>1</v>
      </c>
      <c r="N143" s="144" t="s">
        <v>42</v>
      </c>
      <c r="P143" s="145">
        <f>O143*H143</f>
        <v>0</v>
      </c>
      <c r="Q143" s="145">
        <v>0</v>
      </c>
      <c r="R143" s="145">
        <f>Q143*H143</f>
        <v>0</v>
      </c>
      <c r="S143" s="145">
        <v>0</v>
      </c>
      <c r="T143" s="146">
        <f>S143*H143</f>
        <v>0</v>
      </c>
      <c r="AR143" s="147" t="s">
        <v>184</v>
      </c>
      <c r="AT143" s="147" t="s">
        <v>180</v>
      </c>
      <c r="AU143" s="147" t="s">
        <v>84</v>
      </c>
      <c r="AY143" s="17" t="s">
        <v>177</v>
      </c>
      <c r="BE143" s="148">
        <f>IF(N143="základní",J143,0)</f>
        <v>0</v>
      </c>
      <c r="BF143" s="148">
        <f>IF(N143="snížená",J143,0)</f>
        <v>0</v>
      </c>
      <c r="BG143" s="148">
        <f>IF(N143="zákl. přenesená",J143,0)</f>
        <v>0</v>
      </c>
      <c r="BH143" s="148">
        <f>IF(N143="sníž. přenesená",J143,0)</f>
        <v>0</v>
      </c>
      <c r="BI143" s="148">
        <f>IF(N143="nulová",J143,0)</f>
        <v>0</v>
      </c>
      <c r="BJ143" s="17" t="s">
        <v>84</v>
      </c>
      <c r="BK143" s="148">
        <f>ROUND(I143*H143,2)</f>
        <v>0</v>
      </c>
      <c r="BL143" s="17" t="s">
        <v>184</v>
      </c>
      <c r="BM143" s="147" t="s">
        <v>3847</v>
      </c>
    </row>
    <row r="144" spans="2:65" s="1" customFormat="1" ht="11.25">
      <c r="B144" s="32"/>
      <c r="D144" s="149" t="s">
        <v>186</v>
      </c>
      <c r="F144" s="150" t="s">
        <v>3845</v>
      </c>
      <c r="I144" s="151"/>
      <c r="L144" s="32"/>
      <c r="M144" s="152"/>
      <c r="T144" s="56"/>
      <c r="AT144" s="17" t="s">
        <v>186</v>
      </c>
      <c r="AU144" s="17" t="s">
        <v>84</v>
      </c>
    </row>
    <row r="145" spans="2:65" s="1" customFormat="1" ht="24.2" customHeight="1">
      <c r="B145" s="32"/>
      <c r="C145" s="136" t="s">
        <v>299</v>
      </c>
      <c r="D145" s="136" t="s">
        <v>180</v>
      </c>
      <c r="E145" s="137" t="s">
        <v>3848</v>
      </c>
      <c r="F145" s="138" t="s">
        <v>3849</v>
      </c>
      <c r="G145" s="139" t="s">
        <v>393</v>
      </c>
      <c r="H145" s="140">
        <v>1</v>
      </c>
      <c r="I145" s="141"/>
      <c r="J145" s="142">
        <f>ROUND(I145*H145,2)</f>
        <v>0</v>
      </c>
      <c r="K145" s="138" t="s">
        <v>3839</v>
      </c>
      <c r="L145" s="32"/>
      <c r="M145" s="143" t="s">
        <v>1</v>
      </c>
      <c r="N145" s="144" t="s">
        <v>42</v>
      </c>
      <c r="P145" s="145">
        <f>O145*H145</f>
        <v>0</v>
      </c>
      <c r="Q145" s="145">
        <v>0</v>
      </c>
      <c r="R145" s="145">
        <f>Q145*H145</f>
        <v>0</v>
      </c>
      <c r="S145" s="145">
        <v>0</v>
      </c>
      <c r="T145" s="146">
        <f>S145*H145</f>
        <v>0</v>
      </c>
      <c r="AR145" s="147" t="s">
        <v>691</v>
      </c>
      <c r="AT145" s="147" t="s">
        <v>180</v>
      </c>
      <c r="AU145" s="147" t="s">
        <v>84</v>
      </c>
      <c r="AY145" s="17" t="s">
        <v>177</v>
      </c>
      <c r="BE145" s="148">
        <f>IF(N145="základní",J145,0)</f>
        <v>0</v>
      </c>
      <c r="BF145" s="148">
        <f>IF(N145="snížená",J145,0)</f>
        <v>0</v>
      </c>
      <c r="BG145" s="148">
        <f>IF(N145="zákl. přenesená",J145,0)</f>
        <v>0</v>
      </c>
      <c r="BH145" s="148">
        <f>IF(N145="sníž. přenesená",J145,0)</f>
        <v>0</v>
      </c>
      <c r="BI145" s="148">
        <f>IF(N145="nulová",J145,0)</f>
        <v>0</v>
      </c>
      <c r="BJ145" s="17" t="s">
        <v>84</v>
      </c>
      <c r="BK145" s="148">
        <f>ROUND(I145*H145,2)</f>
        <v>0</v>
      </c>
      <c r="BL145" s="17" t="s">
        <v>691</v>
      </c>
      <c r="BM145" s="147" t="s">
        <v>3850</v>
      </c>
    </row>
    <row r="146" spans="2:65" s="1" customFormat="1" ht="19.5">
      <c r="B146" s="32"/>
      <c r="D146" s="149" t="s">
        <v>186</v>
      </c>
      <c r="F146" s="150" t="s">
        <v>3849</v>
      </c>
      <c r="I146" s="151"/>
      <c r="L146" s="32"/>
      <c r="M146" s="152"/>
      <c r="T146" s="56"/>
      <c r="AT146" s="17" t="s">
        <v>186</v>
      </c>
      <c r="AU146" s="17" t="s">
        <v>84</v>
      </c>
    </row>
    <row r="147" spans="2:65" s="1" customFormat="1" ht="24.2" customHeight="1">
      <c r="B147" s="32"/>
      <c r="C147" s="136" t="s">
        <v>304</v>
      </c>
      <c r="D147" s="136" t="s">
        <v>180</v>
      </c>
      <c r="E147" s="137" t="s">
        <v>3851</v>
      </c>
      <c r="F147" s="138" t="s">
        <v>3852</v>
      </c>
      <c r="G147" s="139" t="s">
        <v>236</v>
      </c>
      <c r="H147" s="140">
        <v>20</v>
      </c>
      <c r="I147" s="141"/>
      <c r="J147" s="142">
        <f>ROUND(I147*H147,2)</f>
        <v>0</v>
      </c>
      <c r="K147" s="138" t="s">
        <v>3839</v>
      </c>
      <c r="L147" s="32"/>
      <c r="M147" s="143" t="s">
        <v>1</v>
      </c>
      <c r="N147" s="144" t="s">
        <v>42</v>
      </c>
      <c r="P147" s="145">
        <f>O147*H147</f>
        <v>0</v>
      </c>
      <c r="Q147" s="145">
        <v>0</v>
      </c>
      <c r="R147" s="145">
        <f>Q147*H147</f>
        <v>0</v>
      </c>
      <c r="S147" s="145">
        <v>0</v>
      </c>
      <c r="T147" s="146">
        <f>S147*H147</f>
        <v>0</v>
      </c>
      <c r="AR147" s="147" t="s">
        <v>691</v>
      </c>
      <c r="AT147" s="147" t="s">
        <v>180</v>
      </c>
      <c r="AU147" s="147" t="s">
        <v>84</v>
      </c>
      <c r="AY147" s="17" t="s">
        <v>177</v>
      </c>
      <c r="BE147" s="148">
        <f>IF(N147="základní",J147,0)</f>
        <v>0</v>
      </c>
      <c r="BF147" s="148">
        <f>IF(N147="snížená",J147,0)</f>
        <v>0</v>
      </c>
      <c r="BG147" s="148">
        <f>IF(N147="zákl. přenesená",J147,0)</f>
        <v>0</v>
      </c>
      <c r="BH147" s="148">
        <f>IF(N147="sníž. přenesená",J147,0)</f>
        <v>0</v>
      </c>
      <c r="BI147" s="148">
        <f>IF(N147="nulová",J147,0)</f>
        <v>0</v>
      </c>
      <c r="BJ147" s="17" t="s">
        <v>84</v>
      </c>
      <c r="BK147" s="148">
        <f>ROUND(I147*H147,2)</f>
        <v>0</v>
      </c>
      <c r="BL147" s="17" t="s">
        <v>691</v>
      </c>
      <c r="BM147" s="147" t="s">
        <v>3853</v>
      </c>
    </row>
    <row r="148" spans="2:65" s="1" customFormat="1" ht="19.5">
      <c r="B148" s="32"/>
      <c r="D148" s="149" t="s">
        <v>186</v>
      </c>
      <c r="F148" s="150" t="s">
        <v>3852</v>
      </c>
      <c r="I148" s="151"/>
      <c r="L148" s="32"/>
      <c r="M148" s="152"/>
      <c r="T148" s="56"/>
      <c r="AT148" s="17" t="s">
        <v>186</v>
      </c>
      <c r="AU148" s="17" t="s">
        <v>84</v>
      </c>
    </row>
    <row r="149" spans="2:65" s="1" customFormat="1" ht="16.5" customHeight="1">
      <c r="B149" s="32"/>
      <c r="C149" s="183" t="s">
        <v>311</v>
      </c>
      <c r="D149" s="183" t="s">
        <v>344</v>
      </c>
      <c r="E149" s="184" t="s">
        <v>3854</v>
      </c>
      <c r="F149" s="185" t="s">
        <v>3855</v>
      </c>
      <c r="G149" s="186" t="s">
        <v>236</v>
      </c>
      <c r="H149" s="187">
        <v>20</v>
      </c>
      <c r="I149" s="188"/>
      <c r="J149" s="189">
        <f>ROUND(I149*H149,2)</f>
        <v>0</v>
      </c>
      <c r="K149" s="185" t="s">
        <v>1</v>
      </c>
      <c r="L149" s="190"/>
      <c r="M149" s="191" t="s">
        <v>1</v>
      </c>
      <c r="N149" s="192" t="s">
        <v>42</v>
      </c>
      <c r="P149" s="145">
        <f>O149*H149</f>
        <v>0</v>
      </c>
      <c r="Q149" s="145">
        <v>0</v>
      </c>
      <c r="R149" s="145">
        <f>Q149*H149</f>
        <v>0</v>
      </c>
      <c r="S149" s="145">
        <v>0</v>
      </c>
      <c r="T149" s="146">
        <f>S149*H149</f>
        <v>0</v>
      </c>
      <c r="AR149" s="147" t="s">
        <v>1882</v>
      </c>
      <c r="AT149" s="147" t="s">
        <v>344</v>
      </c>
      <c r="AU149" s="147" t="s">
        <v>84</v>
      </c>
      <c r="AY149" s="17" t="s">
        <v>177</v>
      </c>
      <c r="BE149" s="148">
        <f>IF(N149="základní",J149,0)</f>
        <v>0</v>
      </c>
      <c r="BF149" s="148">
        <f>IF(N149="snížená",J149,0)</f>
        <v>0</v>
      </c>
      <c r="BG149" s="148">
        <f>IF(N149="zákl. přenesená",J149,0)</f>
        <v>0</v>
      </c>
      <c r="BH149" s="148">
        <f>IF(N149="sníž. přenesená",J149,0)</f>
        <v>0</v>
      </c>
      <c r="BI149" s="148">
        <f>IF(N149="nulová",J149,0)</f>
        <v>0</v>
      </c>
      <c r="BJ149" s="17" t="s">
        <v>84</v>
      </c>
      <c r="BK149" s="148">
        <f>ROUND(I149*H149,2)</f>
        <v>0</v>
      </c>
      <c r="BL149" s="17" t="s">
        <v>691</v>
      </c>
      <c r="BM149" s="147" t="s">
        <v>3856</v>
      </c>
    </row>
    <row r="150" spans="2:65" s="1" customFormat="1" ht="11.25">
      <c r="B150" s="32"/>
      <c r="D150" s="149" t="s">
        <v>186</v>
      </c>
      <c r="F150" s="150" t="s">
        <v>3855</v>
      </c>
      <c r="I150" s="151"/>
      <c r="L150" s="32"/>
      <c r="M150" s="152"/>
      <c r="T150" s="56"/>
      <c r="AT150" s="17" t="s">
        <v>186</v>
      </c>
      <c r="AU150" s="17" t="s">
        <v>84</v>
      </c>
    </row>
    <row r="151" spans="2:65" s="1" customFormat="1" ht="16.5" customHeight="1">
      <c r="B151" s="32"/>
      <c r="C151" s="136" t="s">
        <v>8</v>
      </c>
      <c r="D151" s="136" t="s">
        <v>180</v>
      </c>
      <c r="E151" s="137" t="s">
        <v>3857</v>
      </c>
      <c r="F151" s="138" t="s">
        <v>3858</v>
      </c>
      <c r="G151" s="139" t="s">
        <v>393</v>
      </c>
      <c r="H151" s="140">
        <v>13</v>
      </c>
      <c r="I151" s="141"/>
      <c r="J151" s="142">
        <f>ROUND(I151*H151,2)</f>
        <v>0</v>
      </c>
      <c r="K151" s="138" t="s">
        <v>1</v>
      </c>
      <c r="L151" s="32"/>
      <c r="M151" s="143" t="s">
        <v>1</v>
      </c>
      <c r="N151" s="144" t="s">
        <v>42</v>
      </c>
      <c r="P151" s="145">
        <f>O151*H151</f>
        <v>0</v>
      </c>
      <c r="Q151" s="145">
        <v>0</v>
      </c>
      <c r="R151" s="145">
        <f>Q151*H151</f>
        <v>0</v>
      </c>
      <c r="S151" s="145">
        <v>0</v>
      </c>
      <c r="T151" s="146">
        <f>S151*H151</f>
        <v>0</v>
      </c>
      <c r="AR151" s="147" t="s">
        <v>354</v>
      </c>
      <c r="AT151" s="147" t="s">
        <v>180</v>
      </c>
      <c r="AU151" s="147" t="s">
        <v>84</v>
      </c>
      <c r="AY151" s="17" t="s">
        <v>177</v>
      </c>
      <c r="BE151" s="148">
        <f>IF(N151="základní",J151,0)</f>
        <v>0</v>
      </c>
      <c r="BF151" s="148">
        <f>IF(N151="snížená",J151,0)</f>
        <v>0</v>
      </c>
      <c r="BG151" s="148">
        <f>IF(N151="zákl. přenesená",J151,0)</f>
        <v>0</v>
      </c>
      <c r="BH151" s="148">
        <f>IF(N151="sníž. přenesená",J151,0)</f>
        <v>0</v>
      </c>
      <c r="BI151" s="148">
        <f>IF(N151="nulová",J151,0)</f>
        <v>0</v>
      </c>
      <c r="BJ151" s="17" t="s">
        <v>84</v>
      </c>
      <c r="BK151" s="148">
        <f>ROUND(I151*H151,2)</f>
        <v>0</v>
      </c>
      <c r="BL151" s="17" t="s">
        <v>354</v>
      </c>
      <c r="BM151" s="147" t="s">
        <v>3859</v>
      </c>
    </row>
    <row r="152" spans="2:65" s="1" customFormat="1" ht="11.25">
      <c r="B152" s="32"/>
      <c r="D152" s="149" t="s">
        <v>186</v>
      </c>
      <c r="F152" s="150" t="s">
        <v>3858</v>
      </c>
      <c r="I152" s="151"/>
      <c r="L152" s="32"/>
      <c r="M152" s="152"/>
      <c r="T152" s="56"/>
      <c r="AT152" s="17" t="s">
        <v>186</v>
      </c>
      <c r="AU152" s="17" t="s">
        <v>84</v>
      </c>
    </row>
    <row r="153" spans="2:65" s="1" customFormat="1" ht="16.5" customHeight="1">
      <c r="B153" s="32"/>
      <c r="C153" s="183" t="s">
        <v>322</v>
      </c>
      <c r="D153" s="183" t="s">
        <v>344</v>
      </c>
      <c r="E153" s="184" t="s">
        <v>3860</v>
      </c>
      <c r="F153" s="185" t="s">
        <v>3861</v>
      </c>
      <c r="G153" s="186" t="s">
        <v>183</v>
      </c>
      <c r="H153" s="187">
        <v>13</v>
      </c>
      <c r="I153" s="188"/>
      <c r="J153" s="189">
        <f>ROUND(I153*H153,2)</f>
        <v>0</v>
      </c>
      <c r="K153" s="185" t="s">
        <v>1</v>
      </c>
      <c r="L153" s="190"/>
      <c r="M153" s="191" t="s">
        <v>1</v>
      </c>
      <c r="N153" s="192" t="s">
        <v>42</v>
      </c>
      <c r="P153" s="145">
        <f>O153*H153</f>
        <v>0</v>
      </c>
      <c r="Q153" s="145">
        <v>0</v>
      </c>
      <c r="R153" s="145">
        <f>Q153*H153</f>
        <v>0</v>
      </c>
      <c r="S153" s="145">
        <v>0</v>
      </c>
      <c r="T153" s="146">
        <f>S153*H153</f>
        <v>0</v>
      </c>
      <c r="AR153" s="147" t="s">
        <v>290</v>
      </c>
      <c r="AT153" s="147" t="s">
        <v>344</v>
      </c>
      <c r="AU153" s="147" t="s">
        <v>84</v>
      </c>
      <c r="AY153" s="17" t="s">
        <v>177</v>
      </c>
      <c r="BE153" s="148">
        <f>IF(N153="základní",J153,0)</f>
        <v>0</v>
      </c>
      <c r="BF153" s="148">
        <f>IF(N153="snížená",J153,0)</f>
        <v>0</v>
      </c>
      <c r="BG153" s="148">
        <f>IF(N153="zákl. přenesená",J153,0)</f>
        <v>0</v>
      </c>
      <c r="BH153" s="148">
        <f>IF(N153="sníž. přenesená",J153,0)</f>
        <v>0</v>
      </c>
      <c r="BI153" s="148">
        <f>IF(N153="nulová",J153,0)</f>
        <v>0</v>
      </c>
      <c r="BJ153" s="17" t="s">
        <v>84</v>
      </c>
      <c r="BK153" s="148">
        <f>ROUND(I153*H153,2)</f>
        <v>0</v>
      </c>
      <c r="BL153" s="17" t="s">
        <v>115</v>
      </c>
      <c r="BM153" s="147" t="s">
        <v>3862</v>
      </c>
    </row>
    <row r="154" spans="2:65" s="1" customFormat="1" ht="11.25">
      <c r="B154" s="32"/>
      <c r="D154" s="149" t="s">
        <v>186</v>
      </c>
      <c r="F154" s="150" t="s">
        <v>3861</v>
      </c>
      <c r="I154" s="151"/>
      <c r="L154" s="32"/>
      <c r="M154" s="152"/>
      <c r="T154" s="56"/>
      <c r="AT154" s="17" t="s">
        <v>186</v>
      </c>
      <c r="AU154" s="17" t="s">
        <v>84</v>
      </c>
    </row>
    <row r="155" spans="2:65" s="1" customFormat="1" ht="16.5" customHeight="1">
      <c r="B155" s="32"/>
      <c r="C155" s="136" t="s">
        <v>343</v>
      </c>
      <c r="D155" s="136" t="s">
        <v>180</v>
      </c>
      <c r="E155" s="137" t="s">
        <v>3863</v>
      </c>
      <c r="F155" s="138" t="s">
        <v>3864</v>
      </c>
      <c r="G155" s="139" t="s">
        <v>393</v>
      </c>
      <c r="H155" s="140">
        <v>7</v>
      </c>
      <c r="I155" s="141"/>
      <c r="J155" s="142">
        <f>ROUND(I155*H155,2)</f>
        <v>0</v>
      </c>
      <c r="K155" s="138" t="s">
        <v>3846</v>
      </c>
      <c r="L155" s="32"/>
      <c r="M155" s="143" t="s">
        <v>1</v>
      </c>
      <c r="N155" s="144" t="s">
        <v>42</v>
      </c>
      <c r="P155" s="145">
        <f>O155*H155</f>
        <v>0</v>
      </c>
      <c r="Q155" s="145">
        <v>0</v>
      </c>
      <c r="R155" s="145">
        <f>Q155*H155</f>
        <v>0</v>
      </c>
      <c r="S155" s="145">
        <v>0</v>
      </c>
      <c r="T155" s="146">
        <f>S155*H155</f>
        <v>0</v>
      </c>
      <c r="AR155" s="147" t="s">
        <v>354</v>
      </c>
      <c r="AT155" s="147" t="s">
        <v>180</v>
      </c>
      <c r="AU155" s="147" t="s">
        <v>84</v>
      </c>
      <c r="AY155" s="17" t="s">
        <v>177</v>
      </c>
      <c r="BE155" s="148">
        <f>IF(N155="základní",J155,0)</f>
        <v>0</v>
      </c>
      <c r="BF155" s="148">
        <f>IF(N155="snížená",J155,0)</f>
        <v>0</v>
      </c>
      <c r="BG155" s="148">
        <f>IF(N155="zákl. přenesená",J155,0)</f>
        <v>0</v>
      </c>
      <c r="BH155" s="148">
        <f>IF(N155="sníž. přenesená",J155,0)</f>
        <v>0</v>
      </c>
      <c r="BI155" s="148">
        <f>IF(N155="nulová",J155,0)</f>
        <v>0</v>
      </c>
      <c r="BJ155" s="17" t="s">
        <v>84</v>
      </c>
      <c r="BK155" s="148">
        <f>ROUND(I155*H155,2)</f>
        <v>0</v>
      </c>
      <c r="BL155" s="17" t="s">
        <v>354</v>
      </c>
      <c r="BM155" s="147" t="s">
        <v>3865</v>
      </c>
    </row>
    <row r="156" spans="2:65" s="1" customFormat="1" ht="11.25">
      <c r="B156" s="32"/>
      <c r="D156" s="149" t="s">
        <v>186</v>
      </c>
      <c r="F156" s="150" t="s">
        <v>3864</v>
      </c>
      <c r="I156" s="151"/>
      <c r="L156" s="32"/>
      <c r="M156" s="152"/>
      <c r="T156" s="56"/>
      <c r="AT156" s="17" t="s">
        <v>186</v>
      </c>
      <c r="AU156" s="17" t="s">
        <v>84</v>
      </c>
    </row>
    <row r="157" spans="2:65" s="1" customFormat="1" ht="16.5" customHeight="1">
      <c r="B157" s="32"/>
      <c r="C157" s="183" t="s">
        <v>350</v>
      </c>
      <c r="D157" s="183" t="s">
        <v>344</v>
      </c>
      <c r="E157" s="184" t="s">
        <v>3866</v>
      </c>
      <c r="F157" s="185" t="s">
        <v>3867</v>
      </c>
      <c r="G157" s="186" t="s">
        <v>183</v>
      </c>
      <c r="H157" s="187">
        <v>1</v>
      </c>
      <c r="I157" s="188"/>
      <c r="J157" s="189">
        <f>ROUND(I157*H157,2)</f>
        <v>0</v>
      </c>
      <c r="K157" s="185" t="s">
        <v>1</v>
      </c>
      <c r="L157" s="190"/>
      <c r="M157" s="191" t="s">
        <v>1</v>
      </c>
      <c r="N157" s="192" t="s">
        <v>42</v>
      </c>
      <c r="P157" s="145">
        <f>O157*H157</f>
        <v>0</v>
      </c>
      <c r="Q157" s="145">
        <v>0</v>
      </c>
      <c r="R157" s="145">
        <f>Q157*H157</f>
        <v>0</v>
      </c>
      <c r="S157" s="145">
        <v>0</v>
      </c>
      <c r="T157" s="146">
        <f>S157*H157</f>
        <v>0</v>
      </c>
      <c r="AR157" s="147" t="s">
        <v>290</v>
      </c>
      <c r="AT157" s="147" t="s">
        <v>344</v>
      </c>
      <c r="AU157" s="147" t="s">
        <v>84</v>
      </c>
      <c r="AY157" s="17" t="s">
        <v>177</v>
      </c>
      <c r="BE157" s="148">
        <f>IF(N157="základní",J157,0)</f>
        <v>0</v>
      </c>
      <c r="BF157" s="148">
        <f>IF(N157="snížená",J157,0)</f>
        <v>0</v>
      </c>
      <c r="BG157" s="148">
        <f>IF(N157="zákl. přenesená",J157,0)</f>
        <v>0</v>
      </c>
      <c r="BH157" s="148">
        <f>IF(N157="sníž. přenesená",J157,0)</f>
        <v>0</v>
      </c>
      <c r="BI157" s="148">
        <f>IF(N157="nulová",J157,0)</f>
        <v>0</v>
      </c>
      <c r="BJ157" s="17" t="s">
        <v>84</v>
      </c>
      <c r="BK157" s="148">
        <f>ROUND(I157*H157,2)</f>
        <v>0</v>
      </c>
      <c r="BL157" s="17" t="s">
        <v>115</v>
      </c>
      <c r="BM157" s="147" t="s">
        <v>3868</v>
      </c>
    </row>
    <row r="158" spans="2:65" s="1" customFormat="1" ht="11.25">
      <c r="B158" s="32"/>
      <c r="D158" s="149" t="s">
        <v>186</v>
      </c>
      <c r="F158" s="150" t="s">
        <v>3867</v>
      </c>
      <c r="I158" s="151"/>
      <c r="L158" s="32"/>
      <c r="M158" s="152"/>
      <c r="T158" s="56"/>
      <c r="AT158" s="17" t="s">
        <v>186</v>
      </c>
      <c r="AU158" s="17" t="s">
        <v>84</v>
      </c>
    </row>
    <row r="159" spans="2:65" s="1" customFormat="1" ht="16.5" customHeight="1">
      <c r="B159" s="32"/>
      <c r="C159" s="183" t="s">
        <v>354</v>
      </c>
      <c r="D159" s="183" t="s">
        <v>344</v>
      </c>
      <c r="E159" s="184" t="s">
        <v>3869</v>
      </c>
      <c r="F159" s="185" t="s">
        <v>3870</v>
      </c>
      <c r="G159" s="186" t="s">
        <v>393</v>
      </c>
      <c r="H159" s="187">
        <v>1</v>
      </c>
      <c r="I159" s="188"/>
      <c r="J159" s="189">
        <f>ROUND(I159*H159,2)</f>
        <v>0</v>
      </c>
      <c r="K159" s="185" t="s">
        <v>1</v>
      </c>
      <c r="L159" s="190"/>
      <c r="M159" s="191" t="s">
        <v>1</v>
      </c>
      <c r="N159" s="192" t="s">
        <v>42</v>
      </c>
      <c r="P159" s="145">
        <f>O159*H159</f>
        <v>0</v>
      </c>
      <c r="Q159" s="145">
        <v>2.0000000000000001E-4</v>
      </c>
      <c r="R159" s="145">
        <f>Q159*H159</f>
        <v>2.0000000000000001E-4</v>
      </c>
      <c r="S159" s="145">
        <v>0</v>
      </c>
      <c r="T159" s="146">
        <f>S159*H159</f>
        <v>0</v>
      </c>
      <c r="AR159" s="147" t="s">
        <v>447</v>
      </c>
      <c r="AT159" s="147" t="s">
        <v>344</v>
      </c>
      <c r="AU159" s="147" t="s">
        <v>84</v>
      </c>
      <c r="AY159" s="17" t="s">
        <v>177</v>
      </c>
      <c r="BE159" s="148">
        <f>IF(N159="základní",J159,0)</f>
        <v>0</v>
      </c>
      <c r="BF159" s="148">
        <f>IF(N159="snížená",J159,0)</f>
        <v>0</v>
      </c>
      <c r="BG159" s="148">
        <f>IF(N159="zákl. přenesená",J159,0)</f>
        <v>0</v>
      </c>
      <c r="BH159" s="148">
        <f>IF(N159="sníž. přenesená",J159,0)</f>
        <v>0</v>
      </c>
      <c r="BI159" s="148">
        <f>IF(N159="nulová",J159,0)</f>
        <v>0</v>
      </c>
      <c r="BJ159" s="17" t="s">
        <v>84</v>
      </c>
      <c r="BK159" s="148">
        <f>ROUND(I159*H159,2)</f>
        <v>0</v>
      </c>
      <c r="BL159" s="17" t="s">
        <v>354</v>
      </c>
      <c r="BM159" s="147" t="s">
        <v>3871</v>
      </c>
    </row>
    <row r="160" spans="2:65" s="1" customFormat="1" ht="11.25">
      <c r="B160" s="32"/>
      <c r="D160" s="149" t="s">
        <v>186</v>
      </c>
      <c r="F160" s="150" t="s">
        <v>3870</v>
      </c>
      <c r="I160" s="151"/>
      <c r="L160" s="32"/>
      <c r="M160" s="152"/>
      <c r="T160" s="56"/>
      <c r="AT160" s="17" t="s">
        <v>186</v>
      </c>
      <c r="AU160" s="17" t="s">
        <v>84</v>
      </c>
    </row>
    <row r="161" spans="2:65" s="1" customFormat="1" ht="16.5" customHeight="1">
      <c r="B161" s="32"/>
      <c r="C161" s="183" t="s">
        <v>360</v>
      </c>
      <c r="D161" s="183" t="s">
        <v>344</v>
      </c>
      <c r="E161" s="184" t="s">
        <v>3872</v>
      </c>
      <c r="F161" s="185" t="s">
        <v>3873</v>
      </c>
      <c r="G161" s="186" t="s">
        <v>183</v>
      </c>
      <c r="H161" s="187">
        <v>4</v>
      </c>
      <c r="I161" s="188"/>
      <c r="J161" s="189">
        <f>ROUND(I161*H161,2)</f>
        <v>0</v>
      </c>
      <c r="K161" s="185" t="s">
        <v>1</v>
      </c>
      <c r="L161" s="190"/>
      <c r="M161" s="191" t="s">
        <v>1</v>
      </c>
      <c r="N161" s="192" t="s">
        <v>42</v>
      </c>
      <c r="P161" s="145">
        <f>O161*H161</f>
        <v>0</v>
      </c>
      <c r="Q161" s="145">
        <v>0</v>
      </c>
      <c r="R161" s="145">
        <f>Q161*H161</f>
        <v>0</v>
      </c>
      <c r="S161" s="145">
        <v>0</v>
      </c>
      <c r="T161" s="146">
        <f>S161*H161</f>
        <v>0</v>
      </c>
      <c r="AR161" s="147" t="s">
        <v>290</v>
      </c>
      <c r="AT161" s="147" t="s">
        <v>344</v>
      </c>
      <c r="AU161" s="147" t="s">
        <v>84</v>
      </c>
      <c r="AY161" s="17" t="s">
        <v>177</v>
      </c>
      <c r="BE161" s="148">
        <f>IF(N161="základní",J161,0)</f>
        <v>0</v>
      </c>
      <c r="BF161" s="148">
        <f>IF(N161="snížená",J161,0)</f>
        <v>0</v>
      </c>
      <c r="BG161" s="148">
        <f>IF(N161="zákl. přenesená",J161,0)</f>
        <v>0</v>
      </c>
      <c r="BH161" s="148">
        <f>IF(N161="sníž. přenesená",J161,0)</f>
        <v>0</v>
      </c>
      <c r="BI161" s="148">
        <f>IF(N161="nulová",J161,0)</f>
        <v>0</v>
      </c>
      <c r="BJ161" s="17" t="s">
        <v>84</v>
      </c>
      <c r="BK161" s="148">
        <f>ROUND(I161*H161,2)</f>
        <v>0</v>
      </c>
      <c r="BL161" s="17" t="s">
        <v>115</v>
      </c>
      <c r="BM161" s="147" t="s">
        <v>3874</v>
      </c>
    </row>
    <row r="162" spans="2:65" s="1" customFormat="1" ht="11.25">
      <c r="B162" s="32"/>
      <c r="D162" s="149" t="s">
        <v>186</v>
      </c>
      <c r="F162" s="150" t="s">
        <v>3873</v>
      </c>
      <c r="I162" s="151"/>
      <c r="L162" s="32"/>
      <c r="M162" s="152"/>
      <c r="T162" s="56"/>
      <c r="AT162" s="17" t="s">
        <v>186</v>
      </c>
      <c r="AU162" s="17" t="s">
        <v>84</v>
      </c>
    </row>
    <row r="163" spans="2:65" s="1" customFormat="1" ht="16.5" customHeight="1">
      <c r="B163" s="32"/>
      <c r="C163" s="183" t="s">
        <v>365</v>
      </c>
      <c r="D163" s="183" t="s">
        <v>344</v>
      </c>
      <c r="E163" s="184" t="s">
        <v>3875</v>
      </c>
      <c r="F163" s="185" t="s">
        <v>3876</v>
      </c>
      <c r="G163" s="186" t="s">
        <v>393</v>
      </c>
      <c r="H163" s="187">
        <v>1</v>
      </c>
      <c r="I163" s="188"/>
      <c r="J163" s="189">
        <f>ROUND(I163*H163,2)</f>
        <v>0</v>
      </c>
      <c r="K163" s="185" t="s">
        <v>1</v>
      </c>
      <c r="L163" s="190"/>
      <c r="M163" s="191" t="s">
        <v>1</v>
      </c>
      <c r="N163" s="192" t="s">
        <v>42</v>
      </c>
      <c r="P163" s="145">
        <f>O163*H163</f>
        <v>0</v>
      </c>
      <c r="Q163" s="145">
        <v>0</v>
      </c>
      <c r="R163" s="145">
        <f>Q163*H163</f>
        <v>0</v>
      </c>
      <c r="S163" s="145">
        <v>0</v>
      </c>
      <c r="T163" s="146">
        <f>S163*H163</f>
        <v>0</v>
      </c>
      <c r="AR163" s="147" t="s">
        <v>290</v>
      </c>
      <c r="AT163" s="147" t="s">
        <v>344</v>
      </c>
      <c r="AU163" s="147" t="s">
        <v>84</v>
      </c>
      <c r="AY163" s="17" t="s">
        <v>177</v>
      </c>
      <c r="BE163" s="148">
        <f>IF(N163="základní",J163,0)</f>
        <v>0</v>
      </c>
      <c r="BF163" s="148">
        <f>IF(N163="snížená",J163,0)</f>
        <v>0</v>
      </c>
      <c r="BG163" s="148">
        <f>IF(N163="zákl. přenesená",J163,0)</f>
        <v>0</v>
      </c>
      <c r="BH163" s="148">
        <f>IF(N163="sníž. přenesená",J163,0)</f>
        <v>0</v>
      </c>
      <c r="BI163" s="148">
        <f>IF(N163="nulová",J163,0)</f>
        <v>0</v>
      </c>
      <c r="BJ163" s="17" t="s">
        <v>84</v>
      </c>
      <c r="BK163" s="148">
        <f>ROUND(I163*H163,2)</f>
        <v>0</v>
      </c>
      <c r="BL163" s="17" t="s">
        <v>115</v>
      </c>
      <c r="BM163" s="147" t="s">
        <v>3877</v>
      </c>
    </row>
    <row r="164" spans="2:65" s="1" customFormat="1" ht="11.25">
      <c r="B164" s="32"/>
      <c r="D164" s="149" t="s">
        <v>186</v>
      </c>
      <c r="F164" s="150" t="s">
        <v>3876</v>
      </c>
      <c r="I164" s="151"/>
      <c r="L164" s="32"/>
      <c r="M164" s="152"/>
      <c r="T164" s="56"/>
      <c r="AT164" s="17" t="s">
        <v>186</v>
      </c>
      <c r="AU164" s="17" t="s">
        <v>84</v>
      </c>
    </row>
    <row r="165" spans="2:65" s="1" customFormat="1" ht="24.2" customHeight="1">
      <c r="B165" s="32"/>
      <c r="C165" s="136" t="s">
        <v>372</v>
      </c>
      <c r="D165" s="136" t="s">
        <v>180</v>
      </c>
      <c r="E165" s="137" t="s">
        <v>3878</v>
      </c>
      <c r="F165" s="138" t="s">
        <v>3879</v>
      </c>
      <c r="G165" s="139" t="s">
        <v>236</v>
      </c>
      <c r="H165" s="140">
        <v>20</v>
      </c>
      <c r="I165" s="141"/>
      <c r="J165" s="142">
        <f>ROUND(I165*H165,2)</f>
        <v>0</v>
      </c>
      <c r="K165" s="138" t="s">
        <v>3839</v>
      </c>
      <c r="L165" s="32"/>
      <c r="M165" s="143" t="s">
        <v>1</v>
      </c>
      <c r="N165" s="144" t="s">
        <v>42</v>
      </c>
      <c r="P165" s="145">
        <f>O165*H165</f>
        <v>0</v>
      </c>
      <c r="Q165" s="145">
        <v>0</v>
      </c>
      <c r="R165" s="145">
        <f>Q165*H165</f>
        <v>0</v>
      </c>
      <c r="S165" s="145">
        <v>0</v>
      </c>
      <c r="T165" s="146">
        <f>S165*H165</f>
        <v>0</v>
      </c>
      <c r="AR165" s="147" t="s">
        <v>354</v>
      </c>
      <c r="AT165" s="147" t="s">
        <v>180</v>
      </c>
      <c r="AU165" s="147" t="s">
        <v>84</v>
      </c>
      <c r="AY165" s="17" t="s">
        <v>177</v>
      </c>
      <c r="BE165" s="148">
        <f>IF(N165="základní",J165,0)</f>
        <v>0</v>
      </c>
      <c r="BF165" s="148">
        <f>IF(N165="snížená",J165,0)</f>
        <v>0</v>
      </c>
      <c r="BG165" s="148">
        <f>IF(N165="zákl. přenesená",J165,0)</f>
        <v>0</v>
      </c>
      <c r="BH165" s="148">
        <f>IF(N165="sníž. přenesená",J165,0)</f>
        <v>0</v>
      </c>
      <c r="BI165" s="148">
        <f>IF(N165="nulová",J165,0)</f>
        <v>0</v>
      </c>
      <c r="BJ165" s="17" t="s">
        <v>84</v>
      </c>
      <c r="BK165" s="148">
        <f>ROUND(I165*H165,2)</f>
        <v>0</v>
      </c>
      <c r="BL165" s="17" t="s">
        <v>354</v>
      </c>
      <c r="BM165" s="147" t="s">
        <v>3880</v>
      </c>
    </row>
    <row r="166" spans="2:65" s="1" customFormat="1" ht="19.5">
      <c r="B166" s="32"/>
      <c r="D166" s="149" t="s">
        <v>186</v>
      </c>
      <c r="F166" s="150" t="s">
        <v>3879</v>
      </c>
      <c r="I166" s="151"/>
      <c r="L166" s="32"/>
      <c r="M166" s="152"/>
      <c r="T166" s="56"/>
      <c r="AT166" s="17" t="s">
        <v>186</v>
      </c>
      <c r="AU166" s="17" t="s">
        <v>84</v>
      </c>
    </row>
    <row r="167" spans="2:65" s="1" customFormat="1" ht="16.5" customHeight="1">
      <c r="B167" s="32"/>
      <c r="C167" s="183" t="s">
        <v>378</v>
      </c>
      <c r="D167" s="183" t="s">
        <v>344</v>
      </c>
      <c r="E167" s="184" t="s">
        <v>3881</v>
      </c>
      <c r="F167" s="185" t="s">
        <v>3882</v>
      </c>
      <c r="G167" s="186" t="s">
        <v>236</v>
      </c>
      <c r="H167" s="187">
        <v>20</v>
      </c>
      <c r="I167" s="188"/>
      <c r="J167" s="189">
        <f>ROUND(I167*H167,2)</f>
        <v>0</v>
      </c>
      <c r="K167" s="185" t="s">
        <v>3839</v>
      </c>
      <c r="L167" s="190"/>
      <c r="M167" s="191" t="s">
        <v>1</v>
      </c>
      <c r="N167" s="192" t="s">
        <v>42</v>
      </c>
      <c r="P167" s="145">
        <f>O167*H167</f>
        <v>0</v>
      </c>
      <c r="Q167" s="145">
        <v>1.9000000000000001E-4</v>
      </c>
      <c r="R167" s="145">
        <f>Q167*H167</f>
        <v>3.8000000000000004E-3</v>
      </c>
      <c r="S167" s="145">
        <v>0</v>
      </c>
      <c r="T167" s="146">
        <f>S167*H167</f>
        <v>0</v>
      </c>
      <c r="AR167" s="147" t="s">
        <v>447</v>
      </c>
      <c r="AT167" s="147" t="s">
        <v>344</v>
      </c>
      <c r="AU167" s="147" t="s">
        <v>84</v>
      </c>
      <c r="AY167" s="17" t="s">
        <v>177</v>
      </c>
      <c r="BE167" s="148">
        <f>IF(N167="základní",J167,0)</f>
        <v>0</v>
      </c>
      <c r="BF167" s="148">
        <f>IF(N167="snížená",J167,0)</f>
        <v>0</v>
      </c>
      <c r="BG167" s="148">
        <f>IF(N167="zákl. přenesená",J167,0)</f>
        <v>0</v>
      </c>
      <c r="BH167" s="148">
        <f>IF(N167="sníž. přenesená",J167,0)</f>
        <v>0</v>
      </c>
      <c r="BI167" s="148">
        <f>IF(N167="nulová",J167,0)</f>
        <v>0</v>
      </c>
      <c r="BJ167" s="17" t="s">
        <v>84</v>
      </c>
      <c r="BK167" s="148">
        <f>ROUND(I167*H167,2)</f>
        <v>0</v>
      </c>
      <c r="BL167" s="17" t="s">
        <v>354</v>
      </c>
      <c r="BM167" s="147" t="s">
        <v>3883</v>
      </c>
    </row>
    <row r="168" spans="2:65" s="1" customFormat="1" ht="11.25">
      <c r="B168" s="32"/>
      <c r="D168" s="149" t="s">
        <v>186</v>
      </c>
      <c r="F168" s="150" t="s">
        <v>3882</v>
      </c>
      <c r="I168" s="151"/>
      <c r="L168" s="32"/>
      <c r="M168" s="152"/>
      <c r="T168" s="56"/>
      <c r="AT168" s="17" t="s">
        <v>186</v>
      </c>
      <c r="AU168" s="17" t="s">
        <v>84</v>
      </c>
    </row>
    <row r="169" spans="2:65" s="1" customFormat="1" ht="24.2" customHeight="1">
      <c r="B169" s="32"/>
      <c r="C169" s="136" t="s">
        <v>7</v>
      </c>
      <c r="D169" s="136" t="s">
        <v>180</v>
      </c>
      <c r="E169" s="137" t="s">
        <v>3884</v>
      </c>
      <c r="F169" s="138" t="s">
        <v>3885</v>
      </c>
      <c r="G169" s="139" t="s">
        <v>236</v>
      </c>
      <c r="H169" s="140">
        <v>60</v>
      </c>
      <c r="I169" s="141"/>
      <c r="J169" s="142">
        <f>ROUND(I169*H169,2)</f>
        <v>0</v>
      </c>
      <c r="K169" s="138" t="s">
        <v>3839</v>
      </c>
      <c r="L169" s="32"/>
      <c r="M169" s="143" t="s">
        <v>1</v>
      </c>
      <c r="N169" s="144" t="s">
        <v>42</v>
      </c>
      <c r="P169" s="145">
        <f>O169*H169</f>
        <v>0</v>
      </c>
      <c r="Q169" s="145">
        <v>0</v>
      </c>
      <c r="R169" s="145">
        <f>Q169*H169</f>
        <v>0</v>
      </c>
      <c r="S169" s="145">
        <v>0</v>
      </c>
      <c r="T169" s="146">
        <f>S169*H169</f>
        <v>0</v>
      </c>
      <c r="AR169" s="147" t="s">
        <v>354</v>
      </c>
      <c r="AT169" s="147" t="s">
        <v>180</v>
      </c>
      <c r="AU169" s="147" t="s">
        <v>84</v>
      </c>
      <c r="AY169" s="17" t="s">
        <v>177</v>
      </c>
      <c r="BE169" s="148">
        <f>IF(N169="základní",J169,0)</f>
        <v>0</v>
      </c>
      <c r="BF169" s="148">
        <f>IF(N169="snížená",J169,0)</f>
        <v>0</v>
      </c>
      <c r="BG169" s="148">
        <f>IF(N169="zákl. přenesená",J169,0)</f>
        <v>0</v>
      </c>
      <c r="BH169" s="148">
        <f>IF(N169="sníž. přenesená",J169,0)</f>
        <v>0</v>
      </c>
      <c r="BI169" s="148">
        <f>IF(N169="nulová",J169,0)</f>
        <v>0</v>
      </c>
      <c r="BJ169" s="17" t="s">
        <v>84</v>
      </c>
      <c r="BK169" s="148">
        <f>ROUND(I169*H169,2)</f>
        <v>0</v>
      </c>
      <c r="BL169" s="17" t="s">
        <v>354</v>
      </c>
      <c r="BM169" s="147" t="s">
        <v>3886</v>
      </c>
    </row>
    <row r="170" spans="2:65" s="1" customFormat="1" ht="19.5">
      <c r="B170" s="32"/>
      <c r="D170" s="149" t="s">
        <v>186</v>
      </c>
      <c r="F170" s="150" t="s">
        <v>3885</v>
      </c>
      <c r="I170" s="151"/>
      <c r="L170" s="32"/>
      <c r="M170" s="152"/>
      <c r="T170" s="56"/>
      <c r="AT170" s="17" t="s">
        <v>186</v>
      </c>
      <c r="AU170" s="17" t="s">
        <v>84</v>
      </c>
    </row>
    <row r="171" spans="2:65" s="1" customFormat="1" ht="16.5" customHeight="1">
      <c r="B171" s="32"/>
      <c r="C171" s="183" t="s">
        <v>390</v>
      </c>
      <c r="D171" s="183" t="s">
        <v>344</v>
      </c>
      <c r="E171" s="184" t="s">
        <v>3887</v>
      </c>
      <c r="F171" s="185" t="s">
        <v>3888</v>
      </c>
      <c r="G171" s="186" t="s">
        <v>236</v>
      </c>
      <c r="H171" s="187">
        <v>60</v>
      </c>
      <c r="I171" s="188"/>
      <c r="J171" s="189">
        <f>ROUND(I171*H171,2)</f>
        <v>0</v>
      </c>
      <c r="K171" s="185" t="s">
        <v>3839</v>
      </c>
      <c r="L171" s="190"/>
      <c r="M171" s="191" t="s">
        <v>1</v>
      </c>
      <c r="N171" s="192" t="s">
        <v>42</v>
      </c>
      <c r="P171" s="145">
        <f>O171*H171</f>
        <v>0</v>
      </c>
      <c r="Q171" s="145">
        <v>3.1E-4</v>
      </c>
      <c r="R171" s="145">
        <f>Q171*H171</f>
        <v>1.8599999999999998E-2</v>
      </c>
      <c r="S171" s="145">
        <v>0</v>
      </c>
      <c r="T171" s="146">
        <f>S171*H171</f>
        <v>0</v>
      </c>
      <c r="AR171" s="147" t="s">
        <v>447</v>
      </c>
      <c r="AT171" s="147" t="s">
        <v>344</v>
      </c>
      <c r="AU171" s="147" t="s">
        <v>84</v>
      </c>
      <c r="AY171" s="17" t="s">
        <v>177</v>
      </c>
      <c r="BE171" s="148">
        <f>IF(N171="základní",J171,0)</f>
        <v>0</v>
      </c>
      <c r="BF171" s="148">
        <f>IF(N171="snížená",J171,0)</f>
        <v>0</v>
      </c>
      <c r="BG171" s="148">
        <f>IF(N171="zákl. přenesená",J171,0)</f>
        <v>0</v>
      </c>
      <c r="BH171" s="148">
        <f>IF(N171="sníž. přenesená",J171,0)</f>
        <v>0</v>
      </c>
      <c r="BI171" s="148">
        <f>IF(N171="nulová",J171,0)</f>
        <v>0</v>
      </c>
      <c r="BJ171" s="17" t="s">
        <v>84</v>
      </c>
      <c r="BK171" s="148">
        <f>ROUND(I171*H171,2)</f>
        <v>0</v>
      </c>
      <c r="BL171" s="17" t="s">
        <v>354</v>
      </c>
      <c r="BM171" s="147" t="s">
        <v>3889</v>
      </c>
    </row>
    <row r="172" spans="2:65" s="1" customFormat="1" ht="11.25">
      <c r="B172" s="32"/>
      <c r="D172" s="149" t="s">
        <v>186</v>
      </c>
      <c r="F172" s="150" t="s">
        <v>3888</v>
      </c>
      <c r="I172" s="151"/>
      <c r="L172" s="32"/>
      <c r="M172" s="152"/>
      <c r="T172" s="56"/>
      <c r="AT172" s="17" t="s">
        <v>186</v>
      </c>
      <c r="AU172" s="17" t="s">
        <v>84</v>
      </c>
    </row>
    <row r="173" spans="2:65" s="1" customFormat="1" ht="24.2" customHeight="1">
      <c r="B173" s="32"/>
      <c r="C173" s="136" t="s">
        <v>397</v>
      </c>
      <c r="D173" s="136" t="s">
        <v>180</v>
      </c>
      <c r="E173" s="137" t="s">
        <v>3890</v>
      </c>
      <c r="F173" s="138" t="s">
        <v>3891</v>
      </c>
      <c r="G173" s="139" t="s">
        <v>236</v>
      </c>
      <c r="H173" s="140">
        <v>100</v>
      </c>
      <c r="I173" s="141"/>
      <c r="J173" s="142">
        <f>ROUND(I173*H173,2)</f>
        <v>0</v>
      </c>
      <c r="K173" s="138" t="s">
        <v>3839</v>
      </c>
      <c r="L173" s="32"/>
      <c r="M173" s="143" t="s">
        <v>1</v>
      </c>
      <c r="N173" s="144" t="s">
        <v>42</v>
      </c>
      <c r="P173" s="145">
        <f>O173*H173</f>
        <v>0</v>
      </c>
      <c r="Q173" s="145">
        <v>0</v>
      </c>
      <c r="R173" s="145">
        <f>Q173*H173</f>
        <v>0</v>
      </c>
      <c r="S173" s="145">
        <v>0</v>
      </c>
      <c r="T173" s="146">
        <f>S173*H173</f>
        <v>0</v>
      </c>
      <c r="AR173" s="147" t="s">
        <v>354</v>
      </c>
      <c r="AT173" s="147" t="s">
        <v>180</v>
      </c>
      <c r="AU173" s="147" t="s">
        <v>84</v>
      </c>
      <c r="AY173" s="17" t="s">
        <v>177</v>
      </c>
      <c r="BE173" s="148">
        <f>IF(N173="základní",J173,0)</f>
        <v>0</v>
      </c>
      <c r="BF173" s="148">
        <f>IF(N173="snížená",J173,0)</f>
        <v>0</v>
      </c>
      <c r="BG173" s="148">
        <f>IF(N173="zákl. přenesená",J173,0)</f>
        <v>0</v>
      </c>
      <c r="BH173" s="148">
        <f>IF(N173="sníž. přenesená",J173,0)</f>
        <v>0</v>
      </c>
      <c r="BI173" s="148">
        <f>IF(N173="nulová",J173,0)</f>
        <v>0</v>
      </c>
      <c r="BJ173" s="17" t="s">
        <v>84</v>
      </c>
      <c r="BK173" s="148">
        <f>ROUND(I173*H173,2)</f>
        <v>0</v>
      </c>
      <c r="BL173" s="17" t="s">
        <v>354</v>
      </c>
      <c r="BM173" s="147" t="s">
        <v>3892</v>
      </c>
    </row>
    <row r="174" spans="2:65" s="1" customFormat="1" ht="19.5">
      <c r="B174" s="32"/>
      <c r="D174" s="149" t="s">
        <v>186</v>
      </c>
      <c r="F174" s="150" t="s">
        <v>3891</v>
      </c>
      <c r="I174" s="151"/>
      <c r="L174" s="32"/>
      <c r="M174" s="152"/>
      <c r="T174" s="56"/>
      <c r="AT174" s="17" t="s">
        <v>186</v>
      </c>
      <c r="AU174" s="17" t="s">
        <v>84</v>
      </c>
    </row>
    <row r="175" spans="2:65" s="1" customFormat="1" ht="16.5" customHeight="1">
      <c r="B175" s="32"/>
      <c r="C175" s="183" t="s">
        <v>402</v>
      </c>
      <c r="D175" s="183" t="s">
        <v>344</v>
      </c>
      <c r="E175" s="184" t="s">
        <v>3893</v>
      </c>
      <c r="F175" s="185" t="s">
        <v>3894</v>
      </c>
      <c r="G175" s="186" t="s">
        <v>236</v>
      </c>
      <c r="H175" s="187">
        <v>100</v>
      </c>
      <c r="I175" s="188"/>
      <c r="J175" s="189">
        <f>ROUND(I175*H175,2)</f>
        <v>0</v>
      </c>
      <c r="K175" s="185" t="s">
        <v>3839</v>
      </c>
      <c r="L175" s="190"/>
      <c r="M175" s="191" t="s">
        <v>1</v>
      </c>
      <c r="N175" s="192" t="s">
        <v>42</v>
      </c>
      <c r="P175" s="145">
        <f>O175*H175</f>
        <v>0</v>
      </c>
      <c r="Q175" s="145">
        <v>6.9999999999999994E-5</v>
      </c>
      <c r="R175" s="145">
        <f>Q175*H175</f>
        <v>6.9999999999999993E-3</v>
      </c>
      <c r="S175" s="145">
        <v>0</v>
      </c>
      <c r="T175" s="146">
        <f>S175*H175</f>
        <v>0</v>
      </c>
      <c r="AR175" s="147" t="s">
        <v>447</v>
      </c>
      <c r="AT175" s="147" t="s">
        <v>344</v>
      </c>
      <c r="AU175" s="147" t="s">
        <v>84</v>
      </c>
      <c r="AY175" s="17" t="s">
        <v>177</v>
      </c>
      <c r="BE175" s="148">
        <f>IF(N175="základní",J175,0)</f>
        <v>0</v>
      </c>
      <c r="BF175" s="148">
        <f>IF(N175="snížená",J175,0)</f>
        <v>0</v>
      </c>
      <c r="BG175" s="148">
        <f>IF(N175="zákl. přenesená",J175,0)</f>
        <v>0</v>
      </c>
      <c r="BH175" s="148">
        <f>IF(N175="sníž. přenesená",J175,0)</f>
        <v>0</v>
      </c>
      <c r="BI175" s="148">
        <f>IF(N175="nulová",J175,0)</f>
        <v>0</v>
      </c>
      <c r="BJ175" s="17" t="s">
        <v>84</v>
      </c>
      <c r="BK175" s="148">
        <f>ROUND(I175*H175,2)</f>
        <v>0</v>
      </c>
      <c r="BL175" s="17" t="s">
        <v>354</v>
      </c>
      <c r="BM175" s="147" t="s">
        <v>3895</v>
      </c>
    </row>
    <row r="176" spans="2:65" s="1" customFormat="1" ht="11.25">
      <c r="B176" s="32"/>
      <c r="D176" s="149" t="s">
        <v>186</v>
      </c>
      <c r="F176" s="150" t="s">
        <v>3894</v>
      </c>
      <c r="I176" s="151"/>
      <c r="L176" s="32"/>
      <c r="M176" s="152"/>
      <c r="T176" s="56"/>
      <c r="AT176" s="17" t="s">
        <v>186</v>
      </c>
      <c r="AU176" s="17" t="s">
        <v>84</v>
      </c>
    </row>
    <row r="177" spans="2:65" s="1" customFormat="1" ht="24.2" customHeight="1">
      <c r="B177" s="32"/>
      <c r="C177" s="136" t="s">
        <v>406</v>
      </c>
      <c r="D177" s="136" t="s">
        <v>180</v>
      </c>
      <c r="E177" s="137" t="s">
        <v>3896</v>
      </c>
      <c r="F177" s="138" t="s">
        <v>3897</v>
      </c>
      <c r="G177" s="139" t="s">
        <v>393</v>
      </c>
      <c r="H177" s="140">
        <v>20</v>
      </c>
      <c r="I177" s="141"/>
      <c r="J177" s="142">
        <f>ROUND(I177*H177,2)</f>
        <v>0</v>
      </c>
      <c r="K177" s="138" t="s">
        <v>3839</v>
      </c>
      <c r="L177" s="32"/>
      <c r="M177" s="143" t="s">
        <v>1</v>
      </c>
      <c r="N177" s="144" t="s">
        <v>42</v>
      </c>
      <c r="P177" s="145">
        <f>O177*H177</f>
        <v>0</v>
      </c>
      <c r="Q177" s="145">
        <v>0</v>
      </c>
      <c r="R177" s="145">
        <f>Q177*H177</f>
        <v>0</v>
      </c>
      <c r="S177" s="145">
        <v>0</v>
      </c>
      <c r="T177" s="146">
        <f>S177*H177</f>
        <v>0</v>
      </c>
      <c r="AR177" s="147" t="s">
        <v>115</v>
      </c>
      <c r="AT177" s="147" t="s">
        <v>180</v>
      </c>
      <c r="AU177" s="147" t="s">
        <v>84</v>
      </c>
      <c r="AY177" s="17" t="s">
        <v>177</v>
      </c>
      <c r="BE177" s="148">
        <f>IF(N177="základní",J177,0)</f>
        <v>0</v>
      </c>
      <c r="BF177" s="148">
        <f>IF(N177="snížená",J177,0)</f>
        <v>0</v>
      </c>
      <c r="BG177" s="148">
        <f>IF(N177="zákl. přenesená",J177,0)</f>
        <v>0</v>
      </c>
      <c r="BH177" s="148">
        <f>IF(N177="sníž. přenesená",J177,0)</f>
        <v>0</v>
      </c>
      <c r="BI177" s="148">
        <f>IF(N177="nulová",J177,0)</f>
        <v>0</v>
      </c>
      <c r="BJ177" s="17" t="s">
        <v>84</v>
      </c>
      <c r="BK177" s="148">
        <f>ROUND(I177*H177,2)</f>
        <v>0</v>
      </c>
      <c r="BL177" s="17" t="s">
        <v>115</v>
      </c>
      <c r="BM177" s="147" t="s">
        <v>3898</v>
      </c>
    </row>
    <row r="178" spans="2:65" s="1" customFormat="1" ht="19.5">
      <c r="B178" s="32"/>
      <c r="D178" s="149" t="s">
        <v>186</v>
      </c>
      <c r="F178" s="150" t="s">
        <v>3897</v>
      </c>
      <c r="I178" s="151"/>
      <c r="L178" s="32"/>
      <c r="M178" s="152"/>
      <c r="T178" s="56"/>
      <c r="AT178" s="17" t="s">
        <v>186</v>
      </c>
      <c r="AU178" s="17" t="s">
        <v>84</v>
      </c>
    </row>
    <row r="179" spans="2:65" s="1" customFormat="1" ht="16.5" customHeight="1">
      <c r="B179" s="32"/>
      <c r="C179" s="183" t="s">
        <v>412</v>
      </c>
      <c r="D179" s="183" t="s">
        <v>344</v>
      </c>
      <c r="E179" s="184" t="s">
        <v>3899</v>
      </c>
      <c r="F179" s="185" t="s">
        <v>3900</v>
      </c>
      <c r="G179" s="186" t="s">
        <v>393</v>
      </c>
      <c r="H179" s="187">
        <v>20</v>
      </c>
      <c r="I179" s="188"/>
      <c r="J179" s="189">
        <f>ROUND(I179*H179,2)</f>
        <v>0</v>
      </c>
      <c r="K179" s="185" t="s">
        <v>3839</v>
      </c>
      <c r="L179" s="190"/>
      <c r="M179" s="191" t="s">
        <v>1</v>
      </c>
      <c r="N179" s="192" t="s">
        <v>42</v>
      </c>
      <c r="P179" s="145">
        <f>O179*H179</f>
        <v>0</v>
      </c>
      <c r="Q179" s="145">
        <v>1.4999999999999999E-4</v>
      </c>
      <c r="R179" s="145">
        <f>Q179*H179</f>
        <v>2.9999999999999996E-3</v>
      </c>
      <c r="S179" s="145">
        <v>0</v>
      </c>
      <c r="T179" s="146">
        <f>S179*H179</f>
        <v>0</v>
      </c>
      <c r="AR179" s="147" t="s">
        <v>290</v>
      </c>
      <c r="AT179" s="147" t="s">
        <v>344</v>
      </c>
      <c r="AU179" s="147" t="s">
        <v>84</v>
      </c>
      <c r="AY179" s="17" t="s">
        <v>177</v>
      </c>
      <c r="BE179" s="148">
        <f>IF(N179="základní",J179,0)</f>
        <v>0</v>
      </c>
      <c r="BF179" s="148">
        <f>IF(N179="snížená",J179,0)</f>
        <v>0</v>
      </c>
      <c r="BG179" s="148">
        <f>IF(N179="zákl. přenesená",J179,0)</f>
        <v>0</v>
      </c>
      <c r="BH179" s="148">
        <f>IF(N179="sníž. přenesená",J179,0)</f>
        <v>0</v>
      </c>
      <c r="BI179" s="148">
        <f>IF(N179="nulová",J179,0)</f>
        <v>0</v>
      </c>
      <c r="BJ179" s="17" t="s">
        <v>84</v>
      </c>
      <c r="BK179" s="148">
        <f>ROUND(I179*H179,2)</f>
        <v>0</v>
      </c>
      <c r="BL179" s="17" t="s">
        <v>115</v>
      </c>
      <c r="BM179" s="147" t="s">
        <v>3901</v>
      </c>
    </row>
    <row r="180" spans="2:65" s="1" customFormat="1" ht="11.25">
      <c r="B180" s="32"/>
      <c r="D180" s="149" t="s">
        <v>186</v>
      </c>
      <c r="F180" s="150" t="s">
        <v>3900</v>
      </c>
      <c r="I180" s="151"/>
      <c r="L180" s="32"/>
      <c r="M180" s="152"/>
      <c r="T180" s="56"/>
      <c r="AT180" s="17" t="s">
        <v>186</v>
      </c>
      <c r="AU180" s="17" t="s">
        <v>84</v>
      </c>
    </row>
    <row r="181" spans="2:65" s="1" customFormat="1" ht="24.2" customHeight="1">
      <c r="B181" s="32"/>
      <c r="C181" s="136" t="s">
        <v>418</v>
      </c>
      <c r="D181" s="136" t="s">
        <v>180</v>
      </c>
      <c r="E181" s="137" t="s">
        <v>3902</v>
      </c>
      <c r="F181" s="138" t="s">
        <v>3903</v>
      </c>
      <c r="G181" s="139" t="s">
        <v>236</v>
      </c>
      <c r="H181" s="140">
        <v>120</v>
      </c>
      <c r="I181" s="141"/>
      <c r="J181" s="142">
        <f>ROUND(I181*H181,2)</f>
        <v>0</v>
      </c>
      <c r="K181" s="138" t="s">
        <v>3839</v>
      </c>
      <c r="L181" s="32"/>
      <c r="M181" s="143" t="s">
        <v>1</v>
      </c>
      <c r="N181" s="144" t="s">
        <v>42</v>
      </c>
      <c r="P181" s="145">
        <f>O181*H181</f>
        <v>0</v>
      </c>
      <c r="Q181" s="145">
        <v>0</v>
      </c>
      <c r="R181" s="145">
        <f>Q181*H181</f>
        <v>0</v>
      </c>
      <c r="S181" s="145">
        <v>0</v>
      </c>
      <c r="T181" s="146">
        <f>S181*H181</f>
        <v>0</v>
      </c>
      <c r="AR181" s="147" t="s">
        <v>354</v>
      </c>
      <c r="AT181" s="147" t="s">
        <v>180</v>
      </c>
      <c r="AU181" s="147" t="s">
        <v>84</v>
      </c>
      <c r="AY181" s="17" t="s">
        <v>177</v>
      </c>
      <c r="BE181" s="148">
        <f>IF(N181="základní",J181,0)</f>
        <v>0</v>
      </c>
      <c r="BF181" s="148">
        <f>IF(N181="snížená",J181,0)</f>
        <v>0</v>
      </c>
      <c r="BG181" s="148">
        <f>IF(N181="zákl. přenesená",J181,0)</f>
        <v>0</v>
      </c>
      <c r="BH181" s="148">
        <f>IF(N181="sníž. přenesená",J181,0)</f>
        <v>0</v>
      </c>
      <c r="BI181" s="148">
        <f>IF(N181="nulová",J181,0)</f>
        <v>0</v>
      </c>
      <c r="BJ181" s="17" t="s">
        <v>84</v>
      </c>
      <c r="BK181" s="148">
        <f>ROUND(I181*H181,2)</f>
        <v>0</v>
      </c>
      <c r="BL181" s="17" t="s">
        <v>354</v>
      </c>
      <c r="BM181" s="147" t="s">
        <v>3904</v>
      </c>
    </row>
    <row r="182" spans="2:65" s="1" customFormat="1" ht="11.25">
      <c r="B182" s="32"/>
      <c r="D182" s="149" t="s">
        <v>186</v>
      </c>
      <c r="F182" s="150" t="s">
        <v>3903</v>
      </c>
      <c r="I182" s="151"/>
      <c r="L182" s="32"/>
      <c r="M182" s="152"/>
      <c r="T182" s="56"/>
      <c r="AT182" s="17" t="s">
        <v>186</v>
      </c>
      <c r="AU182" s="17" t="s">
        <v>84</v>
      </c>
    </row>
    <row r="183" spans="2:65" s="1" customFormat="1" ht="16.5" customHeight="1">
      <c r="B183" s="32"/>
      <c r="C183" s="183" t="s">
        <v>425</v>
      </c>
      <c r="D183" s="183" t="s">
        <v>344</v>
      </c>
      <c r="E183" s="184" t="s">
        <v>3905</v>
      </c>
      <c r="F183" s="185" t="s">
        <v>3906</v>
      </c>
      <c r="G183" s="186" t="s">
        <v>236</v>
      </c>
      <c r="H183" s="187">
        <v>120</v>
      </c>
      <c r="I183" s="188"/>
      <c r="J183" s="189">
        <f>ROUND(I183*H183,2)</f>
        <v>0</v>
      </c>
      <c r="K183" s="185" t="s">
        <v>3839</v>
      </c>
      <c r="L183" s="190"/>
      <c r="M183" s="191" t="s">
        <v>1</v>
      </c>
      <c r="N183" s="192" t="s">
        <v>42</v>
      </c>
      <c r="P183" s="145">
        <f>O183*H183</f>
        <v>0</v>
      </c>
      <c r="Q183" s="145">
        <v>1.2E-4</v>
      </c>
      <c r="R183" s="145">
        <f>Q183*H183</f>
        <v>1.44E-2</v>
      </c>
      <c r="S183" s="145">
        <v>0</v>
      </c>
      <c r="T183" s="146">
        <f>S183*H183</f>
        <v>0</v>
      </c>
      <c r="AR183" s="147" t="s">
        <v>447</v>
      </c>
      <c r="AT183" s="147" t="s">
        <v>344</v>
      </c>
      <c r="AU183" s="147" t="s">
        <v>84</v>
      </c>
      <c r="AY183" s="17" t="s">
        <v>177</v>
      </c>
      <c r="BE183" s="148">
        <f>IF(N183="základní",J183,0)</f>
        <v>0</v>
      </c>
      <c r="BF183" s="148">
        <f>IF(N183="snížená",J183,0)</f>
        <v>0</v>
      </c>
      <c r="BG183" s="148">
        <f>IF(N183="zákl. přenesená",J183,0)</f>
        <v>0</v>
      </c>
      <c r="BH183" s="148">
        <f>IF(N183="sníž. přenesená",J183,0)</f>
        <v>0</v>
      </c>
      <c r="BI183" s="148">
        <f>IF(N183="nulová",J183,0)</f>
        <v>0</v>
      </c>
      <c r="BJ183" s="17" t="s">
        <v>84</v>
      </c>
      <c r="BK183" s="148">
        <f>ROUND(I183*H183,2)</f>
        <v>0</v>
      </c>
      <c r="BL183" s="17" t="s">
        <v>354</v>
      </c>
      <c r="BM183" s="147" t="s">
        <v>3907</v>
      </c>
    </row>
    <row r="184" spans="2:65" s="1" customFormat="1" ht="11.25">
      <c r="B184" s="32"/>
      <c r="D184" s="149" t="s">
        <v>186</v>
      </c>
      <c r="F184" s="150" t="s">
        <v>3906</v>
      </c>
      <c r="I184" s="151"/>
      <c r="L184" s="32"/>
      <c r="M184" s="152"/>
      <c r="T184" s="56"/>
      <c r="AT184" s="17" t="s">
        <v>186</v>
      </c>
      <c r="AU184" s="17" t="s">
        <v>84</v>
      </c>
    </row>
    <row r="185" spans="2:65" s="1" customFormat="1" ht="24.2" customHeight="1">
      <c r="B185" s="32"/>
      <c r="C185" s="136" t="s">
        <v>431</v>
      </c>
      <c r="D185" s="136" t="s">
        <v>180</v>
      </c>
      <c r="E185" s="137" t="s">
        <v>3908</v>
      </c>
      <c r="F185" s="138" t="s">
        <v>3909</v>
      </c>
      <c r="G185" s="139" t="s">
        <v>236</v>
      </c>
      <c r="H185" s="140">
        <v>65</v>
      </c>
      <c r="I185" s="141"/>
      <c r="J185" s="142">
        <f>ROUND(I185*H185,2)</f>
        <v>0</v>
      </c>
      <c r="K185" s="138" t="s">
        <v>3839</v>
      </c>
      <c r="L185" s="32"/>
      <c r="M185" s="143" t="s">
        <v>1</v>
      </c>
      <c r="N185" s="144" t="s">
        <v>42</v>
      </c>
      <c r="P185" s="145">
        <f>O185*H185</f>
        <v>0</v>
      </c>
      <c r="Q185" s="145">
        <v>0</v>
      </c>
      <c r="R185" s="145">
        <f>Q185*H185</f>
        <v>0</v>
      </c>
      <c r="S185" s="145">
        <v>0</v>
      </c>
      <c r="T185" s="146">
        <f>S185*H185</f>
        <v>0</v>
      </c>
      <c r="AR185" s="147" t="s">
        <v>354</v>
      </c>
      <c r="AT185" s="147" t="s">
        <v>180</v>
      </c>
      <c r="AU185" s="147" t="s">
        <v>84</v>
      </c>
      <c r="AY185" s="17" t="s">
        <v>177</v>
      </c>
      <c r="BE185" s="148">
        <f>IF(N185="základní",J185,0)</f>
        <v>0</v>
      </c>
      <c r="BF185" s="148">
        <f>IF(N185="snížená",J185,0)</f>
        <v>0</v>
      </c>
      <c r="BG185" s="148">
        <f>IF(N185="zákl. přenesená",J185,0)</f>
        <v>0</v>
      </c>
      <c r="BH185" s="148">
        <f>IF(N185="sníž. přenesená",J185,0)</f>
        <v>0</v>
      </c>
      <c r="BI185" s="148">
        <f>IF(N185="nulová",J185,0)</f>
        <v>0</v>
      </c>
      <c r="BJ185" s="17" t="s">
        <v>84</v>
      </c>
      <c r="BK185" s="148">
        <f>ROUND(I185*H185,2)</f>
        <v>0</v>
      </c>
      <c r="BL185" s="17" t="s">
        <v>354</v>
      </c>
      <c r="BM185" s="147" t="s">
        <v>3910</v>
      </c>
    </row>
    <row r="186" spans="2:65" s="1" customFormat="1" ht="11.25">
      <c r="B186" s="32"/>
      <c r="D186" s="149" t="s">
        <v>186</v>
      </c>
      <c r="F186" s="150" t="s">
        <v>3909</v>
      </c>
      <c r="I186" s="151"/>
      <c r="L186" s="32"/>
      <c r="M186" s="152"/>
      <c r="T186" s="56"/>
      <c r="AT186" s="17" t="s">
        <v>186</v>
      </c>
      <c r="AU186" s="17" t="s">
        <v>84</v>
      </c>
    </row>
    <row r="187" spans="2:65" s="1" customFormat="1" ht="16.5" customHeight="1">
      <c r="B187" s="32"/>
      <c r="C187" s="183" t="s">
        <v>436</v>
      </c>
      <c r="D187" s="183" t="s">
        <v>344</v>
      </c>
      <c r="E187" s="184" t="s">
        <v>3911</v>
      </c>
      <c r="F187" s="185" t="s">
        <v>3912</v>
      </c>
      <c r="G187" s="186" t="s">
        <v>236</v>
      </c>
      <c r="H187" s="187">
        <v>65</v>
      </c>
      <c r="I187" s="188"/>
      <c r="J187" s="189">
        <f>ROUND(I187*H187,2)</f>
        <v>0</v>
      </c>
      <c r="K187" s="185" t="s">
        <v>3839</v>
      </c>
      <c r="L187" s="190"/>
      <c r="M187" s="191" t="s">
        <v>1</v>
      </c>
      <c r="N187" s="192" t="s">
        <v>42</v>
      </c>
      <c r="P187" s="145">
        <f>O187*H187</f>
        <v>0</v>
      </c>
      <c r="Q187" s="145">
        <v>1.6000000000000001E-4</v>
      </c>
      <c r="R187" s="145">
        <f>Q187*H187</f>
        <v>1.0400000000000001E-2</v>
      </c>
      <c r="S187" s="145">
        <v>0</v>
      </c>
      <c r="T187" s="146">
        <f>S187*H187</f>
        <v>0</v>
      </c>
      <c r="AR187" s="147" t="s">
        <v>447</v>
      </c>
      <c r="AT187" s="147" t="s">
        <v>344</v>
      </c>
      <c r="AU187" s="147" t="s">
        <v>84</v>
      </c>
      <c r="AY187" s="17" t="s">
        <v>177</v>
      </c>
      <c r="BE187" s="148">
        <f>IF(N187="základní",J187,0)</f>
        <v>0</v>
      </c>
      <c r="BF187" s="148">
        <f>IF(N187="snížená",J187,0)</f>
        <v>0</v>
      </c>
      <c r="BG187" s="148">
        <f>IF(N187="zákl. přenesená",J187,0)</f>
        <v>0</v>
      </c>
      <c r="BH187" s="148">
        <f>IF(N187="sníž. přenesená",J187,0)</f>
        <v>0</v>
      </c>
      <c r="BI187" s="148">
        <f>IF(N187="nulová",J187,0)</f>
        <v>0</v>
      </c>
      <c r="BJ187" s="17" t="s">
        <v>84</v>
      </c>
      <c r="BK187" s="148">
        <f>ROUND(I187*H187,2)</f>
        <v>0</v>
      </c>
      <c r="BL187" s="17" t="s">
        <v>354</v>
      </c>
      <c r="BM187" s="147" t="s">
        <v>3913</v>
      </c>
    </row>
    <row r="188" spans="2:65" s="1" customFormat="1" ht="11.25">
      <c r="B188" s="32"/>
      <c r="D188" s="149" t="s">
        <v>186</v>
      </c>
      <c r="F188" s="150" t="s">
        <v>3912</v>
      </c>
      <c r="I188" s="151"/>
      <c r="L188" s="32"/>
      <c r="M188" s="152"/>
      <c r="T188" s="56"/>
      <c r="AT188" s="17" t="s">
        <v>186</v>
      </c>
      <c r="AU188" s="17" t="s">
        <v>84</v>
      </c>
    </row>
    <row r="189" spans="2:65" s="1" customFormat="1" ht="24.2" customHeight="1">
      <c r="B189" s="32"/>
      <c r="C189" s="136" t="s">
        <v>441</v>
      </c>
      <c r="D189" s="136" t="s">
        <v>180</v>
      </c>
      <c r="E189" s="137" t="s">
        <v>3908</v>
      </c>
      <c r="F189" s="138" t="s">
        <v>3909</v>
      </c>
      <c r="G189" s="139" t="s">
        <v>236</v>
      </c>
      <c r="H189" s="140">
        <v>320</v>
      </c>
      <c r="I189" s="141"/>
      <c r="J189" s="142">
        <f>ROUND(I189*H189,2)</f>
        <v>0</v>
      </c>
      <c r="K189" s="138" t="s">
        <v>3839</v>
      </c>
      <c r="L189" s="32"/>
      <c r="M189" s="143" t="s">
        <v>1</v>
      </c>
      <c r="N189" s="144" t="s">
        <v>42</v>
      </c>
      <c r="P189" s="145">
        <f>O189*H189</f>
        <v>0</v>
      </c>
      <c r="Q189" s="145">
        <v>0</v>
      </c>
      <c r="R189" s="145">
        <f>Q189*H189</f>
        <v>0</v>
      </c>
      <c r="S189" s="145">
        <v>0</v>
      </c>
      <c r="T189" s="146">
        <f>S189*H189</f>
        <v>0</v>
      </c>
      <c r="AR189" s="147" t="s">
        <v>354</v>
      </c>
      <c r="AT189" s="147" t="s">
        <v>180</v>
      </c>
      <c r="AU189" s="147" t="s">
        <v>84</v>
      </c>
      <c r="AY189" s="17" t="s">
        <v>177</v>
      </c>
      <c r="BE189" s="148">
        <f>IF(N189="základní",J189,0)</f>
        <v>0</v>
      </c>
      <c r="BF189" s="148">
        <f>IF(N189="snížená",J189,0)</f>
        <v>0</v>
      </c>
      <c r="BG189" s="148">
        <f>IF(N189="zákl. přenesená",J189,0)</f>
        <v>0</v>
      </c>
      <c r="BH189" s="148">
        <f>IF(N189="sníž. přenesená",J189,0)</f>
        <v>0</v>
      </c>
      <c r="BI189" s="148">
        <f>IF(N189="nulová",J189,0)</f>
        <v>0</v>
      </c>
      <c r="BJ189" s="17" t="s">
        <v>84</v>
      </c>
      <c r="BK189" s="148">
        <f>ROUND(I189*H189,2)</f>
        <v>0</v>
      </c>
      <c r="BL189" s="17" t="s">
        <v>354</v>
      </c>
      <c r="BM189" s="147" t="s">
        <v>3914</v>
      </c>
    </row>
    <row r="190" spans="2:65" s="1" customFormat="1" ht="11.25">
      <c r="B190" s="32"/>
      <c r="D190" s="149" t="s">
        <v>186</v>
      </c>
      <c r="F190" s="150" t="s">
        <v>3909</v>
      </c>
      <c r="I190" s="151"/>
      <c r="L190" s="32"/>
      <c r="M190" s="152"/>
      <c r="T190" s="56"/>
      <c r="AT190" s="17" t="s">
        <v>186</v>
      </c>
      <c r="AU190" s="17" t="s">
        <v>84</v>
      </c>
    </row>
    <row r="191" spans="2:65" s="1" customFormat="1" ht="16.5" customHeight="1">
      <c r="B191" s="32"/>
      <c r="C191" s="183" t="s">
        <v>447</v>
      </c>
      <c r="D191" s="183" t="s">
        <v>344</v>
      </c>
      <c r="E191" s="184" t="s">
        <v>3915</v>
      </c>
      <c r="F191" s="185" t="s">
        <v>3916</v>
      </c>
      <c r="G191" s="186" t="s">
        <v>236</v>
      </c>
      <c r="H191" s="187">
        <v>320</v>
      </c>
      <c r="I191" s="188"/>
      <c r="J191" s="189">
        <f>ROUND(I191*H191,2)</f>
        <v>0</v>
      </c>
      <c r="K191" s="185" t="s">
        <v>3839</v>
      </c>
      <c r="L191" s="190"/>
      <c r="M191" s="191" t="s">
        <v>1</v>
      </c>
      <c r="N191" s="192" t="s">
        <v>42</v>
      </c>
      <c r="P191" s="145">
        <f>O191*H191</f>
        <v>0</v>
      </c>
      <c r="Q191" s="145">
        <v>2.5000000000000001E-4</v>
      </c>
      <c r="R191" s="145">
        <f>Q191*H191</f>
        <v>0.08</v>
      </c>
      <c r="S191" s="145">
        <v>0</v>
      </c>
      <c r="T191" s="146">
        <f>S191*H191</f>
        <v>0</v>
      </c>
      <c r="AR191" s="147" t="s">
        <v>447</v>
      </c>
      <c r="AT191" s="147" t="s">
        <v>344</v>
      </c>
      <c r="AU191" s="147" t="s">
        <v>84</v>
      </c>
      <c r="AY191" s="17" t="s">
        <v>177</v>
      </c>
      <c r="BE191" s="148">
        <f>IF(N191="základní",J191,0)</f>
        <v>0</v>
      </c>
      <c r="BF191" s="148">
        <f>IF(N191="snížená",J191,0)</f>
        <v>0</v>
      </c>
      <c r="BG191" s="148">
        <f>IF(N191="zákl. přenesená",J191,0)</f>
        <v>0</v>
      </c>
      <c r="BH191" s="148">
        <f>IF(N191="sníž. přenesená",J191,0)</f>
        <v>0</v>
      </c>
      <c r="BI191" s="148">
        <f>IF(N191="nulová",J191,0)</f>
        <v>0</v>
      </c>
      <c r="BJ191" s="17" t="s">
        <v>84</v>
      </c>
      <c r="BK191" s="148">
        <f>ROUND(I191*H191,2)</f>
        <v>0</v>
      </c>
      <c r="BL191" s="17" t="s">
        <v>354</v>
      </c>
      <c r="BM191" s="147" t="s">
        <v>3917</v>
      </c>
    </row>
    <row r="192" spans="2:65" s="1" customFormat="1" ht="11.25">
      <c r="B192" s="32"/>
      <c r="D192" s="149" t="s">
        <v>186</v>
      </c>
      <c r="F192" s="150" t="s">
        <v>3916</v>
      </c>
      <c r="I192" s="151"/>
      <c r="L192" s="32"/>
      <c r="M192" s="152"/>
      <c r="T192" s="56"/>
      <c r="AT192" s="17" t="s">
        <v>186</v>
      </c>
      <c r="AU192" s="17" t="s">
        <v>84</v>
      </c>
    </row>
    <row r="193" spans="2:65" s="1" customFormat="1" ht="24.2" customHeight="1">
      <c r="B193" s="32"/>
      <c r="C193" s="136" t="s">
        <v>453</v>
      </c>
      <c r="D193" s="136" t="s">
        <v>180</v>
      </c>
      <c r="E193" s="137" t="s">
        <v>3918</v>
      </c>
      <c r="F193" s="138" t="s">
        <v>3919</v>
      </c>
      <c r="G193" s="139" t="s">
        <v>236</v>
      </c>
      <c r="H193" s="140">
        <v>250</v>
      </c>
      <c r="I193" s="141"/>
      <c r="J193" s="142">
        <f>ROUND(I193*H193,2)</f>
        <v>0</v>
      </c>
      <c r="K193" s="138" t="s">
        <v>2593</v>
      </c>
      <c r="L193" s="32"/>
      <c r="M193" s="143" t="s">
        <v>1</v>
      </c>
      <c r="N193" s="144" t="s">
        <v>42</v>
      </c>
      <c r="P193" s="145">
        <f>O193*H193</f>
        <v>0</v>
      </c>
      <c r="Q193" s="145">
        <v>0</v>
      </c>
      <c r="R193" s="145">
        <f>Q193*H193</f>
        <v>0</v>
      </c>
      <c r="S193" s="145">
        <v>0</v>
      </c>
      <c r="T193" s="146">
        <f>S193*H193</f>
        <v>0</v>
      </c>
      <c r="AR193" s="147" t="s">
        <v>354</v>
      </c>
      <c r="AT193" s="147" t="s">
        <v>180</v>
      </c>
      <c r="AU193" s="147" t="s">
        <v>84</v>
      </c>
      <c r="AY193" s="17" t="s">
        <v>177</v>
      </c>
      <c r="BE193" s="148">
        <f>IF(N193="základní",J193,0)</f>
        <v>0</v>
      </c>
      <c r="BF193" s="148">
        <f>IF(N193="snížená",J193,0)</f>
        <v>0</v>
      </c>
      <c r="BG193" s="148">
        <f>IF(N193="zákl. přenesená",J193,0)</f>
        <v>0</v>
      </c>
      <c r="BH193" s="148">
        <f>IF(N193="sníž. přenesená",J193,0)</f>
        <v>0</v>
      </c>
      <c r="BI193" s="148">
        <f>IF(N193="nulová",J193,0)</f>
        <v>0</v>
      </c>
      <c r="BJ193" s="17" t="s">
        <v>84</v>
      </c>
      <c r="BK193" s="148">
        <f>ROUND(I193*H193,2)</f>
        <v>0</v>
      </c>
      <c r="BL193" s="17" t="s">
        <v>354</v>
      </c>
      <c r="BM193" s="147" t="s">
        <v>3920</v>
      </c>
    </row>
    <row r="194" spans="2:65" s="1" customFormat="1" ht="11.25">
      <c r="B194" s="32"/>
      <c r="D194" s="149" t="s">
        <v>186</v>
      </c>
      <c r="F194" s="150" t="s">
        <v>3919</v>
      </c>
      <c r="I194" s="151"/>
      <c r="L194" s="32"/>
      <c r="M194" s="152"/>
      <c r="T194" s="56"/>
      <c r="AT194" s="17" t="s">
        <v>186</v>
      </c>
      <c r="AU194" s="17" t="s">
        <v>84</v>
      </c>
    </row>
    <row r="195" spans="2:65" s="1" customFormat="1" ht="16.5" customHeight="1">
      <c r="B195" s="32"/>
      <c r="C195" s="183" t="s">
        <v>459</v>
      </c>
      <c r="D195" s="183" t="s">
        <v>344</v>
      </c>
      <c r="E195" s="184" t="s">
        <v>3921</v>
      </c>
      <c r="F195" s="185" t="s">
        <v>3922</v>
      </c>
      <c r="G195" s="186" t="s">
        <v>236</v>
      </c>
      <c r="H195" s="187">
        <v>250</v>
      </c>
      <c r="I195" s="188"/>
      <c r="J195" s="189">
        <f>ROUND(I195*H195,2)</f>
        <v>0</v>
      </c>
      <c r="K195" s="185" t="s">
        <v>2593</v>
      </c>
      <c r="L195" s="190"/>
      <c r="M195" s="191" t="s">
        <v>1</v>
      </c>
      <c r="N195" s="192" t="s">
        <v>42</v>
      </c>
      <c r="P195" s="145">
        <f>O195*H195</f>
        <v>0</v>
      </c>
      <c r="Q195" s="145">
        <v>1.7000000000000001E-4</v>
      </c>
      <c r="R195" s="145">
        <f>Q195*H195</f>
        <v>4.2500000000000003E-2</v>
      </c>
      <c r="S195" s="145">
        <v>0</v>
      </c>
      <c r="T195" s="146">
        <f>S195*H195</f>
        <v>0</v>
      </c>
      <c r="AR195" s="147" t="s">
        <v>447</v>
      </c>
      <c r="AT195" s="147" t="s">
        <v>344</v>
      </c>
      <c r="AU195" s="147" t="s">
        <v>84</v>
      </c>
      <c r="AY195" s="17" t="s">
        <v>177</v>
      </c>
      <c r="BE195" s="148">
        <f>IF(N195="základní",J195,0)</f>
        <v>0</v>
      </c>
      <c r="BF195" s="148">
        <f>IF(N195="snížená",J195,0)</f>
        <v>0</v>
      </c>
      <c r="BG195" s="148">
        <f>IF(N195="zákl. přenesená",J195,0)</f>
        <v>0</v>
      </c>
      <c r="BH195" s="148">
        <f>IF(N195="sníž. přenesená",J195,0)</f>
        <v>0</v>
      </c>
      <c r="BI195" s="148">
        <f>IF(N195="nulová",J195,0)</f>
        <v>0</v>
      </c>
      <c r="BJ195" s="17" t="s">
        <v>84</v>
      </c>
      <c r="BK195" s="148">
        <f>ROUND(I195*H195,2)</f>
        <v>0</v>
      </c>
      <c r="BL195" s="17" t="s">
        <v>354</v>
      </c>
      <c r="BM195" s="147" t="s">
        <v>3923</v>
      </c>
    </row>
    <row r="196" spans="2:65" s="1" customFormat="1" ht="11.25">
      <c r="B196" s="32"/>
      <c r="D196" s="149" t="s">
        <v>186</v>
      </c>
      <c r="F196" s="150" t="s">
        <v>3922</v>
      </c>
      <c r="I196" s="151"/>
      <c r="L196" s="32"/>
      <c r="M196" s="152"/>
      <c r="T196" s="56"/>
      <c r="AT196" s="17" t="s">
        <v>186</v>
      </c>
      <c r="AU196" s="17" t="s">
        <v>84</v>
      </c>
    </row>
    <row r="197" spans="2:65" s="1" customFormat="1" ht="24.2" customHeight="1">
      <c r="B197" s="32"/>
      <c r="C197" s="136" t="s">
        <v>465</v>
      </c>
      <c r="D197" s="136" t="s">
        <v>180</v>
      </c>
      <c r="E197" s="137" t="s">
        <v>3924</v>
      </c>
      <c r="F197" s="138" t="s">
        <v>3925</v>
      </c>
      <c r="G197" s="139" t="s">
        <v>236</v>
      </c>
      <c r="H197" s="140">
        <v>400</v>
      </c>
      <c r="I197" s="141"/>
      <c r="J197" s="142">
        <f>ROUND(I197*H197,2)</f>
        <v>0</v>
      </c>
      <c r="K197" s="138" t="s">
        <v>3839</v>
      </c>
      <c r="L197" s="32"/>
      <c r="M197" s="143" t="s">
        <v>1</v>
      </c>
      <c r="N197" s="144" t="s">
        <v>42</v>
      </c>
      <c r="P197" s="145">
        <f>O197*H197</f>
        <v>0</v>
      </c>
      <c r="Q197" s="145">
        <v>0</v>
      </c>
      <c r="R197" s="145">
        <f>Q197*H197</f>
        <v>0</v>
      </c>
      <c r="S197" s="145">
        <v>0</v>
      </c>
      <c r="T197" s="146">
        <f>S197*H197</f>
        <v>0</v>
      </c>
      <c r="AR197" s="147" t="s">
        <v>354</v>
      </c>
      <c r="AT197" s="147" t="s">
        <v>180</v>
      </c>
      <c r="AU197" s="147" t="s">
        <v>84</v>
      </c>
      <c r="AY197" s="17" t="s">
        <v>177</v>
      </c>
      <c r="BE197" s="148">
        <f>IF(N197="základní",J197,0)</f>
        <v>0</v>
      </c>
      <c r="BF197" s="148">
        <f>IF(N197="snížená",J197,0)</f>
        <v>0</v>
      </c>
      <c r="BG197" s="148">
        <f>IF(N197="zákl. přenesená",J197,0)</f>
        <v>0</v>
      </c>
      <c r="BH197" s="148">
        <f>IF(N197="sníž. přenesená",J197,0)</f>
        <v>0</v>
      </c>
      <c r="BI197" s="148">
        <f>IF(N197="nulová",J197,0)</f>
        <v>0</v>
      </c>
      <c r="BJ197" s="17" t="s">
        <v>84</v>
      </c>
      <c r="BK197" s="148">
        <f>ROUND(I197*H197,2)</f>
        <v>0</v>
      </c>
      <c r="BL197" s="17" t="s">
        <v>354</v>
      </c>
      <c r="BM197" s="147" t="s">
        <v>3926</v>
      </c>
    </row>
    <row r="198" spans="2:65" s="1" customFormat="1" ht="19.5">
      <c r="B198" s="32"/>
      <c r="D198" s="149" t="s">
        <v>186</v>
      </c>
      <c r="F198" s="150" t="s">
        <v>3925</v>
      </c>
      <c r="I198" s="151"/>
      <c r="L198" s="32"/>
      <c r="M198" s="152"/>
      <c r="T198" s="56"/>
      <c r="AT198" s="17" t="s">
        <v>186</v>
      </c>
      <c r="AU198" s="17" t="s">
        <v>84</v>
      </c>
    </row>
    <row r="199" spans="2:65" s="1" customFormat="1" ht="24.2" customHeight="1">
      <c r="B199" s="32"/>
      <c r="C199" s="183" t="s">
        <v>471</v>
      </c>
      <c r="D199" s="183" t="s">
        <v>344</v>
      </c>
      <c r="E199" s="184" t="s">
        <v>3927</v>
      </c>
      <c r="F199" s="185" t="s">
        <v>3928</v>
      </c>
      <c r="G199" s="186" t="s">
        <v>236</v>
      </c>
      <c r="H199" s="187">
        <v>400</v>
      </c>
      <c r="I199" s="188"/>
      <c r="J199" s="189">
        <f>ROUND(I199*H199,2)</f>
        <v>0</v>
      </c>
      <c r="K199" s="185" t="s">
        <v>3839</v>
      </c>
      <c r="L199" s="190"/>
      <c r="M199" s="191" t="s">
        <v>1</v>
      </c>
      <c r="N199" s="192" t="s">
        <v>42</v>
      </c>
      <c r="P199" s="145">
        <f>O199*H199</f>
        <v>0</v>
      </c>
      <c r="Q199" s="145">
        <v>5.0000000000000002E-5</v>
      </c>
      <c r="R199" s="145">
        <f>Q199*H199</f>
        <v>0.02</v>
      </c>
      <c r="S199" s="145">
        <v>0</v>
      </c>
      <c r="T199" s="146">
        <f>S199*H199</f>
        <v>0</v>
      </c>
      <c r="AR199" s="147" t="s">
        <v>447</v>
      </c>
      <c r="AT199" s="147" t="s">
        <v>344</v>
      </c>
      <c r="AU199" s="147" t="s">
        <v>84</v>
      </c>
      <c r="AY199" s="17" t="s">
        <v>177</v>
      </c>
      <c r="BE199" s="148">
        <f>IF(N199="základní",J199,0)</f>
        <v>0</v>
      </c>
      <c r="BF199" s="148">
        <f>IF(N199="snížená",J199,0)</f>
        <v>0</v>
      </c>
      <c r="BG199" s="148">
        <f>IF(N199="zákl. přenesená",J199,0)</f>
        <v>0</v>
      </c>
      <c r="BH199" s="148">
        <f>IF(N199="sníž. přenesená",J199,0)</f>
        <v>0</v>
      </c>
      <c r="BI199" s="148">
        <f>IF(N199="nulová",J199,0)</f>
        <v>0</v>
      </c>
      <c r="BJ199" s="17" t="s">
        <v>84</v>
      </c>
      <c r="BK199" s="148">
        <f>ROUND(I199*H199,2)</f>
        <v>0</v>
      </c>
      <c r="BL199" s="17" t="s">
        <v>354</v>
      </c>
      <c r="BM199" s="147" t="s">
        <v>3929</v>
      </c>
    </row>
    <row r="200" spans="2:65" s="1" customFormat="1" ht="19.5">
      <c r="B200" s="32"/>
      <c r="D200" s="149" t="s">
        <v>186</v>
      </c>
      <c r="F200" s="150" t="s">
        <v>3928</v>
      </c>
      <c r="I200" s="151"/>
      <c r="L200" s="32"/>
      <c r="M200" s="152"/>
      <c r="T200" s="56"/>
      <c r="AT200" s="17" t="s">
        <v>186</v>
      </c>
      <c r="AU200" s="17" t="s">
        <v>84</v>
      </c>
    </row>
    <row r="201" spans="2:65" s="1" customFormat="1" ht="24.2" customHeight="1">
      <c r="B201" s="32"/>
      <c r="C201" s="136" t="s">
        <v>477</v>
      </c>
      <c r="D201" s="136" t="s">
        <v>180</v>
      </c>
      <c r="E201" s="137" t="s">
        <v>3924</v>
      </c>
      <c r="F201" s="138" t="s">
        <v>3925</v>
      </c>
      <c r="G201" s="139" t="s">
        <v>236</v>
      </c>
      <c r="H201" s="140">
        <v>120</v>
      </c>
      <c r="I201" s="141"/>
      <c r="J201" s="142">
        <f>ROUND(I201*H201,2)</f>
        <v>0</v>
      </c>
      <c r="K201" s="138" t="s">
        <v>3839</v>
      </c>
      <c r="L201" s="32"/>
      <c r="M201" s="143" t="s">
        <v>1</v>
      </c>
      <c r="N201" s="144" t="s">
        <v>42</v>
      </c>
      <c r="P201" s="145">
        <f>O201*H201</f>
        <v>0</v>
      </c>
      <c r="Q201" s="145">
        <v>0</v>
      </c>
      <c r="R201" s="145">
        <f>Q201*H201</f>
        <v>0</v>
      </c>
      <c r="S201" s="145">
        <v>0</v>
      </c>
      <c r="T201" s="146">
        <f>S201*H201</f>
        <v>0</v>
      </c>
      <c r="AR201" s="147" t="s">
        <v>354</v>
      </c>
      <c r="AT201" s="147" t="s">
        <v>180</v>
      </c>
      <c r="AU201" s="147" t="s">
        <v>84</v>
      </c>
      <c r="AY201" s="17" t="s">
        <v>177</v>
      </c>
      <c r="BE201" s="148">
        <f>IF(N201="základní",J201,0)</f>
        <v>0</v>
      </c>
      <c r="BF201" s="148">
        <f>IF(N201="snížená",J201,0)</f>
        <v>0</v>
      </c>
      <c r="BG201" s="148">
        <f>IF(N201="zákl. přenesená",J201,0)</f>
        <v>0</v>
      </c>
      <c r="BH201" s="148">
        <f>IF(N201="sníž. přenesená",J201,0)</f>
        <v>0</v>
      </c>
      <c r="BI201" s="148">
        <f>IF(N201="nulová",J201,0)</f>
        <v>0</v>
      </c>
      <c r="BJ201" s="17" t="s">
        <v>84</v>
      </c>
      <c r="BK201" s="148">
        <f>ROUND(I201*H201,2)</f>
        <v>0</v>
      </c>
      <c r="BL201" s="17" t="s">
        <v>354</v>
      </c>
      <c r="BM201" s="147" t="s">
        <v>3930</v>
      </c>
    </row>
    <row r="202" spans="2:65" s="1" customFormat="1" ht="19.5">
      <c r="B202" s="32"/>
      <c r="D202" s="149" t="s">
        <v>186</v>
      </c>
      <c r="F202" s="150" t="s">
        <v>3925</v>
      </c>
      <c r="I202" s="151"/>
      <c r="L202" s="32"/>
      <c r="M202" s="152"/>
      <c r="T202" s="56"/>
      <c r="AT202" s="17" t="s">
        <v>186</v>
      </c>
      <c r="AU202" s="17" t="s">
        <v>84</v>
      </c>
    </row>
    <row r="203" spans="2:65" s="1" customFormat="1" ht="24.2" customHeight="1">
      <c r="B203" s="32"/>
      <c r="C203" s="183" t="s">
        <v>483</v>
      </c>
      <c r="D203" s="183" t="s">
        <v>344</v>
      </c>
      <c r="E203" s="184" t="s">
        <v>3931</v>
      </c>
      <c r="F203" s="185" t="s">
        <v>3932</v>
      </c>
      <c r="G203" s="186" t="s">
        <v>236</v>
      </c>
      <c r="H203" s="187">
        <v>120</v>
      </c>
      <c r="I203" s="188"/>
      <c r="J203" s="189">
        <f>ROUND(I203*H203,2)</f>
        <v>0</v>
      </c>
      <c r="K203" s="185" t="s">
        <v>3839</v>
      </c>
      <c r="L203" s="190"/>
      <c r="M203" s="191" t="s">
        <v>1</v>
      </c>
      <c r="N203" s="192" t="s">
        <v>42</v>
      </c>
      <c r="P203" s="145">
        <f>O203*H203</f>
        <v>0</v>
      </c>
      <c r="Q203" s="145">
        <v>8.0000000000000007E-5</v>
      </c>
      <c r="R203" s="145">
        <f>Q203*H203</f>
        <v>9.6000000000000009E-3</v>
      </c>
      <c r="S203" s="145">
        <v>0</v>
      </c>
      <c r="T203" s="146">
        <f>S203*H203</f>
        <v>0</v>
      </c>
      <c r="AR203" s="147" t="s">
        <v>447</v>
      </c>
      <c r="AT203" s="147" t="s">
        <v>344</v>
      </c>
      <c r="AU203" s="147" t="s">
        <v>84</v>
      </c>
      <c r="AY203" s="17" t="s">
        <v>177</v>
      </c>
      <c r="BE203" s="148">
        <f>IF(N203="základní",J203,0)</f>
        <v>0</v>
      </c>
      <c r="BF203" s="148">
        <f>IF(N203="snížená",J203,0)</f>
        <v>0</v>
      </c>
      <c r="BG203" s="148">
        <f>IF(N203="zákl. přenesená",J203,0)</f>
        <v>0</v>
      </c>
      <c r="BH203" s="148">
        <f>IF(N203="sníž. přenesená",J203,0)</f>
        <v>0</v>
      </c>
      <c r="BI203" s="148">
        <f>IF(N203="nulová",J203,0)</f>
        <v>0</v>
      </c>
      <c r="BJ203" s="17" t="s">
        <v>84</v>
      </c>
      <c r="BK203" s="148">
        <f>ROUND(I203*H203,2)</f>
        <v>0</v>
      </c>
      <c r="BL203" s="17" t="s">
        <v>354</v>
      </c>
      <c r="BM203" s="147" t="s">
        <v>3933</v>
      </c>
    </row>
    <row r="204" spans="2:65" s="1" customFormat="1" ht="19.5">
      <c r="B204" s="32"/>
      <c r="D204" s="149" t="s">
        <v>186</v>
      </c>
      <c r="F204" s="150" t="s">
        <v>3932</v>
      </c>
      <c r="I204" s="151"/>
      <c r="L204" s="32"/>
      <c r="M204" s="152"/>
      <c r="T204" s="56"/>
      <c r="AT204" s="17" t="s">
        <v>186</v>
      </c>
      <c r="AU204" s="17" t="s">
        <v>84</v>
      </c>
    </row>
    <row r="205" spans="2:65" s="1" customFormat="1" ht="24.2" customHeight="1">
      <c r="B205" s="32"/>
      <c r="C205" s="136" t="s">
        <v>489</v>
      </c>
      <c r="D205" s="136" t="s">
        <v>180</v>
      </c>
      <c r="E205" s="137" t="s">
        <v>3924</v>
      </c>
      <c r="F205" s="138" t="s">
        <v>3925</v>
      </c>
      <c r="G205" s="139" t="s">
        <v>236</v>
      </c>
      <c r="H205" s="140">
        <v>60</v>
      </c>
      <c r="I205" s="141"/>
      <c r="J205" s="142">
        <f>ROUND(I205*H205,2)</f>
        <v>0</v>
      </c>
      <c r="K205" s="138" t="s">
        <v>3839</v>
      </c>
      <c r="L205" s="32"/>
      <c r="M205" s="143" t="s">
        <v>1</v>
      </c>
      <c r="N205" s="144" t="s">
        <v>42</v>
      </c>
      <c r="P205" s="145">
        <f>O205*H205</f>
        <v>0</v>
      </c>
      <c r="Q205" s="145">
        <v>0</v>
      </c>
      <c r="R205" s="145">
        <f>Q205*H205</f>
        <v>0</v>
      </c>
      <c r="S205" s="145">
        <v>0</v>
      </c>
      <c r="T205" s="146">
        <f>S205*H205</f>
        <v>0</v>
      </c>
      <c r="AR205" s="147" t="s">
        <v>354</v>
      </c>
      <c r="AT205" s="147" t="s">
        <v>180</v>
      </c>
      <c r="AU205" s="147" t="s">
        <v>84</v>
      </c>
      <c r="AY205" s="17" t="s">
        <v>177</v>
      </c>
      <c r="BE205" s="148">
        <f>IF(N205="základní",J205,0)</f>
        <v>0</v>
      </c>
      <c r="BF205" s="148">
        <f>IF(N205="snížená",J205,0)</f>
        <v>0</v>
      </c>
      <c r="BG205" s="148">
        <f>IF(N205="zákl. přenesená",J205,0)</f>
        <v>0</v>
      </c>
      <c r="BH205" s="148">
        <f>IF(N205="sníž. přenesená",J205,0)</f>
        <v>0</v>
      </c>
      <c r="BI205" s="148">
        <f>IF(N205="nulová",J205,0)</f>
        <v>0</v>
      </c>
      <c r="BJ205" s="17" t="s">
        <v>84</v>
      </c>
      <c r="BK205" s="148">
        <f>ROUND(I205*H205,2)</f>
        <v>0</v>
      </c>
      <c r="BL205" s="17" t="s">
        <v>354</v>
      </c>
      <c r="BM205" s="147" t="s">
        <v>3934</v>
      </c>
    </row>
    <row r="206" spans="2:65" s="1" customFormat="1" ht="19.5">
      <c r="B206" s="32"/>
      <c r="D206" s="149" t="s">
        <v>186</v>
      </c>
      <c r="F206" s="150" t="s">
        <v>3925</v>
      </c>
      <c r="I206" s="151"/>
      <c r="L206" s="32"/>
      <c r="M206" s="152"/>
      <c r="T206" s="56"/>
      <c r="AT206" s="17" t="s">
        <v>186</v>
      </c>
      <c r="AU206" s="17" t="s">
        <v>84</v>
      </c>
    </row>
    <row r="207" spans="2:65" s="1" customFormat="1" ht="24.2" customHeight="1">
      <c r="B207" s="32"/>
      <c r="C207" s="183" t="s">
        <v>497</v>
      </c>
      <c r="D207" s="183" t="s">
        <v>344</v>
      </c>
      <c r="E207" s="184" t="s">
        <v>3935</v>
      </c>
      <c r="F207" s="185" t="s">
        <v>3936</v>
      </c>
      <c r="G207" s="186" t="s">
        <v>236</v>
      </c>
      <c r="H207" s="187">
        <v>60</v>
      </c>
      <c r="I207" s="188"/>
      <c r="J207" s="189">
        <f>ROUND(I207*H207,2)</f>
        <v>0</v>
      </c>
      <c r="K207" s="185" t="s">
        <v>3839</v>
      </c>
      <c r="L207" s="190"/>
      <c r="M207" s="191" t="s">
        <v>1</v>
      </c>
      <c r="N207" s="192" t="s">
        <v>42</v>
      </c>
      <c r="P207" s="145">
        <f>O207*H207</f>
        <v>0</v>
      </c>
      <c r="Q207" s="145">
        <v>1.2E-4</v>
      </c>
      <c r="R207" s="145">
        <f>Q207*H207</f>
        <v>7.1999999999999998E-3</v>
      </c>
      <c r="S207" s="145">
        <v>0</v>
      </c>
      <c r="T207" s="146">
        <f>S207*H207</f>
        <v>0</v>
      </c>
      <c r="AR207" s="147" t="s">
        <v>447</v>
      </c>
      <c r="AT207" s="147" t="s">
        <v>344</v>
      </c>
      <c r="AU207" s="147" t="s">
        <v>84</v>
      </c>
      <c r="AY207" s="17" t="s">
        <v>177</v>
      </c>
      <c r="BE207" s="148">
        <f>IF(N207="základní",J207,0)</f>
        <v>0</v>
      </c>
      <c r="BF207" s="148">
        <f>IF(N207="snížená",J207,0)</f>
        <v>0</v>
      </c>
      <c r="BG207" s="148">
        <f>IF(N207="zákl. přenesená",J207,0)</f>
        <v>0</v>
      </c>
      <c r="BH207" s="148">
        <f>IF(N207="sníž. přenesená",J207,0)</f>
        <v>0</v>
      </c>
      <c r="BI207" s="148">
        <f>IF(N207="nulová",J207,0)</f>
        <v>0</v>
      </c>
      <c r="BJ207" s="17" t="s">
        <v>84</v>
      </c>
      <c r="BK207" s="148">
        <f>ROUND(I207*H207,2)</f>
        <v>0</v>
      </c>
      <c r="BL207" s="17" t="s">
        <v>354</v>
      </c>
      <c r="BM207" s="147" t="s">
        <v>3937</v>
      </c>
    </row>
    <row r="208" spans="2:65" s="1" customFormat="1" ht="19.5">
      <c r="B208" s="32"/>
      <c r="D208" s="149" t="s">
        <v>186</v>
      </c>
      <c r="F208" s="150" t="s">
        <v>3936</v>
      </c>
      <c r="I208" s="151"/>
      <c r="L208" s="32"/>
      <c r="M208" s="152"/>
      <c r="T208" s="56"/>
      <c r="AT208" s="17" t="s">
        <v>186</v>
      </c>
      <c r="AU208" s="17" t="s">
        <v>84</v>
      </c>
    </row>
    <row r="209" spans="2:65" s="1" customFormat="1" ht="24.2" customHeight="1">
      <c r="B209" s="32"/>
      <c r="C209" s="136" t="s">
        <v>503</v>
      </c>
      <c r="D209" s="136" t="s">
        <v>180</v>
      </c>
      <c r="E209" s="137" t="s">
        <v>3938</v>
      </c>
      <c r="F209" s="138" t="s">
        <v>3939</v>
      </c>
      <c r="G209" s="139" t="s">
        <v>393</v>
      </c>
      <c r="H209" s="140">
        <v>290</v>
      </c>
      <c r="I209" s="141"/>
      <c r="J209" s="142">
        <f>ROUND(I209*H209,2)</f>
        <v>0</v>
      </c>
      <c r="K209" s="138" t="s">
        <v>3839</v>
      </c>
      <c r="L209" s="32"/>
      <c r="M209" s="143" t="s">
        <v>1</v>
      </c>
      <c r="N209" s="144" t="s">
        <v>42</v>
      </c>
      <c r="P209" s="145">
        <f>O209*H209</f>
        <v>0</v>
      </c>
      <c r="Q209" s="145">
        <v>0</v>
      </c>
      <c r="R209" s="145">
        <f>Q209*H209</f>
        <v>0</v>
      </c>
      <c r="S209" s="145">
        <v>0</v>
      </c>
      <c r="T209" s="146">
        <f>S209*H209</f>
        <v>0</v>
      </c>
      <c r="AR209" s="147" t="s">
        <v>354</v>
      </c>
      <c r="AT209" s="147" t="s">
        <v>180</v>
      </c>
      <c r="AU209" s="147" t="s">
        <v>84</v>
      </c>
      <c r="AY209" s="17" t="s">
        <v>177</v>
      </c>
      <c r="BE209" s="148">
        <f>IF(N209="základní",J209,0)</f>
        <v>0</v>
      </c>
      <c r="BF209" s="148">
        <f>IF(N209="snížená",J209,0)</f>
        <v>0</v>
      </c>
      <c r="BG209" s="148">
        <f>IF(N209="zákl. přenesená",J209,0)</f>
        <v>0</v>
      </c>
      <c r="BH209" s="148">
        <f>IF(N209="sníž. přenesená",J209,0)</f>
        <v>0</v>
      </c>
      <c r="BI209" s="148">
        <f>IF(N209="nulová",J209,0)</f>
        <v>0</v>
      </c>
      <c r="BJ209" s="17" t="s">
        <v>84</v>
      </c>
      <c r="BK209" s="148">
        <f>ROUND(I209*H209,2)</f>
        <v>0</v>
      </c>
      <c r="BL209" s="17" t="s">
        <v>354</v>
      </c>
      <c r="BM209" s="147" t="s">
        <v>3940</v>
      </c>
    </row>
    <row r="210" spans="2:65" s="1" customFormat="1" ht="11.25">
      <c r="B210" s="32"/>
      <c r="D210" s="149" t="s">
        <v>186</v>
      </c>
      <c r="F210" s="150" t="s">
        <v>3939</v>
      </c>
      <c r="I210" s="151"/>
      <c r="L210" s="32"/>
      <c r="M210" s="152"/>
      <c r="T210" s="56"/>
      <c r="AT210" s="17" t="s">
        <v>186</v>
      </c>
      <c r="AU210" s="17" t="s">
        <v>84</v>
      </c>
    </row>
    <row r="211" spans="2:65" s="1" customFormat="1" ht="21.75" customHeight="1">
      <c r="B211" s="32"/>
      <c r="C211" s="136" t="s">
        <v>510</v>
      </c>
      <c r="D211" s="136" t="s">
        <v>180</v>
      </c>
      <c r="E211" s="137" t="s">
        <v>3941</v>
      </c>
      <c r="F211" s="138" t="s">
        <v>3942</v>
      </c>
      <c r="G211" s="139" t="s">
        <v>236</v>
      </c>
      <c r="H211" s="140">
        <v>20</v>
      </c>
      <c r="I211" s="141"/>
      <c r="J211" s="142">
        <f>ROUND(I211*H211,2)</f>
        <v>0</v>
      </c>
      <c r="K211" s="138" t="s">
        <v>3839</v>
      </c>
      <c r="L211" s="32"/>
      <c r="M211" s="143" t="s">
        <v>1</v>
      </c>
      <c r="N211" s="144" t="s">
        <v>42</v>
      </c>
      <c r="P211" s="145">
        <f>O211*H211</f>
        <v>0</v>
      </c>
      <c r="Q211" s="145">
        <v>0</v>
      </c>
      <c r="R211" s="145">
        <f>Q211*H211</f>
        <v>0</v>
      </c>
      <c r="S211" s="145">
        <v>0</v>
      </c>
      <c r="T211" s="146">
        <f>S211*H211</f>
        <v>0</v>
      </c>
      <c r="AR211" s="147" t="s">
        <v>354</v>
      </c>
      <c r="AT211" s="147" t="s">
        <v>180</v>
      </c>
      <c r="AU211" s="147" t="s">
        <v>84</v>
      </c>
      <c r="AY211" s="17" t="s">
        <v>177</v>
      </c>
      <c r="BE211" s="148">
        <f>IF(N211="základní",J211,0)</f>
        <v>0</v>
      </c>
      <c r="BF211" s="148">
        <f>IF(N211="snížená",J211,0)</f>
        <v>0</v>
      </c>
      <c r="BG211" s="148">
        <f>IF(N211="zákl. přenesená",J211,0)</f>
        <v>0</v>
      </c>
      <c r="BH211" s="148">
        <f>IF(N211="sníž. přenesená",J211,0)</f>
        <v>0</v>
      </c>
      <c r="BI211" s="148">
        <f>IF(N211="nulová",J211,0)</f>
        <v>0</v>
      </c>
      <c r="BJ211" s="17" t="s">
        <v>84</v>
      </c>
      <c r="BK211" s="148">
        <f>ROUND(I211*H211,2)</f>
        <v>0</v>
      </c>
      <c r="BL211" s="17" t="s">
        <v>354</v>
      </c>
      <c r="BM211" s="147" t="s">
        <v>3943</v>
      </c>
    </row>
    <row r="212" spans="2:65" s="1" customFormat="1" ht="11.25">
      <c r="B212" s="32"/>
      <c r="D212" s="149" t="s">
        <v>186</v>
      </c>
      <c r="F212" s="150" t="s">
        <v>3942</v>
      </c>
      <c r="I212" s="151"/>
      <c r="L212" s="32"/>
      <c r="M212" s="152"/>
      <c r="T212" s="56"/>
      <c r="AT212" s="17" t="s">
        <v>186</v>
      </c>
      <c r="AU212" s="17" t="s">
        <v>84</v>
      </c>
    </row>
    <row r="213" spans="2:65" s="1" customFormat="1" ht="16.5" customHeight="1">
      <c r="B213" s="32"/>
      <c r="C213" s="183" t="s">
        <v>516</v>
      </c>
      <c r="D213" s="183" t="s">
        <v>344</v>
      </c>
      <c r="E213" s="184" t="s">
        <v>3944</v>
      </c>
      <c r="F213" s="185" t="s">
        <v>3945</v>
      </c>
      <c r="G213" s="186" t="s">
        <v>236</v>
      </c>
      <c r="H213" s="187">
        <v>20</v>
      </c>
      <c r="I213" s="188"/>
      <c r="J213" s="189">
        <f>ROUND(I213*H213,2)</f>
        <v>0</v>
      </c>
      <c r="K213" s="185" t="s">
        <v>1</v>
      </c>
      <c r="L213" s="190"/>
      <c r="M213" s="191" t="s">
        <v>1</v>
      </c>
      <c r="N213" s="192" t="s">
        <v>42</v>
      </c>
      <c r="P213" s="145">
        <f>O213*H213</f>
        <v>0</v>
      </c>
      <c r="Q213" s="145">
        <v>3.5300000000000002E-3</v>
      </c>
      <c r="R213" s="145">
        <f>Q213*H213</f>
        <v>7.0599999999999996E-2</v>
      </c>
      <c r="S213" s="145">
        <v>0</v>
      </c>
      <c r="T213" s="146">
        <f>S213*H213</f>
        <v>0</v>
      </c>
      <c r="AR213" s="147" t="s">
        <v>447</v>
      </c>
      <c r="AT213" s="147" t="s">
        <v>344</v>
      </c>
      <c r="AU213" s="147" t="s">
        <v>84</v>
      </c>
      <c r="AY213" s="17" t="s">
        <v>177</v>
      </c>
      <c r="BE213" s="148">
        <f>IF(N213="základní",J213,0)</f>
        <v>0</v>
      </c>
      <c r="BF213" s="148">
        <f>IF(N213="snížená",J213,0)</f>
        <v>0</v>
      </c>
      <c r="BG213" s="148">
        <f>IF(N213="zákl. přenesená",J213,0)</f>
        <v>0</v>
      </c>
      <c r="BH213" s="148">
        <f>IF(N213="sníž. přenesená",J213,0)</f>
        <v>0</v>
      </c>
      <c r="BI213" s="148">
        <f>IF(N213="nulová",J213,0)</f>
        <v>0</v>
      </c>
      <c r="BJ213" s="17" t="s">
        <v>84</v>
      </c>
      <c r="BK213" s="148">
        <f>ROUND(I213*H213,2)</f>
        <v>0</v>
      </c>
      <c r="BL213" s="17" t="s">
        <v>354</v>
      </c>
      <c r="BM213" s="147" t="s">
        <v>3946</v>
      </c>
    </row>
    <row r="214" spans="2:65" s="1" customFormat="1" ht="11.25">
      <c r="B214" s="32"/>
      <c r="D214" s="149" t="s">
        <v>186</v>
      </c>
      <c r="F214" s="150" t="s">
        <v>3945</v>
      </c>
      <c r="I214" s="151"/>
      <c r="L214" s="32"/>
      <c r="M214" s="152"/>
      <c r="T214" s="56"/>
      <c r="AT214" s="17" t="s">
        <v>186</v>
      </c>
      <c r="AU214" s="17" t="s">
        <v>84</v>
      </c>
    </row>
    <row r="215" spans="2:65" s="1" customFormat="1" ht="24.2" customHeight="1">
      <c r="B215" s="32"/>
      <c r="C215" s="136" t="s">
        <v>523</v>
      </c>
      <c r="D215" s="136" t="s">
        <v>180</v>
      </c>
      <c r="E215" s="137" t="s">
        <v>3947</v>
      </c>
      <c r="F215" s="138" t="s">
        <v>3948</v>
      </c>
      <c r="G215" s="139" t="s">
        <v>236</v>
      </c>
      <c r="H215" s="140">
        <v>240</v>
      </c>
      <c r="I215" s="141"/>
      <c r="J215" s="142">
        <f>ROUND(I215*H215,2)</f>
        <v>0</v>
      </c>
      <c r="K215" s="138" t="s">
        <v>2593</v>
      </c>
      <c r="L215" s="32"/>
      <c r="M215" s="143" t="s">
        <v>1</v>
      </c>
      <c r="N215" s="144" t="s">
        <v>42</v>
      </c>
      <c r="P215" s="145">
        <f>O215*H215</f>
        <v>0</v>
      </c>
      <c r="Q215" s="145">
        <v>0</v>
      </c>
      <c r="R215" s="145">
        <f>Q215*H215</f>
        <v>0</v>
      </c>
      <c r="S215" s="145">
        <v>0</v>
      </c>
      <c r="T215" s="146">
        <f>S215*H215</f>
        <v>0</v>
      </c>
      <c r="AR215" s="147" t="s">
        <v>354</v>
      </c>
      <c r="AT215" s="147" t="s">
        <v>180</v>
      </c>
      <c r="AU215" s="147" t="s">
        <v>84</v>
      </c>
      <c r="AY215" s="17" t="s">
        <v>177</v>
      </c>
      <c r="BE215" s="148">
        <f>IF(N215="základní",J215,0)</f>
        <v>0</v>
      </c>
      <c r="BF215" s="148">
        <f>IF(N215="snížená",J215,0)</f>
        <v>0</v>
      </c>
      <c r="BG215" s="148">
        <f>IF(N215="zákl. přenesená",J215,0)</f>
        <v>0</v>
      </c>
      <c r="BH215" s="148">
        <f>IF(N215="sníž. přenesená",J215,0)</f>
        <v>0</v>
      </c>
      <c r="BI215" s="148">
        <f>IF(N215="nulová",J215,0)</f>
        <v>0</v>
      </c>
      <c r="BJ215" s="17" t="s">
        <v>84</v>
      </c>
      <c r="BK215" s="148">
        <f>ROUND(I215*H215,2)</f>
        <v>0</v>
      </c>
      <c r="BL215" s="17" t="s">
        <v>354</v>
      </c>
      <c r="BM215" s="147" t="s">
        <v>3949</v>
      </c>
    </row>
    <row r="216" spans="2:65" s="1" customFormat="1" ht="19.5">
      <c r="B216" s="32"/>
      <c r="D216" s="149" t="s">
        <v>186</v>
      </c>
      <c r="F216" s="150" t="s">
        <v>3948</v>
      </c>
      <c r="I216" s="151"/>
      <c r="L216" s="32"/>
      <c r="M216" s="152"/>
      <c r="T216" s="56"/>
      <c r="AT216" s="17" t="s">
        <v>186</v>
      </c>
      <c r="AU216" s="17" t="s">
        <v>84</v>
      </c>
    </row>
    <row r="217" spans="2:65" s="1" customFormat="1" ht="16.5" customHeight="1">
      <c r="B217" s="32"/>
      <c r="C217" s="183" t="s">
        <v>536</v>
      </c>
      <c r="D217" s="183" t="s">
        <v>344</v>
      </c>
      <c r="E217" s="184" t="s">
        <v>3950</v>
      </c>
      <c r="F217" s="185" t="s">
        <v>3951</v>
      </c>
      <c r="G217" s="186" t="s">
        <v>236</v>
      </c>
      <c r="H217" s="187">
        <v>276</v>
      </c>
      <c r="I217" s="188"/>
      <c r="J217" s="189">
        <f>ROUND(I217*H217,2)</f>
        <v>0</v>
      </c>
      <c r="K217" s="185" t="s">
        <v>2593</v>
      </c>
      <c r="L217" s="190"/>
      <c r="M217" s="191" t="s">
        <v>1</v>
      </c>
      <c r="N217" s="192" t="s">
        <v>42</v>
      </c>
      <c r="P217" s="145">
        <f>O217*H217</f>
        <v>0</v>
      </c>
      <c r="Q217" s="145">
        <v>1.3999999999999999E-4</v>
      </c>
      <c r="R217" s="145">
        <f>Q217*H217</f>
        <v>3.8639999999999994E-2</v>
      </c>
      <c r="S217" s="145">
        <v>0</v>
      </c>
      <c r="T217" s="146">
        <f>S217*H217</f>
        <v>0</v>
      </c>
      <c r="AR217" s="147" t="s">
        <v>447</v>
      </c>
      <c r="AT217" s="147" t="s">
        <v>344</v>
      </c>
      <c r="AU217" s="147" t="s">
        <v>84</v>
      </c>
      <c r="AY217" s="17" t="s">
        <v>177</v>
      </c>
      <c r="BE217" s="148">
        <f>IF(N217="základní",J217,0)</f>
        <v>0</v>
      </c>
      <c r="BF217" s="148">
        <f>IF(N217="snížená",J217,0)</f>
        <v>0</v>
      </c>
      <c r="BG217" s="148">
        <f>IF(N217="zákl. přenesená",J217,0)</f>
        <v>0</v>
      </c>
      <c r="BH217" s="148">
        <f>IF(N217="sníž. přenesená",J217,0)</f>
        <v>0</v>
      </c>
      <c r="BI217" s="148">
        <f>IF(N217="nulová",J217,0)</f>
        <v>0</v>
      </c>
      <c r="BJ217" s="17" t="s">
        <v>84</v>
      </c>
      <c r="BK217" s="148">
        <f>ROUND(I217*H217,2)</f>
        <v>0</v>
      </c>
      <c r="BL217" s="17" t="s">
        <v>354</v>
      </c>
      <c r="BM217" s="147" t="s">
        <v>3952</v>
      </c>
    </row>
    <row r="218" spans="2:65" s="1" customFormat="1" ht="11.25">
      <c r="B218" s="32"/>
      <c r="D218" s="149" t="s">
        <v>186</v>
      </c>
      <c r="F218" s="150" t="s">
        <v>3951</v>
      </c>
      <c r="I218" s="151"/>
      <c r="L218" s="32"/>
      <c r="M218" s="152"/>
      <c r="T218" s="56"/>
      <c r="AT218" s="17" t="s">
        <v>186</v>
      </c>
      <c r="AU218" s="17" t="s">
        <v>84</v>
      </c>
    </row>
    <row r="219" spans="2:65" s="1" customFormat="1" ht="16.5" customHeight="1">
      <c r="B219" s="32"/>
      <c r="C219" s="136" t="s">
        <v>548</v>
      </c>
      <c r="D219" s="136" t="s">
        <v>180</v>
      </c>
      <c r="E219" s="137" t="s">
        <v>3953</v>
      </c>
      <c r="F219" s="138" t="s">
        <v>3954</v>
      </c>
      <c r="G219" s="139" t="s">
        <v>393</v>
      </c>
      <c r="H219" s="140">
        <v>120</v>
      </c>
      <c r="I219" s="141"/>
      <c r="J219" s="142">
        <f>ROUND(I219*H219,2)</f>
        <v>0</v>
      </c>
      <c r="K219" s="138" t="s">
        <v>3846</v>
      </c>
      <c r="L219" s="32"/>
      <c r="M219" s="143" t="s">
        <v>1</v>
      </c>
      <c r="N219" s="144" t="s">
        <v>42</v>
      </c>
      <c r="P219" s="145">
        <f>O219*H219</f>
        <v>0</v>
      </c>
      <c r="Q219" s="145">
        <v>0</v>
      </c>
      <c r="R219" s="145">
        <f>Q219*H219</f>
        <v>0</v>
      </c>
      <c r="S219" s="145">
        <v>0</v>
      </c>
      <c r="T219" s="146">
        <f>S219*H219</f>
        <v>0</v>
      </c>
      <c r="AR219" s="147" t="s">
        <v>354</v>
      </c>
      <c r="AT219" s="147" t="s">
        <v>180</v>
      </c>
      <c r="AU219" s="147" t="s">
        <v>84</v>
      </c>
      <c r="AY219" s="17" t="s">
        <v>177</v>
      </c>
      <c r="BE219" s="148">
        <f>IF(N219="základní",J219,0)</f>
        <v>0</v>
      </c>
      <c r="BF219" s="148">
        <f>IF(N219="snížená",J219,0)</f>
        <v>0</v>
      </c>
      <c r="BG219" s="148">
        <f>IF(N219="zákl. přenesená",J219,0)</f>
        <v>0</v>
      </c>
      <c r="BH219" s="148">
        <f>IF(N219="sníž. přenesená",J219,0)</f>
        <v>0</v>
      </c>
      <c r="BI219" s="148">
        <f>IF(N219="nulová",J219,0)</f>
        <v>0</v>
      </c>
      <c r="BJ219" s="17" t="s">
        <v>84</v>
      </c>
      <c r="BK219" s="148">
        <f>ROUND(I219*H219,2)</f>
        <v>0</v>
      </c>
      <c r="BL219" s="17" t="s">
        <v>354</v>
      </c>
      <c r="BM219" s="147" t="s">
        <v>3955</v>
      </c>
    </row>
    <row r="220" spans="2:65" s="1" customFormat="1" ht="11.25">
      <c r="B220" s="32"/>
      <c r="D220" s="149" t="s">
        <v>186</v>
      </c>
      <c r="F220" s="150" t="s">
        <v>3954</v>
      </c>
      <c r="I220" s="151"/>
      <c r="L220" s="32"/>
      <c r="M220" s="152"/>
      <c r="T220" s="56"/>
      <c r="AT220" s="17" t="s">
        <v>186</v>
      </c>
      <c r="AU220" s="17" t="s">
        <v>84</v>
      </c>
    </row>
    <row r="221" spans="2:65" s="1" customFormat="1" ht="16.5" customHeight="1">
      <c r="B221" s="32"/>
      <c r="C221" s="136" t="s">
        <v>554</v>
      </c>
      <c r="D221" s="136" t="s">
        <v>180</v>
      </c>
      <c r="E221" s="137" t="s">
        <v>3956</v>
      </c>
      <c r="F221" s="138" t="s">
        <v>3957</v>
      </c>
      <c r="G221" s="139" t="s">
        <v>393</v>
      </c>
      <c r="H221" s="140">
        <v>60</v>
      </c>
      <c r="I221" s="141"/>
      <c r="J221" s="142">
        <f>ROUND(I221*H221,2)</f>
        <v>0</v>
      </c>
      <c r="K221" s="138" t="s">
        <v>1</v>
      </c>
      <c r="L221" s="32"/>
      <c r="M221" s="143" t="s">
        <v>1</v>
      </c>
      <c r="N221" s="144" t="s">
        <v>42</v>
      </c>
      <c r="P221" s="145">
        <f>O221*H221</f>
        <v>0</v>
      </c>
      <c r="Q221" s="145">
        <v>0</v>
      </c>
      <c r="R221" s="145">
        <f>Q221*H221</f>
        <v>0</v>
      </c>
      <c r="S221" s="145">
        <v>0</v>
      </c>
      <c r="T221" s="146">
        <f>S221*H221</f>
        <v>0</v>
      </c>
      <c r="AR221" s="147" t="s">
        <v>354</v>
      </c>
      <c r="AT221" s="147" t="s">
        <v>180</v>
      </c>
      <c r="AU221" s="147" t="s">
        <v>84</v>
      </c>
      <c r="AY221" s="17" t="s">
        <v>177</v>
      </c>
      <c r="BE221" s="148">
        <f>IF(N221="základní",J221,0)</f>
        <v>0</v>
      </c>
      <c r="BF221" s="148">
        <f>IF(N221="snížená",J221,0)</f>
        <v>0</v>
      </c>
      <c r="BG221" s="148">
        <f>IF(N221="zákl. přenesená",J221,0)</f>
        <v>0</v>
      </c>
      <c r="BH221" s="148">
        <f>IF(N221="sníž. přenesená",J221,0)</f>
        <v>0</v>
      </c>
      <c r="BI221" s="148">
        <f>IF(N221="nulová",J221,0)</f>
        <v>0</v>
      </c>
      <c r="BJ221" s="17" t="s">
        <v>84</v>
      </c>
      <c r="BK221" s="148">
        <f>ROUND(I221*H221,2)</f>
        <v>0</v>
      </c>
      <c r="BL221" s="17" t="s">
        <v>354</v>
      </c>
      <c r="BM221" s="147" t="s">
        <v>3958</v>
      </c>
    </row>
    <row r="222" spans="2:65" s="1" customFormat="1" ht="11.25">
      <c r="B222" s="32"/>
      <c r="D222" s="149" t="s">
        <v>186</v>
      </c>
      <c r="F222" s="150" t="s">
        <v>3957</v>
      </c>
      <c r="I222" s="151"/>
      <c r="L222" s="32"/>
      <c r="M222" s="152"/>
      <c r="T222" s="56"/>
      <c r="AT222" s="17" t="s">
        <v>186</v>
      </c>
      <c r="AU222" s="17" t="s">
        <v>84</v>
      </c>
    </row>
    <row r="223" spans="2:65" s="1" customFormat="1" ht="16.5" customHeight="1">
      <c r="B223" s="32"/>
      <c r="C223" s="136" t="s">
        <v>564</v>
      </c>
      <c r="D223" s="136" t="s">
        <v>180</v>
      </c>
      <c r="E223" s="137" t="s">
        <v>3959</v>
      </c>
      <c r="F223" s="138" t="s">
        <v>3960</v>
      </c>
      <c r="G223" s="139" t="s">
        <v>393</v>
      </c>
      <c r="H223" s="140">
        <v>60</v>
      </c>
      <c r="I223" s="141"/>
      <c r="J223" s="142">
        <f>ROUND(I223*H223,2)</f>
        <v>0</v>
      </c>
      <c r="K223" s="138" t="s">
        <v>1</v>
      </c>
      <c r="L223" s="32"/>
      <c r="M223" s="143" t="s">
        <v>1</v>
      </c>
      <c r="N223" s="144" t="s">
        <v>42</v>
      </c>
      <c r="P223" s="145">
        <f>O223*H223</f>
        <v>0</v>
      </c>
      <c r="Q223" s="145">
        <v>0</v>
      </c>
      <c r="R223" s="145">
        <f>Q223*H223</f>
        <v>0</v>
      </c>
      <c r="S223" s="145">
        <v>0</v>
      </c>
      <c r="T223" s="146">
        <f>S223*H223</f>
        <v>0</v>
      </c>
      <c r="AR223" s="147" t="s">
        <v>354</v>
      </c>
      <c r="AT223" s="147" t="s">
        <v>180</v>
      </c>
      <c r="AU223" s="147" t="s">
        <v>84</v>
      </c>
      <c r="AY223" s="17" t="s">
        <v>177</v>
      </c>
      <c r="BE223" s="148">
        <f>IF(N223="základní",J223,0)</f>
        <v>0</v>
      </c>
      <c r="BF223" s="148">
        <f>IF(N223="snížená",J223,0)</f>
        <v>0</v>
      </c>
      <c r="BG223" s="148">
        <f>IF(N223="zákl. přenesená",J223,0)</f>
        <v>0</v>
      </c>
      <c r="BH223" s="148">
        <f>IF(N223="sníž. přenesená",J223,0)</f>
        <v>0</v>
      </c>
      <c r="BI223" s="148">
        <f>IF(N223="nulová",J223,0)</f>
        <v>0</v>
      </c>
      <c r="BJ223" s="17" t="s">
        <v>84</v>
      </c>
      <c r="BK223" s="148">
        <f>ROUND(I223*H223,2)</f>
        <v>0</v>
      </c>
      <c r="BL223" s="17" t="s">
        <v>354</v>
      </c>
      <c r="BM223" s="147" t="s">
        <v>3961</v>
      </c>
    </row>
    <row r="224" spans="2:65" s="1" customFormat="1" ht="11.25">
      <c r="B224" s="32"/>
      <c r="D224" s="149" t="s">
        <v>186</v>
      </c>
      <c r="F224" s="150" t="s">
        <v>3960</v>
      </c>
      <c r="I224" s="151"/>
      <c r="L224" s="32"/>
      <c r="M224" s="152"/>
      <c r="T224" s="56"/>
      <c r="AT224" s="17" t="s">
        <v>186</v>
      </c>
      <c r="AU224" s="17" t="s">
        <v>84</v>
      </c>
    </row>
    <row r="225" spans="2:65" s="1" customFormat="1" ht="16.5" customHeight="1">
      <c r="B225" s="32"/>
      <c r="C225" s="136" t="s">
        <v>573</v>
      </c>
      <c r="D225" s="136" t="s">
        <v>180</v>
      </c>
      <c r="E225" s="137" t="s">
        <v>3962</v>
      </c>
      <c r="F225" s="138" t="s">
        <v>3963</v>
      </c>
      <c r="G225" s="139" t="s">
        <v>244</v>
      </c>
      <c r="H225" s="140">
        <v>20</v>
      </c>
      <c r="I225" s="141"/>
      <c r="J225" s="142">
        <f>ROUND(I225*H225,2)</f>
        <v>0</v>
      </c>
      <c r="K225" s="138" t="s">
        <v>1</v>
      </c>
      <c r="L225" s="32"/>
      <c r="M225" s="143" t="s">
        <v>1</v>
      </c>
      <c r="N225" s="144" t="s">
        <v>42</v>
      </c>
      <c r="P225" s="145">
        <f>O225*H225</f>
        <v>0</v>
      </c>
      <c r="Q225" s="145">
        <v>0</v>
      </c>
      <c r="R225" s="145">
        <f>Q225*H225</f>
        <v>0</v>
      </c>
      <c r="S225" s="145">
        <v>0</v>
      </c>
      <c r="T225" s="146">
        <f>S225*H225</f>
        <v>0</v>
      </c>
      <c r="AR225" s="147" t="s">
        <v>354</v>
      </c>
      <c r="AT225" s="147" t="s">
        <v>180</v>
      </c>
      <c r="AU225" s="147" t="s">
        <v>84</v>
      </c>
      <c r="AY225" s="17" t="s">
        <v>177</v>
      </c>
      <c r="BE225" s="148">
        <f>IF(N225="základní",J225,0)</f>
        <v>0</v>
      </c>
      <c r="BF225" s="148">
        <f>IF(N225="snížená",J225,0)</f>
        <v>0</v>
      </c>
      <c r="BG225" s="148">
        <f>IF(N225="zákl. přenesená",J225,0)</f>
        <v>0</v>
      </c>
      <c r="BH225" s="148">
        <f>IF(N225="sníž. přenesená",J225,0)</f>
        <v>0</v>
      </c>
      <c r="BI225" s="148">
        <f>IF(N225="nulová",J225,0)</f>
        <v>0</v>
      </c>
      <c r="BJ225" s="17" t="s">
        <v>84</v>
      </c>
      <c r="BK225" s="148">
        <f>ROUND(I225*H225,2)</f>
        <v>0</v>
      </c>
      <c r="BL225" s="17" t="s">
        <v>354</v>
      </c>
      <c r="BM225" s="147" t="s">
        <v>3964</v>
      </c>
    </row>
    <row r="226" spans="2:65" s="1" customFormat="1" ht="11.25">
      <c r="B226" s="32"/>
      <c r="D226" s="149" t="s">
        <v>186</v>
      </c>
      <c r="F226" s="150" t="s">
        <v>3963</v>
      </c>
      <c r="I226" s="151"/>
      <c r="L226" s="32"/>
      <c r="M226" s="152"/>
      <c r="T226" s="56"/>
      <c r="AT226" s="17" t="s">
        <v>186</v>
      </c>
      <c r="AU226" s="17" t="s">
        <v>84</v>
      </c>
    </row>
    <row r="227" spans="2:65" s="11" customFormat="1" ht="22.9" customHeight="1">
      <c r="B227" s="124"/>
      <c r="D227" s="125" t="s">
        <v>76</v>
      </c>
      <c r="E227" s="134" t="s">
        <v>3965</v>
      </c>
      <c r="F227" s="134" t="s">
        <v>3966</v>
      </c>
      <c r="I227" s="127"/>
      <c r="J227" s="135">
        <f>BK227</f>
        <v>0</v>
      </c>
      <c r="L227" s="124"/>
      <c r="M227" s="129"/>
      <c r="P227" s="130">
        <f>SUM(P228:P235)</f>
        <v>0</v>
      </c>
      <c r="R227" s="130">
        <f>SUM(R228:R235)</f>
        <v>7.0800000000000002E-2</v>
      </c>
      <c r="T227" s="131">
        <f>SUM(T228:T235)</f>
        <v>0</v>
      </c>
      <c r="AR227" s="125" t="s">
        <v>86</v>
      </c>
      <c r="AT227" s="132" t="s">
        <v>76</v>
      </c>
      <c r="AU227" s="132" t="s">
        <v>84</v>
      </c>
      <c r="AY227" s="125" t="s">
        <v>177</v>
      </c>
      <c r="BK227" s="133">
        <f>SUM(BK228:BK235)</f>
        <v>0</v>
      </c>
    </row>
    <row r="228" spans="2:65" s="1" customFormat="1" ht="24.2" customHeight="1">
      <c r="B228" s="32"/>
      <c r="C228" s="136" t="s">
        <v>580</v>
      </c>
      <c r="D228" s="136" t="s">
        <v>180</v>
      </c>
      <c r="E228" s="137" t="s">
        <v>3967</v>
      </c>
      <c r="F228" s="138" t="s">
        <v>3968</v>
      </c>
      <c r="G228" s="139" t="s">
        <v>236</v>
      </c>
      <c r="H228" s="140">
        <v>120</v>
      </c>
      <c r="I228" s="141"/>
      <c r="J228" s="142">
        <f>ROUND(I228*H228,2)</f>
        <v>0</v>
      </c>
      <c r="K228" s="138" t="s">
        <v>237</v>
      </c>
      <c r="L228" s="32"/>
      <c r="M228" s="143" t="s">
        <v>1</v>
      </c>
      <c r="N228" s="144" t="s">
        <v>42</v>
      </c>
      <c r="P228" s="145">
        <f>O228*H228</f>
        <v>0</v>
      </c>
      <c r="Q228" s="145">
        <v>0</v>
      </c>
      <c r="R228" s="145">
        <f>Q228*H228</f>
        <v>0</v>
      </c>
      <c r="S228" s="145">
        <v>0</v>
      </c>
      <c r="T228" s="146">
        <f>S228*H228</f>
        <v>0</v>
      </c>
      <c r="AR228" s="147" t="s">
        <v>354</v>
      </c>
      <c r="AT228" s="147" t="s">
        <v>180</v>
      </c>
      <c r="AU228" s="147" t="s">
        <v>86</v>
      </c>
      <c r="AY228" s="17" t="s">
        <v>177</v>
      </c>
      <c r="BE228" s="148">
        <f>IF(N228="základní",J228,0)</f>
        <v>0</v>
      </c>
      <c r="BF228" s="148">
        <f>IF(N228="snížená",J228,0)</f>
        <v>0</v>
      </c>
      <c r="BG228" s="148">
        <f>IF(N228="zákl. přenesená",J228,0)</f>
        <v>0</v>
      </c>
      <c r="BH228" s="148">
        <f>IF(N228="sníž. přenesená",J228,0)</f>
        <v>0</v>
      </c>
      <c r="BI228" s="148">
        <f>IF(N228="nulová",J228,0)</f>
        <v>0</v>
      </c>
      <c r="BJ228" s="17" t="s">
        <v>84</v>
      </c>
      <c r="BK228" s="148">
        <f>ROUND(I228*H228,2)</f>
        <v>0</v>
      </c>
      <c r="BL228" s="17" t="s">
        <v>354</v>
      </c>
      <c r="BM228" s="147" t="s">
        <v>3969</v>
      </c>
    </row>
    <row r="229" spans="2:65" s="1" customFormat="1" ht="11.25">
      <c r="B229" s="32"/>
      <c r="D229" s="149" t="s">
        <v>186</v>
      </c>
      <c r="F229" s="150" t="s">
        <v>3968</v>
      </c>
      <c r="I229" s="151"/>
      <c r="L229" s="32"/>
      <c r="M229" s="152"/>
      <c r="T229" s="56"/>
      <c r="AT229" s="17" t="s">
        <v>186</v>
      </c>
      <c r="AU229" s="17" t="s">
        <v>86</v>
      </c>
    </row>
    <row r="230" spans="2:65" s="1" customFormat="1" ht="16.5" customHeight="1">
      <c r="B230" s="32"/>
      <c r="C230" s="183" t="s">
        <v>585</v>
      </c>
      <c r="D230" s="183" t="s">
        <v>344</v>
      </c>
      <c r="E230" s="184" t="s">
        <v>3970</v>
      </c>
      <c r="F230" s="185" t="s">
        <v>3971</v>
      </c>
      <c r="G230" s="186" t="s">
        <v>236</v>
      </c>
      <c r="H230" s="187">
        <v>120</v>
      </c>
      <c r="I230" s="188"/>
      <c r="J230" s="189">
        <f>ROUND(I230*H230,2)</f>
        <v>0</v>
      </c>
      <c r="K230" s="185" t="s">
        <v>237</v>
      </c>
      <c r="L230" s="190"/>
      <c r="M230" s="191" t="s">
        <v>1</v>
      </c>
      <c r="N230" s="192" t="s">
        <v>42</v>
      </c>
      <c r="P230" s="145">
        <f>O230*H230</f>
        <v>0</v>
      </c>
      <c r="Q230" s="145">
        <v>3.4000000000000002E-4</v>
      </c>
      <c r="R230" s="145">
        <f>Q230*H230</f>
        <v>4.0800000000000003E-2</v>
      </c>
      <c r="S230" s="145">
        <v>0</v>
      </c>
      <c r="T230" s="146">
        <f>S230*H230</f>
        <v>0</v>
      </c>
      <c r="AR230" s="147" t="s">
        <v>447</v>
      </c>
      <c r="AT230" s="147" t="s">
        <v>344</v>
      </c>
      <c r="AU230" s="147" t="s">
        <v>86</v>
      </c>
      <c r="AY230" s="17" t="s">
        <v>177</v>
      </c>
      <c r="BE230" s="148">
        <f>IF(N230="základní",J230,0)</f>
        <v>0</v>
      </c>
      <c r="BF230" s="148">
        <f>IF(N230="snížená",J230,0)</f>
        <v>0</v>
      </c>
      <c r="BG230" s="148">
        <f>IF(N230="zákl. přenesená",J230,0)</f>
        <v>0</v>
      </c>
      <c r="BH230" s="148">
        <f>IF(N230="sníž. přenesená",J230,0)</f>
        <v>0</v>
      </c>
      <c r="BI230" s="148">
        <f>IF(N230="nulová",J230,0)</f>
        <v>0</v>
      </c>
      <c r="BJ230" s="17" t="s">
        <v>84</v>
      </c>
      <c r="BK230" s="148">
        <f>ROUND(I230*H230,2)</f>
        <v>0</v>
      </c>
      <c r="BL230" s="17" t="s">
        <v>354</v>
      </c>
      <c r="BM230" s="147" t="s">
        <v>3972</v>
      </c>
    </row>
    <row r="231" spans="2:65" s="1" customFormat="1" ht="11.25">
      <c r="B231" s="32"/>
      <c r="D231" s="149" t="s">
        <v>186</v>
      </c>
      <c r="F231" s="150" t="s">
        <v>3971</v>
      </c>
      <c r="I231" s="151"/>
      <c r="L231" s="32"/>
      <c r="M231" s="152"/>
      <c r="T231" s="56"/>
      <c r="AT231" s="17" t="s">
        <v>186</v>
      </c>
      <c r="AU231" s="17" t="s">
        <v>86</v>
      </c>
    </row>
    <row r="232" spans="2:65" s="1" customFormat="1" ht="24.2" customHeight="1">
      <c r="B232" s="32"/>
      <c r="C232" s="136" t="s">
        <v>592</v>
      </c>
      <c r="D232" s="136" t="s">
        <v>180</v>
      </c>
      <c r="E232" s="137" t="s">
        <v>3973</v>
      </c>
      <c r="F232" s="138" t="s">
        <v>3974</v>
      </c>
      <c r="G232" s="139" t="s">
        <v>236</v>
      </c>
      <c r="H232" s="140">
        <v>300</v>
      </c>
      <c r="I232" s="141"/>
      <c r="J232" s="142">
        <f>ROUND(I232*H232,2)</f>
        <v>0</v>
      </c>
      <c r="K232" s="138" t="s">
        <v>237</v>
      </c>
      <c r="L232" s="32"/>
      <c r="M232" s="143" t="s">
        <v>1</v>
      </c>
      <c r="N232" s="144" t="s">
        <v>42</v>
      </c>
      <c r="P232" s="145">
        <f>O232*H232</f>
        <v>0</v>
      </c>
      <c r="Q232" s="145">
        <v>0</v>
      </c>
      <c r="R232" s="145">
        <f>Q232*H232</f>
        <v>0</v>
      </c>
      <c r="S232" s="145">
        <v>0</v>
      </c>
      <c r="T232" s="146">
        <f>S232*H232</f>
        <v>0</v>
      </c>
      <c r="AR232" s="147" t="s">
        <v>354</v>
      </c>
      <c r="AT232" s="147" t="s">
        <v>180</v>
      </c>
      <c r="AU232" s="147" t="s">
        <v>86</v>
      </c>
      <c r="AY232" s="17" t="s">
        <v>177</v>
      </c>
      <c r="BE232" s="148">
        <f>IF(N232="základní",J232,0)</f>
        <v>0</v>
      </c>
      <c r="BF232" s="148">
        <f>IF(N232="snížená",J232,0)</f>
        <v>0</v>
      </c>
      <c r="BG232" s="148">
        <f>IF(N232="zákl. přenesená",J232,0)</f>
        <v>0</v>
      </c>
      <c r="BH232" s="148">
        <f>IF(N232="sníž. přenesená",J232,0)</f>
        <v>0</v>
      </c>
      <c r="BI232" s="148">
        <f>IF(N232="nulová",J232,0)</f>
        <v>0</v>
      </c>
      <c r="BJ232" s="17" t="s">
        <v>84</v>
      </c>
      <c r="BK232" s="148">
        <f>ROUND(I232*H232,2)</f>
        <v>0</v>
      </c>
      <c r="BL232" s="17" t="s">
        <v>354</v>
      </c>
      <c r="BM232" s="147" t="s">
        <v>3975</v>
      </c>
    </row>
    <row r="233" spans="2:65" s="1" customFormat="1" ht="19.5">
      <c r="B233" s="32"/>
      <c r="D233" s="149" t="s">
        <v>186</v>
      </c>
      <c r="F233" s="150" t="s">
        <v>3974</v>
      </c>
      <c r="I233" s="151"/>
      <c r="L233" s="32"/>
      <c r="M233" s="152"/>
      <c r="T233" s="56"/>
      <c r="AT233" s="17" t="s">
        <v>186</v>
      </c>
      <c r="AU233" s="17" t="s">
        <v>86</v>
      </c>
    </row>
    <row r="234" spans="2:65" s="1" customFormat="1" ht="16.5" customHeight="1">
      <c r="B234" s="32"/>
      <c r="C234" s="183" t="s">
        <v>603</v>
      </c>
      <c r="D234" s="183" t="s">
        <v>344</v>
      </c>
      <c r="E234" s="184" t="s">
        <v>3976</v>
      </c>
      <c r="F234" s="185" t="s">
        <v>3977</v>
      </c>
      <c r="G234" s="186" t="s">
        <v>236</v>
      </c>
      <c r="H234" s="187">
        <v>300</v>
      </c>
      <c r="I234" s="188"/>
      <c r="J234" s="189">
        <f>ROUND(I234*H234,2)</f>
        <v>0</v>
      </c>
      <c r="K234" s="185" t="s">
        <v>237</v>
      </c>
      <c r="L234" s="190"/>
      <c r="M234" s="191" t="s">
        <v>1</v>
      </c>
      <c r="N234" s="192" t="s">
        <v>42</v>
      </c>
      <c r="P234" s="145">
        <f>O234*H234</f>
        <v>0</v>
      </c>
      <c r="Q234" s="145">
        <v>1E-4</v>
      </c>
      <c r="R234" s="145">
        <f>Q234*H234</f>
        <v>3.0000000000000002E-2</v>
      </c>
      <c r="S234" s="145">
        <v>0</v>
      </c>
      <c r="T234" s="146">
        <f>S234*H234</f>
        <v>0</v>
      </c>
      <c r="AR234" s="147" t="s">
        <v>447</v>
      </c>
      <c r="AT234" s="147" t="s">
        <v>344</v>
      </c>
      <c r="AU234" s="147" t="s">
        <v>86</v>
      </c>
      <c r="AY234" s="17" t="s">
        <v>177</v>
      </c>
      <c r="BE234" s="148">
        <f>IF(N234="základní",J234,0)</f>
        <v>0</v>
      </c>
      <c r="BF234" s="148">
        <f>IF(N234="snížená",J234,0)</f>
        <v>0</v>
      </c>
      <c r="BG234" s="148">
        <f>IF(N234="zákl. přenesená",J234,0)</f>
        <v>0</v>
      </c>
      <c r="BH234" s="148">
        <f>IF(N234="sníž. přenesená",J234,0)</f>
        <v>0</v>
      </c>
      <c r="BI234" s="148">
        <f>IF(N234="nulová",J234,0)</f>
        <v>0</v>
      </c>
      <c r="BJ234" s="17" t="s">
        <v>84</v>
      </c>
      <c r="BK234" s="148">
        <f>ROUND(I234*H234,2)</f>
        <v>0</v>
      </c>
      <c r="BL234" s="17" t="s">
        <v>354</v>
      </c>
      <c r="BM234" s="147" t="s">
        <v>3978</v>
      </c>
    </row>
    <row r="235" spans="2:65" s="1" customFormat="1" ht="11.25">
      <c r="B235" s="32"/>
      <c r="D235" s="149" t="s">
        <v>186</v>
      </c>
      <c r="F235" s="150" t="s">
        <v>3977</v>
      </c>
      <c r="I235" s="151"/>
      <c r="L235" s="32"/>
      <c r="M235" s="152"/>
      <c r="T235" s="56"/>
      <c r="AT235" s="17" t="s">
        <v>186</v>
      </c>
      <c r="AU235" s="17" t="s">
        <v>86</v>
      </c>
    </row>
    <row r="236" spans="2:65" s="11" customFormat="1" ht="22.9" customHeight="1">
      <c r="B236" s="124"/>
      <c r="D236" s="125" t="s">
        <v>76</v>
      </c>
      <c r="E236" s="134" t="s">
        <v>3979</v>
      </c>
      <c r="F236" s="134" t="s">
        <v>3980</v>
      </c>
      <c r="I236" s="127"/>
      <c r="J236" s="135">
        <f>BK236</f>
        <v>0</v>
      </c>
      <c r="L236" s="124"/>
      <c r="M236" s="129"/>
      <c r="P236" s="130">
        <f>SUM(P237:P240)</f>
        <v>0</v>
      </c>
      <c r="R236" s="130">
        <f>SUM(R237:R240)</f>
        <v>0</v>
      </c>
      <c r="T236" s="131">
        <f>SUM(T237:T240)</f>
        <v>0</v>
      </c>
      <c r="AR236" s="125" t="s">
        <v>86</v>
      </c>
      <c r="AT236" s="132" t="s">
        <v>76</v>
      </c>
      <c r="AU236" s="132" t="s">
        <v>84</v>
      </c>
      <c r="AY236" s="125" t="s">
        <v>177</v>
      </c>
      <c r="BK236" s="133">
        <f>SUM(BK237:BK240)</f>
        <v>0</v>
      </c>
    </row>
    <row r="237" spans="2:65" s="1" customFormat="1" ht="16.5" customHeight="1">
      <c r="B237" s="32"/>
      <c r="C237" s="136" t="s">
        <v>609</v>
      </c>
      <c r="D237" s="136" t="s">
        <v>180</v>
      </c>
      <c r="E237" s="137" t="s">
        <v>3981</v>
      </c>
      <c r="F237" s="138" t="s">
        <v>3982</v>
      </c>
      <c r="G237" s="139" t="s">
        <v>236</v>
      </c>
      <c r="H237" s="140">
        <v>400</v>
      </c>
      <c r="I237" s="141"/>
      <c r="J237" s="142">
        <f>ROUND(I237*H237,2)</f>
        <v>0</v>
      </c>
      <c r="K237" s="138" t="s">
        <v>1</v>
      </c>
      <c r="L237" s="32"/>
      <c r="M237" s="143" t="s">
        <v>1</v>
      </c>
      <c r="N237" s="144" t="s">
        <v>42</v>
      </c>
      <c r="P237" s="145">
        <f>O237*H237</f>
        <v>0</v>
      </c>
      <c r="Q237" s="145">
        <v>0</v>
      </c>
      <c r="R237" s="145">
        <f>Q237*H237</f>
        <v>0</v>
      </c>
      <c r="S237" s="145">
        <v>0</v>
      </c>
      <c r="T237" s="146">
        <f>S237*H237</f>
        <v>0</v>
      </c>
      <c r="AR237" s="147" t="s">
        <v>354</v>
      </c>
      <c r="AT237" s="147" t="s">
        <v>180</v>
      </c>
      <c r="AU237" s="147" t="s">
        <v>86</v>
      </c>
      <c r="AY237" s="17" t="s">
        <v>177</v>
      </c>
      <c r="BE237" s="148">
        <f>IF(N237="základní",J237,0)</f>
        <v>0</v>
      </c>
      <c r="BF237" s="148">
        <f>IF(N237="snížená",J237,0)</f>
        <v>0</v>
      </c>
      <c r="BG237" s="148">
        <f>IF(N237="zákl. přenesená",J237,0)</f>
        <v>0</v>
      </c>
      <c r="BH237" s="148">
        <f>IF(N237="sníž. přenesená",J237,0)</f>
        <v>0</v>
      </c>
      <c r="BI237" s="148">
        <f>IF(N237="nulová",J237,0)</f>
        <v>0</v>
      </c>
      <c r="BJ237" s="17" t="s">
        <v>84</v>
      </c>
      <c r="BK237" s="148">
        <f>ROUND(I237*H237,2)</f>
        <v>0</v>
      </c>
      <c r="BL237" s="17" t="s">
        <v>354</v>
      </c>
      <c r="BM237" s="147" t="s">
        <v>3983</v>
      </c>
    </row>
    <row r="238" spans="2:65" s="1" customFormat="1" ht="11.25">
      <c r="B238" s="32"/>
      <c r="D238" s="149" t="s">
        <v>186</v>
      </c>
      <c r="F238" s="150" t="s">
        <v>3982</v>
      </c>
      <c r="I238" s="151"/>
      <c r="L238" s="32"/>
      <c r="M238" s="152"/>
      <c r="T238" s="56"/>
      <c r="AT238" s="17" t="s">
        <v>186</v>
      </c>
      <c r="AU238" s="17" t="s">
        <v>86</v>
      </c>
    </row>
    <row r="239" spans="2:65" s="1" customFormat="1" ht="16.5" customHeight="1">
      <c r="B239" s="32"/>
      <c r="C239" s="183" t="s">
        <v>620</v>
      </c>
      <c r="D239" s="183" t="s">
        <v>344</v>
      </c>
      <c r="E239" s="184" t="s">
        <v>3984</v>
      </c>
      <c r="F239" s="185" t="s">
        <v>3985</v>
      </c>
      <c r="G239" s="186" t="s">
        <v>236</v>
      </c>
      <c r="H239" s="187">
        <v>400</v>
      </c>
      <c r="I239" s="188"/>
      <c r="J239" s="189">
        <f>ROUND(I239*H239,2)</f>
        <v>0</v>
      </c>
      <c r="K239" s="185" t="s">
        <v>1</v>
      </c>
      <c r="L239" s="190"/>
      <c r="M239" s="191" t="s">
        <v>1</v>
      </c>
      <c r="N239" s="192" t="s">
        <v>42</v>
      </c>
      <c r="P239" s="145">
        <f>O239*H239</f>
        <v>0</v>
      </c>
      <c r="Q239" s="145">
        <v>0</v>
      </c>
      <c r="R239" s="145">
        <f>Q239*H239</f>
        <v>0</v>
      </c>
      <c r="S239" s="145">
        <v>0</v>
      </c>
      <c r="T239" s="146">
        <f>S239*H239</f>
        <v>0</v>
      </c>
      <c r="AR239" s="147" t="s">
        <v>447</v>
      </c>
      <c r="AT239" s="147" t="s">
        <v>344</v>
      </c>
      <c r="AU239" s="147" t="s">
        <v>86</v>
      </c>
      <c r="AY239" s="17" t="s">
        <v>177</v>
      </c>
      <c r="BE239" s="148">
        <f>IF(N239="základní",J239,0)</f>
        <v>0</v>
      </c>
      <c r="BF239" s="148">
        <f>IF(N239="snížená",J239,0)</f>
        <v>0</v>
      </c>
      <c r="BG239" s="148">
        <f>IF(N239="zákl. přenesená",J239,0)</f>
        <v>0</v>
      </c>
      <c r="BH239" s="148">
        <f>IF(N239="sníž. přenesená",J239,0)</f>
        <v>0</v>
      </c>
      <c r="BI239" s="148">
        <f>IF(N239="nulová",J239,0)</f>
        <v>0</v>
      </c>
      <c r="BJ239" s="17" t="s">
        <v>84</v>
      </c>
      <c r="BK239" s="148">
        <f>ROUND(I239*H239,2)</f>
        <v>0</v>
      </c>
      <c r="BL239" s="17" t="s">
        <v>354</v>
      </c>
      <c r="BM239" s="147" t="s">
        <v>3986</v>
      </c>
    </row>
    <row r="240" spans="2:65" s="1" customFormat="1" ht="11.25">
      <c r="B240" s="32"/>
      <c r="D240" s="149" t="s">
        <v>186</v>
      </c>
      <c r="F240" s="150" t="s">
        <v>3985</v>
      </c>
      <c r="I240" s="151"/>
      <c r="L240" s="32"/>
      <c r="M240" s="153"/>
      <c r="N240" s="154"/>
      <c r="O240" s="154"/>
      <c r="P240" s="154"/>
      <c r="Q240" s="154"/>
      <c r="R240" s="154"/>
      <c r="S240" s="154"/>
      <c r="T240" s="155"/>
      <c r="AT240" s="17" t="s">
        <v>186</v>
      </c>
      <c r="AU240" s="17" t="s">
        <v>86</v>
      </c>
    </row>
    <row r="241" spans="2:12" s="1" customFormat="1" ht="6.95" customHeight="1">
      <c r="B241" s="44"/>
      <c r="C241" s="45"/>
      <c r="D241" s="45"/>
      <c r="E241" s="45"/>
      <c r="F241" s="45"/>
      <c r="G241" s="45"/>
      <c r="H241" s="45"/>
      <c r="I241" s="45"/>
      <c r="J241" s="45"/>
      <c r="K241" s="45"/>
      <c r="L241" s="32"/>
    </row>
  </sheetData>
  <sheetProtection algorithmName="SHA-512" hashValue="bNz2E8nK1gcIDk4scsA5zo+kGkWxaUuooj9v2JTdLmO7OYHR3PneFexkaGPkPoM4Q6lYf95iU2fJFa3bQl4GFg==" saltValue="Rn+gxH8iKJawz+/m5WPnVDyj7/lQ9ZnWLrXnXChiMAIo8oCpIBpz3MuYUjYFyYhTi5GFWShWOTsMjJMlCfmClQ==" spinCount="100000" sheet="1" objects="1" scenarios="1" formatColumns="0" formatRows="0" autoFilter="0"/>
  <autoFilter ref="C126:K240" xr:uid="{00000000-0009-0000-0000-000009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23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8"/>
      <c r="M2" s="208"/>
      <c r="N2" s="208"/>
      <c r="O2" s="208"/>
      <c r="P2" s="208"/>
      <c r="Q2" s="208"/>
      <c r="R2" s="208"/>
      <c r="S2" s="208"/>
      <c r="T2" s="208"/>
      <c r="U2" s="208"/>
      <c r="V2" s="208"/>
      <c r="AT2" s="17" t="s">
        <v>131</v>
      </c>
    </row>
    <row r="3" spans="2:46" ht="6.95" customHeight="1">
      <c r="B3" s="18"/>
      <c r="C3" s="19"/>
      <c r="D3" s="19"/>
      <c r="E3" s="19"/>
      <c r="F3" s="19"/>
      <c r="G3" s="19"/>
      <c r="H3" s="19"/>
      <c r="I3" s="19"/>
      <c r="J3" s="19"/>
      <c r="K3" s="19"/>
      <c r="L3" s="20"/>
      <c r="AT3" s="17" t="s">
        <v>86</v>
      </c>
    </row>
    <row r="4" spans="2:46" ht="24.95" customHeight="1">
      <c r="B4" s="20"/>
      <c r="D4" s="21" t="s">
        <v>147</v>
      </c>
      <c r="L4" s="20"/>
      <c r="M4" s="93" t="s">
        <v>10</v>
      </c>
      <c r="AT4" s="17" t="s">
        <v>4</v>
      </c>
    </row>
    <row r="5" spans="2:46" ht="6.95" customHeight="1">
      <c r="B5" s="20"/>
      <c r="L5" s="20"/>
    </row>
    <row r="6" spans="2:46" ht="12" customHeight="1">
      <c r="B6" s="20"/>
      <c r="D6" s="27" t="s">
        <v>16</v>
      </c>
      <c r="L6" s="20"/>
    </row>
    <row r="7" spans="2:46" ht="16.5" customHeight="1">
      <c r="B7" s="20"/>
      <c r="E7" s="240" t="str">
        <f>'Rekapitulace stavby'!K6</f>
        <v>PŘÍSTAVBA WALDORFSKÉ MŠ TURNOV</v>
      </c>
      <c r="F7" s="241"/>
      <c r="G7" s="241"/>
      <c r="H7" s="241"/>
      <c r="L7" s="20"/>
    </row>
    <row r="8" spans="2:46" ht="12.75">
      <c r="B8" s="20"/>
      <c r="D8" s="27" t="s">
        <v>148</v>
      </c>
      <c r="L8" s="20"/>
    </row>
    <row r="9" spans="2:46" ht="16.5" customHeight="1">
      <c r="B9" s="20"/>
      <c r="E9" s="240" t="s">
        <v>202</v>
      </c>
      <c r="F9" s="208"/>
      <c r="G9" s="208"/>
      <c r="H9" s="208"/>
      <c r="L9" s="20"/>
    </row>
    <row r="10" spans="2:46" ht="12" customHeight="1">
      <c r="B10" s="20"/>
      <c r="D10" s="27" t="s">
        <v>150</v>
      </c>
      <c r="L10" s="20"/>
    </row>
    <row r="11" spans="2:46" s="1" customFormat="1" ht="16.5" customHeight="1">
      <c r="B11" s="32"/>
      <c r="E11" s="237" t="s">
        <v>2483</v>
      </c>
      <c r="F11" s="242"/>
      <c r="G11" s="242"/>
      <c r="H11" s="242"/>
      <c r="L11" s="32"/>
    </row>
    <row r="12" spans="2:46" s="1" customFormat="1" ht="12" customHeight="1">
      <c r="B12" s="32"/>
      <c r="D12" s="27" t="s">
        <v>3402</v>
      </c>
      <c r="L12" s="32"/>
    </row>
    <row r="13" spans="2:46" s="1" customFormat="1" ht="16.5" customHeight="1">
      <c r="B13" s="32"/>
      <c r="E13" s="202" t="s">
        <v>3987</v>
      </c>
      <c r="F13" s="242"/>
      <c r="G13" s="242"/>
      <c r="H13" s="242"/>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24. 10. 2024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43" t="str">
        <f>'Rekapitulace stavby'!E14</f>
        <v>Vyplň údaj</v>
      </c>
      <c r="F22" s="207"/>
      <c r="G22" s="207"/>
      <c r="H22" s="207"/>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3818</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4"/>
      <c r="E31" s="212" t="s">
        <v>1</v>
      </c>
      <c r="F31" s="212"/>
      <c r="G31" s="212"/>
      <c r="H31" s="212"/>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37</v>
      </c>
      <c r="J34" s="66">
        <f>ROUND(J129,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ROUND((SUM(BE129:BE234)),  2)</f>
        <v>0</v>
      </c>
      <c r="I37" s="96">
        <v>0.21</v>
      </c>
      <c r="J37" s="86">
        <f>ROUND(((SUM(BE129:BE234))*I37),  2)</f>
        <v>0</v>
      </c>
      <c r="L37" s="32"/>
    </row>
    <row r="38" spans="2:12" s="1" customFormat="1" ht="14.45" customHeight="1">
      <c r="B38" s="32"/>
      <c r="E38" s="27" t="s">
        <v>43</v>
      </c>
      <c r="F38" s="86">
        <f>ROUND((SUM(BF129:BF234)),  2)</f>
        <v>0</v>
      </c>
      <c r="I38" s="96">
        <v>0.12</v>
      </c>
      <c r="J38" s="86">
        <f>ROUND(((SUM(BF129:BF234))*I38),  2)</f>
        <v>0</v>
      </c>
      <c r="L38" s="32"/>
    </row>
    <row r="39" spans="2:12" s="1" customFormat="1" ht="14.45" hidden="1" customHeight="1">
      <c r="B39" s="32"/>
      <c r="E39" s="27" t="s">
        <v>44</v>
      </c>
      <c r="F39" s="86">
        <f>ROUND((SUM(BG129:BG234)),  2)</f>
        <v>0</v>
      </c>
      <c r="I39" s="96">
        <v>0.21</v>
      </c>
      <c r="J39" s="86">
        <f>0</f>
        <v>0</v>
      </c>
      <c r="L39" s="32"/>
    </row>
    <row r="40" spans="2:12" s="1" customFormat="1" ht="14.45" hidden="1" customHeight="1">
      <c r="B40" s="32"/>
      <c r="E40" s="27" t="s">
        <v>45</v>
      </c>
      <c r="F40" s="86">
        <f>ROUND((SUM(BH129:BH234)),  2)</f>
        <v>0</v>
      </c>
      <c r="I40" s="96">
        <v>0.12</v>
      </c>
      <c r="J40" s="86">
        <f>0</f>
        <v>0</v>
      </c>
      <c r="L40" s="32"/>
    </row>
    <row r="41" spans="2:12" s="1" customFormat="1" ht="14.45" hidden="1" customHeight="1">
      <c r="B41" s="32"/>
      <c r="E41" s="27" t="s">
        <v>46</v>
      </c>
      <c r="F41" s="86">
        <f>ROUND((SUM(BI129:BI234)),  2)</f>
        <v>0</v>
      </c>
      <c r="I41" s="96">
        <v>0</v>
      </c>
      <c r="J41" s="86">
        <f>0</f>
        <v>0</v>
      </c>
      <c r="L41" s="32"/>
    </row>
    <row r="42" spans="2:12" s="1" customFormat="1" ht="6.95" customHeight="1">
      <c r="B42" s="32"/>
      <c r="L42" s="32"/>
    </row>
    <row r="43" spans="2:12" s="1" customFormat="1" ht="25.35" customHeight="1">
      <c r="B43" s="32"/>
      <c r="C43" s="97"/>
      <c r="D43" s="98" t="s">
        <v>47</v>
      </c>
      <c r="E43" s="57"/>
      <c r="F43" s="57"/>
      <c r="G43" s="99" t="s">
        <v>48</v>
      </c>
      <c r="H43" s="100" t="s">
        <v>49</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3" t="s">
        <v>53</v>
      </c>
      <c r="G61" s="43" t="s">
        <v>52</v>
      </c>
      <c r="H61" s="34"/>
      <c r="I61" s="34"/>
      <c r="J61" s="104"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152</v>
      </c>
      <c r="L82" s="32"/>
    </row>
    <row r="83" spans="2:12" s="1" customFormat="1" ht="6.95" customHeight="1">
      <c r="B83" s="32"/>
      <c r="L83" s="32"/>
    </row>
    <row r="84" spans="2:12" s="1" customFormat="1" ht="12" customHeight="1">
      <c r="B84" s="32"/>
      <c r="C84" s="27" t="s">
        <v>16</v>
      </c>
      <c r="L84" s="32"/>
    </row>
    <row r="85" spans="2:12" s="1" customFormat="1" ht="16.5" customHeight="1">
      <c r="B85" s="32"/>
      <c r="E85" s="240" t="str">
        <f>E7</f>
        <v>PŘÍSTAVBA WALDORFSKÉ MŠ TURNOV</v>
      </c>
      <c r="F85" s="241"/>
      <c r="G85" s="241"/>
      <c r="H85" s="241"/>
      <c r="L85" s="32"/>
    </row>
    <row r="86" spans="2:12" ht="12" customHeight="1">
      <c r="B86" s="20"/>
      <c r="C86" s="27" t="s">
        <v>148</v>
      </c>
      <c r="L86" s="20"/>
    </row>
    <row r="87" spans="2:12" ht="16.5" customHeight="1">
      <c r="B87" s="20"/>
      <c r="E87" s="240" t="s">
        <v>202</v>
      </c>
      <c r="F87" s="208"/>
      <c r="G87" s="208"/>
      <c r="H87" s="208"/>
      <c r="L87" s="20"/>
    </row>
    <row r="88" spans="2:12" ht="12" customHeight="1">
      <c r="B88" s="20"/>
      <c r="C88" s="27" t="s">
        <v>150</v>
      </c>
      <c r="L88" s="20"/>
    </row>
    <row r="89" spans="2:12" s="1" customFormat="1" ht="16.5" customHeight="1">
      <c r="B89" s="32"/>
      <c r="E89" s="237" t="s">
        <v>2483</v>
      </c>
      <c r="F89" s="242"/>
      <c r="G89" s="242"/>
      <c r="H89" s="242"/>
      <c r="L89" s="32"/>
    </row>
    <row r="90" spans="2:12" s="1" customFormat="1" ht="12" customHeight="1">
      <c r="B90" s="32"/>
      <c r="C90" s="27" t="s">
        <v>3402</v>
      </c>
      <c r="L90" s="32"/>
    </row>
    <row r="91" spans="2:12" s="1" customFormat="1" ht="16.5" customHeight="1">
      <c r="B91" s="32"/>
      <c r="E91" s="202" t="str">
        <f>E13</f>
        <v>700.2.5.2 - Rozvaděč R-DT</v>
      </c>
      <c r="F91" s="242"/>
      <c r="G91" s="242"/>
      <c r="H91" s="242"/>
      <c r="L91" s="32"/>
    </row>
    <row r="92" spans="2:12" s="1" customFormat="1" ht="6.95" customHeight="1">
      <c r="B92" s="32"/>
      <c r="L92" s="32"/>
    </row>
    <row r="93" spans="2:12" s="1" customFormat="1" ht="12" customHeight="1">
      <c r="B93" s="32"/>
      <c r="C93" s="27" t="s">
        <v>20</v>
      </c>
      <c r="F93" s="25" t="str">
        <f>F16</f>
        <v>Turnov</v>
      </c>
      <c r="I93" s="27" t="s">
        <v>22</v>
      </c>
      <c r="J93" s="52" t="str">
        <f>IF(J16="","",J16)</f>
        <v>24. 10. 2024</v>
      </c>
      <c r="L93" s="32"/>
    </row>
    <row r="94" spans="2:12" s="1" customFormat="1" ht="6.95" customHeight="1">
      <c r="B94" s="32"/>
      <c r="L94" s="32"/>
    </row>
    <row r="95" spans="2:12" s="1" customFormat="1" ht="15.2" customHeight="1">
      <c r="B95" s="32"/>
      <c r="C95" s="27" t="s">
        <v>24</v>
      </c>
      <c r="F95" s="25" t="str">
        <f>E19</f>
        <v>MĚSTO TURNOV</v>
      </c>
      <c r="I95" s="27" t="s">
        <v>30</v>
      </c>
      <c r="J95" s="30" t="str">
        <f>E25</f>
        <v>Valbek, spol. s r.o.</v>
      </c>
      <c r="L95" s="32"/>
    </row>
    <row r="96" spans="2:12" s="1" customFormat="1" ht="15.2" customHeight="1">
      <c r="B96" s="32"/>
      <c r="C96" s="27" t="s">
        <v>28</v>
      </c>
      <c r="F96" s="25" t="str">
        <f>IF(E22="","",E22)</f>
        <v>Vyplň údaj</v>
      </c>
      <c r="I96" s="27" t="s">
        <v>33</v>
      </c>
      <c r="J96" s="30" t="str">
        <f>E28</f>
        <v>Martin Križan</v>
      </c>
      <c r="L96" s="32"/>
    </row>
    <row r="97" spans="2:47" s="1" customFormat="1" ht="10.35" customHeight="1">
      <c r="B97" s="32"/>
      <c r="L97" s="32"/>
    </row>
    <row r="98" spans="2:47" s="1" customFormat="1" ht="29.25" customHeight="1">
      <c r="B98" s="32"/>
      <c r="C98" s="105" t="s">
        <v>153</v>
      </c>
      <c r="D98" s="97"/>
      <c r="E98" s="97"/>
      <c r="F98" s="97"/>
      <c r="G98" s="97"/>
      <c r="H98" s="97"/>
      <c r="I98" s="97"/>
      <c r="J98" s="106" t="s">
        <v>154</v>
      </c>
      <c r="K98" s="97"/>
      <c r="L98" s="32"/>
    </row>
    <row r="99" spans="2:47" s="1" customFormat="1" ht="10.35" customHeight="1">
      <c r="B99" s="32"/>
      <c r="L99" s="32"/>
    </row>
    <row r="100" spans="2:47" s="1" customFormat="1" ht="22.9" customHeight="1">
      <c r="B100" s="32"/>
      <c r="C100" s="107" t="s">
        <v>155</v>
      </c>
      <c r="J100" s="66">
        <f>J129</f>
        <v>0</v>
      </c>
      <c r="L100" s="32"/>
      <c r="AU100" s="17" t="s">
        <v>156</v>
      </c>
    </row>
    <row r="101" spans="2:47" s="8" customFormat="1" ht="24.95" customHeight="1">
      <c r="B101" s="108"/>
      <c r="D101" s="109" t="s">
        <v>214</v>
      </c>
      <c r="E101" s="110"/>
      <c r="F101" s="110"/>
      <c r="G101" s="110"/>
      <c r="H101" s="110"/>
      <c r="I101" s="110"/>
      <c r="J101" s="111">
        <f>J130</f>
        <v>0</v>
      </c>
      <c r="L101" s="108"/>
    </row>
    <row r="102" spans="2:47" s="9" customFormat="1" ht="19.899999999999999" customHeight="1">
      <c r="B102" s="112"/>
      <c r="D102" s="113" t="s">
        <v>3819</v>
      </c>
      <c r="E102" s="114"/>
      <c r="F102" s="114"/>
      <c r="G102" s="114"/>
      <c r="H102" s="114"/>
      <c r="I102" s="114"/>
      <c r="J102" s="115">
        <f>J131</f>
        <v>0</v>
      </c>
      <c r="L102" s="112"/>
    </row>
    <row r="103" spans="2:47" s="9" customFormat="1" ht="19.899999999999999" customHeight="1">
      <c r="B103" s="112"/>
      <c r="D103" s="113" t="s">
        <v>3820</v>
      </c>
      <c r="E103" s="114"/>
      <c r="F103" s="114"/>
      <c r="G103" s="114"/>
      <c r="H103" s="114"/>
      <c r="I103" s="114"/>
      <c r="J103" s="115">
        <f>J214</f>
        <v>0</v>
      </c>
      <c r="L103" s="112"/>
    </row>
    <row r="104" spans="2:47" s="8" customFormat="1" ht="24.95" customHeight="1">
      <c r="B104" s="108"/>
      <c r="D104" s="109" t="s">
        <v>3780</v>
      </c>
      <c r="E104" s="110"/>
      <c r="F104" s="110"/>
      <c r="G104" s="110"/>
      <c r="H104" s="110"/>
      <c r="I104" s="110"/>
      <c r="J104" s="111">
        <f>J223</f>
        <v>0</v>
      </c>
      <c r="L104" s="108"/>
    </row>
    <row r="105" spans="2:47" s="9" customFormat="1" ht="19.899999999999999" customHeight="1">
      <c r="B105" s="112"/>
      <c r="D105" s="113" t="s">
        <v>3988</v>
      </c>
      <c r="E105" s="114"/>
      <c r="F105" s="114"/>
      <c r="G105" s="114"/>
      <c r="H105" s="114"/>
      <c r="I105" s="114"/>
      <c r="J105" s="115">
        <f>J224</f>
        <v>0</v>
      </c>
      <c r="L105" s="112"/>
    </row>
    <row r="106" spans="2:47" s="1" customFormat="1" ht="21.75" customHeight="1">
      <c r="B106" s="32"/>
      <c r="L106" s="32"/>
    </row>
    <row r="107" spans="2:47" s="1" customFormat="1" ht="6.95" customHeight="1">
      <c r="B107" s="44"/>
      <c r="C107" s="45"/>
      <c r="D107" s="45"/>
      <c r="E107" s="45"/>
      <c r="F107" s="45"/>
      <c r="G107" s="45"/>
      <c r="H107" s="45"/>
      <c r="I107" s="45"/>
      <c r="J107" s="45"/>
      <c r="K107" s="45"/>
      <c r="L107" s="32"/>
    </row>
    <row r="111" spans="2:47" s="1" customFormat="1" ht="6.95" customHeight="1">
      <c r="B111" s="46"/>
      <c r="C111" s="47"/>
      <c r="D111" s="47"/>
      <c r="E111" s="47"/>
      <c r="F111" s="47"/>
      <c r="G111" s="47"/>
      <c r="H111" s="47"/>
      <c r="I111" s="47"/>
      <c r="J111" s="47"/>
      <c r="K111" s="47"/>
      <c r="L111" s="32"/>
    </row>
    <row r="112" spans="2:47" s="1" customFormat="1" ht="24.95" customHeight="1">
      <c r="B112" s="32"/>
      <c r="C112" s="21" t="s">
        <v>161</v>
      </c>
      <c r="L112" s="32"/>
    </row>
    <row r="113" spans="2:20" s="1" customFormat="1" ht="6.95" customHeight="1">
      <c r="B113" s="32"/>
      <c r="L113" s="32"/>
    </row>
    <row r="114" spans="2:20" s="1" customFormat="1" ht="12" customHeight="1">
      <c r="B114" s="32"/>
      <c r="C114" s="27" t="s">
        <v>16</v>
      </c>
      <c r="L114" s="32"/>
    </row>
    <row r="115" spans="2:20" s="1" customFormat="1" ht="16.5" customHeight="1">
      <c r="B115" s="32"/>
      <c r="E115" s="240" t="str">
        <f>E7</f>
        <v>PŘÍSTAVBA WALDORFSKÉ MŠ TURNOV</v>
      </c>
      <c r="F115" s="241"/>
      <c r="G115" s="241"/>
      <c r="H115" s="241"/>
      <c r="L115" s="32"/>
    </row>
    <row r="116" spans="2:20" ht="12" customHeight="1">
      <c r="B116" s="20"/>
      <c r="C116" s="27" t="s">
        <v>148</v>
      </c>
      <c r="L116" s="20"/>
    </row>
    <row r="117" spans="2:20" ht="16.5" customHeight="1">
      <c r="B117" s="20"/>
      <c r="E117" s="240" t="s">
        <v>202</v>
      </c>
      <c r="F117" s="208"/>
      <c r="G117" s="208"/>
      <c r="H117" s="208"/>
      <c r="L117" s="20"/>
    </row>
    <row r="118" spans="2:20" ht="12" customHeight="1">
      <c r="B118" s="20"/>
      <c r="C118" s="27" t="s">
        <v>150</v>
      </c>
      <c r="L118" s="20"/>
    </row>
    <row r="119" spans="2:20" s="1" customFormat="1" ht="16.5" customHeight="1">
      <c r="B119" s="32"/>
      <c r="E119" s="237" t="s">
        <v>2483</v>
      </c>
      <c r="F119" s="242"/>
      <c r="G119" s="242"/>
      <c r="H119" s="242"/>
      <c r="L119" s="32"/>
    </row>
    <row r="120" spans="2:20" s="1" customFormat="1" ht="12" customHeight="1">
      <c r="B120" s="32"/>
      <c r="C120" s="27" t="s">
        <v>3402</v>
      </c>
      <c r="L120" s="32"/>
    </row>
    <row r="121" spans="2:20" s="1" customFormat="1" ht="16.5" customHeight="1">
      <c r="B121" s="32"/>
      <c r="E121" s="202" t="str">
        <f>E13</f>
        <v>700.2.5.2 - Rozvaděč R-DT</v>
      </c>
      <c r="F121" s="242"/>
      <c r="G121" s="242"/>
      <c r="H121" s="242"/>
      <c r="L121" s="32"/>
    </row>
    <row r="122" spans="2:20" s="1" customFormat="1" ht="6.95" customHeight="1">
      <c r="B122" s="32"/>
      <c r="L122" s="32"/>
    </row>
    <row r="123" spans="2:20" s="1" customFormat="1" ht="12" customHeight="1">
      <c r="B123" s="32"/>
      <c r="C123" s="27" t="s">
        <v>20</v>
      </c>
      <c r="F123" s="25" t="str">
        <f>F16</f>
        <v>Turnov</v>
      </c>
      <c r="I123" s="27" t="s">
        <v>22</v>
      </c>
      <c r="J123" s="52" t="str">
        <f>IF(J16="","",J16)</f>
        <v>24. 10. 2024</v>
      </c>
      <c r="L123" s="32"/>
    </row>
    <row r="124" spans="2:20" s="1" customFormat="1" ht="6.95" customHeight="1">
      <c r="B124" s="32"/>
      <c r="L124" s="32"/>
    </row>
    <row r="125" spans="2:20" s="1" customFormat="1" ht="15.2" customHeight="1">
      <c r="B125" s="32"/>
      <c r="C125" s="27" t="s">
        <v>24</v>
      </c>
      <c r="F125" s="25" t="str">
        <f>E19</f>
        <v>MĚSTO TURNOV</v>
      </c>
      <c r="I125" s="27" t="s">
        <v>30</v>
      </c>
      <c r="J125" s="30" t="str">
        <f>E25</f>
        <v>Valbek, spol. s r.o.</v>
      </c>
      <c r="L125" s="32"/>
    </row>
    <row r="126" spans="2:20" s="1" customFormat="1" ht="15.2" customHeight="1">
      <c r="B126" s="32"/>
      <c r="C126" s="27" t="s">
        <v>28</v>
      </c>
      <c r="F126" s="25" t="str">
        <f>IF(E22="","",E22)</f>
        <v>Vyplň údaj</v>
      </c>
      <c r="I126" s="27" t="s">
        <v>33</v>
      </c>
      <c r="J126" s="30" t="str">
        <f>E28</f>
        <v>Martin Križan</v>
      </c>
      <c r="L126" s="32"/>
    </row>
    <row r="127" spans="2:20" s="1" customFormat="1" ht="10.35" customHeight="1">
      <c r="B127" s="32"/>
      <c r="L127" s="32"/>
    </row>
    <row r="128" spans="2:20" s="10" customFormat="1" ht="29.25" customHeight="1">
      <c r="B128" s="116"/>
      <c r="C128" s="117" t="s">
        <v>162</v>
      </c>
      <c r="D128" s="118" t="s">
        <v>62</v>
      </c>
      <c r="E128" s="118" t="s">
        <v>58</v>
      </c>
      <c r="F128" s="118" t="s">
        <v>59</v>
      </c>
      <c r="G128" s="118" t="s">
        <v>163</v>
      </c>
      <c r="H128" s="118" t="s">
        <v>164</v>
      </c>
      <c r="I128" s="118" t="s">
        <v>165</v>
      </c>
      <c r="J128" s="118" t="s">
        <v>154</v>
      </c>
      <c r="K128" s="119" t="s">
        <v>166</v>
      </c>
      <c r="L128" s="116"/>
      <c r="M128" s="59" t="s">
        <v>1</v>
      </c>
      <c r="N128" s="60" t="s">
        <v>41</v>
      </c>
      <c r="O128" s="60" t="s">
        <v>167</v>
      </c>
      <c r="P128" s="60" t="s">
        <v>168</v>
      </c>
      <c r="Q128" s="60" t="s">
        <v>169</v>
      </c>
      <c r="R128" s="60" t="s">
        <v>170</v>
      </c>
      <c r="S128" s="60" t="s">
        <v>171</v>
      </c>
      <c r="T128" s="61" t="s">
        <v>172</v>
      </c>
    </row>
    <row r="129" spans="2:65" s="1" customFormat="1" ht="22.9" customHeight="1">
      <c r="B129" s="32"/>
      <c r="C129" s="64" t="s">
        <v>173</v>
      </c>
      <c r="J129" s="120">
        <f>BK129</f>
        <v>0</v>
      </c>
      <c r="L129" s="32"/>
      <c r="M129" s="62"/>
      <c r="N129" s="53"/>
      <c r="O129" s="53"/>
      <c r="P129" s="121">
        <f>P130+P223</f>
        <v>0</v>
      </c>
      <c r="Q129" s="53"/>
      <c r="R129" s="121">
        <f>R130+R223</f>
        <v>0.11728999999999999</v>
      </c>
      <c r="S129" s="53"/>
      <c r="T129" s="122">
        <f>T130+T223</f>
        <v>0</v>
      </c>
      <c r="AT129" s="17" t="s">
        <v>76</v>
      </c>
      <c r="AU129" s="17" t="s">
        <v>156</v>
      </c>
      <c r="BK129" s="123">
        <f>BK130+BK223</f>
        <v>0</v>
      </c>
    </row>
    <row r="130" spans="2:65" s="11" customFormat="1" ht="25.9" customHeight="1">
      <c r="B130" s="124"/>
      <c r="D130" s="125" t="s">
        <v>76</v>
      </c>
      <c r="E130" s="126" t="s">
        <v>1389</v>
      </c>
      <c r="F130" s="126" t="s">
        <v>1390</v>
      </c>
      <c r="I130" s="127"/>
      <c r="J130" s="128">
        <f>BK130</f>
        <v>0</v>
      </c>
      <c r="L130" s="124"/>
      <c r="M130" s="129"/>
      <c r="P130" s="130">
        <f>P131+P214</f>
        <v>0</v>
      </c>
      <c r="R130" s="130">
        <f>R131+R214</f>
        <v>0.11549</v>
      </c>
      <c r="T130" s="131">
        <f>T131+T214</f>
        <v>0</v>
      </c>
      <c r="AR130" s="125" t="s">
        <v>86</v>
      </c>
      <c r="AT130" s="132" t="s">
        <v>76</v>
      </c>
      <c r="AU130" s="132" t="s">
        <v>77</v>
      </c>
      <c r="AY130" s="125" t="s">
        <v>177</v>
      </c>
      <c r="BK130" s="133">
        <f>BK131+BK214</f>
        <v>0</v>
      </c>
    </row>
    <row r="131" spans="2:65" s="11" customFormat="1" ht="22.9" customHeight="1">
      <c r="B131" s="124"/>
      <c r="D131" s="125" t="s">
        <v>76</v>
      </c>
      <c r="E131" s="134" t="s">
        <v>3965</v>
      </c>
      <c r="F131" s="134" t="s">
        <v>3966</v>
      </c>
      <c r="I131" s="127"/>
      <c r="J131" s="135">
        <f>BK131</f>
        <v>0</v>
      </c>
      <c r="L131" s="124"/>
      <c r="M131" s="129"/>
      <c r="P131" s="130">
        <f>SUM(P132:P213)</f>
        <v>0</v>
      </c>
      <c r="R131" s="130">
        <f>SUM(R132:R213)</f>
        <v>0.11048999999999999</v>
      </c>
      <c r="T131" s="131">
        <f>SUM(T132:T213)</f>
        <v>0</v>
      </c>
      <c r="AR131" s="125" t="s">
        <v>86</v>
      </c>
      <c r="AT131" s="132" t="s">
        <v>76</v>
      </c>
      <c r="AU131" s="132" t="s">
        <v>84</v>
      </c>
      <c r="AY131" s="125" t="s">
        <v>177</v>
      </c>
      <c r="BK131" s="133">
        <f>SUM(BK132:BK213)</f>
        <v>0</v>
      </c>
    </row>
    <row r="132" spans="2:65" s="1" customFormat="1" ht="16.5" customHeight="1">
      <c r="B132" s="32"/>
      <c r="C132" s="183" t="s">
        <v>84</v>
      </c>
      <c r="D132" s="183" t="s">
        <v>344</v>
      </c>
      <c r="E132" s="184" t="s">
        <v>3989</v>
      </c>
      <c r="F132" s="185" t="s">
        <v>3990</v>
      </c>
      <c r="G132" s="186" t="s">
        <v>393</v>
      </c>
      <c r="H132" s="187">
        <v>1</v>
      </c>
      <c r="I132" s="188"/>
      <c r="J132" s="189">
        <f>ROUND(I132*H132,2)</f>
        <v>0</v>
      </c>
      <c r="K132" s="185" t="s">
        <v>1</v>
      </c>
      <c r="L132" s="190"/>
      <c r="M132" s="191" t="s">
        <v>1</v>
      </c>
      <c r="N132" s="192" t="s">
        <v>42</v>
      </c>
      <c r="P132" s="145">
        <f>O132*H132</f>
        <v>0</v>
      </c>
      <c r="Q132" s="145">
        <v>0</v>
      </c>
      <c r="R132" s="145">
        <f>Q132*H132</f>
        <v>0</v>
      </c>
      <c r="S132" s="145">
        <v>0</v>
      </c>
      <c r="T132" s="146">
        <f>S132*H132</f>
        <v>0</v>
      </c>
      <c r="AR132" s="147" t="s">
        <v>447</v>
      </c>
      <c r="AT132" s="147" t="s">
        <v>344</v>
      </c>
      <c r="AU132" s="147" t="s">
        <v>86</v>
      </c>
      <c r="AY132" s="17" t="s">
        <v>177</v>
      </c>
      <c r="BE132" s="148">
        <f>IF(N132="základní",J132,0)</f>
        <v>0</v>
      </c>
      <c r="BF132" s="148">
        <f>IF(N132="snížená",J132,0)</f>
        <v>0</v>
      </c>
      <c r="BG132" s="148">
        <f>IF(N132="zákl. přenesená",J132,0)</f>
        <v>0</v>
      </c>
      <c r="BH132" s="148">
        <f>IF(N132="sníž. přenesená",J132,0)</f>
        <v>0</v>
      </c>
      <c r="BI132" s="148">
        <f>IF(N132="nulová",J132,0)</f>
        <v>0</v>
      </c>
      <c r="BJ132" s="17" t="s">
        <v>84</v>
      </c>
      <c r="BK132" s="148">
        <f>ROUND(I132*H132,2)</f>
        <v>0</v>
      </c>
      <c r="BL132" s="17" t="s">
        <v>354</v>
      </c>
      <c r="BM132" s="147" t="s">
        <v>3991</v>
      </c>
    </row>
    <row r="133" spans="2:65" s="1" customFormat="1" ht="11.25">
      <c r="B133" s="32"/>
      <c r="D133" s="149" t="s">
        <v>186</v>
      </c>
      <c r="F133" s="150" t="s">
        <v>3990</v>
      </c>
      <c r="I133" s="151"/>
      <c r="L133" s="32"/>
      <c r="M133" s="152"/>
      <c r="T133" s="56"/>
      <c r="AT133" s="17" t="s">
        <v>186</v>
      </c>
      <c r="AU133" s="17" t="s">
        <v>86</v>
      </c>
    </row>
    <row r="134" spans="2:65" s="1" customFormat="1" ht="16.5" customHeight="1">
      <c r="B134" s="32"/>
      <c r="C134" s="183" t="s">
        <v>86</v>
      </c>
      <c r="D134" s="183" t="s">
        <v>344</v>
      </c>
      <c r="E134" s="184" t="s">
        <v>3992</v>
      </c>
      <c r="F134" s="185" t="s">
        <v>3993</v>
      </c>
      <c r="G134" s="186" t="s">
        <v>393</v>
      </c>
      <c r="H134" s="187">
        <v>3</v>
      </c>
      <c r="I134" s="188"/>
      <c r="J134" s="189">
        <f>ROUND(I134*H134,2)</f>
        <v>0</v>
      </c>
      <c r="K134" s="185" t="s">
        <v>1</v>
      </c>
      <c r="L134" s="190"/>
      <c r="M134" s="191" t="s">
        <v>1</v>
      </c>
      <c r="N134" s="192" t="s">
        <v>42</v>
      </c>
      <c r="P134" s="145">
        <f>O134*H134</f>
        <v>0</v>
      </c>
      <c r="Q134" s="145">
        <v>0</v>
      </c>
      <c r="R134" s="145">
        <f>Q134*H134</f>
        <v>0</v>
      </c>
      <c r="S134" s="145">
        <v>0</v>
      </c>
      <c r="T134" s="146">
        <f>S134*H134</f>
        <v>0</v>
      </c>
      <c r="AR134" s="147" t="s">
        <v>447</v>
      </c>
      <c r="AT134" s="147" t="s">
        <v>344</v>
      </c>
      <c r="AU134" s="147" t="s">
        <v>86</v>
      </c>
      <c r="AY134" s="17" t="s">
        <v>177</v>
      </c>
      <c r="BE134" s="148">
        <f>IF(N134="základní",J134,0)</f>
        <v>0</v>
      </c>
      <c r="BF134" s="148">
        <f>IF(N134="snížená",J134,0)</f>
        <v>0</v>
      </c>
      <c r="BG134" s="148">
        <f>IF(N134="zákl. přenesená",J134,0)</f>
        <v>0</v>
      </c>
      <c r="BH134" s="148">
        <f>IF(N134="sníž. přenesená",J134,0)</f>
        <v>0</v>
      </c>
      <c r="BI134" s="148">
        <f>IF(N134="nulová",J134,0)</f>
        <v>0</v>
      </c>
      <c r="BJ134" s="17" t="s">
        <v>84</v>
      </c>
      <c r="BK134" s="148">
        <f>ROUND(I134*H134,2)</f>
        <v>0</v>
      </c>
      <c r="BL134" s="17" t="s">
        <v>354</v>
      </c>
      <c r="BM134" s="147" t="s">
        <v>3994</v>
      </c>
    </row>
    <row r="135" spans="2:65" s="1" customFormat="1" ht="11.25">
      <c r="B135" s="32"/>
      <c r="D135" s="149" t="s">
        <v>186</v>
      </c>
      <c r="F135" s="150" t="s">
        <v>3993</v>
      </c>
      <c r="I135" s="151"/>
      <c r="L135" s="32"/>
      <c r="M135" s="152"/>
      <c r="T135" s="56"/>
      <c r="AT135" s="17" t="s">
        <v>186</v>
      </c>
      <c r="AU135" s="17" t="s">
        <v>86</v>
      </c>
    </row>
    <row r="136" spans="2:65" s="1" customFormat="1" ht="24.2" customHeight="1">
      <c r="B136" s="32"/>
      <c r="C136" s="136" t="s">
        <v>102</v>
      </c>
      <c r="D136" s="136" t="s">
        <v>180</v>
      </c>
      <c r="E136" s="137" t="s">
        <v>3995</v>
      </c>
      <c r="F136" s="138" t="s">
        <v>3996</v>
      </c>
      <c r="G136" s="139" t="s">
        <v>236</v>
      </c>
      <c r="H136" s="140">
        <v>12</v>
      </c>
      <c r="I136" s="141"/>
      <c r="J136" s="142">
        <f>ROUND(I136*H136,2)</f>
        <v>0</v>
      </c>
      <c r="K136" s="138" t="s">
        <v>3997</v>
      </c>
      <c r="L136" s="32"/>
      <c r="M136" s="143" t="s">
        <v>1</v>
      </c>
      <c r="N136" s="144" t="s">
        <v>42</v>
      </c>
      <c r="P136" s="145">
        <f>O136*H136</f>
        <v>0</v>
      </c>
      <c r="Q136" s="145">
        <v>0</v>
      </c>
      <c r="R136" s="145">
        <f>Q136*H136</f>
        <v>0</v>
      </c>
      <c r="S136" s="145">
        <v>0</v>
      </c>
      <c r="T136" s="146">
        <f>S136*H136</f>
        <v>0</v>
      </c>
      <c r="AR136" s="147" t="s">
        <v>354</v>
      </c>
      <c r="AT136" s="147" t="s">
        <v>180</v>
      </c>
      <c r="AU136" s="147" t="s">
        <v>86</v>
      </c>
      <c r="AY136" s="17" t="s">
        <v>177</v>
      </c>
      <c r="BE136" s="148">
        <f>IF(N136="základní",J136,0)</f>
        <v>0</v>
      </c>
      <c r="BF136" s="148">
        <f>IF(N136="snížená",J136,0)</f>
        <v>0</v>
      </c>
      <c r="BG136" s="148">
        <f>IF(N136="zákl. přenesená",J136,0)</f>
        <v>0</v>
      </c>
      <c r="BH136" s="148">
        <f>IF(N136="sníž. přenesená",J136,0)</f>
        <v>0</v>
      </c>
      <c r="BI136" s="148">
        <f>IF(N136="nulová",J136,0)</f>
        <v>0</v>
      </c>
      <c r="BJ136" s="17" t="s">
        <v>84</v>
      </c>
      <c r="BK136" s="148">
        <f>ROUND(I136*H136,2)</f>
        <v>0</v>
      </c>
      <c r="BL136" s="17" t="s">
        <v>354</v>
      </c>
      <c r="BM136" s="147" t="s">
        <v>3998</v>
      </c>
    </row>
    <row r="137" spans="2:65" s="1" customFormat="1" ht="19.5">
      <c r="B137" s="32"/>
      <c r="D137" s="149" t="s">
        <v>186</v>
      </c>
      <c r="F137" s="150" t="s">
        <v>3996</v>
      </c>
      <c r="I137" s="151"/>
      <c r="L137" s="32"/>
      <c r="M137" s="152"/>
      <c r="T137" s="56"/>
      <c r="AT137" s="17" t="s">
        <v>186</v>
      </c>
      <c r="AU137" s="17" t="s">
        <v>86</v>
      </c>
    </row>
    <row r="138" spans="2:65" s="1" customFormat="1" ht="16.5" customHeight="1">
      <c r="B138" s="32"/>
      <c r="C138" s="183" t="s">
        <v>115</v>
      </c>
      <c r="D138" s="183" t="s">
        <v>344</v>
      </c>
      <c r="E138" s="184" t="s">
        <v>3999</v>
      </c>
      <c r="F138" s="185" t="s">
        <v>4000</v>
      </c>
      <c r="G138" s="186" t="s">
        <v>236</v>
      </c>
      <c r="H138" s="187">
        <v>12</v>
      </c>
      <c r="I138" s="188"/>
      <c r="J138" s="189">
        <f>ROUND(I138*H138,2)</f>
        <v>0</v>
      </c>
      <c r="K138" s="185" t="s">
        <v>3997</v>
      </c>
      <c r="L138" s="190"/>
      <c r="M138" s="191" t="s">
        <v>1</v>
      </c>
      <c r="N138" s="192" t="s">
        <v>42</v>
      </c>
      <c r="P138" s="145">
        <f>O138*H138</f>
        <v>0</v>
      </c>
      <c r="Q138" s="145">
        <v>1.0000000000000001E-5</v>
      </c>
      <c r="R138" s="145">
        <f>Q138*H138</f>
        <v>1.2000000000000002E-4</v>
      </c>
      <c r="S138" s="145">
        <v>0</v>
      </c>
      <c r="T138" s="146">
        <f>S138*H138</f>
        <v>0</v>
      </c>
      <c r="AR138" s="147" t="s">
        <v>447</v>
      </c>
      <c r="AT138" s="147" t="s">
        <v>344</v>
      </c>
      <c r="AU138" s="147" t="s">
        <v>86</v>
      </c>
      <c r="AY138" s="17" t="s">
        <v>177</v>
      </c>
      <c r="BE138" s="148">
        <f>IF(N138="základní",J138,0)</f>
        <v>0</v>
      </c>
      <c r="BF138" s="148">
        <f>IF(N138="snížená",J138,0)</f>
        <v>0</v>
      </c>
      <c r="BG138" s="148">
        <f>IF(N138="zákl. přenesená",J138,0)</f>
        <v>0</v>
      </c>
      <c r="BH138" s="148">
        <f>IF(N138="sníž. přenesená",J138,0)</f>
        <v>0</v>
      </c>
      <c r="BI138" s="148">
        <f>IF(N138="nulová",J138,0)</f>
        <v>0</v>
      </c>
      <c r="BJ138" s="17" t="s">
        <v>84</v>
      </c>
      <c r="BK138" s="148">
        <f>ROUND(I138*H138,2)</f>
        <v>0</v>
      </c>
      <c r="BL138" s="17" t="s">
        <v>354</v>
      </c>
      <c r="BM138" s="147" t="s">
        <v>4001</v>
      </c>
    </row>
    <row r="139" spans="2:65" s="1" customFormat="1" ht="11.25">
      <c r="B139" s="32"/>
      <c r="D139" s="149" t="s">
        <v>186</v>
      </c>
      <c r="F139" s="150" t="s">
        <v>4000</v>
      </c>
      <c r="I139" s="151"/>
      <c r="L139" s="32"/>
      <c r="M139" s="152"/>
      <c r="T139" s="56"/>
      <c r="AT139" s="17" t="s">
        <v>186</v>
      </c>
      <c r="AU139" s="17" t="s">
        <v>86</v>
      </c>
    </row>
    <row r="140" spans="2:65" s="1" customFormat="1" ht="24.2" customHeight="1">
      <c r="B140" s="32"/>
      <c r="C140" s="136" t="s">
        <v>176</v>
      </c>
      <c r="D140" s="136" t="s">
        <v>180</v>
      </c>
      <c r="E140" s="137" t="s">
        <v>4002</v>
      </c>
      <c r="F140" s="138" t="s">
        <v>4003</v>
      </c>
      <c r="G140" s="139" t="s">
        <v>236</v>
      </c>
      <c r="H140" s="140">
        <v>100</v>
      </c>
      <c r="I140" s="141"/>
      <c r="J140" s="142">
        <f>ROUND(I140*H140,2)</f>
        <v>0</v>
      </c>
      <c r="K140" s="138" t="s">
        <v>3997</v>
      </c>
      <c r="L140" s="32"/>
      <c r="M140" s="143" t="s">
        <v>1</v>
      </c>
      <c r="N140" s="144" t="s">
        <v>42</v>
      </c>
      <c r="P140" s="145">
        <f>O140*H140</f>
        <v>0</v>
      </c>
      <c r="Q140" s="145">
        <v>0</v>
      </c>
      <c r="R140" s="145">
        <f>Q140*H140</f>
        <v>0</v>
      </c>
      <c r="S140" s="145">
        <v>0</v>
      </c>
      <c r="T140" s="146">
        <f>S140*H140</f>
        <v>0</v>
      </c>
      <c r="AR140" s="147" t="s">
        <v>354</v>
      </c>
      <c r="AT140" s="147" t="s">
        <v>180</v>
      </c>
      <c r="AU140" s="147" t="s">
        <v>86</v>
      </c>
      <c r="AY140" s="17" t="s">
        <v>177</v>
      </c>
      <c r="BE140" s="148">
        <f>IF(N140="základní",J140,0)</f>
        <v>0</v>
      </c>
      <c r="BF140" s="148">
        <f>IF(N140="snížená",J140,0)</f>
        <v>0</v>
      </c>
      <c r="BG140" s="148">
        <f>IF(N140="zákl. přenesená",J140,0)</f>
        <v>0</v>
      </c>
      <c r="BH140" s="148">
        <f>IF(N140="sníž. přenesená",J140,0)</f>
        <v>0</v>
      </c>
      <c r="BI140" s="148">
        <f>IF(N140="nulová",J140,0)</f>
        <v>0</v>
      </c>
      <c r="BJ140" s="17" t="s">
        <v>84</v>
      </c>
      <c r="BK140" s="148">
        <f>ROUND(I140*H140,2)</f>
        <v>0</v>
      </c>
      <c r="BL140" s="17" t="s">
        <v>354</v>
      </c>
      <c r="BM140" s="147" t="s">
        <v>4004</v>
      </c>
    </row>
    <row r="141" spans="2:65" s="1" customFormat="1" ht="11.25">
      <c r="B141" s="32"/>
      <c r="D141" s="149" t="s">
        <v>186</v>
      </c>
      <c r="F141" s="150" t="s">
        <v>4003</v>
      </c>
      <c r="I141" s="151"/>
      <c r="L141" s="32"/>
      <c r="M141" s="152"/>
      <c r="T141" s="56"/>
      <c r="AT141" s="17" t="s">
        <v>186</v>
      </c>
      <c r="AU141" s="17" t="s">
        <v>86</v>
      </c>
    </row>
    <row r="142" spans="2:65" s="1" customFormat="1" ht="16.5" customHeight="1">
      <c r="B142" s="32"/>
      <c r="C142" s="183" t="s">
        <v>277</v>
      </c>
      <c r="D142" s="183" t="s">
        <v>344</v>
      </c>
      <c r="E142" s="184" t="s">
        <v>4005</v>
      </c>
      <c r="F142" s="185" t="s">
        <v>4006</v>
      </c>
      <c r="G142" s="186" t="s">
        <v>236</v>
      </c>
      <c r="H142" s="187">
        <v>100</v>
      </c>
      <c r="I142" s="188"/>
      <c r="J142" s="189">
        <f>ROUND(I142*H142,2)</f>
        <v>0</v>
      </c>
      <c r="K142" s="185" t="s">
        <v>3997</v>
      </c>
      <c r="L142" s="190"/>
      <c r="M142" s="191" t="s">
        <v>1</v>
      </c>
      <c r="N142" s="192" t="s">
        <v>42</v>
      </c>
      <c r="P142" s="145">
        <f>O142*H142</f>
        <v>0</v>
      </c>
      <c r="Q142" s="145">
        <v>4.0000000000000003E-5</v>
      </c>
      <c r="R142" s="145">
        <f>Q142*H142</f>
        <v>4.0000000000000001E-3</v>
      </c>
      <c r="S142" s="145">
        <v>0</v>
      </c>
      <c r="T142" s="146">
        <f>S142*H142</f>
        <v>0</v>
      </c>
      <c r="AR142" s="147" t="s">
        <v>447</v>
      </c>
      <c r="AT142" s="147" t="s">
        <v>344</v>
      </c>
      <c r="AU142" s="147" t="s">
        <v>86</v>
      </c>
      <c r="AY142" s="17" t="s">
        <v>177</v>
      </c>
      <c r="BE142" s="148">
        <f>IF(N142="základní",J142,0)</f>
        <v>0</v>
      </c>
      <c r="BF142" s="148">
        <f>IF(N142="snížená",J142,0)</f>
        <v>0</v>
      </c>
      <c r="BG142" s="148">
        <f>IF(N142="zákl. přenesená",J142,0)</f>
        <v>0</v>
      </c>
      <c r="BH142" s="148">
        <f>IF(N142="sníž. přenesená",J142,0)</f>
        <v>0</v>
      </c>
      <c r="BI142" s="148">
        <f>IF(N142="nulová",J142,0)</f>
        <v>0</v>
      </c>
      <c r="BJ142" s="17" t="s">
        <v>84</v>
      </c>
      <c r="BK142" s="148">
        <f>ROUND(I142*H142,2)</f>
        <v>0</v>
      </c>
      <c r="BL142" s="17" t="s">
        <v>354</v>
      </c>
      <c r="BM142" s="147" t="s">
        <v>4007</v>
      </c>
    </row>
    <row r="143" spans="2:65" s="1" customFormat="1" ht="11.25">
      <c r="B143" s="32"/>
      <c r="D143" s="149" t="s">
        <v>186</v>
      </c>
      <c r="F143" s="150" t="s">
        <v>4006</v>
      </c>
      <c r="I143" s="151"/>
      <c r="L143" s="32"/>
      <c r="M143" s="152"/>
      <c r="T143" s="56"/>
      <c r="AT143" s="17" t="s">
        <v>186</v>
      </c>
      <c r="AU143" s="17" t="s">
        <v>86</v>
      </c>
    </row>
    <row r="144" spans="2:65" s="1" customFormat="1" ht="16.5" customHeight="1">
      <c r="B144" s="32"/>
      <c r="C144" s="136" t="s">
        <v>283</v>
      </c>
      <c r="D144" s="136" t="s">
        <v>180</v>
      </c>
      <c r="E144" s="137" t="s">
        <v>4008</v>
      </c>
      <c r="F144" s="138" t="s">
        <v>4009</v>
      </c>
      <c r="G144" s="139" t="s">
        <v>393</v>
      </c>
      <c r="H144" s="140">
        <v>26</v>
      </c>
      <c r="I144" s="141"/>
      <c r="J144" s="142">
        <f>ROUND(I144*H144,2)</f>
        <v>0</v>
      </c>
      <c r="K144" s="138" t="s">
        <v>3997</v>
      </c>
      <c r="L144" s="32"/>
      <c r="M144" s="143" t="s">
        <v>1</v>
      </c>
      <c r="N144" s="144" t="s">
        <v>42</v>
      </c>
      <c r="P144" s="145">
        <f>O144*H144</f>
        <v>0</v>
      </c>
      <c r="Q144" s="145">
        <v>0</v>
      </c>
      <c r="R144" s="145">
        <f>Q144*H144</f>
        <v>0</v>
      </c>
      <c r="S144" s="145">
        <v>0</v>
      </c>
      <c r="T144" s="146">
        <f>S144*H144</f>
        <v>0</v>
      </c>
      <c r="AR144" s="147" t="s">
        <v>354</v>
      </c>
      <c r="AT144" s="147" t="s">
        <v>180</v>
      </c>
      <c r="AU144" s="147" t="s">
        <v>86</v>
      </c>
      <c r="AY144" s="17" t="s">
        <v>177</v>
      </c>
      <c r="BE144" s="148">
        <f>IF(N144="základní",J144,0)</f>
        <v>0</v>
      </c>
      <c r="BF144" s="148">
        <f>IF(N144="snížená",J144,0)</f>
        <v>0</v>
      </c>
      <c r="BG144" s="148">
        <f>IF(N144="zákl. přenesená",J144,0)</f>
        <v>0</v>
      </c>
      <c r="BH144" s="148">
        <f>IF(N144="sníž. přenesená",J144,0)</f>
        <v>0</v>
      </c>
      <c r="BI144" s="148">
        <f>IF(N144="nulová",J144,0)</f>
        <v>0</v>
      </c>
      <c r="BJ144" s="17" t="s">
        <v>84</v>
      </c>
      <c r="BK144" s="148">
        <f>ROUND(I144*H144,2)</f>
        <v>0</v>
      </c>
      <c r="BL144" s="17" t="s">
        <v>354</v>
      </c>
      <c r="BM144" s="147" t="s">
        <v>4010</v>
      </c>
    </row>
    <row r="145" spans="2:65" s="1" customFormat="1" ht="11.25">
      <c r="B145" s="32"/>
      <c r="D145" s="149" t="s">
        <v>186</v>
      </c>
      <c r="F145" s="150" t="s">
        <v>4009</v>
      </c>
      <c r="I145" s="151"/>
      <c r="L145" s="32"/>
      <c r="M145" s="152"/>
      <c r="T145" s="56"/>
      <c r="AT145" s="17" t="s">
        <v>186</v>
      </c>
      <c r="AU145" s="17" t="s">
        <v>86</v>
      </c>
    </row>
    <row r="146" spans="2:65" s="1" customFormat="1" ht="16.5" customHeight="1">
      <c r="B146" s="32"/>
      <c r="C146" s="183" t="s">
        <v>290</v>
      </c>
      <c r="D146" s="183" t="s">
        <v>344</v>
      </c>
      <c r="E146" s="184" t="s">
        <v>4011</v>
      </c>
      <c r="F146" s="185" t="s">
        <v>4012</v>
      </c>
      <c r="G146" s="186" t="s">
        <v>393</v>
      </c>
      <c r="H146" s="187">
        <v>3</v>
      </c>
      <c r="I146" s="188"/>
      <c r="J146" s="189">
        <f>ROUND(I146*H146,2)</f>
        <v>0</v>
      </c>
      <c r="K146" s="185" t="s">
        <v>1</v>
      </c>
      <c r="L146" s="190"/>
      <c r="M146" s="191" t="s">
        <v>1</v>
      </c>
      <c r="N146" s="192" t="s">
        <v>42</v>
      </c>
      <c r="P146" s="145">
        <f>O146*H146</f>
        <v>0</v>
      </c>
      <c r="Q146" s="145">
        <v>0</v>
      </c>
      <c r="R146" s="145">
        <f>Q146*H146</f>
        <v>0</v>
      </c>
      <c r="S146" s="145">
        <v>0</v>
      </c>
      <c r="T146" s="146">
        <f>S146*H146</f>
        <v>0</v>
      </c>
      <c r="AR146" s="147" t="s">
        <v>447</v>
      </c>
      <c r="AT146" s="147" t="s">
        <v>344</v>
      </c>
      <c r="AU146" s="147" t="s">
        <v>86</v>
      </c>
      <c r="AY146" s="17" t="s">
        <v>177</v>
      </c>
      <c r="BE146" s="148">
        <f>IF(N146="základní",J146,0)</f>
        <v>0</v>
      </c>
      <c r="BF146" s="148">
        <f>IF(N146="snížená",J146,0)</f>
        <v>0</v>
      </c>
      <c r="BG146" s="148">
        <f>IF(N146="zákl. přenesená",J146,0)</f>
        <v>0</v>
      </c>
      <c r="BH146" s="148">
        <f>IF(N146="sníž. přenesená",J146,0)</f>
        <v>0</v>
      </c>
      <c r="BI146" s="148">
        <f>IF(N146="nulová",J146,0)</f>
        <v>0</v>
      </c>
      <c r="BJ146" s="17" t="s">
        <v>84</v>
      </c>
      <c r="BK146" s="148">
        <f>ROUND(I146*H146,2)</f>
        <v>0</v>
      </c>
      <c r="BL146" s="17" t="s">
        <v>354</v>
      </c>
      <c r="BM146" s="147" t="s">
        <v>4013</v>
      </c>
    </row>
    <row r="147" spans="2:65" s="1" customFormat="1" ht="11.25">
      <c r="B147" s="32"/>
      <c r="D147" s="149" t="s">
        <v>186</v>
      </c>
      <c r="F147" s="150" t="s">
        <v>4012</v>
      </c>
      <c r="I147" s="151"/>
      <c r="L147" s="32"/>
      <c r="M147" s="152"/>
      <c r="T147" s="56"/>
      <c r="AT147" s="17" t="s">
        <v>186</v>
      </c>
      <c r="AU147" s="17" t="s">
        <v>86</v>
      </c>
    </row>
    <row r="148" spans="2:65" s="1" customFormat="1" ht="24.2" customHeight="1">
      <c r="B148" s="32"/>
      <c r="C148" s="136" t="s">
        <v>299</v>
      </c>
      <c r="D148" s="136" t="s">
        <v>180</v>
      </c>
      <c r="E148" s="137" t="s">
        <v>4014</v>
      </c>
      <c r="F148" s="138" t="s">
        <v>4015</v>
      </c>
      <c r="G148" s="139" t="s">
        <v>393</v>
      </c>
      <c r="H148" s="140">
        <v>1</v>
      </c>
      <c r="I148" s="141"/>
      <c r="J148" s="142">
        <f>ROUND(I148*H148,2)</f>
        <v>0</v>
      </c>
      <c r="K148" s="138" t="s">
        <v>3997</v>
      </c>
      <c r="L148" s="32"/>
      <c r="M148" s="143" t="s">
        <v>1</v>
      </c>
      <c r="N148" s="144" t="s">
        <v>42</v>
      </c>
      <c r="P148" s="145">
        <f>O148*H148</f>
        <v>0</v>
      </c>
      <c r="Q148" s="145">
        <v>0</v>
      </c>
      <c r="R148" s="145">
        <f>Q148*H148</f>
        <v>0</v>
      </c>
      <c r="S148" s="145">
        <v>0</v>
      </c>
      <c r="T148" s="146">
        <f>S148*H148</f>
        <v>0</v>
      </c>
      <c r="AR148" s="147" t="s">
        <v>354</v>
      </c>
      <c r="AT148" s="147" t="s">
        <v>180</v>
      </c>
      <c r="AU148" s="147" t="s">
        <v>86</v>
      </c>
      <c r="AY148" s="17" t="s">
        <v>177</v>
      </c>
      <c r="BE148" s="148">
        <f>IF(N148="základní",J148,0)</f>
        <v>0</v>
      </c>
      <c r="BF148" s="148">
        <f>IF(N148="snížená",J148,0)</f>
        <v>0</v>
      </c>
      <c r="BG148" s="148">
        <f>IF(N148="zákl. přenesená",J148,0)</f>
        <v>0</v>
      </c>
      <c r="BH148" s="148">
        <f>IF(N148="sníž. přenesená",J148,0)</f>
        <v>0</v>
      </c>
      <c r="BI148" s="148">
        <f>IF(N148="nulová",J148,0)</f>
        <v>0</v>
      </c>
      <c r="BJ148" s="17" t="s">
        <v>84</v>
      </c>
      <c r="BK148" s="148">
        <f>ROUND(I148*H148,2)</f>
        <v>0</v>
      </c>
      <c r="BL148" s="17" t="s">
        <v>354</v>
      </c>
      <c r="BM148" s="147" t="s">
        <v>4016</v>
      </c>
    </row>
    <row r="149" spans="2:65" s="1" customFormat="1" ht="11.25">
      <c r="B149" s="32"/>
      <c r="D149" s="149" t="s">
        <v>186</v>
      </c>
      <c r="F149" s="150" t="s">
        <v>4015</v>
      </c>
      <c r="I149" s="151"/>
      <c r="L149" s="32"/>
      <c r="M149" s="152"/>
      <c r="T149" s="56"/>
      <c r="AT149" s="17" t="s">
        <v>186</v>
      </c>
      <c r="AU149" s="17" t="s">
        <v>86</v>
      </c>
    </row>
    <row r="150" spans="2:65" s="1" customFormat="1" ht="16.5" customHeight="1">
      <c r="B150" s="32"/>
      <c r="C150" s="183" t="s">
        <v>304</v>
      </c>
      <c r="D150" s="183" t="s">
        <v>344</v>
      </c>
      <c r="E150" s="184" t="s">
        <v>4017</v>
      </c>
      <c r="F150" s="185" t="s">
        <v>4018</v>
      </c>
      <c r="G150" s="186" t="s">
        <v>393</v>
      </c>
      <c r="H150" s="187">
        <v>1</v>
      </c>
      <c r="I150" s="188"/>
      <c r="J150" s="189">
        <f>ROUND(I150*H150,2)</f>
        <v>0</v>
      </c>
      <c r="K150" s="185" t="s">
        <v>1</v>
      </c>
      <c r="L150" s="190"/>
      <c r="M150" s="191" t="s">
        <v>1</v>
      </c>
      <c r="N150" s="192" t="s">
        <v>42</v>
      </c>
      <c r="P150" s="145">
        <f>O150*H150</f>
        <v>0</v>
      </c>
      <c r="Q150" s="145">
        <v>0</v>
      </c>
      <c r="R150" s="145">
        <f>Q150*H150</f>
        <v>0</v>
      </c>
      <c r="S150" s="145">
        <v>0</v>
      </c>
      <c r="T150" s="146">
        <f>S150*H150</f>
        <v>0</v>
      </c>
      <c r="AR150" s="147" t="s">
        <v>447</v>
      </c>
      <c r="AT150" s="147" t="s">
        <v>344</v>
      </c>
      <c r="AU150" s="147" t="s">
        <v>86</v>
      </c>
      <c r="AY150" s="17" t="s">
        <v>177</v>
      </c>
      <c r="BE150" s="148">
        <f>IF(N150="základní",J150,0)</f>
        <v>0</v>
      </c>
      <c r="BF150" s="148">
        <f>IF(N150="snížená",J150,0)</f>
        <v>0</v>
      </c>
      <c r="BG150" s="148">
        <f>IF(N150="zákl. přenesená",J150,0)</f>
        <v>0</v>
      </c>
      <c r="BH150" s="148">
        <f>IF(N150="sníž. přenesená",J150,0)</f>
        <v>0</v>
      </c>
      <c r="BI150" s="148">
        <f>IF(N150="nulová",J150,0)</f>
        <v>0</v>
      </c>
      <c r="BJ150" s="17" t="s">
        <v>84</v>
      </c>
      <c r="BK150" s="148">
        <f>ROUND(I150*H150,2)</f>
        <v>0</v>
      </c>
      <c r="BL150" s="17" t="s">
        <v>354</v>
      </c>
      <c r="BM150" s="147" t="s">
        <v>4019</v>
      </c>
    </row>
    <row r="151" spans="2:65" s="1" customFormat="1" ht="11.25">
      <c r="B151" s="32"/>
      <c r="D151" s="149" t="s">
        <v>186</v>
      </c>
      <c r="F151" s="150" t="s">
        <v>4018</v>
      </c>
      <c r="I151" s="151"/>
      <c r="L151" s="32"/>
      <c r="M151" s="152"/>
      <c r="T151" s="56"/>
      <c r="AT151" s="17" t="s">
        <v>186</v>
      </c>
      <c r="AU151" s="17" t="s">
        <v>86</v>
      </c>
    </row>
    <row r="152" spans="2:65" s="1" customFormat="1" ht="24.2" customHeight="1">
      <c r="B152" s="32"/>
      <c r="C152" s="136" t="s">
        <v>311</v>
      </c>
      <c r="D152" s="136" t="s">
        <v>180</v>
      </c>
      <c r="E152" s="137" t="s">
        <v>4020</v>
      </c>
      <c r="F152" s="138" t="s">
        <v>4021</v>
      </c>
      <c r="G152" s="139" t="s">
        <v>393</v>
      </c>
      <c r="H152" s="140">
        <v>1</v>
      </c>
      <c r="I152" s="141"/>
      <c r="J152" s="142">
        <f>ROUND(I152*H152,2)</f>
        <v>0</v>
      </c>
      <c r="K152" s="138" t="s">
        <v>3997</v>
      </c>
      <c r="L152" s="32"/>
      <c r="M152" s="143" t="s">
        <v>1</v>
      </c>
      <c r="N152" s="144" t="s">
        <v>42</v>
      </c>
      <c r="P152" s="145">
        <f>O152*H152</f>
        <v>0</v>
      </c>
      <c r="Q152" s="145">
        <v>0</v>
      </c>
      <c r="R152" s="145">
        <f>Q152*H152</f>
        <v>0</v>
      </c>
      <c r="S152" s="145">
        <v>0</v>
      </c>
      <c r="T152" s="146">
        <f>S152*H152</f>
        <v>0</v>
      </c>
      <c r="AR152" s="147" t="s">
        <v>354</v>
      </c>
      <c r="AT152" s="147" t="s">
        <v>180</v>
      </c>
      <c r="AU152" s="147" t="s">
        <v>86</v>
      </c>
      <c r="AY152" s="17" t="s">
        <v>177</v>
      </c>
      <c r="BE152" s="148">
        <f>IF(N152="základní",J152,0)</f>
        <v>0</v>
      </c>
      <c r="BF152" s="148">
        <f>IF(N152="snížená",J152,0)</f>
        <v>0</v>
      </c>
      <c r="BG152" s="148">
        <f>IF(N152="zákl. přenesená",J152,0)</f>
        <v>0</v>
      </c>
      <c r="BH152" s="148">
        <f>IF(N152="sníž. přenesená",J152,0)</f>
        <v>0</v>
      </c>
      <c r="BI152" s="148">
        <f>IF(N152="nulová",J152,0)</f>
        <v>0</v>
      </c>
      <c r="BJ152" s="17" t="s">
        <v>84</v>
      </c>
      <c r="BK152" s="148">
        <f>ROUND(I152*H152,2)</f>
        <v>0</v>
      </c>
      <c r="BL152" s="17" t="s">
        <v>354</v>
      </c>
      <c r="BM152" s="147" t="s">
        <v>4022</v>
      </c>
    </row>
    <row r="153" spans="2:65" s="1" customFormat="1" ht="11.25">
      <c r="B153" s="32"/>
      <c r="D153" s="149" t="s">
        <v>186</v>
      </c>
      <c r="F153" s="150" t="s">
        <v>4021</v>
      </c>
      <c r="I153" s="151"/>
      <c r="L153" s="32"/>
      <c r="M153" s="152"/>
      <c r="T153" s="56"/>
      <c r="AT153" s="17" t="s">
        <v>186</v>
      </c>
      <c r="AU153" s="17" t="s">
        <v>86</v>
      </c>
    </row>
    <row r="154" spans="2:65" s="1" customFormat="1" ht="16.5" customHeight="1">
      <c r="B154" s="32"/>
      <c r="C154" s="183" t="s">
        <v>8</v>
      </c>
      <c r="D154" s="183" t="s">
        <v>344</v>
      </c>
      <c r="E154" s="184" t="s">
        <v>4023</v>
      </c>
      <c r="F154" s="185" t="s">
        <v>4024</v>
      </c>
      <c r="G154" s="186" t="s">
        <v>393</v>
      </c>
      <c r="H154" s="187">
        <v>1</v>
      </c>
      <c r="I154" s="188"/>
      <c r="J154" s="189">
        <f>ROUND(I154*H154,2)</f>
        <v>0</v>
      </c>
      <c r="K154" s="185" t="s">
        <v>1</v>
      </c>
      <c r="L154" s="190"/>
      <c r="M154" s="191" t="s">
        <v>1</v>
      </c>
      <c r="N154" s="192" t="s">
        <v>42</v>
      </c>
      <c r="P154" s="145">
        <f>O154*H154</f>
        <v>0</v>
      </c>
      <c r="Q154" s="145">
        <v>0.10185</v>
      </c>
      <c r="R154" s="145">
        <f>Q154*H154</f>
        <v>0.10185</v>
      </c>
      <c r="S154" s="145">
        <v>0</v>
      </c>
      <c r="T154" s="146">
        <f>S154*H154</f>
        <v>0</v>
      </c>
      <c r="AR154" s="147" t="s">
        <v>447</v>
      </c>
      <c r="AT154" s="147" t="s">
        <v>344</v>
      </c>
      <c r="AU154" s="147" t="s">
        <v>86</v>
      </c>
      <c r="AY154" s="17" t="s">
        <v>177</v>
      </c>
      <c r="BE154" s="148">
        <f>IF(N154="základní",J154,0)</f>
        <v>0</v>
      </c>
      <c r="BF154" s="148">
        <f>IF(N154="snížená",J154,0)</f>
        <v>0</v>
      </c>
      <c r="BG154" s="148">
        <f>IF(N154="zákl. přenesená",J154,0)</f>
        <v>0</v>
      </c>
      <c r="BH154" s="148">
        <f>IF(N154="sníž. přenesená",J154,0)</f>
        <v>0</v>
      </c>
      <c r="BI154" s="148">
        <f>IF(N154="nulová",J154,0)</f>
        <v>0</v>
      </c>
      <c r="BJ154" s="17" t="s">
        <v>84</v>
      </c>
      <c r="BK154" s="148">
        <f>ROUND(I154*H154,2)</f>
        <v>0</v>
      </c>
      <c r="BL154" s="17" t="s">
        <v>354</v>
      </c>
      <c r="BM154" s="147" t="s">
        <v>4025</v>
      </c>
    </row>
    <row r="155" spans="2:65" s="1" customFormat="1" ht="11.25">
      <c r="B155" s="32"/>
      <c r="D155" s="149" t="s">
        <v>186</v>
      </c>
      <c r="F155" s="150" t="s">
        <v>4024</v>
      </c>
      <c r="I155" s="151"/>
      <c r="L155" s="32"/>
      <c r="M155" s="152"/>
      <c r="T155" s="56"/>
      <c r="AT155" s="17" t="s">
        <v>186</v>
      </c>
      <c r="AU155" s="17" t="s">
        <v>86</v>
      </c>
    </row>
    <row r="156" spans="2:65" s="1" customFormat="1" ht="24.2" customHeight="1">
      <c r="B156" s="32"/>
      <c r="C156" s="136" t="s">
        <v>322</v>
      </c>
      <c r="D156" s="136" t="s">
        <v>180</v>
      </c>
      <c r="E156" s="137" t="s">
        <v>4026</v>
      </c>
      <c r="F156" s="138" t="s">
        <v>4027</v>
      </c>
      <c r="G156" s="139" t="s">
        <v>393</v>
      </c>
      <c r="H156" s="140">
        <v>120</v>
      </c>
      <c r="I156" s="141"/>
      <c r="J156" s="142">
        <f>ROUND(I156*H156,2)</f>
        <v>0</v>
      </c>
      <c r="K156" s="138" t="s">
        <v>3997</v>
      </c>
      <c r="L156" s="32"/>
      <c r="M156" s="143" t="s">
        <v>1</v>
      </c>
      <c r="N156" s="144" t="s">
        <v>42</v>
      </c>
      <c r="P156" s="145">
        <f>O156*H156</f>
        <v>0</v>
      </c>
      <c r="Q156" s="145">
        <v>0</v>
      </c>
      <c r="R156" s="145">
        <f>Q156*H156</f>
        <v>0</v>
      </c>
      <c r="S156" s="145">
        <v>0</v>
      </c>
      <c r="T156" s="146">
        <f>S156*H156</f>
        <v>0</v>
      </c>
      <c r="AR156" s="147" t="s">
        <v>354</v>
      </c>
      <c r="AT156" s="147" t="s">
        <v>180</v>
      </c>
      <c r="AU156" s="147" t="s">
        <v>86</v>
      </c>
      <c r="AY156" s="17" t="s">
        <v>177</v>
      </c>
      <c r="BE156" s="148">
        <f>IF(N156="základní",J156,0)</f>
        <v>0</v>
      </c>
      <c r="BF156" s="148">
        <f>IF(N156="snížená",J156,0)</f>
        <v>0</v>
      </c>
      <c r="BG156" s="148">
        <f>IF(N156="zákl. přenesená",J156,0)</f>
        <v>0</v>
      </c>
      <c r="BH156" s="148">
        <f>IF(N156="sníž. přenesená",J156,0)</f>
        <v>0</v>
      </c>
      <c r="BI156" s="148">
        <f>IF(N156="nulová",J156,0)</f>
        <v>0</v>
      </c>
      <c r="BJ156" s="17" t="s">
        <v>84</v>
      </c>
      <c r="BK156" s="148">
        <f>ROUND(I156*H156,2)</f>
        <v>0</v>
      </c>
      <c r="BL156" s="17" t="s">
        <v>354</v>
      </c>
      <c r="BM156" s="147" t="s">
        <v>4028</v>
      </c>
    </row>
    <row r="157" spans="2:65" s="1" customFormat="1" ht="11.25">
      <c r="B157" s="32"/>
      <c r="D157" s="149" t="s">
        <v>186</v>
      </c>
      <c r="F157" s="150" t="s">
        <v>4027</v>
      </c>
      <c r="I157" s="151"/>
      <c r="L157" s="32"/>
      <c r="M157" s="152"/>
      <c r="T157" s="56"/>
      <c r="AT157" s="17" t="s">
        <v>186</v>
      </c>
      <c r="AU157" s="17" t="s">
        <v>86</v>
      </c>
    </row>
    <row r="158" spans="2:65" s="1" customFormat="1" ht="16.5" customHeight="1">
      <c r="B158" s="32"/>
      <c r="C158" s="183" t="s">
        <v>343</v>
      </c>
      <c r="D158" s="183" t="s">
        <v>344</v>
      </c>
      <c r="E158" s="184" t="s">
        <v>4029</v>
      </c>
      <c r="F158" s="185" t="s">
        <v>4030</v>
      </c>
      <c r="G158" s="186" t="s">
        <v>393</v>
      </c>
      <c r="H158" s="187">
        <v>120</v>
      </c>
      <c r="I158" s="188"/>
      <c r="J158" s="189">
        <f>ROUND(I158*H158,2)</f>
        <v>0</v>
      </c>
      <c r="K158" s="185" t="s">
        <v>1</v>
      </c>
      <c r="L158" s="190"/>
      <c r="M158" s="191" t="s">
        <v>1</v>
      </c>
      <c r="N158" s="192" t="s">
        <v>42</v>
      </c>
      <c r="P158" s="145">
        <f>O158*H158</f>
        <v>0</v>
      </c>
      <c r="Q158" s="145">
        <v>0</v>
      </c>
      <c r="R158" s="145">
        <f>Q158*H158</f>
        <v>0</v>
      </c>
      <c r="S158" s="145">
        <v>0</v>
      </c>
      <c r="T158" s="146">
        <f>S158*H158</f>
        <v>0</v>
      </c>
      <c r="AR158" s="147" t="s">
        <v>447</v>
      </c>
      <c r="AT158" s="147" t="s">
        <v>344</v>
      </c>
      <c r="AU158" s="147" t="s">
        <v>86</v>
      </c>
      <c r="AY158" s="17" t="s">
        <v>177</v>
      </c>
      <c r="BE158" s="148">
        <f>IF(N158="základní",J158,0)</f>
        <v>0</v>
      </c>
      <c r="BF158" s="148">
        <f>IF(N158="snížená",J158,0)</f>
        <v>0</v>
      </c>
      <c r="BG158" s="148">
        <f>IF(N158="zákl. přenesená",J158,0)</f>
        <v>0</v>
      </c>
      <c r="BH158" s="148">
        <f>IF(N158="sníž. přenesená",J158,0)</f>
        <v>0</v>
      </c>
      <c r="BI158" s="148">
        <f>IF(N158="nulová",J158,0)</f>
        <v>0</v>
      </c>
      <c r="BJ158" s="17" t="s">
        <v>84</v>
      </c>
      <c r="BK158" s="148">
        <f>ROUND(I158*H158,2)</f>
        <v>0</v>
      </c>
      <c r="BL158" s="17" t="s">
        <v>354</v>
      </c>
      <c r="BM158" s="147" t="s">
        <v>4031</v>
      </c>
    </row>
    <row r="159" spans="2:65" s="1" customFormat="1" ht="11.25">
      <c r="B159" s="32"/>
      <c r="D159" s="149" t="s">
        <v>186</v>
      </c>
      <c r="F159" s="150" t="s">
        <v>4030</v>
      </c>
      <c r="I159" s="151"/>
      <c r="L159" s="32"/>
      <c r="M159" s="152"/>
      <c r="T159" s="56"/>
      <c r="AT159" s="17" t="s">
        <v>186</v>
      </c>
      <c r="AU159" s="17" t="s">
        <v>86</v>
      </c>
    </row>
    <row r="160" spans="2:65" s="1" customFormat="1" ht="16.5" customHeight="1">
      <c r="B160" s="32"/>
      <c r="C160" s="183" t="s">
        <v>350</v>
      </c>
      <c r="D160" s="183" t="s">
        <v>344</v>
      </c>
      <c r="E160" s="184" t="s">
        <v>4032</v>
      </c>
      <c r="F160" s="185" t="s">
        <v>4033</v>
      </c>
      <c r="G160" s="186" t="s">
        <v>393</v>
      </c>
      <c r="H160" s="187">
        <v>6</v>
      </c>
      <c r="I160" s="188"/>
      <c r="J160" s="189">
        <f>ROUND(I160*H160,2)</f>
        <v>0</v>
      </c>
      <c r="K160" s="185" t="s">
        <v>1</v>
      </c>
      <c r="L160" s="190"/>
      <c r="M160" s="191" t="s">
        <v>1</v>
      </c>
      <c r="N160" s="192" t="s">
        <v>42</v>
      </c>
      <c r="P160" s="145">
        <f>O160*H160</f>
        <v>0</v>
      </c>
      <c r="Q160" s="145">
        <v>0</v>
      </c>
      <c r="R160" s="145">
        <f>Q160*H160</f>
        <v>0</v>
      </c>
      <c r="S160" s="145">
        <v>0</v>
      </c>
      <c r="T160" s="146">
        <f>S160*H160</f>
        <v>0</v>
      </c>
      <c r="AR160" s="147" t="s">
        <v>447</v>
      </c>
      <c r="AT160" s="147" t="s">
        <v>344</v>
      </c>
      <c r="AU160" s="147" t="s">
        <v>86</v>
      </c>
      <c r="AY160" s="17" t="s">
        <v>177</v>
      </c>
      <c r="BE160" s="148">
        <f>IF(N160="základní",J160,0)</f>
        <v>0</v>
      </c>
      <c r="BF160" s="148">
        <f>IF(N160="snížená",J160,0)</f>
        <v>0</v>
      </c>
      <c r="BG160" s="148">
        <f>IF(N160="zákl. přenesená",J160,0)</f>
        <v>0</v>
      </c>
      <c r="BH160" s="148">
        <f>IF(N160="sníž. přenesená",J160,0)</f>
        <v>0</v>
      </c>
      <c r="BI160" s="148">
        <f>IF(N160="nulová",J160,0)</f>
        <v>0</v>
      </c>
      <c r="BJ160" s="17" t="s">
        <v>84</v>
      </c>
      <c r="BK160" s="148">
        <f>ROUND(I160*H160,2)</f>
        <v>0</v>
      </c>
      <c r="BL160" s="17" t="s">
        <v>354</v>
      </c>
      <c r="BM160" s="147" t="s">
        <v>4034</v>
      </c>
    </row>
    <row r="161" spans="2:65" s="1" customFormat="1" ht="11.25">
      <c r="B161" s="32"/>
      <c r="D161" s="149" t="s">
        <v>186</v>
      </c>
      <c r="F161" s="150" t="s">
        <v>4033</v>
      </c>
      <c r="I161" s="151"/>
      <c r="L161" s="32"/>
      <c r="M161" s="152"/>
      <c r="T161" s="56"/>
      <c r="AT161" s="17" t="s">
        <v>186</v>
      </c>
      <c r="AU161" s="17" t="s">
        <v>86</v>
      </c>
    </row>
    <row r="162" spans="2:65" s="1" customFormat="1" ht="24.2" customHeight="1">
      <c r="B162" s="32"/>
      <c r="C162" s="136" t="s">
        <v>354</v>
      </c>
      <c r="D162" s="136" t="s">
        <v>180</v>
      </c>
      <c r="E162" s="137" t="s">
        <v>4035</v>
      </c>
      <c r="F162" s="138" t="s">
        <v>4036</v>
      </c>
      <c r="G162" s="139" t="s">
        <v>393</v>
      </c>
      <c r="H162" s="140">
        <v>45</v>
      </c>
      <c r="I162" s="141"/>
      <c r="J162" s="142">
        <f>ROUND(I162*H162,2)</f>
        <v>0</v>
      </c>
      <c r="K162" s="138" t="s">
        <v>3997</v>
      </c>
      <c r="L162" s="32"/>
      <c r="M162" s="143" t="s">
        <v>1</v>
      </c>
      <c r="N162" s="144" t="s">
        <v>42</v>
      </c>
      <c r="P162" s="145">
        <f>O162*H162</f>
        <v>0</v>
      </c>
      <c r="Q162" s="145">
        <v>0</v>
      </c>
      <c r="R162" s="145">
        <f>Q162*H162</f>
        <v>0</v>
      </c>
      <c r="S162" s="145">
        <v>0</v>
      </c>
      <c r="T162" s="146">
        <f>S162*H162</f>
        <v>0</v>
      </c>
      <c r="AR162" s="147" t="s">
        <v>354</v>
      </c>
      <c r="AT162" s="147" t="s">
        <v>180</v>
      </c>
      <c r="AU162" s="147" t="s">
        <v>86</v>
      </c>
      <c r="AY162" s="17" t="s">
        <v>177</v>
      </c>
      <c r="BE162" s="148">
        <f>IF(N162="základní",J162,0)</f>
        <v>0</v>
      </c>
      <c r="BF162" s="148">
        <f>IF(N162="snížená",J162,0)</f>
        <v>0</v>
      </c>
      <c r="BG162" s="148">
        <f>IF(N162="zákl. přenesená",J162,0)</f>
        <v>0</v>
      </c>
      <c r="BH162" s="148">
        <f>IF(N162="sníž. přenesená",J162,0)</f>
        <v>0</v>
      </c>
      <c r="BI162" s="148">
        <f>IF(N162="nulová",J162,0)</f>
        <v>0</v>
      </c>
      <c r="BJ162" s="17" t="s">
        <v>84</v>
      </c>
      <c r="BK162" s="148">
        <f>ROUND(I162*H162,2)</f>
        <v>0</v>
      </c>
      <c r="BL162" s="17" t="s">
        <v>354</v>
      </c>
      <c r="BM162" s="147" t="s">
        <v>4037</v>
      </c>
    </row>
    <row r="163" spans="2:65" s="1" customFormat="1" ht="19.5">
      <c r="B163" s="32"/>
      <c r="D163" s="149" t="s">
        <v>186</v>
      </c>
      <c r="F163" s="150" t="s">
        <v>4036</v>
      </c>
      <c r="I163" s="151"/>
      <c r="L163" s="32"/>
      <c r="M163" s="152"/>
      <c r="T163" s="56"/>
      <c r="AT163" s="17" t="s">
        <v>186</v>
      </c>
      <c r="AU163" s="17" t="s">
        <v>86</v>
      </c>
    </row>
    <row r="164" spans="2:65" s="1" customFormat="1" ht="16.5" customHeight="1">
      <c r="B164" s="32"/>
      <c r="C164" s="183" t="s">
        <v>360</v>
      </c>
      <c r="D164" s="183" t="s">
        <v>344</v>
      </c>
      <c r="E164" s="184" t="s">
        <v>4038</v>
      </c>
      <c r="F164" s="185" t="s">
        <v>4039</v>
      </c>
      <c r="G164" s="186" t="s">
        <v>393</v>
      </c>
      <c r="H164" s="187">
        <v>45</v>
      </c>
      <c r="I164" s="188"/>
      <c r="J164" s="189">
        <f>ROUND(I164*H164,2)</f>
        <v>0</v>
      </c>
      <c r="K164" s="185" t="s">
        <v>1</v>
      </c>
      <c r="L164" s="190"/>
      <c r="M164" s="191" t="s">
        <v>1</v>
      </c>
      <c r="N164" s="192" t="s">
        <v>42</v>
      </c>
      <c r="P164" s="145">
        <f>O164*H164</f>
        <v>0</v>
      </c>
      <c r="Q164" s="145">
        <v>0</v>
      </c>
      <c r="R164" s="145">
        <f>Q164*H164</f>
        <v>0</v>
      </c>
      <c r="S164" s="145">
        <v>0</v>
      </c>
      <c r="T164" s="146">
        <f>S164*H164</f>
        <v>0</v>
      </c>
      <c r="AR164" s="147" t="s">
        <v>447</v>
      </c>
      <c r="AT164" s="147" t="s">
        <v>344</v>
      </c>
      <c r="AU164" s="147" t="s">
        <v>86</v>
      </c>
      <c r="AY164" s="17" t="s">
        <v>177</v>
      </c>
      <c r="BE164" s="148">
        <f>IF(N164="základní",J164,0)</f>
        <v>0</v>
      </c>
      <c r="BF164" s="148">
        <f>IF(N164="snížená",J164,0)</f>
        <v>0</v>
      </c>
      <c r="BG164" s="148">
        <f>IF(N164="zákl. přenesená",J164,0)</f>
        <v>0</v>
      </c>
      <c r="BH164" s="148">
        <f>IF(N164="sníž. přenesená",J164,0)</f>
        <v>0</v>
      </c>
      <c r="BI164" s="148">
        <f>IF(N164="nulová",J164,0)</f>
        <v>0</v>
      </c>
      <c r="BJ164" s="17" t="s">
        <v>84</v>
      </c>
      <c r="BK164" s="148">
        <f>ROUND(I164*H164,2)</f>
        <v>0</v>
      </c>
      <c r="BL164" s="17" t="s">
        <v>354</v>
      </c>
      <c r="BM164" s="147" t="s">
        <v>4040</v>
      </c>
    </row>
    <row r="165" spans="2:65" s="1" customFormat="1" ht="11.25">
      <c r="B165" s="32"/>
      <c r="D165" s="149" t="s">
        <v>186</v>
      </c>
      <c r="F165" s="150" t="s">
        <v>4039</v>
      </c>
      <c r="I165" s="151"/>
      <c r="L165" s="32"/>
      <c r="M165" s="152"/>
      <c r="T165" s="56"/>
      <c r="AT165" s="17" t="s">
        <v>186</v>
      </c>
      <c r="AU165" s="17" t="s">
        <v>86</v>
      </c>
    </row>
    <row r="166" spans="2:65" s="1" customFormat="1" ht="16.5" customHeight="1">
      <c r="B166" s="32"/>
      <c r="C166" s="136" t="s">
        <v>365</v>
      </c>
      <c r="D166" s="136" t="s">
        <v>180</v>
      </c>
      <c r="E166" s="137" t="s">
        <v>4041</v>
      </c>
      <c r="F166" s="138" t="s">
        <v>4042</v>
      </c>
      <c r="G166" s="139" t="s">
        <v>393</v>
      </c>
      <c r="H166" s="140">
        <v>11</v>
      </c>
      <c r="I166" s="141"/>
      <c r="J166" s="142">
        <f>ROUND(I166*H166,2)</f>
        <v>0</v>
      </c>
      <c r="K166" s="138" t="s">
        <v>1</v>
      </c>
      <c r="L166" s="32"/>
      <c r="M166" s="143" t="s">
        <v>1</v>
      </c>
      <c r="N166" s="144" t="s">
        <v>42</v>
      </c>
      <c r="P166" s="145">
        <f>O166*H166</f>
        <v>0</v>
      </c>
      <c r="Q166" s="145">
        <v>0</v>
      </c>
      <c r="R166" s="145">
        <f>Q166*H166</f>
        <v>0</v>
      </c>
      <c r="S166" s="145">
        <v>0</v>
      </c>
      <c r="T166" s="146">
        <f>S166*H166</f>
        <v>0</v>
      </c>
      <c r="AR166" s="147" t="s">
        <v>354</v>
      </c>
      <c r="AT166" s="147" t="s">
        <v>180</v>
      </c>
      <c r="AU166" s="147" t="s">
        <v>86</v>
      </c>
      <c r="AY166" s="17" t="s">
        <v>177</v>
      </c>
      <c r="BE166" s="148">
        <f>IF(N166="základní",J166,0)</f>
        <v>0</v>
      </c>
      <c r="BF166" s="148">
        <f>IF(N166="snížená",J166,0)</f>
        <v>0</v>
      </c>
      <c r="BG166" s="148">
        <f>IF(N166="zákl. přenesená",J166,0)</f>
        <v>0</v>
      </c>
      <c r="BH166" s="148">
        <f>IF(N166="sníž. přenesená",J166,0)</f>
        <v>0</v>
      </c>
      <c r="BI166" s="148">
        <f>IF(N166="nulová",J166,0)</f>
        <v>0</v>
      </c>
      <c r="BJ166" s="17" t="s">
        <v>84</v>
      </c>
      <c r="BK166" s="148">
        <f>ROUND(I166*H166,2)</f>
        <v>0</v>
      </c>
      <c r="BL166" s="17" t="s">
        <v>354</v>
      </c>
      <c r="BM166" s="147" t="s">
        <v>4043</v>
      </c>
    </row>
    <row r="167" spans="2:65" s="1" customFormat="1" ht="11.25">
      <c r="B167" s="32"/>
      <c r="D167" s="149" t="s">
        <v>186</v>
      </c>
      <c r="F167" s="150" t="s">
        <v>4042</v>
      </c>
      <c r="I167" s="151"/>
      <c r="L167" s="32"/>
      <c r="M167" s="152"/>
      <c r="T167" s="56"/>
      <c r="AT167" s="17" t="s">
        <v>186</v>
      </c>
      <c r="AU167" s="17" t="s">
        <v>86</v>
      </c>
    </row>
    <row r="168" spans="2:65" s="1" customFormat="1" ht="16.5" customHeight="1">
      <c r="B168" s="32"/>
      <c r="C168" s="183" t="s">
        <v>372</v>
      </c>
      <c r="D168" s="183" t="s">
        <v>344</v>
      </c>
      <c r="E168" s="184" t="s">
        <v>4044</v>
      </c>
      <c r="F168" s="185" t="s">
        <v>4045</v>
      </c>
      <c r="G168" s="186" t="s">
        <v>393</v>
      </c>
      <c r="H168" s="187">
        <v>11</v>
      </c>
      <c r="I168" s="188"/>
      <c r="J168" s="189">
        <f>ROUND(I168*H168,2)</f>
        <v>0</v>
      </c>
      <c r="K168" s="185" t="s">
        <v>1</v>
      </c>
      <c r="L168" s="190"/>
      <c r="M168" s="191" t="s">
        <v>1</v>
      </c>
      <c r="N168" s="192" t="s">
        <v>42</v>
      </c>
      <c r="P168" s="145">
        <f>O168*H168</f>
        <v>0</v>
      </c>
      <c r="Q168" s="145">
        <v>0</v>
      </c>
      <c r="R168" s="145">
        <f>Q168*H168</f>
        <v>0</v>
      </c>
      <c r="S168" s="145">
        <v>0</v>
      </c>
      <c r="T168" s="146">
        <f>S168*H168</f>
        <v>0</v>
      </c>
      <c r="AR168" s="147" t="s">
        <v>447</v>
      </c>
      <c r="AT168" s="147" t="s">
        <v>344</v>
      </c>
      <c r="AU168" s="147" t="s">
        <v>86</v>
      </c>
      <c r="AY168" s="17" t="s">
        <v>177</v>
      </c>
      <c r="BE168" s="148">
        <f>IF(N168="základní",J168,0)</f>
        <v>0</v>
      </c>
      <c r="BF168" s="148">
        <f>IF(N168="snížená",J168,0)</f>
        <v>0</v>
      </c>
      <c r="BG168" s="148">
        <f>IF(N168="zákl. přenesená",J168,0)</f>
        <v>0</v>
      </c>
      <c r="BH168" s="148">
        <f>IF(N168="sníž. přenesená",J168,0)</f>
        <v>0</v>
      </c>
      <c r="BI168" s="148">
        <f>IF(N168="nulová",J168,0)</f>
        <v>0</v>
      </c>
      <c r="BJ168" s="17" t="s">
        <v>84</v>
      </c>
      <c r="BK168" s="148">
        <f>ROUND(I168*H168,2)</f>
        <v>0</v>
      </c>
      <c r="BL168" s="17" t="s">
        <v>354</v>
      </c>
      <c r="BM168" s="147" t="s">
        <v>4046</v>
      </c>
    </row>
    <row r="169" spans="2:65" s="1" customFormat="1" ht="11.25">
      <c r="B169" s="32"/>
      <c r="D169" s="149" t="s">
        <v>186</v>
      </c>
      <c r="F169" s="150" t="s">
        <v>4045</v>
      </c>
      <c r="I169" s="151"/>
      <c r="L169" s="32"/>
      <c r="M169" s="152"/>
      <c r="T169" s="56"/>
      <c r="AT169" s="17" t="s">
        <v>186</v>
      </c>
      <c r="AU169" s="17" t="s">
        <v>86</v>
      </c>
    </row>
    <row r="170" spans="2:65" s="1" customFormat="1" ht="24.2" customHeight="1">
      <c r="B170" s="32"/>
      <c r="C170" s="136" t="s">
        <v>378</v>
      </c>
      <c r="D170" s="136" t="s">
        <v>180</v>
      </c>
      <c r="E170" s="137" t="s">
        <v>4047</v>
      </c>
      <c r="F170" s="138" t="s">
        <v>4048</v>
      </c>
      <c r="G170" s="139" t="s">
        <v>393</v>
      </c>
      <c r="H170" s="140">
        <v>1</v>
      </c>
      <c r="I170" s="141"/>
      <c r="J170" s="142">
        <f>ROUND(I170*H170,2)</f>
        <v>0</v>
      </c>
      <c r="K170" s="138" t="s">
        <v>3997</v>
      </c>
      <c r="L170" s="32"/>
      <c r="M170" s="143" t="s">
        <v>1</v>
      </c>
      <c r="N170" s="144" t="s">
        <v>42</v>
      </c>
      <c r="P170" s="145">
        <f>O170*H170</f>
        <v>0</v>
      </c>
      <c r="Q170" s="145">
        <v>0</v>
      </c>
      <c r="R170" s="145">
        <f>Q170*H170</f>
        <v>0</v>
      </c>
      <c r="S170" s="145">
        <v>0</v>
      </c>
      <c r="T170" s="146">
        <f>S170*H170</f>
        <v>0</v>
      </c>
      <c r="AR170" s="147" t="s">
        <v>354</v>
      </c>
      <c r="AT170" s="147" t="s">
        <v>180</v>
      </c>
      <c r="AU170" s="147" t="s">
        <v>86</v>
      </c>
      <c r="AY170" s="17" t="s">
        <v>177</v>
      </c>
      <c r="BE170" s="148">
        <f>IF(N170="základní",J170,0)</f>
        <v>0</v>
      </c>
      <c r="BF170" s="148">
        <f>IF(N170="snížená",J170,0)</f>
        <v>0</v>
      </c>
      <c r="BG170" s="148">
        <f>IF(N170="zákl. přenesená",J170,0)</f>
        <v>0</v>
      </c>
      <c r="BH170" s="148">
        <f>IF(N170="sníž. přenesená",J170,0)</f>
        <v>0</v>
      </c>
      <c r="BI170" s="148">
        <f>IF(N170="nulová",J170,0)</f>
        <v>0</v>
      </c>
      <c r="BJ170" s="17" t="s">
        <v>84</v>
      </c>
      <c r="BK170" s="148">
        <f>ROUND(I170*H170,2)</f>
        <v>0</v>
      </c>
      <c r="BL170" s="17" t="s">
        <v>354</v>
      </c>
      <c r="BM170" s="147" t="s">
        <v>4049</v>
      </c>
    </row>
    <row r="171" spans="2:65" s="1" customFormat="1" ht="11.25">
      <c r="B171" s="32"/>
      <c r="D171" s="149" t="s">
        <v>186</v>
      </c>
      <c r="F171" s="150" t="s">
        <v>4048</v>
      </c>
      <c r="I171" s="151"/>
      <c r="L171" s="32"/>
      <c r="M171" s="152"/>
      <c r="T171" s="56"/>
      <c r="AT171" s="17" t="s">
        <v>186</v>
      </c>
      <c r="AU171" s="17" t="s">
        <v>86</v>
      </c>
    </row>
    <row r="172" spans="2:65" s="1" customFormat="1" ht="16.5" customHeight="1">
      <c r="B172" s="32"/>
      <c r="C172" s="183" t="s">
        <v>7</v>
      </c>
      <c r="D172" s="183" t="s">
        <v>344</v>
      </c>
      <c r="E172" s="184" t="s">
        <v>4050</v>
      </c>
      <c r="F172" s="185" t="s">
        <v>4051</v>
      </c>
      <c r="G172" s="186" t="s">
        <v>393</v>
      </c>
      <c r="H172" s="187">
        <v>1</v>
      </c>
      <c r="I172" s="188"/>
      <c r="J172" s="189">
        <f>ROUND(I172*H172,2)</f>
        <v>0</v>
      </c>
      <c r="K172" s="185" t="s">
        <v>3846</v>
      </c>
      <c r="L172" s="190"/>
      <c r="M172" s="191" t="s">
        <v>1</v>
      </c>
      <c r="N172" s="192" t="s">
        <v>42</v>
      </c>
      <c r="P172" s="145">
        <f>O172*H172</f>
        <v>0</v>
      </c>
      <c r="Q172" s="145">
        <v>6.0000000000000002E-5</v>
      </c>
      <c r="R172" s="145">
        <f>Q172*H172</f>
        <v>6.0000000000000002E-5</v>
      </c>
      <c r="S172" s="145">
        <v>0</v>
      </c>
      <c r="T172" s="146">
        <f>S172*H172</f>
        <v>0</v>
      </c>
      <c r="AR172" s="147" t="s">
        <v>447</v>
      </c>
      <c r="AT172" s="147" t="s">
        <v>344</v>
      </c>
      <c r="AU172" s="147" t="s">
        <v>86</v>
      </c>
      <c r="AY172" s="17" t="s">
        <v>177</v>
      </c>
      <c r="BE172" s="148">
        <f>IF(N172="základní",J172,0)</f>
        <v>0</v>
      </c>
      <c r="BF172" s="148">
        <f>IF(N172="snížená",J172,0)</f>
        <v>0</v>
      </c>
      <c r="BG172" s="148">
        <f>IF(N172="zákl. přenesená",J172,0)</f>
        <v>0</v>
      </c>
      <c r="BH172" s="148">
        <f>IF(N172="sníž. přenesená",J172,0)</f>
        <v>0</v>
      </c>
      <c r="BI172" s="148">
        <f>IF(N172="nulová",J172,0)</f>
        <v>0</v>
      </c>
      <c r="BJ172" s="17" t="s">
        <v>84</v>
      </c>
      <c r="BK172" s="148">
        <f>ROUND(I172*H172,2)</f>
        <v>0</v>
      </c>
      <c r="BL172" s="17" t="s">
        <v>354</v>
      </c>
      <c r="BM172" s="147" t="s">
        <v>4052</v>
      </c>
    </row>
    <row r="173" spans="2:65" s="1" customFormat="1" ht="11.25">
      <c r="B173" s="32"/>
      <c r="D173" s="149" t="s">
        <v>186</v>
      </c>
      <c r="F173" s="150" t="s">
        <v>4051</v>
      </c>
      <c r="I173" s="151"/>
      <c r="L173" s="32"/>
      <c r="M173" s="152"/>
      <c r="T173" s="56"/>
      <c r="AT173" s="17" t="s">
        <v>186</v>
      </c>
      <c r="AU173" s="17" t="s">
        <v>86</v>
      </c>
    </row>
    <row r="174" spans="2:65" s="1" customFormat="1" ht="16.5" customHeight="1">
      <c r="B174" s="32"/>
      <c r="C174" s="136" t="s">
        <v>390</v>
      </c>
      <c r="D174" s="136" t="s">
        <v>180</v>
      </c>
      <c r="E174" s="137" t="s">
        <v>4053</v>
      </c>
      <c r="F174" s="138" t="s">
        <v>4054</v>
      </c>
      <c r="G174" s="139" t="s">
        <v>393</v>
      </c>
      <c r="H174" s="140">
        <v>11</v>
      </c>
      <c r="I174" s="141"/>
      <c r="J174" s="142">
        <f>ROUND(I174*H174,2)</f>
        <v>0</v>
      </c>
      <c r="K174" s="138" t="s">
        <v>3997</v>
      </c>
      <c r="L174" s="32"/>
      <c r="M174" s="143" t="s">
        <v>1</v>
      </c>
      <c r="N174" s="144" t="s">
        <v>42</v>
      </c>
      <c r="P174" s="145">
        <f>O174*H174</f>
        <v>0</v>
      </c>
      <c r="Q174" s="145">
        <v>0</v>
      </c>
      <c r="R174" s="145">
        <f>Q174*H174</f>
        <v>0</v>
      </c>
      <c r="S174" s="145">
        <v>0</v>
      </c>
      <c r="T174" s="146">
        <f>S174*H174</f>
        <v>0</v>
      </c>
      <c r="AR174" s="147" t="s">
        <v>354</v>
      </c>
      <c r="AT174" s="147" t="s">
        <v>180</v>
      </c>
      <c r="AU174" s="147" t="s">
        <v>86</v>
      </c>
      <c r="AY174" s="17" t="s">
        <v>177</v>
      </c>
      <c r="BE174" s="148">
        <f>IF(N174="základní",J174,0)</f>
        <v>0</v>
      </c>
      <c r="BF174" s="148">
        <f>IF(N174="snížená",J174,0)</f>
        <v>0</v>
      </c>
      <c r="BG174" s="148">
        <f>IF(N174="zákl. přenesená",J174,0)</f>
        <v>0</v>
      </c>
      <c r="BH174" s="148">
        <f>IF(N174="sníž. přenesená",J174,0)</f>
        <v>0</v>
      </c>
      <c r="BI174" s="148">
        <f>IF(N174="nulová",J174,0)</f>
        <v>0</v>
      </c>
      <c r="BJ174" s="17" t="s">
        <v>84</v>
      </c>
      <c r="BK174" s="148">
        <f>ROUND(I174*H174,2)</f>
        <v>0</v>
      </c>
      <c r="BL174" s="17" t="s">
        <v>354</v>
      </c>
      <c r="BM174" s="147" t="s">
        <v>4055</v>
      </c>
    </row>
    <row r="175" spans="2:65" s="1" customFormat="1" ht="11.25">
      <c r="B175" s="32"/>
      <c r="D175" s="149" t="s">
        <v>186</v>
      </c>
      <c r="F175" s="150" t="s">
        <v>4054</v>
      </c>
      <c r="I175" s="151"/>
      <c r="L175" s="32"/>
      <c r="M175" s="152"/>
      <c r="T175" s="56"/>
      <c r="AT175" s="17" t="s">
        <v>186</v>
      </c>
      <c r="AU175" s="17" t="s">
        <v>86</v>
      </c>
    </row>
    <row r="176" spans="2:65" s="1" customFormat="1" ht="16.5" customHeight="1">
      <c r="B176" s="32"/>
      <c r="C176" s="183" t="s">
        <v>397</v>
      </c>
      <c r="D176" s="183" t="s">
        <v>344</v>
      </c>
      <c r="E176" s="184" t="s">
        <v>4056</v>
      </c>
      <c r="F176" s="185" t="s">
        <v>4057</v>
      </c>
      <c r="G176" s="186" t="s">
        <v>393</v>
      </c>
      <c r="H176" s="187">
        <v>11</v>
      </c>
      <c r="I176" s="188"/>
      <c r="J176" s="189">
        <f>ROUND(I176*H176,2)</f>
        <v>0</v>
      </c>
      <c r="K176" s="185" t="s">
        <v>1</v>
      </c>
      <c r="L176" s="190"/>
      <c r="M176" s="191" t="s">
        <v>1</v>
      </c>
      <c r="N176" s="192" t="s">
        <v>42</v>
      </c>
      <c r="P176" s="145">
        <f>O176*H176</f>
        <v>0</v>
      </c>
      <c r="Q176" s="145">
        <v>0</v>
      </c>
      <c r="R176" s="145">
        <f>Q176*H176</f>
        <v>0</v>
      </c>
      <c r="S176" s="145">
        <v>0</v>
      </c>
      <c r="T176" s="146">
        <f>S176*H176</f>
        <v>0</v>
      </c>
      <c r="AR176" s="147" t="s">
        <v>447</v>
      </c>
      <c r="AT176" s="147" t="s">
        <v>344</v>
      </c>
      <c r="AU176" s="147" t="s">
        <v>86</v>
      </c>
      <c r="AY176" s="17" t="s">
        <v>177</v>
      </c>
      <c r="BE176" s="148">
        <f>IF(N176="základní",J176,0)</f>
        <v>0</v>
      </c>
      <c r="BF176" s="148">
        <f>IF(N176="snížená",J176,0)</f>
        <v>0</v>
      </c>
      <c r="BG176" s="148">
        <f>IF(N176="zákl. přenesená",J176,0)</f>
        <v>0</v>
      </c>
      <c r="BH176" s="148">
        <f>IF(N176="sníž. přenesená",J176,0)</f>
        <v>0</v>
      </c>
      <c r="BI176" s="148">
        <f>IF(N176="nulová",J176,0)</f>
        <v>0</v>
      </c>
      <c r="BJ176" s="17" t="s">
        <v>84</v>
      </c>
      <c r="BK176" s="148">
        <f>ROUND(I176*H176,2)</f>
        <v>0</v>
      </c>
      <c r="BL176" s="17" t="s">
        <v>354</v>
      </c>
      <c r="BM176" s="147" t="s">
        <v>4058</v>
      </c>
    </row>
    <row r="177" spans="2:65" s="1" customFormat="1" ht="11.25">
      <c r="B177" s="32"/>
      <c r="D177" s="149" t="s">
        <v>186</v>
      </c>
      <c r="F177" s="150" t="s">
        <v>4057</v>
      </c>
      <c r="I177" s="151"/>
      <c r="L177" s="32"/>
      <c r="M177" s="152"/>
      <c r="T177" s="56"/>
      <c r="AT177" s="17" t="s">
        <v>186</v>
      </c>
      <c r="AU177" s="17" t="s">
        <v>86</v>
      </c>
    </row>
    <row r="178" spans="2:65" s="1" customFormat="1" ht="16.5" customHeight="1">
      <c r="B178" s="32"/>
      <c r="C178" s="136" t="s">
        <v>402</v>
      </c>
      <c r="D178" s="136" t="s">
        <v>180</v>
      </c>
      <c r="E178" s="137" t="s">
        <v>4059</v>
      </c>
      <c r="F178" s="138" t="s">
        <v>4060</v>
      </c>
      <c r="G178" s="139" t="s">
        <v>393</v>
      </c>
      <c r="H178" s="140">
        <v>4</v>
      </c>
      <c r="I178" s="141"/>
      <c r="J178" s="142">
        <f>ROUND(I178*H178,2)</f>
        <v>0</v>
      </c>
      <c r="K178" s="138" t="s">
        <v>3997</v>
      </c>
      <c r="L178" s="32"/>
      <c r="M178" s="143" t="s">
        <v>1</v>
      </c>
      <c r="N178" s="144" t="s">
        <v>42</v>
      </c>
      <c r="P178" s="145">
        <f>O178*H178</f>
        <v>0</v>
      </c>
      <c r="Q178" s="145">
        <v>0</v>
      </c>
      <c r="R178" s="145">
        <f>Q178*H178</f>
        <v>0</v>
      </c>
      <c r="S178" s="145">
        <v>0</v>
      </c>
      <c r="T178" s="146">
        <f>S178*H178</f>
        <v>0</v>
      </c>
      <c r="AR178" s="147" t="s">
        <v>354</v>
      </c>
      <c r="AT178" s="147" t="s">
        <v>180</v>
      </c>
      <c r="AU178" s="147" t="s">
        <v>86</v>
      </c>
      <c r="AY178" s="17" t="s">
        <v>177</v>
      </c>
      <c r="BE178" s="148">
        <f>IF(N178="základní",J178,0)</f>
        <v>0</v>
      </c>
      <c r="BF178" s="148">
        <f>IF(N178="snížená",J178,0)</f>
        <v>0</v>
      </c>
      <c r="BG178" s="148">
        <f>IF(N178="zákl. přenesená",J178,0)</f>
        <v>0</v>
      </c>
      <c r="BH178" s="148">
        <f>IF(N178="sníž. přenesená",J178,0)</f>
        <v>0</v>
      </c>
      <c r="BI178" s="148">
        <f>IF(N178="nulová",J178,0)</f>
        <v>0</v>
      </c>
      <c r="BJ178" s="17" t="s">
        <v>84</v>
      </c>
      <c r="BK178" s="148">
        <f>ROUND(I178*H178,2)</f>
        <v>0</v>
      </c>
      <c r="BL178" s="17" t="s">
        <v>354</v>
      </c>
      <c r="BM178" s="147" t="s">
        <v>4061</v>
      </c>
    </row>
    <row r="179" spans="2:65" s="1" customFormat="1" ht="11.25">
      <c r="B179" s="32"/>
      <c r="D179" s="149" t="s">
        <v>186</v>
      </c>
      <c r="F179" s="150" t="s">
        <v>4060</v>
      </c>
      <c r="I179" s="151"/>
      <c r="L179" s="32"/>
      <c r="M179" s="152"/>
      <c r="T179" s="56"/>
      <c r="AT179" s="17" t="s">
        <v>186</v>
      </c>
      <c r="AU179" s="17" t="s">
        <v>86</v>
      </c>
    </row>
    <row r="180" spans="2:65" s="1" customFormat="1" ht="16.5" customHeight="1">
      <c r="B180" s="32"/>
      <c r="C180" s="183" t="s">
        <v>406</v>
      </c>
      <c r="D180" s="183" t="s">
        <v>344</v>
      </c>
      <c r="E180" s="184" t="s">
        <v>4062</v>
      </c>
      <c r="F180" s="185" t="s">
        <v>4063</v>
      </c>
      <c r="G180" s="186" t="s">
        <v>393</v>
      </c>
      <c r="H180" s="187">
        <v>2</v>
      </c>
      <c r="I180" s="188"/>
      <c r="J180" s="189">
        <f>ROUND(I180*H180,2)</f>
        <v>0</v>
      </c>
      <c r="K180" s="185" t="s">
        <v>1</v>
      </c>
      <c r="L180" s="190"/>
      <c r="M180" s="191" t="s">
        <v>1</v>
      </c>
      <c r="N180" s="192" t="s">
        <v>42</v>
      </c>
      <c r="P180" s="145">
        <f>O180*H180</f>
        <v>0</v>
      </c>
      <c r="Q180" s="145">
        <v>1.2E-4</v>
      </c>
      <c r="R180" s="145">
        <f>Q180*H180</f>
        <v>2.4000000000000001E-4</v>
      </c>
      <c r="S180" s="145">
        <v>0</v>
      </c>
      <c r="T180" s="146">
        <f>S180*H180</f>
        <v>0</v>
      </c>
      <c r="AR180" s="147" t="s">
        <v>447</v>
      </c>
      <c r="AT180" s="147" t="s">
        <v>344</v>
      </c>
      <c r="AU180" s="147" t="s">
        <v>86</v>
      </c>
      <c r="AY180" s="17" t="s">
        <v>177</v>
      </c>
      <c r="BE180" s="148">
        <f>IF(N180="základní",J180,0)</f>
        <v>0</v>
      </c>
      <c r="BF180" s="148">
        <f>IF(N180="snížená",J180,0)</f>
        <v>0</v>
      </c>
      <c r="BG180" s="148">
        <f>IF(N180="zákl. přenesená",J180,0)</f>
        <v>0</v>
      </c>
      <c r="BH180" s="148">
        <f>IF(N180="sníž. přenesená",J180,0)</f>
        <v>0</v>
      </c>
      <c r="BI180" s="148">
        <f>IF(N180="nulová",J180,0)</f>
        <v>0</v>
      </c>
      <c r="BJ180" s="17" t="s">
        <v>84</v>
      </c>
      <c r="BK180" s="148">
        <f>ROUND(I180*H180,2)</f>
        <v>0</v>
      </c>
      <c r="BL180" s="17" t="s">
        <v>354</v>
      </c>
      <c r="BM180" s="147" t="s">
        <v>4064</v>
      </c>
    </row>
    <row r="181" spans="2:65" s="1" customFormat="1" ht="11.25">
      <c r="B181" s="32"/>
      <c r="D181" s="149" t="s">
        <v>186</v>
      </c>
      <c r="F181" s="150" t="s">
        <v>4063</v>
      </c>
      <c r="I181" s="151"/>
      <c r="L181" s="32"/>
      <c r="M181" s="152"/>
      <c r="T181" s="56"/>
      <c r="AT181" s="17" t="s">
        <v>186</v>
      </c>
      <c r="AU181" s="17" t="s">
        <v>86</v>
      </c>
    </row>
    <row r="182" spans="2:65" s="1" customFormat="1" ht="16.5" customHeight="1">
      <c r="B182" s="32"/>
      <c r="C182" s="183" t="s">
        <v>412</v>
      </c>
      <c r="D182" s="183" t="s">
        <v>344</v>
      </c>
      <c r="E182" s="184" t="s">
        <v>4065</v>
      </c>
      <c r="F182" s="185" t="s">
        <v>4066</v>
      </c>
      <c r="G182" s="186" t="s">
        <v>393</v>
      </c>
      <c r="H182" s="187">
        <v>1</v>
      </c>
      <c r="I182" s="188"/>
      <c r="J182" s="189">
        <f>ROUND(I182*H182,2)</f>
        <v>0</v>
      </c>
      <c r="K182" s="185" t="s">
        <v>1</v>
      </c>
      <c r="L182" s="190"/>
      <c r="M182" s="191" t="s">
        <v>1</v>
      </c>
      <c r="N182" s="192" t="s">
        <v>42</v>
      </c>
      <c r="P182" s="145">
        <f>O182*H182</f>
        <v>0</v>
      </c>
      <c r="Q182" s="145">
        <v>1.2E-4</v>
      </c>
      <c r="R182" s="145">
        <f>Q182*H182</f>
        <v>1.2E-4</v>
      </c>
      <c r="S182" s="145">
        <v>0</v>
      </c>
      <c r="T182" s="146">
        <f>S182*H182</f>
        <v>0</v>
      </c>
      <c r="AR182" s="147" t="s">
        <v>447</v>
      </c>
      <c r="AT182" s="147" t="s">
        <v>344</v>
      </c>
      <c r="AU182" s="147" t="s">
        <v>86</v>
      </c>
      <c r="AY182" s="17" t="s">
        <v>177</v>
      </c>
      <c r="BE182" s="148">
        <f>IF(N182="základní",J182,0)</f>
        <v>0</v>
      </c>
      <c r="BF182" s="148">
        <f>IF(N182="snížená",J182,0)</f>
        <v>0</v>
      </c>
      <c r="BG182" s="148">
        <f>IF(N182="zákl. přenesená",J182,0)</f>
        <v>0</v>
      </c>
      <c r="BH182" s="148">
        <f>IF(N182="sníž. přenesená",J182,0)</f>
        <v>0</v>
      </c>
      <c r="BI182" s="148">
        <f>IF(N182="nulová",J182,0)</f>
        <v>0</v>
      </c>
      <c r="BJ182" s="17" t="s">
        <v>84</v>
      </c>
      <c r="BK182" s="148">
        <f>ROUND(I182*H182,2)</f>
        <v>0</v>
      </c>
      <c r="BL182" s="17" t="s">
        <v>354</v>
      </c>
      <c r="BM182" s="147" t="s">
        <v>4067</v>
      </c>
    </row>
    <row r="183" spans="2:65" s="1" customFormat="1" ht="11.25">
      <c r="B183" s="32"/>
      <c r="D183" s="149" t="s">
        <v>186</v>
      </c>
      <c r="F183" s="150" t="s">
        <v>4066</v>
      </c>
      <c r="I183" s="151"/>
      <c r="L183" s="32"/>
      <c r="M183" s="152"/>
      <c r="T183" s="56"/>
      <c r="AT183" s="17" t="s">
        <v>186</v>
      </c>
      <c r="AU183" s="17" t="s">
        <v>86</v>
      </c>
    </row>
    <row r="184" spans="2:65" s="1" customFormat="1" ht="16.5" customHeight="1">
      <c r="B184" s="32"/>
      <c r="C184" s="183" t="s">
        <v>418</v>
      </c>
      <c r="D184" s="183" t="s">
        <v>344</v>
      </c>
      <c r="E184" s="184" t="s">
        <v>4068</v>
      </c>
      <c r="F184" s="185" t="s">
        <v>4069</v>
      </c>
      <c r="G184" s="186" t="s">
        <v>393</v>
      </c>
      <c r="H184" s="187">
        <v>1</v>
      </c>
      <c r="I184" s="188"/>
      <c r="J184" s="189">
        <f>ROUND(I184*H184,2)</f>
        <v>0</v>
      </c>
      <c r="K184" s="185" t="s">
        <v>1</v>
      </c>
      <c r="L184" s="190"/>
      <c r="M184" s="191" t="s">
        <v>1</v>
      </c>
      <c r="N184" s="192" t="s">
        <v>42</v>
      </c>
      <c r="P184" s="145">
        <f>O184*H184</f>
        <v>0</v>
      </c>
      <c r="Q184" s="145">
        <v>1.2E-4</v>
      </c>
      <c r="R184" s="145">
        <f>Q184*H184</f>
        <v>1.2E-4</v>
      </c>
      <c r="S184" s="145">
        <v>0</v>
      </c>
      <c r="T184" s="146">
        <f>S184*H184</f>
        <v>0</v>
      </c>
      <c r="AR184" s="147" t="s">
        <v>447</v>
      </c>
      <c r="AT184" s="147" t="s">
        <v>344</v>
      </c>
      <c r="AU184" s="147" t="s">
        <v>86</v>
      </c>
      <c r="AY184" s="17" t="s">
        <v>177</v>
      </c>
      <c r="BE184" s="148">
        <f>IF(N184="základní",J184,0)</f>
        <v>0</v>
      </c>
      <c r="BF184" s="148">
        <f>IF(N184="snížená",J184,0)</f>
        <v>0</v>
      </c>
      <c r="BG184" s="148">
        <f>IF(N184="zákl. přenesená",J184,0)</f>
        <v>0</v>
      </c>
      <c r="BH184" s="148">
        <f>IF(N184="sníž. přenesená",J184,0)</f>
        <v>0</v>
      </c>
      <c r="BI184" s="148">
        <f>IF(N184="nulová",J184,0)</f>
        <v>0</v>
      </c>
      <c r="BJ184" s="17" t="s">
        <v>84</v>
      </c>
      <c r="BK184" s="148">
        <f>ROUND(I184*H184,2)</f>
        <v>0</v>
      </c>
      <c r="BL184" s="17" t="s">
        <v>354</v>
      </c>
      <c r="BM184" s="147" t="s">
        <v>4070</v>
      </c>
    </row>
    <row r="185" spans="2:65" s="1" customFormat="1" ht="11.25">
      <c r="B185" s="32"/>
      <c r="D185" s="149" t="s">
        <v>186</v>
      </c>
      <c r="F185" s="150" t="s">
        <v>4069</v>
      </c>
      <c r="I185" s="151"/>
      <c r="L185" s="32"/>
      <c r="M185" s="152"/>
      <c r="T185" s="56"/>
      <c r="AT185" s="17" t="s">
        <v>186</v>
      </c>
      <c r="AU185" s="17" t="s">
        <v>86</v>
      </c>
    </row>
    <row r="186" spans="2:65" s="1" customFormat="1" ht="16.5" customHeight="1">
      <c r="B186" s="32"/>
      <c r="C186" s="136" t="s">
        <v>425</v>
      </c>
      <c r="D186" s="136" t="s">
        <v>180</v>
      </c>
      <c r="E186" s="137" t="s">
        <v>4071</v>
      </c>
      <c r="F186" s="138" t="s">
        <v>4072</v>
      </c>
      <c r="G186" s="139" t="s">
        <v>393</v>
      </c>
      <c r="H186" s="140">
        <v>5</v>
      </c>
      <c r="I186" s="141"/>
      <c r="J186" s="142">
        <f>ROUND(I186*H186,2)</f>
        <v>0</v>
      </c>
      <c r="K186" s="138" t="s">
        <v>3832</v>
      </c>
      <c r="L186" s="32"/>
      <c r="M186" s="143" t="s">
        <v>1</v>
      </c>
      <c r="N186" s="144" t="s">
        <v>42</v>
      </c>
      <c r="P186" s="145">
        <f>O186*H186</f>
        <v>0</v>
      </c>
      <c r="Q186" s="145">
        <v>0</v>
      </c>
      <c r="R186" s="145">
        <f>Q186*H186</f>
        <v>0</v>
      </c>
      <c r="S186" s="145">
        <v>0</v>
      </c>
      <c r="T186" s="146">
        <f>S186*H186</f>
        <v>0</v>
      </c>
      <c r="AR186" s="147" t="s">
        <v>354</v>
      </c>
      <c r="AT186" s="147" t="s">
        <v>180</v>
      </c>
      <c r="AU186" s="147" t="s">
        <v>86</v>
      </c>
      <c r="AY186" s="17" t="s">
        <v>177</v>
      </c>
      <c r="BE186" s="148">
        <f>IF(N186="základní",J186,0)</f>
        <v>0</v>
      </c>
      <c r="BF186" s="148">
        <f>IF(N186="snížená",J186,0)</f>
        <v>0</v>
      </c>
      <c r="BG186" s="148">
        <f>IF(N186="zákl. přenesená",J186,0)</f>
        <v>0</v>
      </c>
      <c r="BH186" s="148">
        <f>IF(N186="sníž. přenesená",J186,0)</f>
        <v>0</v>
      </c>
      <c r="BI186" s="148">
        <f>IF(N186="nulová",J186,0)</f>
        <v>0</v>
      </c>
      <c r="BJ186" s="17" t="s">
        <v>84</v>
      </c>
      <c r="BK186" s="148">
        <f>ROUND(I186*H186,2)</f>
        <v>0</v>
      </c>
      <c r="BL186" s="17" t="s">
        <v>354</v>
      </c>
      <c r="BM186" s="147" t="s">
        <v>4073</v>
      </c>
    </row>
    <row r="187" spans="2:65" s="1" customFormat="1" ht="11.25">
      <c r="B187" s="32"/>
      <c r="D187" s="149" t="s">
        <v>186</v>
      </c>
      <c r="F187" s="150" t="s">
        <v>4072</v>
      </c>
      <c r="I187" s="151"/>
      <c r="L187" s="32"/>
      <c r="M187" s="152"/>
      <c r="T187" s="56"/>
      <c r="AT187" s="17" t="s">
        <v>186</v>
      </c>
      <c r="AU187" s="17" t="s">
        <v>86</v>
      </c>
    </row>
    <row r="188" spans="2:65" s="1" customFormat="1" ht="16.5" customHeight="1">
      <c r="B188" s="32"/>
      <c r="C188" s="183" t="s">
        <v>431</v>
      </c>
      <c r="D188" s="183" t="s">
        <v>344</v>
      </c>
      <c r="E188" s="184" t="s">
        <v>4074</v>
      </c>
      <c r="F188" s="185" t="s">
        <v>4075</v>
      </c>
      <c r="G188" s="186" t="s">
        <v>393</v>
      </c>
      <c r="H188" s="187">
        <v>2</v>
      </c>
      <c r="I188" s="188"/>
      <c r="J188" s="189">
        <f>ROUND(I188*H188,2)</f>
        <v>0</v>
      </c>
      <c r="K188" s="185" t="s">
        <v>1</v>
      </c>
      <c r="L188" s="190"/>
      <c r="M188" s="191" t="s">
        <v>1</v>
      </c>
      <c r="N188" s="192" t="s">
        <v>42</v>
      </c>
      <c r="P188" s="145">
        <f>O188*H188</f>
        <v>0</v>
      </c>
      <c r="Q188" s="145">
        <v>3.6000000000000002E-4</v>
      </c>
      <c r="R188" s="145">
        <f>Q188*H188</f>
        <v>7.2000000000000005E-4</v>
      </c>
      <c r="S188" s="145">
        <v>0</v>
      </c>
      <c r="T188" s="146">
        <f>S188*H188</f>
        <v>0</v>
      </c>
      <c r="AR188" s="147" t="s">
        <v>447</v>
      </c>
      <c r="AT188" s="147" t="s">
        <v>344</v>
      </c>
      <c r="AU188" s="147" t="s">
        <v>86</v>
      </c>
      <c r="AY188" s="17" t="s">
        <v>177</v>
      </c>
      <c r="BE188" s="148">
        <f>IF(N188="základní",J188,0)</f>
        <v>0</v>
      </c>
      <c r="BF188" s="148">
        <f>IF(N188="snížená",J188,0)</f>
        <v>0</v>
      </c>
      <c r="BG188" s="148">
        <f>IF(N188="zákl. přenesená",J188,0)</f>
        <v>0</v>
      </c>
      <c r="BH188" s="148">
        <f>IF(N188="sníž. přenesená",J188,0)</f>
        <v>0</v>
      </c>
      <c r="BI188" s="148">
        <f>IF(N188="nulová",J188,0)</f>
        <v>0</v>
      </c>
      <c r="BJ188" s="17" t="s">
        <v>84</v>
      </c>
      <c r="BK188" s="148">
        <f>ROUND(I188*H188,2)</f>
        <v>0</v>
      </c>
      <c r="BL188" s="17" t="s">
        <v>354</v>
      </c>
      <c r="BM188" s="147" t="s">
        <v>4076</v>
      </c>
    </row>
    <row r="189" spans="2:65" s="1" customFormat="1" ht="11.25">
      <c r="B189" s="32"/>
      <c r="D189" s="149" t="s">
        <v>186</v>
      </c>
      <c r="F189" s="150" t="s">
        <v>4075</v>
      </c>
      <c r="I189" s="151"/>
      <c r="L189" s="32"/>
      <c r="M189" s="152"/>
      <c r="T189" s="56"/>
      <c r="AT189" s="17" t="s">
        <v>186</v>
      </c>
      <c r="AU189" s="17" t="s">
        <v>86</v>
      </c>
    </row>
    <row r="190" spans="2:65" s="1" customFormat="1" ht="16.5" customHeight="1">
      <c r="B190" s="32"/>
      <c r="C190" s="183" t="s">
        <v>436</v>
      </c>
      <c r="D190" s="183" t="s">
        <v>344</v>
      </c>
      <c r="E190" s="184" t="s">
        <v>4077</v>
      </c>
      <c r="F190" s="185" t="s">
        <v>4078</v>
      </c>
      <c r="G190" s="186" t="s">
        <v>393</v>
      </c>
      <c r="H190" s="187">
        <v>2</v>
      </c>
      <c r="I190" s="188"/>
      <c r="J190" s="189">
        <f>ROUND(I190*H190,2)</f>
        <v>0</v>
      </c>
      <c r="K190" s="185" t="s">
        <v>1</v>
      </c>
      <c r="L190" s="190"/>
      <c r="M190" s="191" t="s">
        <v>1</v>
      </c>
      <c r="N190" s="192" t="s">
        <v>42</v>
      </c>
      <c r="P190" s="145">
        <f>O190*H190</f>
        <v>0</v>
      </c>
      <c r="Q190" s="145">
        <v>3.6000000000000002E-4</v>
      </c>
      <c r="R190" s="145">
        <f>Q190*H190</f>
        <v>7.2000000000000005E-4</v>
      </c>
      <c r="S190" s="145">
        <v>0</v>
      </c>
      <c r="T190" s="146">
        <f>S190*H190</f>
        <v>0</v>
      </c>
      <c r="AR190" s="147" t="s">
        <v>447</v>
      </c>
      <c r="AT190" s="147" t="s">
        <v>344</v>
      </c>
      <c r="AU190" s="147" t="s">
        <v>86</v>
      </c>
      <c r="AY190" s="17" t="s">
        <v>177</v>
      </c>
      <c r="BE190" s="148">
        <f>IF(N190="základní",J190,0)</f>
        <v>0</v>
      </c>
      <c r="BF190" s="148">
        <f>IF(N190="snížená",J190,0)</f>
        <v>0</v>
      </c>
      <c r="BG190" s="148">
        <f>IF(N190="zákl. přenesená",J190,0)</f>
        <v>0</v>
      </c>
      <c r="BH190" s="148">
        <f>IF(N190="sníž. přenesená",J190,0)</f>
        <v>0</v>
      </c>
      <c r="BI190" s="148">
        <f>IF(N190="nulová",J190,0)</f>
        <v>0</v>
      </c>
      <c r="BJ190" s="17" t="s">
        <v>84</v>
      </c>
      <c r="BK190" s="148">
        <f>ROUND(I190*H190,2)</f>
        <v>0</v>
      </c>
      <c r="BL190" s="17" t="s">
        <v>354</v>
      </c>
      <c r="BM190" s="147" t="s">
        <v>4079</v>
      </c>
    </row>
    <row r="191" spans="2:65" s="1" customFormat="1" ht="11.25">
      <c r="B191" s="32"/>
      <c r="D191" s="149" t="s">
        <v>186</v>
      </c>
      <c r="F191" s="150" t="s">
        <v>4078</v>
      </c>
      <c r="I191" s="151"/>
      <c r="L191" s="32"/>
      <c r="M191" s="152"/>
      <c r="T191" s="56"/>
      <c r="AT191" s="17" t="s">
        <v>186</v>
      </c>
      <c r="AU191" s="17" t="s">
        <v>86</v>
      </c>
    </row>
    <row r="192" spans="2:65" s="1" customFormat="1" ht="16.5" customHeight="1">
      <c r="B192" s="32"/>
      <c r="C192" s="183" t="s">
        <v>441</v>
      </c>
      <c r="D192" s="183" t="s">
        <v>344</v>
      </c>
      <c r="E192" s="184" t="s">
        <v>4080</v>
      </c>
      <c r="F192" s="185" t="s">
        <v>4081</v>
      </c>
      <c r="G192" s="186" t="s">
        <v>393</v>
      </c>
      <c r="H192" s="187">
        <v>1</v>
      </c>
      <c r="I192" s="188"/>
      <c r="J192" s="189">
        <f>ROUND(I192*H192,2)</f>
        <v>0</v>
      </c>
      <c r="K192" s="185" t="s">
        <v>1</v>
      </c>
      <c r="L192" s="190"/>
      <c r="M192" s="191" t="s">
        <v>1</v>
      </c>
      <c r="N192" s="192" t="s">
        <v>42</v>
      </c>
      <c r="P192" s="145">
        <f>O192*H192</f>
        <v>0</v>
      </c>
      <c r="Q192" s="145">
        <v>3.6000000000000002E-4</v>
      </c>
      <c r="R192" s="145">
        <f>Q192*H192</f>
        <v>3.6000000000000002E-4</v>
      </c>
      <c r="S192" s="145">
        <v>0</v>
      </c>
      <c r="T192" s="146">
        <f>S192*H192</f>
        <v>0</v>
      </c>
      <c r="AR192" s="147" t="s">
        <v>447</v>
      </c>
      <c r="AT192" s="147" t="s">
        <v>344</v>
      </c>
      <c r="AU192" s="147" t="s">
        <v>86</v>
      </c>
      <c r="AY192" s="17" t="s">
        <v>177</v>
      </c>
      <c r="BE192" s="148">
        <f>IF(N192="základní",J192,0)</f>
        <v>0</v>
      </c>
      <c r="BF192" s="148">
        <f>IF(N192="snížená",J192,0)</f>
        <v>0</v>
      </c>
      <c r="BG192" s="148">
        <f>IF(N192="zákl. přenesená",J192,0)</f>
        <v>0</v>
      </c>
      <c r="BH192" s="148">
        <f>IF(N192="sníž. přenesená",J192,0)</f>
        <v>0</v>
      </c>
      <c r="BI192" s="148">
        <f>IF(N192="nulová",J192,0)</f>
        <v>0</v>
      </c>
      <c r="BJ192" s="17" t="s">
        <v>84</v>
      </c>
      <c r="BK192" s="148">
        <f>ROUND(I192*H192,2)</f>
        <v>0</v>
      </c>
      <c r="BL192" s="17" t="s">
        <v>354</v>
      </c>
      <c r="BM192" s="147" t="s">
        <v>4082</v>
      </c>
    </row>
    <row r="193" spans="2:65" s="1" customFormat="1" ht="11.25">
      <c r="B193" s="32"/>
      <c r="D193" s="149" t="s">
        <v>186</v>
      </c>
      <c r="F193" s="150" t="s">
        <v>4081</v>
      </c>
      <c r="I193" s="151"/>
      <c r="L193" s="32"/>
      <c r="M193" s="152"/>
      <c r="T193" s="56"/>
      <c r="AT193" s="17" t="s">
        <v>186</v>
      </c>
      <c r="AU193" s="17" t="s">
        <v>86</v>
      </c>
    </row>
    <row r="194" spans="2:65" s="1" customFormat="1" ht="16.5" customHeight="1">
      <c r="B194" s="32"/>
      <c r="C194" s="136" t="s">
        <v>447</v>
      </c>
      <c r="D194" s="136" t="s">
        <v>180</v>
      </c>
      <c r="E194" s="137" t="s">
        <v>4083</v>
      </c>
      <c r="F194" s="138" t="s">
        <v>4084</v>
      </c>
      <c r="G194" s="139" t="s">
        <v>393</v>
      </c>
      <c r="H194" s="140">
        <v>1</v>
      </c>
      <c r="I194" s="141"/>
      <c r="J194" s="142">
        <f>ROUND(I194*H194,2)</f>
        <v>0</v>
      </c>
      <c r="K194" s="138" t="s">
        <v>3997</v>
      </c>
      <c r="L194" s="32"/>
      <c r="M194" s="143" t="s">
        <v>1</v>
      </c>
      <c r="N194" s="144" t="s">
        <v>42</v>
      </c>
      <c r="P194" s="145">
        <f>O194*H194</f>
        <v>0</v>
      </c>
      <c r="Q194" s="145">
        <v>0</v>
      </c>
      <c r="R194" s="145">
        <f>Q194*H194</f>
        <v>0</v>
      </c>
      <c r="S194" s="145">
        <v>0</v>
      </c>
      <c r="T194" s="146">
        <f>S194*H194</f>
        <v>0</v>
      </c>
      <c r="AR194" s="147" t="s">
        <v>354</v>
      </c>
      <c r="AT194" s="147" t="s">
        <v>180</v>
      </c>
      <c r="AU194" s="147" t="s">
        <v>86</v>
      </c>
      <c r="AY194" s="17" t="s">
        <v>177</v>
      </c>
      <c r="BE194" s="148">
        <f>IF(N194="základní",J194,0)</f>
        <v>0</v>
      </c>
      <c r="BF194" s="148">
        <f>IF(N194="snížená",J194,0)</f>
        <v>0</v>
      </c>
      <c r="BG194" s="148">
        <f>IF(N194="zákl. přenesená",J194,0)</f>
        <v>0</v>
      </c>
      <c r="BH194" s="148">
        <f>IF(N194="sníž. přenesená",J194,0)</f>
        <v>0</v>
      </c>
      <c r="BI194" s="148">
        <f>IF(N194="nulová",J194,0)</f>
        <v>0</v>
      </c>
      <c r="BJ194" s="17" t="s">
        <v>84</v>
      </c>
      <c r="BK194" s="148">
        <f>ROUND(I194*H194,2)</f>
        <v>0</v>
      </c>
      <c r="BL194" s="17" t="s">
        <v>354</v>
      </c>
      <c r="BM194" s="147" t="s">
        <v>4085</v>
      </c>
    </row>
    <row r="195" spans="2:65" s="1" customFormat="1" ht="11.25">
      <c r="B195" s="32"/>
      <c r="D195" s="149" t="s">
        <v>186</v>
      </c>
      <c r="F195" s="150" t="s">
        <v>4084</v>
      </c>
      <c r="I195" s="151"/>
      <c r="L195" s="32"/>
      <c r="M195" s="152"/>
      <c r="T195" s="56"/>
      <c r="AT195" s="17" t="s">
        <v>186</v>
      </c>
      <c r="AU195" s="17" t="s">
        <v>86</v>
      </c>
    </row>
    <row r="196" spans="2:65" s="1" customFormat="1" ht="16.5" customHeight="1">
      <c r="B196" s="32"/>
      <c r="C196" s="183" t="s">
        <v>453</v>
      </c>
      <c r="D196" s="183" t="s">
        <v>344</v>
      </c>
      <c r="E196" s="184" t="s">
        <v>4086</v>
      </c>
      <c r="F196" s="185" t="s">
        <v>4087</v>
      </c>
      <c r="G196" s="186" t="s">
        <v>393</v>
      </c>
      <c r="H196" s="187">
        <v>1</v>
      </c>
      <c r="I196" s="188"/>
      <c r="J196" s="189">
        <f>ROUND(I196*H196,2)</f>
        <v>0</v>
      </c>
      <c r="K196" s="185" t="s">
        <v>1</v>
      </c>
      <c r="L196" s="190"/>
      <c r="M196" s="191" t="s">
        <v>1</v>
      </c>
      <c r="N196" s="192" t="s">
        <v>42</v>
      </c>
      <c r="P196" s="145">
        <f>O196*H196</f>
        <v>0</v>
      </c>
      <c r="Q196" s="145">
        <v>4.0000000000000002E-4</v>
      </c>
      <c r="R196" s="145">
        <f>Q196*H196</f>
        <v>4.0000000000000002E-4</v>
      </c>
      <c r="S196" s="145">
        <v>0</v>
      </c>
      <c r="T196" s="146">
        <f>S196*H196</f>
        <v>0</v>
      </c>
      <c r="AR196" s="147" t="s">
        <v>447</v>
      </c>
      <c r="AT196" s="147" t="s">
        <v>344</v>
      </c>
      <c r="AU196" s="147" t="s">
        <v>86</v>
      </c>
      <c r="AY196" s="17" t="s">
        <v>177</v>
      </c>
      <c r="BE196" s="148">
        <f>IF(N196="základní",J196,0)</f>
        <v>0</v>
      </c>
      <c r="BF196" s="148">
        <f>IF(N196="snížená",J196,0)</f>
        <v>0</v>
      </c>
      <c r="BG196" s="148">
        <f>IF(N196="zákl. přenesená",J196,0)</f>
        <v>0</v>
      </c>
      <c r="BH196" s="148">
        <f>IF(N196="sníž. přenesená",J196,0)</f>
        <v>0</v>
      </c>
      <c r="BI196" s="148">
        <f>IF(N196="nulová",J196,0)</f>
        <v>0</v>
      </c>
      <c r="BJ196" s="17" t="s">
        <v>84</v>
      </c>
      <c r="BK196" s="148">
        <f>ROUND(I196*H196,2)</f>
        <v>0</v>
      </c>
      <c r="BL196" s="17" t="s">
        <v>354</v>
      </c>
      <c r="BM196" s="147" t="s">
        <v>4088</v>
      </c>
    </row>
    <row r="197" spans="2:65" s="1" customFormat="1" ht="11.25">
      <c r="B197" s="32"/>
      <c r="D197" s="149" t="s">
        <v>186</v>
      </c>
      <c r="F197" s="150" t="s">
        <v>4087</v>
      </c>
      <c r="I197" s="151"/>
      <c r="L197" s="32"/>
      <c r="M197" s="152"/>
      <c r="T197" s="56"/>
      <c r="AT197" s="17" t="s">
        <v>186</v>
      </c>
      <c r="AU197" s="17" t="s">
        <v>86</v>
      </c>
    </row>
    <row r="198" spans="2:65" s="1" customFormat="1" ht="21.75" customHeight="1">
      <c r="B198" s="32"/>
      <c r="C198" s="136" t="s">
        <v>459</v>
      </c>
      <c r="D198" s="136" t="s">
        <v>180</v>
      </c>
      <c r="E198" s="137" t="s">
        <v>4089</v>
      </c>
      <c r="F198" s="138" t="s">
        <v>4090</v>
      </c>
      <c r="G198" s="139" t="s">
        <v>393</v>
      </c>
      <c r="H198" s="140">
        <v>1</v>
      </c>
      <c r="I198" s="141"/>
      <c r="J198" s="142">
        <f>ROUND(I198*H198,2)</f>
        <v>0</v>
      </c>
      <c r="K198" s="138" t="s">
        <v>3832</v>
      </c>
      <c r="L198" s="32"/>
      <c r="M198" s="143" t="s">
        <v>1</v>
      </c>
      <c r="N198" s="144" t="s">
        <v>42</v>
      </c>
      <c r="P198" s="145">
        <f>O198*H198</f>
        <v>0</v>
      </c>
      <c r="Q198" s="145">
        <v>0</v>
      </c>
      <c r="R198" s="145">
        <f>Q198*H198</f>
        <v>0</v>
      </c>
      <c r="S198" s="145">
        <v>0</v>
      </c>
      <c r="T198" s="146">
        <f>S198*H198</f>
        <v>0</v>
      </c>
      <c r="AR198" s="147" t="s">
        <v>354</v>
      </c>
      <c r="AT198" s="147" t="s">
        <v>180</v>
      </c>
      <c r="AU198" s="147" t="s">
        <v>86</v>
      </c>
      <c r="AY198" s="17" t="s">
        <v>177</v>
      </c>
      <c r="BE198" s="148">
        <f>IF(N198="základní",J198,0)</f>
        <v>0</v>
      </c>
      <c r="BF198" s="148">
        <f>IF(N198="snížená",J198,0)</f>
        <v>0</v>
      </c>
      <c r="BG198" s="148">
        <f>IF(N198="zákl. přenesená",J198,0)</f>
        <v>0</v>
      </c>
      <c r="BH198" s="148">
        <f>IF(N198="sníž. přenesená",J198,0)</f>
        <v>0</v>
      </c>
      <c r="BI198" s="148">
        <f>IF(N198="nulová",J198,0)</f>
        <v>0</v>
      </c>
      <c r="BJ198" s="17" t="s">
        <v>84</v>
      </c>
      <c r="BK198" s="148">
        <f>ROUND(I198*H198,2)</f>
        <v>0</v>
      </c>
      <c r="BL198" s="17" t="s">
        <v>354</v>
      </c>
      <c r="BM198" s="147" t="s">
        <v>4091</v>
      </c>
    </row>
    <row r="199" spans="2:65" s="1" customFormat="1" ht="11.25">
      <c r="B199" s="32"/>
      <c r="D199" s="149" t="s">
        <v>186</v>
      </c>
      <c r="F199" s="150" t="s">
        <v>4090</v>
      </c>
      <c r="I199" s="151"/>
      <c r="L199" s="32"/>
      <c r="M199" s="152"/>
      <c r="T199" s="56"/>
      <c r="AT199" s="17" t="s">
        <v>186</v>
      </c>
      <c r="AU199" s="17" t="s">
        <v>86</v>
      </c>
    </row>
    <row r="200" spans="2:65" s="1" customFormat="1" ht="16.5" customHeight="1">
      <c r="B200" s="32"/>
      <c r="C200" s="183" t="s">
        <v>465</v>
      </c>
      <c r="D200" s="183" t="s">
        <v>344</v>
      </c>
      <c r="E200" s="184" t="s">
        <v>4092</v>
      </c>
      <c r="F200" s="185" t="s">
        <v>4093</v>
      </c>
      <c r="G200" s="186" t="s">
        <v>393</v>
      </c>
      <c r="H200" s="187">
        <v>1</v>
      </c>
      <c r="I200" s="188"/>
      <c r="J200" s="189">
        <f>ROUND(I200*H200,2)</f>
        <v>0</v>
      </c>
      <c r="K200" s="185" t="s">
        <v>1</v>
      </c>
      <c r="L200" s="190"/>
      <c r="M200" s="191" t="s">
        <v>1</v>
      </c>
      <c r="N200" s="192" t="s">
        <v>42</v>
      </c>
      <c r="P200" s="145">
        <f>O200*H200</f>
        <v>0</v>
      </c>
      <c r="Q200" s="145">
        <v>3.8000000000000002E-4</v>
      </c>
      <c r="R200" s="145">
        <f>Q200*H200</f>
        <v>3.8000000000000002E-4</v>
      </c>
      <c r="S200" s="145">
        <v>0</v>
      </c>
      <c r="T200" s="146">
        <f>S200*H200</f>
        <v>0</v>
      </c>
      <c r="AR200" s="147" t="s">
        <v>447</v>
      </c>
      <c r="AT200" s="147" t="s">
        <v>344</v>
      </c>
      <c r="AU200" s="147" t="s">
        <v>86</v>
      </c>
      <c r="AY200" s="17" t="s">
        <v>177</v>
      </c>
      <c r="BE200" s="148">
        <f>IF(N200="základní",J200,0)</f>
        <v>0</v>
      </c>
      <c r="BF200" s="148">
        <f>IF(N200="snížená",J200,0)</f>
        <v>0</v>
      </c>
      <c r="BG200" s="148">
        <f>IF(N200="zákl. přenesená",J200,0)</f>
        <v>0</v>
      </c>
      <c r="BH200" s="148">
        <f>IF(N200="sníž. přenesená",J200,0)</f>
        <v>0</v>
      </c>
      <c r="BI200" s="148">
        <f>IF(N200="nulová",J200,0)</f>
        <v>0</v>
      </c>
      <c r="BJ200" s="17" t="s">
        <v>84</v>
      </c>
      <c r="BK200" s="148">
        <f>ROUND(I200*H200,2)</f>
        <v>0</v>
      </c>
      <c r="BL200" s="17" t="s">
        <v>354</v>
      </c>
      <c r="BM200" s="147" t="s">
        <v>4094</v>
      </c>
    </row>
    <row r="201" spans="2:65" s="1" customFormat="1" ht="11.25">
      <c r="B201" s="32"/>
      <c r="D201" s="149" t="s">
        <v>186</v>
      </c>
      <c r="F201" s="150" t="s">
        <v>4093</v>
      </c>
      <c r="I201" s="151"/>
      <c r="L201" s="32"/>
      <c r="M201" s="152"/>
      <c r="T201" s="56"/>
      <c r="AT201" s="17" t="s">
        <v>186</v>
      </c>
      <c r="AU201" s="17" t="s">
        <v>86</v>
      </c>
    </row>
    <row r="202" spans="2:65" s="1" customFormat="1" ht="16.5" customHeight="1">
      <c r="B202" s="32"/>
      <c r="C202" s="136" t="s">
        <v>471</v>
      </c>
      <c r="D202" s="136" t="s">
        <v>180</v>
      </c>
      <c r="E202" s="137" t="s">
        <v>4095</v>
      </c>
      <c r="F202" s="138" t="s">
        <v>4096</v>
      </c>
      <c r="G202" s="139" t="s">
        <v>393</v>
      </c>
      <c r="H202" s="140">
        <v>10</v>
      </c>
      <c r="I202" s="141"/>
      <c r="J202" s="142">
        <f>ROUND(I202*H202,2)</f>
        <v>0</v>
      </c>
      <c r="K202" s="138" t="s">
        <v>3832</v>
      </c>
      <c r="L202" s="32"/>
      <c r="M202" s="143" t="s">
        <v>1</v>
      </c>
      <c r="N202" s="144" t="s">
        <v>42</v>
      </c>
      <c r="P202" s="145">
        <f>O202*H202</f>
        <v>0</v>
      </c>
      <c r="Q202" s="145">
        <v>0</v>
      </c>
      <c r="R202" s="145">
        <f>Q202*H202</f>
        <v>0</v>
      </c>
      <c r="S202" s="145">
        <v>0</v>
      </c>
      <c r="T202" s="146">
        <f>S202*H202</f>
        <v>0</v>
      </c>
      <c r="AR202" s="147" t="s">
        <v>354</v>
      </c>
      <c r="AT202" s="147" t="s">
        <v>180</v>
      </c>
      <c r="AU202" s="147" t="s">
        <v>86</v>
      </c>
      <c r="AY202" s="17" t="s">
        <v>177</v>
      </c>
      <c r="BE202" s="148">
        <f>IF(N202="základní",J202,0)</f>
        <v>0</v>
      </c>
      <c r="BF202" s="148">
        <f>IF(N202="snížená",J202,0)</f>
        <v>0</v>
      </c>
      <c r="BG202" s="148">
        <f>IF(N202="zákl. přenesená",J202,0)</f>
        <v>0</v>
      </c>
      <c r="BH202" s="148">
        <f>IF(N202="sníž. přenesená",J202,0)</f>
        <v>0</v>
      </c>
      <c r="BI202" s="148">
        <f>IF(N202="nulová",J202,0)</f>
        <v>0</v>
      </c>
      <c r="BJ202" s="17" t="s">
        <v>84</v>
      </c>
      <c r="BK202" s="148">
        <f>ROUND(I202*H202,2)</f>
        <v>0</v>
      </c>
      <c r="BL202" s="17" t="s">
        <v>354</v>
      </c>
      <c r="BM202" s="147" t="s">
        <v>4097</v>
      </c>
    </row>
    <row r="203" spans="2:65" s="1" customFormat="1" ht="11.25">
      <c r="B203" s="32"/>
      <c r="D203" s="149" t="s">
        <v>186</v>
      </c>
      <c r="F203" s="150" t="s">
        <v>4096</v>
      </c>
      <c r="I203" s="151"/>
      <c r="L203" s="32"/>
      <c r="M203" s="152"/>
      <c r="T203" s="56"/>
      <c r="AT203" s="17" t="s">
        <v>186</v>
      </c>
      <c r="AU203" s="17" t="s">
        <v>86</v>
      </c>
    </row>
    <row r="204" spans="2:65" s="1" customFormat="1" ht="16.5" customHeight="1">
      <c r="B204" s="32"/>
      <c r="C204" s="183" t="s">
        <v>477</v>
      </c>
      <c r="D204" s="183" t="s">
        <v>344</v>
      </c>
      <c r="E204" s="184" t="s">
        <v>4098</v>
      </c>
      <c r="F204" s="185" t="s">
        <v>4099</v>
      </c>
      <c r="G204" s="186" t="s">
        <v>393</v>
      </c>
      <c r="H204" s="187">
        <v>10</v>
      </c>
      <c r="I204" s="188"/>
      <c r="J204" s="189">
        <f>ROUND(I204*H204,2)</f>
        <v>0</v>
      </c>
      <c r="K204" s="185" t="s">
        <v>1</v>
      </c>
      <c r="L204" s="190"/>
      <c r="M204" s="191" t="s">
        <v>1</v>
      </c>
      <c r="N204" s="192" t="s">
        <v>42</v>
      </c>
      <c r="P204" s="145">
        <f>O204*H204</f>
        <v>0</v>
      </c>
      <c r="Q204" s="145">
        <v>1.3999999999999999E-4</v>
      </c>
      <c r="R204" s="145">
        <f>Q204*H204</f>
        <v>1.3999999999999998E-3</v>
      </c>
      <c r="S204" s="145">
        <v>0</v>
      </c>
      <c r="T204" s="146">
        <f>S204*H204</f>
        <v>0</v>
      </c>
      <c r="AR204" s="147" t="s">
        <v>447</v>
      </c>
      <c r="AT204" s="147" t="s">
        <v>344</v>
      </c>
      <c r="AU204" s="147" t="s">
        <v>86</v>
      </c>
      <c r="AY204" s="17" t="s">
        <v>177</v>
      </c>
      <c r="BE204" s="148">
        <f>IF(N204="základní",J204,0)</f>
        <v>0</v>
      </c>
      <c r="BF204" s="148">
        <f>IF(N204="snížená",J204,0)</f>
        <v>0</v>
      </c>
      <c r="BG204" s="148">
        <f>IF(N204="zákl. přenesená",J204,0)</f>
        <v>0</v>
      </c>
      <c r="BH204" s="148">
        <f>IF(N204="sníž. přenesená",J204,0)</f>
        <v>0</v>
      </c>
      <c r="BI204" s="148">
        <f>IF(N204="nulová",J204,0)</f>
        <v>0</v>
      </c>
      <c r="BJ204" s="17" t="s">
        <v>84</v>
      </c>
      <c r="BK204" s="148">
        <f>ROUND(I204*H204,2)</f>
        <v>0</v>
      </c>
      <c r="BL204" s="17" t="s">
        <v>354</v>
      </c>
      <c r="BM204" s="147" t="s">
        <v>4100</v>
      </c>
    </row>
    <row r="205" spans="2:65" s="1" customFormat="1" ht="11.25">
      <c r="B205" s="32"/>
      <c r="D205" s="149" t="s">
        <v>186</v>
      </c>
      <c r="F205" s="150" t="s">
        <v>4099</v>
      </c>
      <c r="I205" s="151"/>
      <c r="L205" s="32"/>
      <c r="M205" s="152"/>
      <c r="T205" s="56"/>
      <c r="AT205" s="17" t="s">
        <v>186</v>
      </c>
      <c r="AU205" s="17" t="s">
        <v>86</v>
      </c>
    </row>
    <row r="206" spans="2:65" s="1" customFormat="1" ht="16.5" customHeight="1">
      <c r="B206" s="32"/>
      <c r="C206" s="136" t="s">
        <v>483</v>
      </c>
      <c r="D206" s="136" t="s">
        <v>180</v>
      </c>
      <c r="E206" s="137" t="s">
        <v>4101</v>
      </c>
      <c r="F206" s="138" t="s">
        <v>4102</v>
      </c>
      <c r="G206" s="139" t="s">
        <v>393</v>
      </c>
      <c r="H206" s="140">
        <v>1</v>
      </c>
      <c r="I206" s="141"/>
      <c r="J206" s="142">
        <f>ROUND(I206*H206,2)</f>
        <v>0</v>
      </c>
      <c r="K206" s="138" t="s">
        <v>3846</v>
      </c>
      <c r="L206" s="32"/>
      <c r="M206" s="143" t="s">
        <v>1</v>
      </c>
      <c r="N206" s="144" t="s">
        <v>42</v>
      </c>
      <c r="P206" s="145">
        <f>O206*H206</f>
        <v>0</v>
      </c>
      <c r="Q206" s="145">
        <v>0</v>
      </c>
      <c r="R206" s="145">
        <f>Q206*H206</f>
        <v>0</v>
      </c>
      <c r="S206" s="145">
        <v>0</v>
      </c>
      <c r="T206" s="146">
        <f>S206*H206</f>
        <v>0</v>
      </c>
      <c r="AR206" s="147" t="s">
        <v>354</v>
      </c>
      <c r="AT206" s="147" t="s">
        <v>180</v>
      </c>
      <c r="AU206" s="147" t="s">
        <v>86</v>
      </c>
      <c r="AY206" s="17" t="s">
        <v>177</v>
      </c>
      <c r="BE206" s="148">
        <f>IF(N206="základní",J206,0)</f>
        <v>0</v>
      </c>
      <c r="BF206" s="148">
        <f>IF(N206="snížená",J206,0)</f>
        <v>0</v>
      </c>
      <c r="BG206" s="148">
        <f>IF(N206="zákl. přenesená",J206,0)</f>
        <v>0</v>
      </c>
      <c r="BH206" s="148">
        <f>IF(N206="sníž. přenesená",J206,0)</f>
        <v>0</v>
      </c>
      <c r="BI206" s="148">
        <f>IF(N206="nulová",J206,0)</f>
        <v>0</v>
      </c>
      <c r="BJ206" s="17" t="s">
        <v>84</v>
      </c>
      <c r="BK206" s="148">
        <f>ROUND(I206*H206,2)</f>
        <v>0</v>
      </c>
      <c r="BL206" s="17" t="s">
        <v>354</v>
      </c>
      <c r="BM206" s="147" t="s">
        <v>4103</v>
      </c>
    </row>
    <row r="207" spans="2:65" s="1" customFormat="1" ht="11.25">
      <c r="B207" s="32"/>
      <c r="D207" s="149" t="s">
        <v>186</v>
      </c>
      <c r="F207" s="150" t="s">
        <v>4102</v>
      </c>
      <c r="I207" s="151"/>
      <c r="L207" s="32"/>
      <c r="M207" s="152"/>
      <c r="T207" s="56"/>
      <c r="AT207" s="17" t="s">
        <v>186</v>
      </c>
      <c r="AU207" s="17" t="s">
        <v>86</v>
      </c>
    </row>
    <row r="208" spans="2:65" s="1" customFormat="1" ht="24.2" customHeight="1">
      <c r="B208" s="32"/>
      <c r="C208" s="136" t="s">
        <v>489</v>
      </c>
      <c r="D208" s="136" t="s">
        <v>180</v>
      </c>
      <c r="E208" s="137" t="s">
        <v>4104</v>
      </c>
      <c r="F208" s="138" t="s">
        <v>4105</v>
      </c>
      <c r="G208" s="139" t="s">
        <v>393</v>
      </c>
      <c r="H208" s="140">
        <v>1</v>
      </c>
      <c r="I208" s="141"/>
      <c r="J208" s="142">
        <f>ROUND(I208*H208,2)</f>
        <v>0</v>
      </c>
      <c r="K208" s="138" t="s">
        <v>3997</v>
      </c>
      <c r="L208" s="32"/>
      <c r="M208" s="143" t="s">
        <v>1</v>
      </c>
      <c r="N208" s="144" t="s">
        <v>42</v>
      </c>
      <c r="P208" s="145">
        <f>O208*H208</f>
        <v>0</v>
      </c>
      <c r="Q208" s="145">
        <v>0</v>
      </c>
      <c r="R208" s="145">
        <f>Q208*H208</f>
        <v>0</v>
      </c>
      <c r="S208" s="145">
        <v>0</v>
      </c>
      <c r="T208" s="146">
        <f>S208*H208</f>
        <v>0</v>
      </c>
      <c r="AR208" s="147" t="s">
        <v>354</v>
      </c>
      <c r="AT208" s="147" t="s">
        <v>180</v>
      </c>
      <c r="AU208" s="147" t="s">
        <v>86</v>
      </c>
      <c r="AY208" s="17" t="s">
        <v>177</v>
      </c>
      <c r="BE208" s="148">
        <f>IF(N208="základní",J208,0)</f>
        <v>0</v>
      </c>
      <c r="BF208" s="148">
        <f>IF(N208="snížená",J208,0)</f>
        <v>0</v>
      </c>
      <c r="BG208" s="148">
        <f>IF(N208="zákl. přenesená",J208,0)</f>
        <v>0</v>
      </c>
      <c r="BH208" s="148">
        <f>IF(N208="sníž. přenesená",J208,0)</f>
        <v>0</v>
      </c>
      <c r="BI208" s="148">
        <f>IF(N208="nulová",J208,0)</f>
        <v>0</v>
      </c>
      <c r="BJ208" s="17" t="s">
        <v>84</v>
      </c>
      <c r="BK208" s="148">
        <f>ROUND(I208*H208,2)</f>
        <v>0</v>
      </c>
      <c r="BL208" s="17" t="s">
        <v>354</v>
      </c>
      <c r="BM208" s="147" t="s">
        <v>4106</v>
      </c>
    </row>
    <row r="209" spans="2:65" s="1" customFormat="1" ht="19.5">
      <c r="B209" s="32"/>
      <c r="D209" s="149" t="s">
        <v>186</v>
      </c>
      <c r="F209" s="150" t="s">
        <v>4105</v>
      </c>
      <c r="I209" s="151"/>
      <c r="L209" s="32"/>
      <c r="M209" s="152"/>
      <c r="T209" s="56"/>
      <c r="AT209" s="17" t="s">
        <v>186</v>
      </c>
      <c r="AU209" s="17" t="s">
        <v>86</v>
      </c>
    </row>
    <row r="210" spans="2:65" s="1" customFormat="1" ht="16.5" customHeight="1">
      <c r="B210" s="32"/>
      <c r="C210" s="183" t="s">
        <v>497</v>
      </c>
      <c r="D210" s="183" t="s">
        <v>344</v>
      </c>
      <c r="E210" s="184" t="s">
        <v>4107</v>
      </c>
      <c r="F210" s="185" t="s">
        <v>4108</v>
      </c>
      <c r="G210" s="186" t="s">
        <v>183</v>
      </c>
      <c r="H210" s="187">
        <v>1</v>
      </c>
      <c r="I210" s="188"/>
      <c r="J210" s="189">
        <f>ROUND(I210*H210,2)</f>
        <v>0</v>
      </c>
      <c r="K210" s="185" t="s">
        <v>1</v>
      </c>
      <c r="L210" s="190"/>
      <c r="M210" s="191" t="s">
        <v>1</v>
      </c>
      <c r="N210" s="192" t="s">
        <v>42</v>
      </c>
      <c r="P210" s="145">
        <f>O210*H210</f>
        <v>0</v>
      </c>
      <c r="Q210" s="145">
        <v>0</v>
      </c>
      <c r="R210" s="145">
        <f>Q210*H210</f>
        <v>0</v>
      </c>
      <c r="S210" s="145">
        <v>0</v>
      </c>
      <c r="T210" s="146">
        <f>S210*H210</f>
        <v>0</v>
      </c>
      <c r="AR210" s="147" t="s">
        <v>447</v>
      </c>
      <c r="AT210" s="147" t="s">
        <v>344</v>
      </c>
      <c r="AU210" s="147" t="s">
        <v>86</v>
      </c>
      <c r="AY210" s="17" t="s">
        <v>177</v>
      </c>
      <c r="BE210" s="148">
        <f>IF(N210="základní",J210,0)</f>
        <v>0</v>
      </c>
      <c r="BF210" s="148">
        <f>IF(N210="snížená",J210,0)</f>
        <v>0</v>
      </c>
      <c r="BG210" s="148">
        <f>IF(N210="zákl. přenesená",J210,0)</f>
        <v>0</v>
      </c>
      <c r="BH210" s="148">
        <f>IF(N210="sníž. přenesená",J210,0)</f>
        <v>0</v>
      </c>
      <c r="BI210" s="148">
        <f>IF(N210="nulová",J210,0)</f>
        <v>0</v>
      </c>
      <c r="BJ210" s="17" t="s">
        <v>84</v>
      </c>
      <c r="BK210" s="148">
        <f>ROUND(I210*H210,2)</f>
        <v>0</v>
      </c>
      <c r="BL210" s="17" t="s">
        <v>354</v>
      </c>
      <c r="BM210" s="147" t="s">
        <v>4109</v>
      </c>
    </row>
    <row r="211" spans="2:65" s="1" customFormat="1" ht="11.25">
      <c r="B211" s="32"/>
      <c r="D211" s="149" t="s">
        <v>186</v>
      </c>
      <c r="F211" s="150" t="s">
        <v>4108</v>
      </c>
      <c r="I211" s="151"/>
      <c r="L211" s="32"/>
      <c r="M211" s="152"/>
      <c r="T211" s="56"/>
      <c r="AT211" s="17" t="s">
        <v>186</v>
      </c>
      <c r="AU211" s="17" t="s">
        <v>86</v>
      </c>
    </row>
    <row r="212" spans="2:65" s="1" customFormat="1" ht="16.5" customHeight="1">
      <c r="B212" s="32"/>
      <c r="C212" s="183" t="s">
        <v>503</v>
      </c>
      <c r="D212" s="183" t="s">
        <v>344</v>
      </c>
      <c r="E212" s="184" t="s">
        <v>4110</v>
      </c>
      <c r="F212" s="185" t="s">
        <v>4111</v>
      </c>
      <c r="G212" s="186" t="s">
        <v>183</v>
      </c>
      <c r="H212" s="187">
        <v>1</v>
      </c>
      <c r="I212" s="188"/>
      <c r="J212" s="189">
        <f>ROUND(I212*H212,2)</f>
        <v>0</v>
      </c>
      <c r="K212" s="185" t="s">
        <v>1</v>
      </c>
      <c r="L212" s="190"/>
      <c r="M212" s="191" t="s">
        <v>1</v>
      </c>
      <c r="N212" s="192" t="s">
        <v>42</v>
      </c>
      <c r="P212" s="145">
        <f>O212*H212</f>
        <v>0</v>
      </c>
      <c r="Q212" s="145">
        <v>0</v>
      </c>
      <c r="R212" s="145">
        <f>Q212*H212</f>
        <v>0</v>
      </c>
      <c r="S212" s="145">
        <v>0</v>
      </c>
      <c r="T212" s="146">
        <f>S212*H212</f>
        <v>0</v>
      </c>
      <c r="AR212" s="147" t="s">
        <v>447</v>
      </c>
      <c r="AT212" s="147" t="s">
        <v>344</v>
      </c>
      <c r="AU212" s="147" t="s">
        <v>86</v>
      </c>
      <c r="AY212" s="17" t="s">
        <v>177</v>
      </c>
      <c r="BE212" s="148">
        <f>IF(N212="základní",J212,0)</f>
        <v>0</v>
      </c>
      <c r="BF212" s="148">
        <f>IF(N212="snížená",J212,0)</f>
        <v>0</v>
      </c>
      <c r="BG212" s="148">
        <f>IF(N212="zákl. přenesená",J212,0)</f>
        <v>0</v>
      </c>
      <c r="BH212" s="148">
        <f>IF(N212="sníž. přenesená",J212,0)</f>
        <v>0</v>
      </c>
      <c r="BI212" s="148">
        <f>IF(N212="nulová",J212,0)</f>
        <v>0</v>
      </c>
      <c r="BJ212" s="17" t="s">
        <v>84</v>
      </c>
      <c r="BK212" s="148">
        <f>ROUND(I212*H212,2)</f>
        <v>0</v>
      </c>
      <c r="BL212" s="17" t="s">
        <v>354</v>
      </c>
      <c r="BM212" s="147" t="s">
        <v>4112</v>
      </c>
    </row>
    <row r="213" spans="2:65" s="1" customFormat="1" ht="11.25">
      <c r="B213" s="32"/>
      <c r="D213" s="149" t="s">
        <v>186</v>
      </c>
      <c r="F213" s="150" t="s">
        <v>4111</v>
      </c>
      <c r="I213" s="151"/>
      <c r="L213" s="32"/>
      <c r="M213" s="152"/>
      <c r="T213" s="56"/>
      <c r="AT213" s="17" t="s">
        <v>186</v>
      </c>
      <c r="AU213" s="17" t="s">
        <v>86</v>
      </c>
    </row>
    <row r="214" spans="2:65" s="11" customFormat="1" ht="22.9" customHeight="1">
      <c r="B214" s="124"/>
      <c r="D214" s="125" t="s">
        <v>76</v>
      </c>
      <c r="E214" s="134" t="s">
        <v>3979</v>
      </c>
      <c r="F214" s="134" t="s">
        <v>3980</v>
      </c>
      <c r="I214" s="127"/>
      <c r="J214" s="135">
        <f>BK214</f>
        <v>0</v>
      </c>
      <c r="L214" s="124"/>
      <c r="M214" s="129"/>
      <c r="P214" s="130">
        <f>SUM(P215:P222)</f>
        <v>0</v>
      </c>
      <c r="R214" s="130">
        <f>SUM(R215:R222)</f>
        <v>5.0000000000000001E-3</v>
      </c>
      <c r="T214" s="131">
        <f>SUM(T215:T222)</f>
        <v>0</v>
      </c>
      <c r="AR214" s="125" t="s">
        <v>86</v>
      </c>
      <c r="AT214" s="132" t="s">
        <v>76</v>
      </c>
      <c r="AU214" s="132" t="s">
        <v>84</v>
      </c>
      <c r="AY214" s="125" t="s">
        <v>177</v>
      </c>
      <c r="BK214" s="133">
        <f>SUM(BK215:BK222)</f>
        <v>0</v>
      </c>
    </row>
    <row r="215" spans="2:65" s="1" customFormat="1" ht="16.5" customHeight="1">
      <c r="B215" s="32"/>
      <c r="C215" s="136" t="s">
        <v>510</v>
      </c>
      <c r="D215" s="136" t="s">
        <v>180</v>
      </c>
      <c r="E215" s="137" t="s">
        <v>4113</v>
      </c>
      <c r="F215" s="138" t="s">
        <v>4114</v>
      </c>
      <c r="G215" s="139" t="s">
        <v>393</v>
      </c>
      <c r="H215" s="140">
        <v>1</v>
      </c>
      <c r="I215" s="141"/>
      <c r="J215" s="142">
        <f>ROUND(I215*H215,2)</f>
        <v>0</v>
      </c>
      <c r="K215" s="138" t="s">
        <v>3846</v>
      </c>
      <c r="L215" s="32"/>
      <c r="M215" s="143" t="s">
        <v>1</v>
      </c>
      <c r="N215" s="144" t="s">
        <v>42</v>
      </c>
      <c r="P215" s="145">
        <f>O215*H215</f>
        <v>0</v>
      </c>
      <c r="Q215" s="145">
        <v>0</v>
      </c>
      <c r="R215" s="145">
        <f>Q215*H215</f>
        <v>0</v>
      </c>
      <c r="S215" s="145">
        <v>0</v>
      </c>
      <c r="T215" s="146">
        <f>S215*H215</f>
        <v>0</v>
      </c>
      <c r="AR215" s="147" t="s">
        <v>354</v>
      </c>
      <c r="AT215" s="147" t="s">
        <v>180</v>
      </c>
      <c r="AU215" s="147" t="s">
        <v>86</v>
      </c>
      <c r="AY215" s="17" t="s">
        <v>177</v>
      </c>
      <c r="BE215" s="148">
        <f>IF(N215="základní",J215,0)</f>
        <v>0</v>
      </c>
      <c r="BF215" s="148">
        <f>IF(N215="snížená",J215,0)</f>
        <v>0</v>
      </c>
      <c r="BG215" s="148">
        <f>IF(N215="zákl. přenesená",J215,0)</f>
        <v>0</v>
      </c>
      <c r="BH215" s="148">
        <f>IF(N215="sníž. přenesená",J215,0)</f>
        <v>0</v>
      </c>
      <c r="BI215" s="148">
        <f>IF(N215="nulová",J215,0)</f>
        <v>0</v>
      </c>
      <c r="BJ215" s="17" t="s">
        <v>84</v>
      </c>
      <c r="BK215" s="148">
        <f>ROUND(I215*H215,2)</f>
        <v>0</v>
      </c>
      <c r="BL215" s="17" t="s">
        <v>354</v>
      </c>
      <c r="BM215" s="147" t="s">
        <v>4115</v>
      </c>
    </row>
    <row r="216" spans="2:65" s="1" customFormat="1" ht="11.25">
      <c r="B216" s="32"/>
      <c r="D216" s="149" t="s">
        <v>186</v>
      </c>
      <c r="F216" s="150" t="s">
        <v>4114</v>
      </c>
      <c r="I216" s="151"/>
      <c r="L216" s="32"/>
      <c r="M216" s="152"/>
      <c r="T216" s="56"/>
      <c r="AT216" s="17" t="s">
        <v>186</v>
      </c>
      <c r="AU216" s="17" t="s">
        <v>86</v>
      </c>
    </row>
    <row r="217" spans="2:65" s="1" customFormat="1" ht="16.5" customHeight="1">
      <c r="B217" s="32"/>
      <c r="C217" s="183" t="s">
        <v>516</v>
      </c>
      <c r="D217" s="183" t="s">
        <v>344</v>
      </c>
      <c r="E217" s="184" t="s">
        <v>4116</v>
      </c>
      <c r="F217" s="185" t="s">
        <v>4117</v>
      </c>
      <c r="G217" s="186" t="s">
        <v>393</v>
      </c>
      <c r="H217" s="187">
        <v>1</v>
      </c>
      <c r="I217" s="188"/>
      <c r="J217" s="189">
        <f>ROUND(I217*H217,2)</f>
        <v>0</v>
      </c>
      <c r="K217" s="185" t="s">
        <v>3846</v>
      </c>
      <c r="L217" s="190"/>
      <c r="M217" s="191" t="s">
        <v>1</v>
      </c>
      <c r="N217" s="192" t="s">
        <v>42</v>
      </c>
      <c r="P217" s="145">
        <f>O217*H217</f>
        <v>0</v>
      </c>
      <c r="Q217" s="145">
        <v>5.0000000000000001E-3</v>
      </c>
      <c r="R217" s="145">
        <f>Q217*H217</f>
        <v>5.0000000000000001E-3</v>
      </c>
      <c r="S217" s="145">
        <v>0</v>
      </c>
      <c r="T217" s="146">
        <f>S217*H217</f>
        <v>0</v>
      </c>
      <c r="AR217" s="147" t="s">
        <v>447</v>
      </c>
      <c r="AT217" s="147" t="s">
        <v>344</v>
      </c>
      <c r="AU217" s="147" t="s">
        <v>86</v>
      </c>
      <c r="AY217" s="17" t="s">
        <v>177</v>
      </c>
      <c r="BE217" s="148">
        <f>IF(N217="základní",J217,0)</f>
        <v>0</v>
      </c>
      <c r="BF217" s="148">
        <f>IF(N217="snížená",J217,0)</f>
        <v>0</v>
      </c>
      <c r="BG217" s="148">
        <f>IF(N217="zákl. přenesená",J217,0)</f>
        <v>0</v>
      </c>
      <c r="BH217" s="148">
        <f>IF(N217="sníž. přenesená",J217,0)</f>
        <v>0</v>
      </c>
      <c r="BI217" s="148">
        <f>IF(N217="nulová",J217,0)</f>
        <v>0</v>
      </c>
      <c r="BJ217" s="17" t="s">
        <v>84</v>
      </c>
      <c r="BK217" s="148">
        <f>ROUND(I217*H217,2)</f>
        <v>0</v>
      </c>
      <c r="BL217" s="17" t="s">
        <v>354</v>
      </c>
      <c r="BM217" s="147" t="s">
        <v>4118</v>
      </c>
    </row>
    <row r="218" spans="2:65" s="1" customFormat="1" ht="11.25">
      <c r="B218" s="32"/>
      <c r="D218" s="149" t="s">
        <v>186</v>
      </c>
      <c r="F218" s="150" t="s">
        <v>4117</v>
      </c>
      <c r="I218" s="151"/>
      <c r="L218" s="32"/>
      <c r="M218" s="152"/>
      <c r="T218" s="56"/>
      <c r="AT218" s="17" t="s">
        <v>186</v>
      </c>
      <c r="AU218" s="17" t="s">
        <v>86</v>
      </c>
    </row>
    <row r="219" spans="2:65" s="1" customFormat="1" ht="16.5" customHeight="1">
      <c r="B219" s="32"/>
      <c r="C219" s="136" t="s">
        <v>523</v>
      </c>
      <c r="D219" s="136" t="s">
        <v>180</v>
      </c>
      <c r="E219" s="137" t="s">
        <v>4119</v>
      </c>
      <c r="F219" s="138" t="s">
        <v>4120</v>
      </c>
      <c r="G219" s="139" t="s">
        <v>393</v>
      </c>
      <c r="H219" s="140">
        <v>1</v>
      </c>
      <c r="I219" s="141"/>
      <c r="J219" s="142">
        <f>ROUND(I219*H219,2)</f>
        <v>0</v>
      </c>
      <c r="K219" s="138" t="s">
        <v>3997</v>
      </c>
      <c r="L219" s="32"/>
      <c r="M219" s="143" t="s">
        <v>1</v>
      </c>
      <c r="N219" s="144" t="s">
        <v>42</v>
      </c>
      <c r="P219" s="145">
        <f>O219*H219</f>
        <v>0</v>
      </c>
      <c r="Q219" s="145">
        <v>0</v>
      </c>
      <c r="R219" s="145">
        <f>Q219*H219</f>
        <v>0</v>
      </c>
      <c r="S219" s="145">
        <v>0</v>
      </c>
      <c r="T219" s="146">
        <f>S219*H219</f>
        <v>0</v>
      </c>
      <c r="AR219" s="147" t="s">
        <v>354</v>
      </c>
      <c r="AT219" s="147" t="s">
        <v>180</v>
      </c>
      <c r="AU219" s="147" t="s">
        <v>86</v>
      </c>
      <c r="AY219" s="17" t="s">
        <v>177</v>
      </c>
      <c r="BE219" s="148">
        <f>IF(N219="základní",J219,0)</f>
        <v>0</v>
      </c>
      <c r="BF219" s="148">
        <f>IF(N219="snížená",J219,0)</f>
        <v>0</v>
      </c>
      <c r="BG219" s="148">
        <f>IF(N219="zákl. přenesená",J219,0)</f>
        <v>0</v>
      </c>
      <c r="BH219" s="148">
        <f>IF(N219="sníž. přenesená",J219,0)</f>
        <v>0</v>
      </c>
      <c r="BI219" s="148">
        <f>IF(N219="nulová",J219,0)</f>
        <v>0</v>
      </c>
      <c r="BJ219" s="17" t="s">
        <v>84</v>
      </c>
      <c r="BK219" s="148">
        <f>ROUND(I219*H219,2)</f>
        <v>0</v>
      </c>
      <c r="BL219" s="17" t="s">
        <v>354</v>
      </c>
      <c r="BM219" s="147" t="s">
        <v>4121</v>
      </c>
    </row>
    <row r="220" spans="2:65" s="1" customFormat="1" ht="11.25">
      <c r="B220" s="32"/>
      <c r="D220" s="149" t="s">
        <v>186</v>
      </c>
      <c r="F220" s="150" t="s">
        <v>4120</v>
      </c>
      <c r="I220" s="151"/>
      <c r="L220" s="32"/>
      <c r="M220" s="152"/>
      <c r="T220" s="56"/>
      <c r="AT220" s="17" t="s">
        <v>186</v>
      </c>
      <c r="AU220" s="17" t="s">
        <v>86</v>
      </c>
    </row>
    <row r="221" spans="2:65" s="1" customFormat="1" ht="16.5" customHeight="1">
      <c r="B221" s="32"/>
      <c r="C221" s="183" t="s">
        <v>536</v>
      </c>
      <c r="D221" s="183" t="s">
        <v>344</v>
      </c>
      <c r="E221" s="184" t="s">
        <v>4122</v>
      </c>
      <c r="F221" s="185" t="s">
        <v>4123</v>
      </c>
      <c r="G221" s="186" t="s">
        <v>393</v>
      </c>
      <c r="H221" s="187">
        <v>1</v>
      </c>
      <c r="I221" s="188"/>
      <c r="J221" s="189">
        <f>ROUND(I221*H221,2)</f>
        <v>0</v>
      </c>
      <c r="K221" s="185" t="s">
        <v>3846</v>
      </c>
      <c r="L221" s="190"/>
      <c r="M221" s="191" t="s">
        <v>1</v>
      </c>
      <c r="N221" s="192" t="s">
        <v>42</v>
      </c>
      <c r="P221" s="145">
        <f>O221*H221</f>
        <v>0</v>
      </c>
      <c r="Q221" s="145">
        <v>0</v>
      </c>
      <c r="R221" s="145">
        <f>Q221*H221</f>
        <v>0</v>
      </c>
      <c r="S221" s="145">
        <v>0</v>
      </c>
      <c r="T221" s="146">
        <f>S221*H221</f>
        <v>0</v>
      </c>
      <c r="AR221" s="147" t="s">
        <v>447</v>
      </c>
      <c r="AT221" s="147" t="s">
        <v>344</v>
      </c>
      <c r="AU221" s="147" t="s">
        <v>86</v>
      </c>
      <c r="AY221" s="17" t="s">
        <v>177</v>
      </c>
      <c r="BE221" s="148">
        <f>IF(N221="základní",J221,0)</f>
        <v>0</v>
      </c>
      <c r="BF221" s="148">
        <f>IF(N221="snížená",J221,0)</f>
        <v>0</v>
      </c>
      <c r="BG221" s="148">
        <f>IF(N221="zákl. přenesená",J221,0)</f>
        <v>0</v>
      </c>
      <c r="BH221" s="148">
        <f>IF(N221="sníž. přenesená",J221,0)</f>
        <v>0</v>
      </c>
      <c r="BI221" s="148">
        <f>IF(N221="nulová",J221,0)</f>
        <v>0</v>
      </c>
      <c r="BJ221" s="17" t="s">
        <v>84</v>
      </c>
      <c r="BK221" s="148">
        <f>ROUND(I221*H221,2)</f>
        <v>0</v>
      </c>
      <c r="BL221" s="17" t="s">
        <v>354</v>
      </c>
      <c r="BM221" s="147" t="s">
        <v>4124</v>
      </c>
    </row>
    <row r="222" spans="2:65" s="1" customFormat="1" ht="11.25">
      <c r="B222" s="32"/>
      <c r="D222" s="149" t="s">
        <v>186</v>
      </c>
      <c r="F222" s="150" t="s">
        <v>4123</v>
      </c>
      <c r="I222" s="151"/>
      <c r="L222" s="32"/>
      <c r="M222" s="152"/>
      <c r="T222" s="56"/>
      <c r="AT222" s="17" t="s">
        <v>186</v>
      </c>
      <c r="AU222" s="17" t="s">
        <v>86</v>
      </c>
    </row>
    <row r="223" spans="2:65" s="11" customFormat="1" ht="25.9" customHeight="1">
      <c r="B223" s="124"/>
      <c r="D223" s="125" t="s">
        <v>76</v>
      </c>
      <c r="E223" s="126" t="s">
        <v>344</v>
      </c>
      <c r="F223" s="126" t="s">
        <v>3792</v>
      </c>
      <c r="I223" s="127"/>
      <c r="J223" s="128">
        <f>BK223</f>
        <v>0</v>
      </c>
      <c r="L223" s="124"/>
      <c r="M223" s="129"/>
      <c r="P223" s="130">
        <f>P224</f>
        <v>0</v>
      </c>
      <c r="R223" s="130">
        <f>R224</f>
        <v>1.8E-3</v>
      </c>
      <c r="T223" s="131">
        <f>T224</f>
        <v>0</v>
      </c>
      <c r="AR223" s="125" t="s">
        <v>102</v>
      </c>
      <c r="AT223" s="132" t="s">
        <v>76</v>
      </c>
      <c r="AU223" s="132" t="s">
        <v>77</v>
      </c>
      <c r="AY223" s="125" t="s">
        <v>177</v>
      </c>
      <c r="BK223" s="133">
        <f>BK224</f>
        <v>0</v>
      </c>
    </row>
    <row r="224" spans="2:65" s="11" customFormat="1" ht="22.9" customHeight="1">
      <c r="B224" s="124"/>
      <c r="D224" s="125" t="s">
        <v>76</v>
      </c>
      <c r="E224" s="134" t="s">
        <v>4125</v>
      </c>
      <c r="F224" s="134" t="s">
        <v>4126</v>
      </c>
      <c r="I224" s="127"/>
      <c r="J224" s="135">
        <f>BK224</f>
        <v>0</v>
      </c>
      <c r="L224" s="124"/>
      <c r="M224" s="129"/>
      <c r="P224" s="130">
        <f>SUM(P225:P234)</f>
        <v>0</v>
      </c>
      <c r="R224" s="130">
        <f>SUM(R225:R234)</f>
        <v>1.8E-3</v>
      </c>
      <c r="T224" s="131">
        <f>SUM(T225:T234)</f>
        <v>0</v>
      </c>
      <c r="AR224" s="125" t="s">
        <v>102</v>
      </c>
      <c r="AT224" s="132" t="s">
        <v>76</v>
      </c>
      <c r="AU224" s="132" t="s">
        <v>84</v>
      </c>
      <c r="AY224" s="125" t="s">
        <v>177</v>
      </c>
      <c r="BK224" s="133">
        <f>SUM(BK225:BK234)</f>
        <v>0</v>
      </c>
    </row>
    <row r="225" spans="2:65" s="1" customFormat="1" ht="16.5" customHeight="1">
      <c r="B225" s="32"/>
      <c r="C225" s="136" t="s">
        <v>548</v>
      </c>
      <c r="D225" s="136" t="s">
        <v>180</v>
      </c>
      <c r="E225" s="137" t="s">
        <v>4127</v>
      </c>
      <c r="F225" s="138" t="s">
        <v>4128</v>
      </c>
      <c r="G225" s="139" t="s">
        <v>393</v>
      </c>
      <c r="H225" s="140">
        <v>9</v>
      </c>
      <c r="I225" s="141"/>
      <c r="J225" s="142">
        <f>ROUND(I225*H225,2)</f>
        <v>0</v>
      </c>
      <c r="K225" s="138" t="s">
        <v>3846</v>
      </c>
      <c r="L225" s="32"/>
      <c r="M225" s="143" t="s">
        <v>1</v>
      </c>
      <c r="N225" s="144" t="s">
        <v>42</v>
      </c>
      <c r="P225" s="145">
        <f>O225*H225</f>
        <v>0</v>
      </c>
      <c r="Q225" s="145">
        <v>0</v>
      </c>
      <c r="R225" s="145">
        <f>Q225*H225</f>
        <v>0</v>
      </c>
      <c r="S225" s="145">
        <v>0</v>
      </c>
      <c r="T225" s="146">
        <f>S225*H225</f>
        <v>0</v>
      </c>
      <c r="AR225" s="147" t="s">
        <v>691</v>
      </c>
      <c r="AT225" s="147" t="s">
        <v>180</v>
      </c>
      <c r="AU225" s="147" t="s">
        <v>86</v>
      </c>
      <c r="AY225" s="17" t="s">
        <v>177</v>
      </c>
      <c r="BE225" s="148">
        <f>IF(N225="základní",J225,0)</f>
        <v>0</v>
      </c>
      <c r="BF225" s="148">
        <f>IF(N225="snížená",J225,0)</f>
        <v>0</v>
      </c>
      <c r="BG225" s="148">
        <f>IF(N225="zákl. přenesená",J225,0)</f>
        <v>0</v>
      </c>
      <c r="BH225" s="148">
        <f>IF(N225="sníž. přenesená",J225,0)</f>
        <v>0</v>
      </c>
      <c r="BI225" s="148">
        <f>IF(N225="nulová",J225,0)</f>
        <v>0</v>
      </c>
      <c r="BJ225" s="17" t="s">
        <v>84</v>
      </c>
      <c r="BK225" s="148">
        <f>ROUND(I225*H225,2)</f>
        <v>0</v>
      </c>
      <c r="BL225" s="17" t="s">
        <v>691</v>
      </c>
      <c r="BM225" s="147" t="s">
        <v>4129</v>
      </c>
    </row>
    <row r="226" spans="2:65" s="1" customFormat="1" ht="11.25">
      <c r="B226" s="32"/>
      <c r="D226" s="149" t="s">
        <v>186</v>
      </c>
      <c r="F226" s="150" t="s">
        <v>4128</v>
      </c>
      <c r="I226" s="151"/>
      <c r="L226" s="32"/>
      <c r="M226" s="152"/>
      <c r="T226" s="56"/>
      <c r="AT226" s="17" t="s">
        <v>186</v>
      </c>
      <c r="AU226" s="17" t="s">
        <v>86</v>
      </c>
    </row>
    <row r="227" spans="2:65" s="1" customFormat="1" ht="16.5" customHeight="1">
      <c r="B227" s="32"/>
      <c r="C227" s="183" t="s">
        <v>554</v>
      </c>
      <c r="D227" s="183" t="s">
        <v>344</v>
      </c>
      <c r="E227" s="184" t="s">
        <v>4130</v>
      </c>
      <c r="F227" s="185" t="s">
        <v>4131</v>
      </c>
      <c r="G227" s="186" t="s">
        <v>393</v>
      </c>
      <c r="H227" s="187">
        <v>2</v>
      </c>
      <c r="I227" s="188"/>
      <c r="J227" s="189">
        <f>ROUND(I227*H227,2)</f>
        <v>0</v>
      </c>
      <c r="K227" s="185" t="s">
        <v>1</v>
      </c>
      <c r="L227" s="190"/>
      <c r="M227" s="191" t="s">
        <v>1</v>
      </c>
      <c r="N227" s="192" t="s">
        <v>42</v>
      </c>
      <c r="P227" s="145">
        <f>O227*H227</f>
        <v>0</v>
      </c>
      <c r="Q227" s="145">
        <v>2.0000000000000001E-4</v>
      </c>
      <c r="R227" s="145">
        <f>Q227*H227</f>
        <v>4.0000000000000002E-4</v>
      </c>
      <c r="S227" s="145">
        <v>0</v>
      </c>
      <c r="T227" s="146">
        <f>S227*H227</f>
        <v>0</v>
      </c>
      <c r="AR227" s="147" t="s">
        <v>1882</v>
      </c>
      <c r="AT227" s="147" t="s">
        <v>344</v>
      </c>
      <c r="AU227" s="147" t="s">
        <v>86</v>
      </c>
      <c r="AY227" s="17" t="s">
        <v>177</v>
      </c>
      <c r="BE227" s="148">
        <f>IF(N227="základní",J227,0)</f>
        <v>0</v>
      </c>
      <c r="BF227" s="148">
        <f>IF(N227="snížená",J227,0)</f>
        <v>0</v>
      </c>
      <c r="BG227" s="148">
        <f>IF(N227="zákl. přenesená",J227,0)</f>
        <v>0</v>
      </c>
      <c r="BH227" s="148">
        <f>IF(N227="sníž. přenesená",J227,0)</f>
        <v>0</v>
      </c>
      <c r="BI227" s="148">
        <f>IF(N227="nulová",J227,0)</f>
        <v>0</v>
      </c>
      <c r="BJ227" s="17" t="s">
        <v>84</v>
      </c>
      <c r="BK227" s="148">
        <f>ROUND(I227*H227,2)</f>
        <v>0</v>
      </c>
      <c r="BL227" s="17" t="s">
        <v>691</v>
      </c>
      <c r="BM227" s="147" t="s">
        <v>4132</v>
      </c>
    </row>
    <row r="228" spans="2:65" s="1" customFormat="1" ht="11.25">
      <c r="B228" s="32"/>
      <c r="D228" s="149" t="s">
        <v>186</v>
      </c>
      <c r="F228" s="150" t="s">
        <v>4131</v>
      </c>
      <c r="I228" s="151"/>
      <c r="L228" s="32"/>
      <c r="M228" s="152"/>
      <c r="T228" s="56"/>
      <c r="AT228" s="17" t="s">
        <v>186</v>
      </c>
      <c r="AU228" s="17" t="s">
        <v>86</v>
      </c>
    </row>
    <row r="229" spans="2:65" s="1" customFormat="1" ht="16.5" customHeight="1">
      <c r="B229" s="32"/>
      <c r="C229" s="183" t="s">
        <v>564</v>
      </c>
      <c r="D229" s="183" t="s">
        <v>344</v>
      </c>
      <c r="E229" s="184" t="s">
        <v>4133</v>
      </c>
      <c r="F229" s="185" t="s">
        <v>4134</v>
      </c>
      <c r="G229" s="186" t="s">
        <v>393</v>
      </c>
      <c r="H229" s="187">
        <v>7</v>
      </c>
      <c r="I229" s="188"/>
      <c r="J229" s="189">
        <f>ROUND(I229*H229,2)</f>
        <v>0</v>
      </c>
      <c r="K229" s="185" t="s">
        <v>1</v>
      </c>
      <c r="L229" s="190"/>
      <c r="M229" s="191" t="s">
        <v>1</v>
      </c>
      <c r="N229" s="192" t="s">
        <v>42</v>
      </c>
      <c r="P229" s="145">
        <f>O229*H229</f>
        <v>0</v>
      </c>
      <c r="Q229" s="145">
        <v>2.0000000000000001E-4</v>
      </c>
      <c r="R229" s="145">
        <f>Q229*H229</f>
        <v>1.4E-3</v>
      </c>
      <c r="S229" s="145">
        <v>0</v>
      </c>
      <c r="T229" s="146">
        <f>S229*H229</f>
        <v>0</v>
      </c>
      <c r="AR229" s="147" t="s">
        <v>1882</v>
      </c>
      <c r="AT229" s="147" t="s">
        <v>344</v>
      </c>
      <c r="AU229" s="147" t="s">
        <v>86</v>
      </c>
      <c r="AY229" s="17" t="s">
        <v>177</v>
      </c>
      <c r="BE229" s="148">
        <f>IF(N229="základní",J229,0)</f>
        <v>0</v>
      </c>
      <c r="BF229" s="148">
        <f>IF(N229="snížená",J229,0)</f>
        <v>0</v>
      </c>
      <c r="BG229" s="148">
        <f>IF(N229="zákl. přenesená",J229,0)</f>
        <v>0</v>
      </c>
      <c r="BH229" s="148">
        <f>IF(N229="sníž. přenesená",J229,0)</f>
        <v>0</v>
      </c>
      <c r="BI229" s="148">
        <f>IF(N229="nulová",J229,0)</f>
        <v>0</v>
      </c>
      <c r="BJ229" s="17" t="s">
        <v>84</v>
      </c>
      <c r="BK229" s="148">
        <f>ROUND(I229*H229,2)</f>
        <v>0</v>
      </c>
      <c r="BL229" s="17" t="s">
        <v>691</v>
      </c>
      <c r="BM229" s="147" t="s">
        <v>4135</v>
      </c>
    </row>
    <row r="230" spans="2:65" s="1" customFormat="1" ht="11.25">
      <c r="B230" s="32"/>
      <c r="D230" s="149" t="s">
        <v>186</v>
      </c>
      <c r="F230" s="150" t="s">
        <v>4134</v>
      </c>
      <c r="I230" s="151"/>
      <c r="L230" s="32"/>
      <c r="M230" s="152"/>
      <c r="T230" s="56"/>
      <c r="AT230" s="17" t="s">
        <v>186</v>
      </c>
      <c r="AU230" s="17" t="s">
        <v>86</v>
      </c>
    </row>
    <row r="231" spans="2:65" s="1" customFormat="1" ht="16.5" customHeight="1">
      <c r="B231" s="32"/>
      <c r="C231" s="183" t="s">
        <v>573</v>
      </c>
      <c r="D231" s="183" t="s">
        <v>344</v>
      </c>
      <c r="E231" s="184" t="s">
        <v>4136</v>
      </c>
      <c r="F231" s="185" t="s">
        <v>4137</v>
      </c>
      <c r="G231" s="186" t="s">
        <v>183</v>
      </c>
      <c r="H231" s="187">
        <v>3</v>
      </c>
      <c r="I231" s="188"/>
      <c r="J231" s="189">
        <f>ROUND(I231*H231,2)</f>
        <v>0</v>
      </c>
      <c r="K231" s="185" t="s">
        <v>1</v>
      </c>
      <c r="L231" s="190"/>
      <c r="M231" s="191" t="s">
        <v>1</v>
      </c>
      <c r="N231" s="192" t="s">
        <v>42</v>
      </c>
      <c r="P231" s="145">
        <f>O231*H231</f>
        <v>0</v>
      </c>
      <c r="Q231" s="145">
        <v>0</v>
      </c>
      <c r="R231" s="145">
        <f>Q231*H231</f>
        <v>0</v>
      </c>
      <c r="S231" s="145">
        <v>0</v>
      </c>
      <c r="T231" s="146">
        <f>S231*H231</f>
        <v>0</v>
      </c>
      <c r="AR231" s="147" t="s">
        <v>447</v>
      </c>
      <c r="AT231" s="147" t="s">
        <v>344</v>
      </c>
      <c r="AU231" s="147" t="s">
        <v>86</v>
      </c>
      <c r="AY231" s="17" t="s">
        <v>177</v>
      </c>
      <c r="BE231" s="148">
        <f>IF(N231="základní",J231,0)</f>
        <v>0</v>
      </c>
      <c r="BF231" s="148">
        <f>IF(N231="snížená",J231,0)</f>
        <v>0</v>
      </c>
      <c r="BG231" s="148">
        <f>IF(N231="zákl. přenesená",J231,0)</f>
        <v>0</v>
      </c>
      <c r="BH231" s="148">
        <f>IF(N231="sníž. přenesená",J231,0)</f>
        <v>0</v>
      </c>
      <c r="BI231" s="148">
        <f>IF(N231="nulová",J231,0)</f>
        <v>0</v>
      </c>
      <c r="BJ231" s="17" t="s">
        <v>84</v>
      </c>
      <c r="BK231" s="148">
        <f>ROUND(I231*H231,2)</f>
        <v>0</v>
      </c>
      <c r="BL231" s="17" t="s">
        <v>354</v>
      </c>
      <c r="BM231" s="147" t="s">
        <v>4138</v>
      </c>
    </row>
    <row r="232" spans="2:65" s="1" customFormat="1" ht="11.25">
      <c r="B232" s="32"/>
      <c r="D232" s="149" t="s">
        <v>186</v>
      </c>
      <c r="F232" s="150" t="s">
        <v>4137</v>
      </c>
      <c r="I232" s="151"/>
      <c r="L232" s="32"/>
      <c r="M232" s="152"/>
      <c r="T232" s="56"/>
      <c r="AT232" s="17" t="s">
        <v>186</v>
      </c>
      <c r="AU232" s="17" t="s">
        <v>86</v>
      </c>
    </row>
    <row r="233" spans="2:65" s="1" customFormat="1" ht="16.5" customHeight="1">
      <c r="B233" s="32"/>
      <c r="C233" s="136" t="s">
        <v>580</v>
      </c>
      <c r="D233" s="136" t="s">
        <v>180</v>
      </c>
      <c r="E233" s="137" t="s">
        <v>4139</v>
      </c>
      <c r="F233" s="138" t="s">
        <v>4140</v>
      </c>
      <c r="G233" s="139" t="s">
        <v>183</v>
      </c>
      <c r="H233" s="140">
        <v>9</v>
      </c>
      <c r="I233" s="141"/>
      <c r="J233" s="142">
        <f>ROUND(I233*H233,2)</f>
        <v>0</v>
      </c>
      <c r="K233" s="138" t="s">
        <v>1</v>
      </c>
      <c r="L233" s="32"/>
      <c r="M233" s="143" t="s">
        <v>1</v>
      </c>
      <c r="N233" s="144" t="s">
        <v>42</v>
      </c>
      <c r="P233" s="145">
        <f>O233*H233</f>
        <v>0</v>
      </c>
      <c r="Q233" s="145">
        <v>0</v>
      </c>
      <c r="R233" s="145">
        <f>Q233*H233</f>
        <v>0</v>
      </c>
      <c r="S233" s="145">
        <v>0</v>
      </c>
      <c r="T233" s="146">
        <f>S233*H233</f>
        <v>0</v>
      </c>
      <c r="AR233" s="147" t="s">
        <v>354</v>
      </c>
      <c r="AT233" s="147" t="s">
        <v>180</v>
      </c>
      <c r="AU233" s="147" t="s">
        <v>86</v>
      </c>
      <c r="AY233" s="17" t="s">
        <v>177</v>
      </c>
      <c r="BE233" s="148">
        <f>IF(N233="základní",J233,0)</f>
        <v>0</v>
      </c>
      <c r="BF233" s="148">
        <f>IF(N233="snížená",J233,0)</f>
        <v>0</v>
      </c>
      <c r="BG233" s="148">
        <f>IF(N233="zákl. přenesená",J233,0)</f>
        <v>0</v>
      </c>
      <c r="BH233" s="148">
        <f>IF(N233="sníž. přenesená",J233,0)</f>
        <v>0</v>
      </c>
      <c r="BI233" s="148">
        <f>IF(N233="nulová",J233,0)</f>
        <v>0</v>
      </c>
      <c r="BJ233" s="17" t="s">
        <v>84</v>
      </c>
      <c r="BK233" s="148">
        <f>ROUND(I233*H233,2)</f>
        <v>0</v>
      </c>
      <c r="BL233" s="17" t="s">
        <v>354</v>
      </c>
      <c r="BM233" s="147" t="s">
        <v>4141</v>
      </c>
    </row>
    <row r="234" spans="2:65" s="1" customFormat="1" ht="11.25">
      <c r="B234" s="32"/>
      <c r="D234" s="149" t="s">
        <v>186</v>
      </c>
      <c r="F234" s="150" t="s">
        <v>4140</v>
      </c>
      <c r="I234" s="151"/>
      <c r="L234" s="32"/>
      <c r="M234" s="153"/>
      <c r="N234" s="154"/>
      <c r="O234" s="154"/>
      <c r="P234" s="154"/>
      <c r="Q234" s="154"/>
      <c r="R234" s="154"/>
      <c r="S234" s="154"/>
      <c r="T234" s="155"/>
      <c r="AT234" s="17" t="s">
        <v>186</v>
      </c>
      <c r="AU234" s="17" t="s">
        <v>86</v>
      </c>
    </row>
    <row r="235" spans="2:65" s="1" customFormat="1" ht="6.95" customHeight="1">
      <c r="B235" s="44"/>
      <c r="C235" s="45"/>
      <c r="D235" s="45"/>
      <c r="E235" s="45"/>
      <c r="F235" s="45"/>
      <c r="G235" s="45"/>
      <c r="H235" s="45"/>
      <c r="I235" s="45"/>
      <c r="J235" s="45"/>
      <c r="K235" s="45"/>
      <c r="L235" s="32"/>
    </row>
  </sheetData>
  <sheetProtection algorithmName="SHA-512" hashValue="tDftKaYvuYDwsiInxgXB6jchtOem5QFtrdfXLP2ny+SKrtmjM7PcujRNaAki6hFuLIwfEys4Wf3/Si8RhoDVQw==" saltValue="8GVrH4W5jYRiLe4n6ER3ioQTsxw7/KmiruVKUyw6CAFKef/MWh2Chv48GF+hbscaGpcFHm5/P6RFMbvu2Md7xg==" spinCount="100000" sheet="1" objects="1" scenarios="1" formatColumns="0" formatRows="0" autoFilter="0"/>
  <autoFilter ref="C128:K234" xr:uid="{00000000-0009-0000-0000-00000A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13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8"/>
      <c r="M2" s="208"/>
      <c r="N2" s="208"/>
      <c r="O2" s="208"/>
      <c r="P2" s="208"/>
      <c r="Q2" s="208"/>
      <c r="R2" s="208"/>
      <c r="S2" s="208"/>
      <c r="T2" s="208"/>
      <c r="U2" s="208"/>
      <c r="V2" s="208"/>
      <c r="AT2" s="17" t="s">
        <v>134</v>
      </c>
    </row>
    <row r="3" spans="2:46" ht="6.95" customHeight="1">
      <c r="B3" s="18"/>
      <c r="C3" s="19"/>
      <c r="D3" s="19"/>
      <c r="E3" s="19"/>
      <c r="F3" s="19"/>
      <c r="G3" s="19"/>
      <c r="H3" s="19"/>
      <c r="I3" s="19"/>
      <c r="J3" s="19"/>
      <c r="K3" s="19"/>
      <c r="L3" s="20"/>
      <c r="AT3" s="17" t="s">
        <v>86</v>
      </c>
    </row>
    <row r="4" spans="2:46" ht="24.95" customHeight="1">
      <c r="B4" s="20"/>
      <c r="D4" s="21" t="s">
        <v>147</v>
      </c>
      <c r="L4" s="20"/>
      <c r="M4" s="93" t="s">
        <v>10</v>
      </c>
      <c r="AT4" s="17" t="s">
        <v>4</v>
      </c>
    </row>
    <row r="5" spans="2:46" ht="6.95" customHeight="1">
      <c r="B5" s="20"/>
      <c r="L5" s="20"/>
    </row>
    <row r="6" spans="2:46" ht="12" customHeight="1">
      <c r="B6" s="20"/>
      <c r="D6" s="27" t="s">
        <v>16</v>
      </c>
      <c r="L6" s="20"/>
    </row>
    <row r="7" spans="2:46" ht="16.5" customHeight="1">
      <c r="B7" s="20"/>
      <c r="E7" s="240" t="str">
        <f>'Rekapitulace stavby'!K6</f>
        <v>PŘÍSTAVBA WALDORFSKÉ MŠ TURNOV</v>
      </c>
      <c r="F7" s="241"/>
      <c r="G7" s="241"/>
      <c r="H7" s="241"/>
      <c r="L7" s="20"/>
    </row>
    <row r="8" spans="2:46" ht="12.75">
      <c r="B8" s="20"/>
      <c r="D8" s="27" t="s">
        <v>148</v>
      </c>
      <c r="L8" s="20"/>
    </row>
    <row r="9" spans="2:46" ht="16.5" customHeight="1">
      <c r="B9" s="20"/>
      <c r="E9" s="240" t="s">
        <v>202</v>
      </c>
      <c r="F9" s="208"/>
      <c r="G9" s="208"/>
      <c r="H9" s="208"/>
      <c r="L9" s="20"/>
    </row>
    <row r="10" spans="2:46" ht="12" customHeight="1">
      <c r="B10" s="20"/>
      <c r="D10" s="27" t="s">
        <v>150</v>
      </c>
      <c r="L10" s="20"/>
    </row>
    <row r="11" spans="2:46" s="1" customFormat="1" ht="16.5" customHeight="1">
      <c r="B11" s="32"/>
      <c r="E11" s="237" t="s">
        <v>2483</v>
      </c>
      <c r="F11" s="242"/>
      <c r="G11" s="242"/>
      <c r="H11" s="242"/>
      <c r="L11" s="32"/>
    </row>
    <row r="12" spans="2:46" s="1" customFormat="1" ht="12" customHeight="1">
      <c r="B12" s="32"/>
      <c r="D12" s="27" t="s">
        <v>2484</v>
      </c>
      <c r="L12" s="32"/>
    </row>
    <row r="13" spans="2:46" s="1" customFormat="1" ht="16.5" customHeight="1">
      <c r="B13" s="32"/>
      <c r="E13" s="202" t="s">
        <v>4142</v>
      </c>
      <c r="F13" s="242"/>
      <c r="G13" s="242"/>
      <c r="H13" s="242"/>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24. 10. 2024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43" t="str">
        <f>'Rekapitulace stavby'!E14</f>
        <v>Vyplň údaj</v>
      </c>
      <c r="F22" s="207"/>
      <c r="G22" s="207"/>
      <c r="H22" s="207"/>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12" t="s">
        <v>1</v>
      </c>
      <c r="F31" s="212"/>
      <c r="G31" s="212"/>
      <c r="H31" s="212"/>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37</v>
      </c>
      <c r="J34" s="66">
        <f>ROUND(J126,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ROUND((SUM(BE126:BE130)),  2)</f>
        <v>0</v>
      </c>
      <c r="I37" s="96">
        <v>0.21</v>
      </c>
      <c r="J37" s="86">
        <f>ROUND(((SUM(BE126:BE130))*I37),  2)</f>
        <v>0</v>
      </c>
      <c r="L37" s="32"/>
    </row>
    <row r="38" spans="2:12" s="1" customFormat="1" ht="14.45" customHeight="1">
      <c r="B38" s="32"/>
      <c r="E38" s="27" t="s">
        <v>43</v>
      </c>
      <c r="F38" s="86">
        <f>ROUND((SUM(BF126:BF130)),  2)</f>
        <v>0</v>
      </c>
      <c r="I38" s="96">
        <v>0.12</v>
      </c>
      <c r="J38" s="86">
        <f>ROUND(((SUM(BF126:BF130))*I38),  2)</f>
        <v>0</v>
      </c>
      <c r="L38" s="32"/>
    </row>
    <row r="39" spans="2:12" s="1" customFormat="1" ht="14.45" hidden="1" customHeight="1">
      <c r="B39" s="32"/>
      <c r="E39" s="27" t="s">
        <v>44</v>
      </c>
      <c r="F39" s="86">
        <f>ROUND((SUM(BG126:BG130)),  2)</f>
        <v>0</v>
      </c>
      <c r="I39" s="96">
        <v>0.21</v>
      </c>
      <c r="J39" s="86">
        <f>0</f>
        <v>0</v>
      </c>
      <c r="L39" s="32"/>
    </row>
    <row r="40" spans="2:12" s="1" customFormat="1" ht="14.45" hidden="1" customHeight="1">
      <c r="B40" s="32"/>
      <c r="E40" s="27" t="s">
        <v>45</v>
      </c>
      <c r="F40" s="86">
        <f>ROUND((SUM(BH126:BH130)),  2)</f>
        <v>0</v>
      </c>
      <c r="I40" s="96">
        <v>0.12</v>
      </c>
      <c r="J40" s="86">
        <f>0</f>
        <v>0</v>
      </c>
      <c r="L40" s="32"/>
    </row>
    <row r="41" spans="2:12" s="1" customFormat="1" ht="14.45" hidden="1" customHeight="1">
      <c r="B41" s="32"/>
      <c r="E41" s="27" t="s">
        <v>46</v>
      </c>
      <c r="F41" s="86">
        <f>ROUND((SUM(BI126:BI130)),  2)</f>
        <v>0</v>
      </c>
      <c r="I41" s="96">
        <v>0</v>
      </c>
      <c r="J41" s="86">
        <f>0</f>
        <v>0</v>
      </c>
      <c r="L41" s="32"/>
    </row>
    <row r="42" spans="2:12" s="1" customFormat="1" ht="6.95" customHeight="1">
      <c r="B42" s="32"/>
      <c r="L42" s="32"/>
    </row>
    <row r="43" spans="2:12" s="1" customFormat="1" ht="25.35" customHeight="1">
      <c r="B43" s="32"/>
      <c r="C43" s="97"/>
      <c r="D43" s="98" t="s">
        <v>47</v>
      </c>
      <c r="E43" s="57"/>
      <c r="F43" s="57"/>
      <c r="G43" s="99" t="s">
        <v>48</v>
      </c>
      <c r="H43" s="100" t="s">
        <v>49</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3" t="s">
        <v>53</v>
      </c>
      <c r="G61" s="43" t="s">
        <v>52</v>
      </c>
      <c r="H61" s="34"/>
      <c r="I61" s="34"/>
      <c r="J61" s="104"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152</v>
      </c>
      <c r="L82" s="32"/>
    </row>
    <row r="83" spans="2:12" s="1" customFormat="1" ht="6.95" customHeight="1">
      <c r="B83" s="32"/>
      <c r="L83" s="32"/>
    </row>
    <row r="84" spans="2:12" s="1" customFormat="1" ht="12" customHeight="1">
      <c r="B84" s="32"/>
      <c r="C84" s="27" t="s">
        <v>16</v>
      </c>
      <c r="L84" s="32"/>
    </row>
    <row r="85" spans="2:12" s="1" customFormat="1" ht="16.5" customHeight="1">
      <c r="B85" s="32"/>
      <c r="E85" s="240" t="str">
        <f>E7</f>
        <v>PŘÍSTAVBA WALDORFSKÉ MŠ TURNOV</v>
      </c>
      <c r="F85" s="241"/>
      <c r="G85" s="241"/>
      <c r="H85" s="241"/>
      <c r="L85" s="32"/>
    </row>
    <row r="86" spans="2:12" ht="12" customHeight="1">
      <c r="B86" s="20"/>
      <c r="C86" s="27" t="s">
        <v>148</v>
      </c>
      <c r="L86" s="20"/>
    </row>
    <row r="87" spans="2:12" ht="16.5" customHeight="1">
      <c r="B87" s="20"/>
      <c r="E87" s="240" t="s">
        <v>202</v>
      </c>
      <c r="F87" s="208"/>
      <c r="G87" s="208"/>
      <c r="H87" s="208"/>
      <c r="L87" s="20"/>
    </row>
    <row r="88" spans="2:12" ht="12" customHeight="1">
      <c r="B88" s="20"/>
      <c r="C88" s="27" t="s">
        <v>150</v>
      </c>
      <c r="L88" s="20"/>
    </row>
    <row r="89" spans="2:12" s="1" customFormat="1" ht="16.5" customHeight="1">
      <c r="B89" s="32"/>
      <c r="E89" s="237" t="s">
        <v>2483</v>
      </c>
      <c r="F89" s="242"/>
      <c r="G89" s="242"/>
      <c r="H89" s="242"/>
      <c r="L89" s="32"/>
    </row>
    <row r="90" spans="2:12" s="1" customFormat="1" ht="12" customHeight="1">
      <c r="B90" s="32"/>
      <c r="C90" s="27" t="s">
        <v>2484</v>
      </c>
      <c r="L90" s="32"/>
    </row>
    <row r="91" spans="2:12" s="1" customFormat="1" ht="16.5" customHeight="1">
      <c r="B91" s="32"/>
      <c r="E91" s="202" t="str">
        <f>E13</f>
        <v>700.2.6 - Systém ochrany proti pádu</v>
      </c>
      <c r="F91" s="242"/>
      <c r="G91" s="242"/>
      <c r="H91" s="242"/>
      <c r="L91" s="32"/>
    </row>
    <row r="92" spans="2:12" s="1" customFormat="1" ht="6.95" customHeight="1">
      <c r="B92" s="32"/>
      <c r="L92" s="32"/>
    </row>
    <row r="93" spans="2:12" s="1" customFormat="1" ht="12" customHeight="1">
      <c r="B93" s="32"/>
      <c r="C93" s="27" t="s">
        <v>20</v>
      </c>
      <c r="F93" s="25" t="str">
        <f>F16</f>
        <v>Turnov</v>
      </c>
      <c r="I93" s="27" t="s">
        <v>22</v>
      </c>
      <c r="J93" s="52" t="str">
        <f>IF(J16="","",J16)</f>
        <v>24. 10. 2024</v>
      </c>
      <c r="L93" s="32"/>
    </row>
    <row r="94" spans="2:12" s="1" customFormat="1" ht="6.95" customHeight="1">
      <c r="B94" s="32"/>
      <c r="L94" s="32"/>
    </row>
    <row r="95" spans="2:12" s="1" customFormat="1" ht="15.2" customHeight="1">
      <c r="B95" s="32"/>
      <c r="C95" s="27" t="s">
        <v>24</v>
      </c>
      <c r="F95" s="25" t="str">
        <f>E19</f>
        <v>MĚSTO TURNOV</v>
      </c>
      <c r="I95" s="27" t="s">
        <v>30</v>
      </c>
      <c r="J95" s="30" t="str">
        <f>E25</f>
        <v>Valbek, spol. s 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153</v>
      </c>
      <c r="D98" s="97"/>
      <c r="E98" s="97"/>
      <c r="F98" s="97"/>
      <c r="G98" s="97"/>
      <c r="H98" s="97"/>
      <c r="I98" s="97"/>
      <c r="J98" s="106" t="s">
        <v>154</v>
      </c>
      <c r="K98" s="97"/>
      <c r="L98" s="32"/>
    </row>
    <row r="99" spans="2:47" s="1" customFormat="1" ht="10.35" customHeight="1">
      <c r="B99" s="32"/>
      <c r="L99" s="32"/>
    </row>
    <row r="100" spans="2:47" s="1" customFormat="1" ht="22.9" customHeight="1">
      <c r="B100" s="32"/>
      <c r="C100" s="107" t="s">
        <v>155</v>
      </c>
      <c r="J100" s="66">
        <f>J126</f>
        <v>0</v>
      </c>
      <c r="L100" s="32"/>
      <c r="AU100" s="17" t="s">
        <v>156</v>
      </c>
    </row>
    <row r="101" spans="2:47" s="8" customFormat="1" ht="24.95" customHeight="1">
      <c r="B101" s="108"/>
      <c r="D101" s="109" t="s">
        <v>204</v>
      </c>
      <c r="E101" s="110"/>
      <c r="F101" s="110"/>
      <c r="G101" s="110"/>
      <c r="H101" s="110"/>
      <c r="I101" s="110"/>
      <c r="J101" s="111">
        <f>J127</f>
        <v>0</v>
      </c>
      <c r="L101" s="108"/>
    </row>
    <row r="102" spans="2:47" s="9" customFormat="1" ht="19.899999999999999" customHeight="1">
      <c r="B102" s="112"/>
      <c r="D102" s="113" t="s">
        <v>211</v>
      </c>
      <c r="E102" s="114"/>
      <c r="F102" s="114"/>
      <c r="G102" s="114"/>
      <c r="H102" s="114"/>
      <c r="I102" s="114"/>
      <c r="J102" s="115">
        <f>J128</f>
        <v>0</v>
      </c>
      <c r="L102" s="112"/>
    </row>
    <row r="103" spans="2:47" s="1" customFormat="1" ht="21.75" customHeight="1">
      <c r="B103" s="32"/>
      <c r="L103" s="32"/>
    </row>
    <row r="104" spans="2:47" s="1" customFormat="1" ht="6.95" customHeight="1">
      <c r="B104" s="44"/>
      <c r="C104" s="45"/>
      <c r="D104" s="45"/>
      <c r="E104" s="45"/>
      <c r="F104" s="45"/>
      <c r="G104" s="45"/>
      <c r="H104" s="45"/>
      <c r="I104" s="45"/>
      <c r="J104" s="45"/>
      <c r="K104" s="45"/>
      <c r="L104" s="32"/>
    </row>
    <row r="108" spans="2:47" s="1" customFormat="1" ht="6.95" customHeight="1">
      <c r="B108" s="46"/>
      <c r="C108" s="47"/>
      <c r="D108" s="47"/>
      <c r="E108" s="47"/>
      <c r="F108" s="47"/>
      <c r="G108" s="47"/>
      <c r="H108" s="47"/>
      <c r="I108" s="47"/>
      <c r="J108" s="47"/>
      <c r="K108" s="47"/>
      <c r="L108" s="32"/>
    </row>
    <row r="109" spans="2:47" s="1" customFormat="1" ht="24.95" customHeight="1">
      <c r="B109" s="32"/>
      <c r="C109" s="21" t="s">
        <v>161</v>
      </c>
      <c r="L109" s="32"/>
    </row>
    <row r="110" spans="2:47" s="1" customFormat="1" ht="6.95" customHeight="1">
      <c r="B110" s="32"/>
      <c r="L110" s="32"/>
    </row>
    <row r="111" spans="2:47" s="1" customFormat="1" ht="12" customHeight="1">
      <c r="B111" s="32"/>
      <c r="C111" s="27" t="s">
        <v>16</v>
      </c>
      <c r="L111" s="32"/>
    </row>
    <row r="112" spans="2:47" s="1" customFormat="1" ht="16.5" customHeight="1">
      <c r="B112" s="32"/>
      <c r="E112" s="240" t="str">
        <f>E7</f>
        <v>PŘÍSTAVBA WALDORFSKÉ MŠ TURNOV</v>
      </c>
      <c r="F112" s="241"/>
      <c r="G112" s="241"/>
      <c r="H112" s="241"/>
      <c r="L112" s="32"/>
    </row>
    <row r="113" spans="2:63" ht="12" customHeight="1">
      <c r="B113" s="20"/>
      <c r="C113" s="27" t="s">
        <v>148</v>
      </c>
      <c r="L113" s="20"/>
    </row>
    <row r="114" spans="2:63" ht="16.5" customHeight="1">
      <c r="B114" s="20"/>
      <c r="E114" s="240" t="s">
        <v>202</v>
      </c>
      <c r="F114" s="208"/>
      <c r="G114" s="208"/>
      <c r="H114" s="208"/>
      <c r="L114" s="20"/>
    </row>
    <row r="115" spans="2:63" ht="12" customHeight="1">
      <c r="B115" s="20"/>
      <c r="C115" s="27" t="s">
        <v>150</v>
      </c>
      <c r="L115" s="20"/>
    </row>
    <row r="116" spans="2:63" s="1" customFormat="1" ht="16.5" customHeight="1">
      <c r="B116" s="32"/>
      <c r="E116" s="237" t="s">
        <v>2483</v>
      </c>
      <c r="F116" s="242"/>
      <c r="G116" s="242"/>
      <c r="H116" s="242"/>
      <c r="L116" s="32"/>
    </row>
    <row r="117" spans="2:63" s="1" customFormat="1" ht="12" customHeight="1">
      <c r="B117" s="32"/>
      <c r="C117" s="27" t="s">
        <v>2484</v>
      </c>
      <c r="L117" s="32"/>
    </row>
    <row r="118" spans="2:63" s="1" customFormat="1" ht="16.5" customHeight="1">
      <c r="B118" s="32"/>
      <c r="E118" s="202" t="str">
        <f>E13</f>
        <v>700.2.6 - Systém ochrany proti pádu</v>
      </c>
      <c r="F118" s="242"/>
      <c r="G118" s="242"/>
      <c r="H118" s="242"/>
      <c r="L118" s="32"/>
    </row>
    <row r="119" spans="2:63" s="1" customFormat="1" ht="6.95" customHeight="1">
      <c r="B119" s="32"/>
      <c r="L119" s="32"/>
    </row>
    <row r="120" spans="2:63" s="1" customFormat="1" ht="12" customHeight="1">
      <c r="B120" s="32"/>
      <c r="C120" s="27" t="s">
        <v>20</v>
      </c>
      <c r="F120" s="25" t="str">
        <f>F16</f>
        <v>Turnov</v>
      </c>
      <c r="I120" s="27" t="s">
        <v>22</v>
      </c>
      <c r="J120" s="52" t="str">
        <f>IF(J16="","",J16)</f>
        <v>24. 10. 2024</v>
      </c>
      <c r="L120" s="32"/>
    </row>
    <row r="121" spans="2:63" s="1" customFormat="1" ht="6.95" customHeight="1">
      <c r="B121" s="32"/>
      <c r="L121" s="32"/>
    </row>
    <row r="122" spans="2:63" s="1" customFormat="1" ht="15.2" customHeight="1">
      <c r="B122" s="32"/>
      <c r="C122" s="27" t="s">
        <v>24</v>
      </c>
      <c r="F122" s="25" t="str">
        <f>E19</f>
        <v>MĚSTO TURNOV</v>
      </c>
      <c r="I122" s="27" t="s">
        <v>30</v>
      </c>
      <c r="J122" s="30" t="str">
        <f>E25</f>
        <v>Valbek, spol. s r.o.</v>
      </c>
      <c r="L122" s="32"/>
    </row>
    <row r="123" spans="2:63" s="1" customFormat="1" ht="15.2" customHeight="1">
      <c r="B123" s="32"/>
      <c r="C123" s="27" t="s">
        <v>28</v>
      </c>
      <c r="F123" s="25" t="str">
        <f>IF(E22="","",E22)</f>
        <v>Vyplň údaj</v>
      </c>
      <c r="I123" s="27" t="s">
        <v>33</v>
      </c>
      <c r="J123" s="30" t="str">
        <f>E28</f>
        <v xml:space="preserve"> </v>
      </c>
      <c r="L123" s="32"/>
    </row>
    <row r="124" spans="2:63" s="1" customFormat="1" ht="10.35" customHeight="1">
      <c r="B124" s="32"/>
      <c r="L124" s="32"/>
    </row>
    <row r="125" spans="2:63" s="10" customFormat="1" ht="29.25" customHeight="1">
      <c r="B125" s="116"/>
      <c r="C125" s="117" t="s">
        <v>162</v>
      </c>
      <c r="D125" s="118" t="s">
        <v>62</v>
      </c>
      <c r="E125" s="118" t="s">
        <v>58</v>
      </c>
      <c r="F125" s="118" t="s">
        <v>59</v>
      </c>
      <c r="G125" s="118" t="s">
        <v>163</v>
      </c>
      <c r="H125" s="118" t="s">
        <v>164</v>
      </c>
      <c r="I125" s="118" t="s">
        <v>165</v>
      </c>
      <c r="J125" s="118" t="s">
        <v>154</v>
      </c>
      <c r="K125" s="119" t="s">
        <v>166</v>
      </c>
      <c r="L125" s="116"/>
      <c r="M125" s="59" t="s">
        <v>1</v>
      </c>
      <c r="N125" s="60" t="s">
        <v>41</v>
      </c>
      <c r="O125" s="60" t="s">
        <v>167</v>
      </c>
      <c r="P125" s="60" t="s">
        <v>168</v>
      </c>
      <c r="Q125" s="60" t="s">
        <v>169</v>
      </c>
      <c r="R125" s="60" t="s">
        <v>170</v>
      </c>
      <c r="S125" s="60" t="s">
        <v>171</v>
      </c>
      <c r="T125" s="61" t="s">
        <v>172</v>
      </c>
    </row>
    <row r="126" spans="2:63" s="1" customFormat="1" ht="22.9" customHeight="1">
      <c r="B126" s="32"/>
      <c r="C126" s="64" t="s">
        <v>173</v>
      </c>
      <c r="J126" s="120">
        <f>BK126</f>
        <v>0</v>
      </c>
      <c r="L126" s="32"/>
      <c r="M126" s="62"/>
      <c r="N126" s="53"/>
      <c r="O126" s="53"/>
      <c r="P126" s="121">
        <f>P127</f>
        <v>0</v>
      </c>
      <c r="Q126" s="53"/>
      <c r="R126" s="121">
        <f>R127</f>
        <v>0</v>
      </c>
      <c r="S126" s="53"/>
      <c r="T126" s="122">
        <f>T127</f>
        <v>0</v>
      </c>
      <c r="AT126" s="17" t="s">
        <v>76</v>
      </c>
      <c r="AU126" s="17" t="s">
        <v>156</v>
      </c>
      <c r="BK126" s="123">
        <f>BK127</f>
        <v>0</v>
      </c>
    </row>
    <row r="127" spans="2:63" s="11" customFormat="1" ht="25.9" customHeight="1">
      <c r="B127" s="124"/>
      <c r="D127" s="125" t="s">
        <v>76</v>
      </c>
      <c r="E127" s="126" t="s">
        <v>232</v>
      </c>
      <c r="F127" s="126" t="s">
        <v>233</v>
      </c>
      <c r="I127" s="127"/>
      <c r="J127" s="128">
        <f>BK127</f>
        <v>0</v>
      </c>
      <c r="L127" s="124"/>
      <c r="M127" s="129"/>
      <c r="P127" s="130">
        <f>P128</f>
        <v>0</v>
      </c>
      <c r="R127" s="130">
        <f>R128</f>
        <v>0</v>
      </c>
      <c r="T127" s="131">
        <f>T128</f>
        <v>0</v>
      </c>
      <c r="AR127" s="125" t="s">
        <v>84</v>
      </c>
      <c r="AT127" s="132" t="s">
        <v>76</v>
      </c>
      <c r="AU127" s="132" t="s">
        <v>77</v>
      </c>
      <c r="AY127" s="125" t="s">
        <v>177</v>
      </c>
      <c r="BK127" s="133">
        <f>BK128</f>
        <v>0</v>
      </c>
    </row>
    <row r="128" spans="2:63" s="11" customFormat="1" ht="22.9" customHeight="1">
      <c r="B128" s="124"/>
      <c r="D128" s="125" t="s">
        <v>76</v>
      </c>
      <c r="E128" s="134" t="s">
        <v>299</v>
      </c>
      <c r="F128" s="134" t="s">
        <v>1181</v>
      </c>
      <c r="I128" s="127"/>
      <c r="J128" s="135">
        <f>BK128</f>
        <v>0</v>
      </c>
      <c r="L128" s="124"/>
      <c r="M128" s="129"/>
      <c r="P128" s="130">
        <f>SUM(P129:P130)</f>
        <v>0</v>
      </c>
      <c r="R128" s="130">
        <f>SUM(R129:R130)</f>
        <v>0</v>
      </c>
      <c r="T128" s="131">
        <f>SUM(T129:T130)</f>
        <v>0</v>
      </c>
      <c r="AR128" s="125" t="s">
        <v>84</v>
      </c>
      <c r="AT128" s="132" t="s">
        <v>76</v>
      </c>
      <c r="AU128" s="132" t="s">
        <v>84</v>
      </c>
      <c r="AY128" s="125" t="s">
        <v>177</v>
      </c>
      <c r="BK128" s="133">
        <f>SUM(BK129:BK130)</f>
        <v>0</v>
      </c>
    </row>
    <row r="129" spans="2:65" s="1" customFormat="1" ht="16.5" customHeight="1">
      <c r="B129" s="32"/>
      <c r="C129" s="136" t="s">
        <v>84</v>
      </c>
      <c r="D129" s="136" t="s">
        <v>180</v>
      </c>
      <c r="E129" s="137" t="s">
        <v>4143</v>
      </c>
      <c r="F129" s="138" t="s">
        <v>4144</v>
      </c>
      <c r="G129" s="139" t="s">
        <v>183</v>
      </c>
      <c r="H129" s="140">
        <v>1</v>
      </c>
      <c r="I129" s="141"/>
      <c r="J129" s="142">
        <f>ROUND(I129*H129,2)</f>
        <v>0</v>
      </c>
      <c r="K129" s="138" t="s">
        <v>1</v>
      </c>
      <c r="L129" s="32"/>
      <c r="M129" s="143" t="s">
        <v>1</v>
      </c>
      <c r="N129" s="144" t="s">
        <v>42</v>
      </c>
      <c r="P129" s="145">
        <f>O129*H129</f>
        <v>0</v>
      </c>
      <c r="Q129" s="145">
        <v>0</v>
      </c>
      <c r="R129" s="145">
        <f>Q129*H129</f>
        <v>0</v>
      </c>
      <c r="S129" s="145">
        <v>0</v>
      </c>
      <c r="T129" s="146">
        <f>S129*H129</f>
        <v>0</v>
      </c>
      <c r="AR129" s="147" t="s">
        <v>115</v>
      </c>
      <c r="AT129" s="147" t="s">
        <v>180</v>
      </c>
      <c r="AU129" s="147" t="s">
        <v>86</v>
      </c>
      <c r="AY129" s="17" t="s">
        <v>177</v>
      </c>
      <c r="BE129" s="148">
        <f>IF(N129="základní",J129,0)</f>
        <v>0</v>
      </c>
      <c r="BF129" s="148">
        <f>IF(N129="snížená",J129,0)</f>
        <v>0</v>
      </c>
      <c r="BG129" s="148">
        <f>IF(N129="zákl. přenesená",J129,0)</f>
        <v>0</v>
      </c>
      <c r="BH129" s="148">
        <f>IF(N129="sníž. přenesená",J129,0)</f>
        <v>0</v>
      </c>
      <c r="BI129" s="148">
        <f>IF(N129="nulová",J129,0)</f>
        <v>0</v>
      </c>
      <c r="BJ129" s="17" t="s">
        <v>84</v>
      </c>
      <c r="BK129" s="148">
        <f>ROUND(I129*H129,2)</f>
        <v>0</v>
      </c>
      <c r="BL129" s="17" t="s">
        <v>115</v>
      </c>
      <c r="BM129" s="147" t="s">
        <v>4145</v>
      </c>
    </row>
    <row r="130" spans="2:65" s="1" customFormat="1" ht="11.25">
      <c r="B130" s="32"/>
      <c r="D130" s="149" t="s">
        <v>186</v>
      </c>
      <c r="F130" s="150" t="s">
        <v>4144</v>
      </c>
      <c r="I130" s="151"/>
      <c r="L130" s="32"/>
      <c r="M130" s="153"/>
      <c r="N130" s="154"/>
      <c r="O130" s="154"/>
      <c r="P130" s="154"/>
      <c r="Q130" s="154"/>
      <c r="R130" s="154"/>
      <c r="S130" s="154"/>
      <c r="T130" s="155"/>
      <c r="AT130" s="17" t="s">
        <v>186</v>
      </c>
      <c r="AU130" s="17" t="s">
        <v>86</v>
      </c>
    </row>
    <row r="131" spans="2:65" s="1" customFormat="1" ht="6.95" customHeight="1">
      <c r="B131" s="44"/>
      <c r="C131" s="45"/>
      <c r="D131" s="45"/>
      <c r="E131" s="45"/>
      <c r="F131" s="45"/>
      <c r="G131" s="45"/>
      <c r="H131" s="45"/>
      <c r="I131" s="45"/>
      <c r="J131" s="45"/>
      <c r="K131" s="45"/>
      <c r="L131" s="32"/>
    </row>
  </sheetData>
  <sheetProtection algorithmName="SHA-512" hashValue="GGq0kZVZ5se38aJoTAcrzOYpUMtbAhfjqErCSqZj4bjQ9iWFJPwvxsD+jNEVhXq9K/URgTnga72jO+/hEVwHWA==" saltValue="7sZYSIGsKFoLK5eZ3ogaRSKfE7AaWpbl5OK5+XCEaSy1LCE37j9OHN+whMd4fWlbf4FBzEyDQi1KrtjKGcVrgA==" spinCount="100000" sheet="1" objects="1" scenarios="1" formatColumns="0" formatRows="0" autoFilter="0"/>
  <autoFilter ref="C125:K130" xr:uid="{00000000-0009-0000-0000-00000B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65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8"/>
      <c r="M2" s="208"/>
      <c r="N2" s="208"/>
      <c r="O2" s="208"/>
      <c r="P2" s="208"/>
      <c r="Q2" s="208"/>
      <c r="R2" s="208"/>
      <c r="S2" s="208"/>
      <c r="T2" s="208"/>
      <c r="U2" s="208"/>
      <c r="V2" s="208"/>
      <c r="AT2" s="17" t="s">
        <v>140</v>
      </c>
    </row>
    <row r="3" spans="2:46" ht="6.95" customHeight="1">
      <c r="B3" s="18"/>
      <c r="C3" s="19"/>
      <c r="D3" s="19"/>
      <c r="E3" s="19"/>
      <c r="F3" s="19"/>
      <c r="G3" s="19"/>
      <c r="H3" s="19"/>
      <c r="I3" s="19"/>
      <c r="J3" s="19"/>
      <c r="K3" s="19"/>
      <c r="L3" s="20"/>
      <c r="AT3" s="17" t="s">
        <v>86</v>
      </c>
    </row>
    <row r="4" spans="2:46" ht="24.95" customHeight="1">
      <c r="B4" s="20"/>
      <c r="D4" s="21" t="s">
        <v>147</v>
      </c>
      <c r="L4" s="20"/>
      <c r="M4" s="93" t="s">
        <v>10</v>
      </c>
      <c r="AT4" s="17" t="s">
        <v>4</v>
      </c>
    </row>
    <row r="5" spans="2:46" ht="6.95" customHeight="1">
      <c r="B5" s="20"/>
      <c r="L5" s="20"/>
    </row>
    <row r="6" spans="2:46" ht="12" customHeight="1">
      <c r="B6" s="20"/>
      <c r="D6" s="27" t="s">
        <v>16</v>
      </c>
      <c r="L6" s="20"/>
    </row>
    <row r="7" spans="2:46" ht="16.5" customHeight="1">
      <c r="B7" s="20"/>
      <c r="E7" s="240" t="str">
        <f>'Rekapitulace stavby'!K6</f>
        <v>PŘÍSTAVBA WALDORFSKÉ MŠ TURNOV</v>
      </c>
      <c r="F7" s="241"/>
      <c r="G7" s="241"/>
      <c r="H7" s="241"/>
      <c r="L7" s="20"/>
    </row>
    <row r="8" spans="2:46" ht="12.75">
      <c r="B8" s="20"/>
      <c r="D8" s="27" t="s">
        <v>148</v>
      </c>
      <c r="L8" s="20"/>
    </row>
    <row r="9" spans="2:46" ht="16.5" customHeight="1">
      <c r="B9" s="20"/>
      <c r="E9" s="240" t="s">
        <v>202</v>
      </c>
      <c r="F9" s="208"/>
      <c r="G9" s="208"/>
      <c r="H9" s="208"/>
      <c r="L9" s="20"/>
    </row>
    <row r="10" spans="2:46" ht="12" customHeight="1">
      <c r="B10" s="20"/>
      <c r="D10" s="27" t="s">
        <v>150</v>
      </c>
      <c r="L10" s="20"/>
    </row>
    <row r="11" spans="2:46" s="1" customFormat="1" ht="16.5" customHeight="1">
      <c r="B11" s="32"/>
      <c r="E11" s="237" t="s">
        <v>4146</v>
      </c>
      <c r="F11" s="242"/>
      <c r="G11" s="242"/>
      <c r="H11" s="242"/>
      <c r="L11" s="32"/>
    </row>
    <row r="12" spans="2:46" s="1" customFormat="1" ht="12" customHeight="1">
      <c r="B12" s="32"/>
      <c r="D12" s="27" t="s">
        <v>2484</v>
      </c>
      <c r="L12" s="32"/>
    </row>
    <row r="13" spans="2:46" s="1" customFormat="1" ht="16.5" customHeight="1">
      <c r="B13" s="32"/>
      <c r="E13" s="202" t="s">
        <v>4147</v>
      </c>
      <c r="F13" s="242"/>
      <c r="G13" s="242"/>
      <c r="H13" s="242"/>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24. 10. 2024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43" t="str">
        <f>'Rekapitulace stavby'!E14</f>
        <v>Vyplň údaj</v>
      </c>
      <c r="F22" s="207"/>
      <c r="G22" s="207"/>
      <c r="H22" s="207"/>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12" t="s">
        <v>1</v>
      </c>
      <c r="F31" s="212"/>
      <c r="G31" s="212"/>
      <c r="H31" s="212"/>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37</v>
      </c>
      <c r="J34" s="66">
        <f>ROUND(J130,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ROUND((SUM(BE130:BE656)),  2)</f>
        <v>0</v>
      </c>
      <c r="I37" s="96">
        <v>0.21</v>
      </c>
      <c r="J37" s="86">
        <f>ROUND(((SUM(BE130:BE656))*I37),  2)</f>
        <v>0</v>
      </c>
      <c r="L37" s="32"/>
    </row>
    <row r="38" spans="2:12" s="1" customFormat="1" ht="14.45" customHeight="1">
      <c r="B38" s="32"/>
      <c r="E38" s="27" t="s">
        <v>43</v>
      </c>
      <c r="F38" s="86">
        <f>ROUND((SUM(BF130:BF656)),  2)</f>
        <v>0</v>
      </c>
      <c r="I38" s="96">
        <v>0.12</v>
      </c>
      <c r="J38" s="86">
        <f>ROUND(((SUM(BF130:BF656))*I38),  2)</f>
        <v>0</v>
      </c>
      <c r="L38" s="32"/>
    </row>
    <row r="39" spans="2:12" s="1" customFormat="1" ht="14.45" hidden="1" customHeight="1">
      <c r="B39" s="32"/>
      <c r="E39" s="27" t="s">
        <v>44</v>
      </c>
      <c r="F39" s="86">
        <f>ROUND((SUM(BG130:BG656)),  2)</f>
        <v>0</v>
      </c>
      <c r="I39" s="96">
        <v>0.21</v>
      </c>
      <c r="J39" s="86">
        <f>0</f>
        <v>0</v>
      </c>
      <c r="L39" s="32"/>
    </row>
    <row r="40" spans="2:12" s="1" customFormat="1" ht="14.45" hidden="1" customHeight="1">
      <c r="B40" s="32"/>
      <c r="E40" s="27" t="s">
        <v>45</v>
      </c>
      <c r="F40" s="86">
        <f>ROUND((SUM(BH130:BH656)),  2)</f>
        <v>0</v>
      </c>
      <c r="I40" s="96">
        <v>0.12</v>
      </c>
      <c r="J40" s="86">
        <f>0</f>
        <v>0</v>
      </c>
      <c r="L40" s="32"/>
    </row>
    <row r="41" spans="2:12" s="1" customFormat="1" ht="14.45" hidden="1" customHeight="1">
      <c r="B41" s="32"/>
      <c r="E41" s="27" t="s">
        <v>46</v>
      </c>
      <c r="F41" s="86">
        <f>ROUND((SUM(BI130:BI656)),  2)</f>
        <v>0</v>
      </c>
      <c r="I41" s="96">
        <v>0</v>
      </c>
      <c r="J41" s="86">
        <f>0</f>
        <v>0</v>
      </c>
      <c r="L41" s="32"/>
    </row>
    <row r="42" spans="2:12" s="1" customFormat="1" ht="6.95" customHeight="1">
      <c r="B42" s="32"/>
      <c r="L42" s="32"/>
    </row>
    <row r="43" spans="2:12" s="1" customFormat="1" ht="25.35" customHeight="1">
      <c r="B43" s="32"/>
      <c r="C43" s="97"/>
      <c r="D43" s="98" t="s">
        <v>47</v>
      </c>
      <c r="E43" s="57"/>
      <c r="F43" s="57"/>
      <c r="G43" s="99" t="s">
        <v>48</v>
      </c>
      <c r="H43" s="100" t="s">
        <v>49</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3" t="s">
        <v>53</v>
      </c>
      <c r="G61" s="43" t="s">
        <v>52</v>
      </c>
      <c r="H61" s="34"/>
      <c r="I61" s="34"/>
      <c r="J61" s="104"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152</v>
      </c>
      <c r="L82" s="32"/>
    </row>
    <row r="83" spans="2:12" s="1" customFormat="1" ht="6.95" customHeight="1">
      <c r="B83" s="32"/>
      <c r="L83" s="32"/>
    </row>
    <row r="84" spans="2:12" s="1" customFormat="1" ht="12" customHeight="1">
      <c r="B84" s="32"/>
      <c r="C84" s="27" t="s">
        <v>16</v>
      </c>
      <c r="L84" s="32"/>
    </row>
    <row r="85" spans="2:12" s="1" customFormat="1" ht="16.5" customHeight="1">
      <c r="B85" s="32"/>
      <c r="E85" s="240" t="str">
        <f>E7</f>
        <v>PŘÍSTAVBA WALDORFSKÉ MŠ TURNOV</v>
      </c>
      <c r="F85" s="241"/>
      <c r="G85" s="241"/>
      <c r="H85" s="241"/>
      <c r="L85" s="32"/>
    </row>
    <row r="86" spans="2:12" ht="12" customHeight="1">
      <c r="B86" s="20"/>
      <c r="C86" s="27" t="s">
        <v>148</v>
      </c>
      <c r="L86" s="20"/>
    </row>
    <row r="87" spans="2:12" ht="16.5" customHeight="1">
      <c r="B87" s="20"/>
      <c r="E87" s="240" t="s">
        <v>202</v>
      </c>
      <c r="F87" s="208"/>
      <c r="G87" s="208"/>
      <c r="H87" s="208"/>
      <c r="L87" s="20"/>
    </row>
    <row r="88" spans="2:12" ht="12" customHeight="1">
      <c r="B88" s="20"/>
      <c r="C88" s="27" t="s">
        <v>150</v>
      </c>
      <c r="L88" s="20"/>
    </row>
    <row r="89" spans="2:12" s="1" customFormat="1" ht="16.5" customHeight="1">
      <c r="B89" s="32"/>
      <c r="E89" s="237" t="s">
        <v>4146</v>
      </c>
      <c r="F89" s="242"/>
      <c r="G89" s="242"/>
      <c r="H89" s="242"/>
      <c r="L89" s="32"/>
    </row>
    <row r="90" spans="2:12" s="1" customFormat="1" ht="12" customHeight="1">
      <c r="B90" s="32"/>
      <c r="C90" s="27" t="s">
        <v>2484</v>
      </c>
      <c r="L90" s="32"/>
    </row>
    <row r="91" spans="2:12" s="1" customFormat="1" ht="16.5" customHeight="1">
      <c r="B91" s="32"/>
      <c r="E91" s="202" t="str">
        <f>E13</f>
        <v>700.3.1 - Areálová kanalizace</v>
      </c>
      <c r="F91" s="242"/>
      <c r="G91" s="242"/>
      <c r="H91" s="242"/>
      <c r="L91" s="32"/>
    </row>
    <row r="92" spans="2:12" s="1" customFormat="1" ht="6.95" customHeight="1">
      <c r="B92" s="32"/>
      <c r="L92" s="32"/>
    </row>
    <row r="93" spans="2:12" s="1" customFormat="1" ht="12" customHeight="1">
      <c r="B93" s="32"/>
      <c r="C93" s="27" t="s">
        <v>20</v>
      </c>
      <c r="F93" s="25" t="str">
        <f>F16</f>
        <v>Turnov</v>
      </c>
      <c r="I93" s="27" t="s">
        <v>22</v>
      </c>
      <c r="J93" s="52" t="str">
        <f>IF(J16="","",J16)</f>
        <v>24. 10. 2024</v>
      </c>
      <c r="L93" s="32"/>
    </row>
    <row r="94" spans="2:12" s="1" customFormat="1" ht="6.95" customHeight="1">
      <c r="B94" s="32"/>
      <c r="L94" s="32"/>
    </row>
    <row r="95" spans="2:12" s="1" customFormat="1" ht="15.2" customHeight="1">
      <c r="B95" s="32"/>
      <c r="C95" s="27" t="s">
        <v>24</v>
      </c>
      <c r="F95" s="25" t="str">
        <f>E19</f>
        <v>MĚSTO TURNOV</v>
      </c>
      <c r="I95" s="27" t="s">
        <v>30</v>
      </c>
      <c r="J95" s="30" t="str">
        <f>E25</f>
        <v>Valbek, spol. s 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153</v>
      </c>
      <c r="D98" s="97"/>
      <c r="E98" s="97"/>
      <c r="F98" s="97"/>
      <c r="G98" s="97"/>
      <c r="H98" s="97"/>
      <c r="I98" s="97"/>
      <c r="J98" s="106" t="s">
        <v>154</v>
      </c>
      <c r="K98" s="97"/>
      <c r="L98" s="32"/>
    </row>
    <row r="99" spans="2:47" s="1" customFormat="1" ht="10.35" customHeight="1">
      <c r="B99" s="32"/>
      <c r="L99" s="32"/>
    </row>
    <row r="100" spans="2:47" s="1" customFormat="1" ht="22.9" customHeight="1">
      <c r="B100" s="32"/>
      <c r="C100" s="107" t="s">
        <v>155</v>
      </c>
      <c r="J100" s="66">
        <f>J130</f>
        <v>0</v>
      </c>
      <c r="L100" s="32"/>
      <c r="AU100" s="17" t="s">
        <v>156</v>
      </c>
    </row>
    <row r="101" spans="2:47" s="8" customFormat="1" ht="24.95" customHeight="1">
      <c r="B101" s="108"/>
      <c r="D101" s="109" t="s">
        <v>4148</v>
      </c>
      <c r="E101" s="110"/>
      <c r="F101" s="110"/>
      <c r="G101" s="110"/>
      <c r="H101" s="110"/>
      <c r="I101" s="110"/>
      <c r="J101" s="111">
        <f>J131</f>
        <v>0</v>
      </c>
      <c r="L101" s="108"/>
    </row>
    <row r="102" spans="2:47" s="8" customFormat="1" ht="24.95" customHeight="1">
      <c r="B102" s="108"/>
      <c r="D102" s="109" t="s">
        <v>4149</v>
      </c>
      <c r="E102" s="110"/>
      <c r="F102" s="110"/>
      <c r="G102" s="110"/>
      <c r="H102" s="110"/>
      <c r="I102" s="110"/>
      <c r="J102" s="111">
        <f>J293</f>
        <v>0</v>
      </c>
      <c r="L102" s="108"/>
    </row>
    <row r="103" spans="2:47" s="8" customFormat="1" ht="24.95" customHeight="1">
      <c r="B103" s="108"/>
      <c r="D103" s="109" t="s">
        <v>4150</v>
      </c>
      <c r="E103" s="110"/>
      <c r="F103" s="110"/>
      <c r="G103" s="110"/>
      <c r="H103" s="110"/>
      <c r="I103" s="110"/>
      <c r="J103" s="111">
        <f>J315</f>
        <v>0</v>
      </c>
      <c r="L103" s="108"/>
    </row>
    <row r="104" spans="2:47" s="8" customFormat="1" ht="24.95" customHeight="1">
      <c r="B104" s="108"/>
      <c r="D104" s="109" t="s">
        <v>4151</v>
      </c>
      <c r="E104" s="110"/>
      <c r="F104" s="110"/>
      <c r="G104" s="110"/>
      <c r="H104" s="110"/>
      <c r="I104" s="110"/>
      <c r="J104" s="111">
        <f>J327</f>
        <v>0</v>
      </c>
      <c r="L104" s="108"/>
    </row>
    <row r="105" spans="2:47" s="8" customFormat="1" ht="24.95" customHeight="1">
      <c r="B105" s="108"/>
      <c r="D105" s="109" t="s">
        <v>4152</v>
      </c>
      <c r="E105" s="110"/>
      <c r="F105" s="110"/>
      <c r="G105" s="110"/>
      <c r="H105" s="110"/>
      <c r="I105" s="110"/>
      <c r="J105" s="111">
        <f>J333</f>
        <v>0</v>
      </c>
      <c r="L105" s="108"/>
    </row>
    <row r="106" spans="2:47" s="8" customFormat="1" ht="24.95" customHeight="1">
      <c r="B106" s="108"/>
      <c r="D106" s="109" t="s">
        <v>4153</v>
      </c>
      <c r="E106" s="110"/>
      <c r="F106" s="110"/>
      <c r="G106" s="110"/>
      <c r="H106" s="110"/>
      <c r="I106" s="110"/>
      <c r="J106" s="111">
        <f>J653</f>
        <v>0</v>
      </c>
      <c r="L106" s="108"/>
    </row>
    <row r="107" spans="2:47" s="1" customFormat="1" ht="21.75" customHeight="1">
      <c r="B107" s="32"/>
      <c r="L107" s="32"/>
    </row>
    <row r="108" spans="2:47" s="1" customFormat="1" ht="6.95" customHeight="1">
      <c r="B108" s="44"/>
      <c r="C108" s="45"/>
      <c r="D108" s="45"/>
      <c r="E108" s="45"/>
      <c r="F108" s="45"/>
      <c r="G108" s="45"/>
      <c r="H108" s="45"/>
      <c r="I108" s="45"/>
      <c r="J108" s="45"/>
      <c r="K108" s="45"/>
      <c r="L108" s="32"/>
    </row>
    <row r="112" spans="2:47" s="1" customFormat="1" ht="6.95" customHeight="1">
      <c r="B112" s="46"/>
      <c r="C112" s="47"/>
      <c r="D112" s="47"/>
      <c r="E112" s="47"/>
      <c r="F112" s="47"/>
      <c r="G112" s="47"/>
      <c r="H112" s="47"/>
      <c r="I112" s="47"/>
      <c r="J112" s="47"/>
      <c r="K112" s="47"/>
      <c r="L112" s="32"/>
    </row>
    <row r="113" spans="2:12" s="1" customFormat="1" ht="24.95" customHeight="1">
      <c r="B113" s="32"/>
      <c r="C113" s="21" t="s">
        <v>161</v>
      </c>
      <c r="L113" s="32"/>
    </row>
    <row r="114" spans="2:12" s="1" customFormat="1" ht="6.95" customHeight="1">
      <c r="B114" s="32"/>
      <c r="L114" s="32"/>
    </row>
    <row r="115" spans="2:12" s="1" customFormat="1" ht="12" customHeight="1">
      <c r="B115" s="32"/>
      <c r="C115" s="27" t="s">
        <v>16</v>
      </c>
      <c r="L115" s="32"/>
    </row>
    <row r="116" spans="2:12" s="1" customFormat="1" ht="16.5" customHeight="1">
      <c r="B116" s="32"/>
      <c r="E116" s="240" t="str">
        <f>E7</f>
        <v>PŘÍSTAVBA WALDORFSKÉ MŠ TURNOV</v>
      </c>
      <c r="F116" s="241"/>
      <c r="G116" s="241"/>
      <c r="H116" s="241"/>
      <c r="L116" s="32"/>
    </row>
    <row r="117" spans="2:12" ht="12" customHeight="1">
      <c r="B117" s="20"/>
      <c r="C117" s="27" t="s">
        <v>148</v>
      </c>
      <c r="L117" s="20"/>
    </row>
    <row r="118" spans="2:12" ht="16.5" customHeight="1">
      <c r="B118" s="20"/>
      <c r="E118" s="240" t="s">
        <v>202</v>
      </c>
      <c r="F118" s="208"/>
      <c r="G118" s="208"/>
      <c r="H118" s="208"/>
      <c r="L118" s="20"/>
    </row>
    <row r="119" spans="2:12" ht="12" customHeight="1">
      <c r="B119" s="20"/>
      <c r="C119" s="27" t="s">
        <v>150</v>
      </c>
      <c r="L119" s="20"/>
    </row>
    <row r="120" spans="2:12" s="1" customFormat="1" ht="16.5" customHeight="1">
      <c r="B120" s="32"/>
      <c r="E120" s="237" t="s">
        <v>4146</v>
      </c>
      <c r="F120" s="242"/>
      <c r="G120" s="242"/>
      <c r="H120" s="242"/>
      <c r="L120" s="32"/>
    </row>
    <row r="121" spans="2:12" s="1" customFormat="1" ht="12" customHeight="1">
      <c r="B121" s="32"/>
      <c r="C121" s="27" t="s">
        <v>2484</v>
      </c>
      <c r="L121" s="32"/>
    </row>
    <row r="122" spans="2:12" s="1" customFormat="1" ht="16.5" customHeight="1">
      <c r="B122" s="32"/>
      <c r="E122" s="202" t="str">
        <f>E13</f>
        <v>700.3.1 - Areálová kanalizace</v>
      </c>
      <c r="F122" s="242"/>
      <c r="G122" s="242"/>
      <c r="H122" s="242"/>
      <c r="L122" s="32"/>
    </row>
    <row r="123" spans="2:12" s="1" customFormat="1" ht="6.95" customHeight="1">
      <c r="B123" s="32"/>
      <c r="L123" s="32"/>
    </row>
    <row r="124" spans="2:12" s="1" customFormat="1" ht="12" customHeight="1">
      <c r="B124" s="32"/>
      <c r="C124" s="27" t="s">
        <v>20</v>
      </c>
      <c r="F124" s="25" t="str">
        <f>F16</f>
        <v>Turnov</v>
      </c>
      <c r="I124" s="27" t="s">
        <v>22</v>
      </c>
      <c r="J124" s="52" t="str">
        <f>IF(J16="","",J16)</f>
        <v>24. 10. 2024</v>
      </c>
      <c r="L124" s="32"/>
    </row>
    <row r="125" spans="2:12" s="1" customFormat="1" ht="6.95" customHeight="1">
      <c r="B125" s="32"/>
      <c r="L125" s="32"/>
    </row>
    <row r="126" spans="2:12" s="1" customFormat="1" ht="15.2" customHeight="1">
      <c r="B126" s="32"/>
      <c r="C126" s="27" t="s">
        <v>24</v>
      </c>
      <c r="F126" s="25" t="str">
        <f>E19</f>
        <v>MĚSTO TURNOV</v>
      </c>
      <c r="I126" s="27" t="s">
        <v>30</v>
      </c>
      <c r="J126" s="30" t="str">
        <f>E25</f>
        <v>Valbek, spol. s r.o.</v>
      </c>
      <c r="L126" s="32"/>
    </row>
    <row r="127" spans="2:12" s="1" customFormat="1" ht="15.2" customHeight="1">
      <c r="B127" s="32"/>
      <c r="C127" s="27" t="s">
        <v>28</v>
      </c>
      <c r="F127" s="25" t="str">
        <f>IF(E22="","",E22)</f>
        <v>Vyplň údaj</v>
      </c>
      <c r="I127" s="27" t="s">
        <v>33</v>
      </c>
      <c r="J127" s="30" t="str">
        <f>E28</f>
        <v xml:space="preserve"> </v>
      </c>
      <c r="L127" s="32"/>
    </row>
    <row r="128" spans="2:12" s="1" customFormat="1" ht="10.35" customHeight="1">
      <c r="B128" s="32"/>
      <c r="L128" s="32"/>
    </row>
    <row r="129" spans="2:65" s="10" customFormat="1" ht="29.25" customHeight="1">
      <c r="B129" s="116"/>
      <c r="C129" s="117" t="s">
        <v>162</v>
      </c>
      <c r="D129" s="118" t="s">
        <v>62</v>
      </c>
      <c r="E129" s="118" t="s">
        <v>58</v>
      </c>
      <c r="F129" s="118" t="s">
        <v>59</v>
      </c>
      <c r="G129" s="118" t="s">
        <v>163</v>
      </c>
      <c r="H129" s="118" t="s">
        <v>164</v>
      </c>
      <c r="I129" s="118" t="s">
        <v>165</v>
      </c>
      <c r="J129" s="118" t="s">
        <v>154</v>
      </c>
      <c r="K129" s="119" t="s">
        <v>166</v>
      </c>
      <c r="L129" s="116"/>
      <c r="M129" s="59" t="s">
        <v>1</v>
      </c>
      <c r="N129" s="60" t="s">
        <v>41</v>
      </c>
      <c r="O129" s="60" t="s">
        <v>167</v>
      </c>
      <c r="P129" s="60" t="s">
        <v>168</v>
      </c>
      <c r="Q129" s="60" t="s">
        <v>169</v>
      </c>
      <c r="R129" s="60" t="s">
        <v>170</v>
      </c>
      <c r="S129" s="60" t="s">
        <v>171</v>
      </c>
      <c r="T129" s="61" t="s">
        <v>172</v>
      </c>
    </row>
    <row r="130" spans="2:65" s="1" customFormat="1" ht="22.9" customHeight="1">
      <c r="B130" s="32"/>
      <c r="C130" s="64" t="s">
        <v>173</v>
      </c>
      <c r="J130" s="120">
        <f>BK130</f>
        <v>0</v>
      </c>
      <c r="L130" s="32"/>
      <c r="M130" s="62"/>
      <c r="N130" s="53"/>
      <c r="O130" s="53"/>
      <c r="P130" s="121">
        <f>P131+P293+P315+P327+P333+P653</f>
        <v>0</v>
      </c>
      <c r="Q130" s="53"/>
      <c r="R130" s="121">
        <f>R131+R293+R315+R327+R333+R653</f>
        <v>0</v>
      </c>
      <c r="S130" s="53"/>
      <c r="T130" s="122">
        <f>T131+T293+T315+T327+T333+T653</f>
        <v>0</v>
      </c>
      <c r="AT130" s="17" t="s">
        <v>76</v>
      </c>
      <c r="AU130" s="17" t="s">
        <v>156</v>
      </c>
      <c r="BK130" s="123">
        <f>BK131+BK293+BK315+BK327+BK333+BK653</f>
        <v>0</v>
      </c>
    </row>
    <row r="131" spans="2:65" s="11" customFormat="1" ht="25.9" customHeight="1">
      <c r="B131" s="124"/>
      <c r="D131" s="125" t="s">
        <v>76</v>
      </c>
      <c r="E131" s="126" t="s">
        <v>84</v>
      </c>
      <c r="F131" s="126" t="s">
        <v>121</v>
      </c>
      <c r="I131" s="127"/>
      <c r="J131" s="128">
        <f>BK131</f>
        <v>0</v>
      </c>
      <c r="L131" s="124"/>
      <c r="M131" s="129"/>
      <c r="P131" s="130">
        <f>SUM(P132:P292)</f>
        <v>0</v>
      </c>
      <c r="R131" s="130">
        <f>SUM(R132:R292)</f>
        <v>0</v>
      </c>
      <c r="T131" s="131">
        <f>SUM(T132:T292)</f>
        <v>0</v>
      </c>
      <c r="AR131" s="125" t="s">
        <v>84</v>
      </c>
      <c r="AT131" s="132" t="s">
        <v>76</v>
      </c>
      <c r="AU131" s="132" t="s">
        <v>77</v>
      </c>
      <c r="AY131" s="125" t="s">
        <v>177</v>
      </c>
      <c r="BK131" s="133">
        <f>SUM(BK132:BK292)</f>
        <v>0</v>
      </c>
    </row>
    <row r="132" spans="2:65" s="1" customFormat="1" ht="16.5" customHeight="1">
      <c r="B132" s="32"/>
      <c r="C132" s="136" t="s">
        <v>84</v>
      </c>
      <c r="D132" s="136" t="s">
        <v>180</v>
      </c>
      <c r="E132" s="137" t="s">
        <v>4154</v>
      </c>
      <c r="F132" s="138" t="s">
        <v>4155</v>
      </c>
      <c r="G132" s="139" t="s">
        <v>256</v>
      </c>
      <c r="H132" s="140">
        <v>121.2</v>
      </c>
      <c r="I132" s="141"/>
      <c r="J132" s="142">
        <f>ROUND(I132*H132,2)</f>
        <v>0</v>
      </c>
      <c r="K132" s="138" t="s">
        <v>4156</v>
      </c>
      <c r="L132" s="32"/>
      <c r="M132" s="143" t="s">
        <v>1</v>
      </c>
      <c r="N132" s="144" t="s">
        <v>42</v>
      </c>
      <c r="P132" s="145">
        <f>O132*H132</f>
        <v>0</v>
      </c>
      <c r="Q132" s="145">
        <v>0</v>
      </c>
      <c r="R132" s="145">
        <f>Q132*H132</f>
        <v>0</v>
      </c>
      <c r="S132" s="145">
        <v>0</v>
      </c>
      <c r="T132" s="146">
        <f>S132*H132</f>
        <v>0</v>
      </c>
      <c r="AR132" s="147" t="s">
        <v>115</v>
      </c>
      <c r="AT132" s="147" t="s">
        <v>180</v>
      </c>
      <c r="AU132" s="147" t="s">
        <v>84</v>
      </c>
      <c r="AY132" s="17" t="s">
        <v>177</v>
      </c>
      <c r="BE132" s="148">
        <f>IF(N132="základní",J132,0)</f>
        <v>0</v>
      </c>
      <c r="BF132" s="148">
        <f>IF(N132="snížená",J132,0)</f>
        <v>0</v>
      </c>
      <c r="BG132" s="148">
        <f>IF(N132="zákl. přenesená",J132,0)</f>
        <v>0</v>
      </c>
      <c r="BH132" s="148">
        <f>IF(N132="sníž. přenesená",J132,0)</f>
        <v>0</v>
      </c>
      <c r="BI132" s="148">
        <f>IF(N132="nulová",J132,0)</f>
        <v>0</v>
      </c>
      <c r="BJ132" s="17" t="s">
        <v>84</v>
      </c>
      <c r="BK132" s="148">
        <f>ROUND(I132*H132,2)</f>
        <v>0</v>
      </c>
      <c r="BL132" s="17" t="s">
        <v>115</v>
      </c>
      <c r="BM132" s="147" t="s">
        <v>86</v>
      </c>
    </row>
    <row r="133" spans="2:65" s="1" customFormat="1" ht="11.25">
      <c r="B133" s="32"/>
      <c r="D133" s="149" t="s">
        <v>186</v>
      </c>
      <c r="F133" s="150" t="s">
        <v>4155</v>
      </c>
      <c r="I133" s="151"/>
      <c r="L133" s="32"/>
      <c r="M133" s="152"/>
      <c r="T133" s="56"/>
      <c r="AT133" s="17" t="s">
        <v>186</v>
      </c>
      <c r="AU133" s="17" t="s">
        <v>84</v>
      </c>
    </row>
    <row r="134" spans="2:65" s="1" customFormat="1" ht="39">
      <c r="B134" s="32"/>
      <c r="D134" s="149" t="s">
        <v>784</v>
      </c>
      <c r="F134" s="193" t="s">
        <v>4157</v>
      </c>
      <c r="I134" s="151"/>
      <c r="L134" s="32"/>
      <c r="M134" s="152"/>
      <c r="T134" s="56"/>
      <c r="AT134" s="17" t="s">
        <v>784</v>
      </c>
      <c r="AU134" s="17" t="s">
        <v>84</v>
      </c>
    </row>
    <row r="135" spans="2:65" s="13" customFormat="1" ht="11.25">
      <c r="B135" s="163"/>
      <c r="D135" s="149" t="s">
        <v>240</v>
      </c>
      <c r="E135" s="164" t="s">
        <v>1</v>
      </c>
      <c r="F135" s="165" t="s">
        <v>4158</v>
      </c>
      <c r="H135" s="164" t="s">
        <v>1</v>
      </c>
      <c r="I135" s="166"/>
      <c r="L135" s="163"/>
      <c r="M135" s="167"/>
      <c r="T135" s="168"/>
      <c r="AT135" s="164" t="s">
        <v>240</v>
      </c>
      <c r="AU135" s="164" t="s">
        <v>84</v>
      </c>
      <c r="AV135" s="13" t="s">
        <v>84</v>
      </c>
      <c r="AW135" s="13" t="s">
        <v>32</v>
      </c>
      <c r="AX135" s="13" t="s">
        <v>77</v>
      </c>
      <c r="AY135" s="164" t="s">
        <v>177</v>
      </c>
    </row>
    <row r="136" spans="2:65" s="13" customFormat="1" ht="11.25">
      <c r="B136" s="163"/>
      <c r="D136" s="149" t="s">
        <v>240</v>
      </c>
      <c r="E136" s="164" t="s">
        <v>1</v>
      </c>
      <c r="F136" s="165" t="s">
        <v>4159</v>
      </c>
      <c r="H136" s="164" t="s">
        <v>1</v>
      </c>
      <c r="I136" s="166"/>
      <c r="L136" s="163"/>
      <c r="M136" s="167"/>
      <c r="T136" s="168"/>
      <c r="AT136" s="164" t="s">
        <v>240</v>
      </c>
      <c r="AU136" s="164" t="s">
        <v>84</v>
      </c>
      <c r="AV136" s="13" t="s">
        <v>84</v>
      </c>
      <c r="AW136" s="13" t="s">
        <v>32</v>
      </c>
      <c r="AX136" s="13" t="s">
        <v>77</v>
      </c>
      <c r="AY136" s="164" t="s">
        <v>177</v>
      </c>
    </row>
    <row r="137" spans="2:65" s="12" customFormat="1" ht="11.25">
      <c r="B137" s="156"/>
      <c r="D137" s="149" t="s">
        <v>240</v>
      </c>
      <c r="E137" s="157" t="s">
        <v>1</v>
      </c>
      <c r="F137" s="158" t="s">
        <v>4160</v>
      </c>
      <c r="H137" s="159">
        <v>121.2</v>
      </c>
      <c r="I137" s="160"/>
      <c r="L137" s="156"/>
      <c r="M137" s="161"/>
      <c r="T137" s="162"/>
      <c r="AT137" s="157" t="s">
        <v>240</v>
      </c>
      <c r="AU137" s="157" t="s">
        <v>84</v>
      </c>
      <c r="AV137" s="12" t="s">
        <v>86</v>
      </c>
      <c r="AW137" s="12" t="s">
        <v>32</v>
      </c>
      <c r="AX137" s="12" t="s">
        <v>84</v>
      </c>
      <c r="AY137" s="157" t="s">
        <v>177</v>
      </c>
    </row>
    <row r="138" spans="2:65" s="1" customFormat="1" ht="16.5" customHeight="1">
      <c r="B138" s="32"/>
      <c r="C138" s="136" t="s">
        <v>86</v>
      </c>
      <c r="D138" s="136" t="s">
        <v>180</v>
      </c>
      <c r="E138" s="137" t="s">
        <v>4161</v>
      </c>
      <c r="F138" s="138" t="s">
        <v>4162</v>
      </c>
      <c r="G138" s="139" t="s">
        <v>256</v>
      </c>
      <c r="H138" s="140">
        <v>60.6</v>
      </c>
      <c r="I138" s="141"/>
      <c r="J138" s="142">
        <f>ROUND(I138*H138,2)</f>
        <v>0</v>
      </c>
      <c r="K138" s="138" t="s">
        <v>4156</v>
      </c>
      <c r="L138" s="32"/>
      <c r="M138" s="143" t="s">
        <v>1</v>
      </c>
      <c r="N138" s="144" t="s">
        <v>42</v>
      </c>
      <c r="P138" s="145">
        <f>O138*H138</f>
        <v>0</v>
      </c>
      <c r="Q138" s="145">
        <v>0</v>
      </c>
      <c r="R138" s="145">
        <f>Q138*H138</f>
        <v>0</v>
      </c>
      <c r="S138" s="145">
        <v>0</v>
      </c>
      <c r="T138" s="146">
        <f>S138*H138</f>
        <v>0</v>
      </c>
      <c r="AR138" s="147" t="s">
        <v>115</v>
      </c>
      <c r="AT138" s="147" t="s">
        <v>180</v>
      </c>
      <c r="AU138" s="147" t="s">
        <v>84</v>
      </c>
      <c r="AY138" s="17" t="s">
        <v>177</v>
      </c>
      <c r="BE138" s="148">
        <f>IF(N138="základní",J138,0)</f>
        <v>0</v>
      </c>
      <c r="BF138" s="148">
        <f>IF(N138="snížená",J138,0)</f>
        <v>0</v>
      </c>
      <c r="BG138" s="148">
        <f>IF(N138="zákl. přenesená",J138,0)</f>
        <v>0</v>
      </c>
      <c r="BH138" s="148">
        <f>IF(N138="sníž. přenesená",J138,0)</f>
        <v>0</v>
      </c>
      <c r="BI138" s="148">
        <f>IF(N138="nulová",J138,0)</f>
        <v>0</v>
      </c>
      <c r="BJ138" s="17" t="s">
        <v>84</v>
      </c>
      <c r="BK138" s="148">
        <f>ROUND(I138*H138,2)</f>
        <v>0</v>
      </c>
      <c r="BL138" s="17" t="s">
        <v>115</v>
      </c>
      <c r="BM138" s="147" t="s">
        <v>115</v>
      </c>
    </row>
    <row r="139" spans="2:65" s="1" customFormat="1" ht="11.25">
      <c r="B139" s="32"/>
      <c r="D139" s="149" t="s">
        <v>186</v>
      </c>
      <c r="F139" s="150" t="s">
        <v>4162</v>
      </c>
      <c r="I139" s="151"/>
      <c r="L139" s="32"/>
      <c r="M139" s="152"/>
      <c r="T139" s="56"/>
      <c r="AT139" s="17" t="s">
        <v>186</v>
      </c>
      <c r="AU139" s="17" t="s">
        <v>84</v>
      </c>
    </row>
    <row r="140" spans="2:65" s="1" customFormat="1" ht="39">
      <c r="B140" s="32"/>
      <c r="D140" s="149" t="s">
        <v>784</v>
      </c>
      <c r="F140" s="193" t="s">
        <v>4157</v>
      </c>
      <c r="I140" s="151"/>
      <c r="L140" s="32"/>
      <c r="M140" s="152"/>
      <c r="T140" s="56"/>
      <c r="AT140" s="17" t="s">
        <v>784</v>
      </c>
      <c r="AU140" s="17" t="s">
        <v>84</v>
      </c>
    </row>
    <row r="141" spans="2:65" s="13" customFormat="1" ht="11.25">
      <c r="B141" s="163"/>
      <c r="D141" s="149" t="s">
        <v>240</v>
      </c>
      <c r="E141" s="164" t="s">
        <v>1</v>
      </c>
      <c r="F141" s="165" t="s">
        <v>4163</v>
      </c>
      <c r="H141" s="164" t="s">
        <v>1</v>
      </c>
      <c r="I141" s="166"/>
      <c r="L141" s="163"/>
      <c r="M141" s="167"/>
      <c r="T141" s="168"/>
      <c r="AT141" s="164" t="s">
        <v>240</v>
      </c>
      <c r="AU141" s="164" t="s">
        <v>84</v>
      </c>
      <c r="AV141" s="13" t="s">
        <v>84</v>
      </c>
      <c r="AW141" s="13" t="s">
        <v>32</v>
      </c>
      <c r="AX141" s="13" t="s">
        <v>77</v>
      </c>
      <c r="AY141" s="164" t="s">
        <v>177</v>
      </c>
    </row>
    <row r="142" spans="2:65" s="12" customFormat="1" ht="11.25">
      <c r="B142" s="156"/>
      <c r="D142" s="149" t="s">
        <v>240</v>
      </c>
      <c r="E142" s="157" t="s">
        <v>1</v>
      </c>
      <c r="F142" s="158" t="s">
        <v>4164</v>
      </c>
      <c r="H142" s="159">
        <v>60.6</v>
      </c>
      <c r="I142" s="160"/>
      <c r="L142" s="156"/>
      <c r="M142" s="161"/>
      <c r="T142" s="162"/>
      <c r="AT142" s="157" t="s">
        <v>240</v>
      </c>
      <c r="AU142" s="157" t="s">
        <v>84</v>
      </c>
      <c r="AV142" s="12" t="s">
        <v>86</v>
      </c>
      <c r="AW142" s="12" t="s">
        <v>32</v>
      </c>
      <c r="AX142" s="12" t="s">
        <v>84</v>
      </c>
      <c r="AY142" s="157" t="s">
        <v>177</v>
      </c>
    </row>
    <row r="143" spans="2:65" s="1" customFormat="1" ht="16.5" customHeight="1">
      <c r="B143" s="32"/>
      <c r="C143" s="136" t="s">
        <v>102</v>
      </c>
      <c r="D143" s="136" t="s">
        <v>180</v>
      </c>
      <c r="E143" s="137" t="s">
        <v>4165</v>
      </c>
      <c r="F143" s="138" t="s">
        <v>4166</v>
      </c>
      <c r="G143" s="139" t="s">
        <v>256</v>
      </c>
      <c r="H143" s="140">
        <v>36.9</v>
      </c>
      <c r="I143" s="141"/>
      <c r="J143" s="142">
        <f>ROUND(I143*H143,2)</f>
        <v>0</v>
      </c>
      <c r="K143" s="138" t="s">
        <v>4156</v>
      </c>
      <c r="L143" s="32"/>
      <c r="M143" s="143" t="s">
        <v>1</v>
      </c>
      <c r="N143" s="144" t="s">
        <v>42</v>
      </c>
      <c r="P143" s="145">
        <f>O143*H143</f>
        <v>0</v>
      </c>
      <c r="Q143" s="145">
        <v>0</v>
      </c>
      <c r="R143" s="145">
        <f>Q143*H143</f>
        <v>0</v>
      </c>
      <c r="S143" s="145">
        <v>0</v>
      </c>
      <c r="T143" s="146">
        <f>S143*H143</f>
        <v>0</v>
      </c>
      <c r="AR143" s="147" t="s">
        <v>115</v>
      </c>
      <c r="AT143" s="147" t="s">
        <v>180</v>
      </c>
      <c r="AU143" s="147" t="s">
        <v>84</v>
      </c>
      <c r="AY143" s="17" t="s">
        <v>177</v>
      </c>
      <c r="BE143" s="148">
        <f>IF(N143="základní",J143,0)</f>
        <v>0</v>
      </c>
      <c r="BF143" s="148">
        <f>IF(N143="snížená",J143,0)</f>
        <v>0</v>
      </c>
      <c r="BG143" s="148">
        <f>IF(N143="zákl. přenesená",J143,0)</f>
        <v>0</v>
      </c>
      <c r="BH143" s="148">
        <f>IF(N143="sníž. přenesená",J143,0)</f>
        <v>0</v>
      </c>
      <c r="BI143" s="148">
        <f>IF(N143="nulová",J143,0)</f>
        <v>0</v>
      </c>
      <c r="BJ143" s="17" t="s">
        <v>84</v>
      </c>
      <c r="BK143" s="148">
        <f>ROUND(I143*H143,2)</f>
        <v>0</v>
      </c>
      <c r="BL143" s="17" t="s">
        <v>115</v>
      </c>
      <c r="BM143" s="147" t="s">
        <v>277</v>
      </c>
    </row>
    <row r="144" spans="2:65" s="1" customFormat="1" ht="11.25">
      <c r="B144" s="32"/>
      <c r="D144" s="149" t="s">
        <v>186</v>
      </c>
      <c r="F144" s="150" t="s">
        <v>4166</v>
      </c>
      <c r="I144" s="151"/>
      <c r="L144" s="32"/>
      <c r="M144" s="152"/>
      <c r="T144" s="56"/>
      <c r="AT144" s="17" t="s">
        <v>186</v>
      </c>
      <c r="AU144" s="17" t="s">
        <v>84</v>
      </c>
    </row>
    <row r="145" spans="2:65" s="1" customFormat="1" ht="29.25">
      <c r="B145" s="32"/>
      <c r="D145" s="149" t="s">
        <v>784</v>
      </c>
      <c r="F145" s="193" t="s">
        <v>4167</v>
      </c>
      <c r="I145" s="151"/>
      <c r="L145" s="32"/>
      <c r="M145" s="152"/>
      <c r="T145" s="56"/>
      <c r="AT145" s="17" t="s">
        <v>784</v>
      </c>
      <c r="AU145" s="17" t="s">
        <v>84</v>
      </c>
    </row>
    <row r="146" spans="2:65" s="13" customFormat="1" ht="11.25">
      <c r="B146" s="163"/>
      <c r="D146" s="149" t="s">
        <v>240</v>
      </c>
      <c r="E146" s="164" t="s">
        <v>1</v>
      </c>
      <c r="F146" s="165" t="s">
        <v>4158</v>
      </c>
      <c r="H146" s="164" t="s">
        <v>1</v>
      </c>
      <c r="I146" s="166"/>
      <c r="L146" s="163"/>
      <c r="M146" s="167"/>
      <c r="T146" s="168"/>
      <c r="AT146" s="164" t="s">
        <v>240</v>
      </c>
      <c r="AU146" s="164" t="s">
        <v>84</v>
      </c>
      <c r="AV146" s="13" t="s">
        <v>84</v>
      </c>
      <c r="AW146" s="13" t="s">
        <v>32</v>
      </c>
      <c r="AX146" s="13" t="s">
        <v>77</v>
      </c>
      <c r="AY146" s="164" t="s">
        <v>177</v>
      </c>
    </row>
    <row r="147" spans="2:65" s="13" customFormat="1" ht="11.25">
      <c r="B147" s="163"/>
      <c r="D147" s="149" t="s">
        <v>240</v>
      </c>
      <c r="E147" s="164" t="s">
        <v>1</v>
      </c>
      <c r="F147" s="165" t="s">
        <v>4168</v>
      </c>
      <c r="H147" s="164" t="s">
        <v>1</v>
      </c>
      <c r="I147" s="166"/>
      <c r="L147" s="163"/>
      <c r="M147" s="167"/>
      <c r="T147" s="168"/>
      <c r="AT147" s="164" t="s">
        <v>240</v>
      </c>
      <c r="AU147" s="164" t="s">
        <v>84</v>
      </c>
      <c r="AV147" s="13" t="s">
        <v>84</v>
      </c>
      <c r="AW147" s="13" t="s">
        <v>32</v>
      </c>
      <c r="AX147" s="13" t="s">
        <v>77</v>
      </c>
      <c r="AY147" s="164" t="s">
        <v>177</v>
      </c>
    </row>
    <row r="148" spans="2:65" s="12" customFormat="1" ht="11.25">
      <c r="B148" s="156"/>
      <c r="D148" s="149" t="s">
        <v>240</v>
      </c>
      <c r="E148" s="157" t="s">
        <v>1</v>
      </c>
      <c r="F148" s="158" t="s">
        <v>4169</v>
      </c>
      <c r="H148" s="159">
        <v>36.9</v>
      </c>
      <c r="I148" s="160"/>
      <c r="L148" s="156"/>
      <c r="M148" s="161"/>
      <c r="T148" s="162"/>
      <c r="AT148" s="157" t="s">
        <v>240</v>
      </c>
      <c r="AU148" s="157" t="s">
        <v>84</v>
      </c>
      <c r="AV148" s="12" t="s">
        <v>86</v>
      </c>
      <c r="AW148" s="12" t="s">
        <v>32</v>
      </c>
      <c r="AX148" s="12" t="s">
        <v>84</v>
      </c>
      <c r="AY148" s="157" t="s">
        <v>177</v>
      </c>
    </row>
    <row r="149" spans="2:65" s="1" customFormat="1" ht="16.5" customHeight="1">
      <c r="B149" s="32"/>
      <c r="C149" s="136" t="s">
        <v>115</v>
      </c>
      <c r="D149" s="136" t="s">
        <v>180</v>
      </c>
      <c r="E149" s="137" t="s">
        <v>4170</v>
      </c>
      <c r="F149" s="138" t="s">
        <v>4171</v>
      </c>
      <c r="G149" s="139" t="s">
        <v>256</v>
      </c>
      <c r="H149" s="140">
        <v>18.45</v>
      </c>
      <c r="I149" s="141"/>
      <c r="J149" s="142">
        <f>ROUND(I149*H149,2)</f>
        <v>0</v>
      </c>
      <c r="K149" s="138" t="s">
        <v>4156</v>
      </c>
      <c r="L149" s="32"/>
      <c r="M149" s="143" t="s">
        <v>1</v>
      </c>
      <c r="N149" s="144" t="s">
        <v>42</v>
      </c>
      <c r="P149" s="145">
        <f>O149*H149</f>
        <v>0</v>
      </c>
      <c r="Q149" s="145">
        <v>0</v>
      </c>
      <c r="R149" s="145">
        <f>Q149*H149</f>
        <v>0</v>
      </c>
      <c r="S149" s="145">
        <v>0</v>
      </c>
      <c r="T149" s="146">
        <f>S149*H149</f>
        <v>0</v>
      </c>
      <c r="AR149" s="147" t="s">
        <v>115</v>
      </c>
      <c r="AT149" s="147" t="s">
        <v>180</v>
      </c>
      <c r="AU149" s="147" t="s">
        <v>84</v>
      </c>
      <c r="AY149" s="17" t="s">
        <v>177</v>
      </c>
      <c r="BE149" s="148">
        <f>IF(N149="základní",J149,0)</f>
        <v>0</v>
      </c>
      <c r="BF149" s="148">
        <f>IF(N149="snížená",J149,0)</f>
        <v>0</v>
      </c>
      <c r="BG149" s="148">
        <f>IF(N149="zákl. přenesená",J149,0)</f>
        <v>0</v>
      </c>
      <c r="BH149" s="148">
        <f>IF(N149="sníž. přenesená",J149,0)</f>
        <v>0</v>
      </c>
      <c r="BI149" s="148">
        <f>IF(N149="nulová",J149,0)</f>
        <v>0</v>
      </c>
      <c r="BJ149" s="17" t="s">
        <v>84</v>
      </c>
      <c r="BK149" s="148">
        <f>ROUND(I149*H149,2)</f>
        <v>0</v>
      </c>
      <c r="BL149" s="17" t="s">
        <v>115</v>
      </c>
      <c r="BM149" s="147" t="s">
        <v>290</v>
      </c>
    </row>
    <row r="150" spans="2:65" s="1" customFormat="1" ht="11.25">
      <c r="B150" s="32"/>
      <c r="D150" s="149" t="s">
        <v>186</v>
      </c>
      <c r="F150" s="150" t="s">
        <v>4171</v>
      </c>
      <c r="I150" s="151"/>
      <c r="L150" s="32"/>
      <c r="M150" s="152"/>
      <c r="T150" s="56"/>
      <c r="AT150" s="17" t="s">
        <v>186</v>
      </c>
      <c r="AU150" s="17" t="s">
        <v>84</v>
      </c>
    </row>
    <row r="151" spans="2:65" s="1" customFormat="1" ht="29.25">
      <c r="B151" s="32"/>
      <c r="D151" s="149" t="s">
        <v>784</v>
      </c>
      <c r="F151" s="193" t="s">
        <v>4167</v>
      </c>
      <c r="I151" s="151"/>
      <c r="L151" s="32"/>
      <c r="M151" s="152"/>
      <c r="T151" s="56"/>
      <c r="AT151" s="17" t="s">
        <v>784</v>
      </c>
      <c r="AU151" s="17" t="s">
        <v>84</v>
      </c>
    </row>
    <row r="152" spans="2:65" s="13" customFormat="1" ht="11.25">
      <c r="B152" s="163"/>
      <c r="D152" s="149" t="s">
        <v>240</v>
      </c>
      <c r="E152" s="164" t="s">
        <v>1</v>
      </c>
      <c r="F152" s="165" t="s">
        <v>4172</v>
      </c>
      <c r="H152" s="164" t="s">
        <v>1</v>
      </c>
      <c r="I152" s="166"/>
      <c r="L152" s="163"/>
      <c r="M152" s="167"/>
      <c r="T152" s="168"/>
      <c r="AT152" s="164" t="s">
        <v>240</v>
      </c>
      <c r="AU152" s="164" t="s">
        <v>84</v>
      </c>
      <c r="AV152" s="13" t="s">
        <v>84</v>
      </c>
      <c r="AW152" s="13" t="s">
        <v>32</v>
      </c>
      <c r="AX152" s="13" t="s">
        <v>77</v>
      </c>
      <c r="AY152" s="164" t="s">
        <v>177</v>
      </c>
    </row>
    <row r="153" spans="2:65" s="12" customFormat="1" ht="11.25">
      <c r="B153" s="156"/>
      <c r="D153" s="149" t="s">
        <v>240</v>
      </c>
      <c r="E153" s="157" t="s">
        <v>1</v>
      </c>
      <c r="F153" s="158" t="s">
        <v>4173</v>
      </c>
      <c r="H153" s="159">
        <v>18.45</v>
      </c>
      <c r="I153" s="160"/>
      <c r="L153" s="156"/>
      <c r="M153" s="161"/>
      <c r="T153" s="162"/>
      <c r="AT153" s="157" t="s">
        <v>240</v>
      </c>
      <c r="AU153" s="157" t="s">
        <v>84</v>
      </c>
      <c r="AV153" s="12" t="s">
        <v>86</v>
      </c>
      <c r="AW153" s="12" t="s">
        <v>32</v>
      </c>
      <c r="AX153" s="12" t="s">
        <v>84</v>
      </c>
      <c r="AY153" s="157" t="s">
        <v>177</v>
      </c>
    </row>
    <row r="154" spans="2:65" s="1" customFormat="1" ht="16.5" customHeight="1">
      <c r="B154" s="32"/>
      <c r="C154" s="136" t="s">
        <v>176</v>
      </c>
      <c r="D154" s="136" t="s">
        <v>180</v>
      </c>
      <c r="E154" s="137" t="s">
        <v>4174</v>
      </c>
      <c r="F154" s="138" t="s">
        <v>4175</v>
      </c>
      <c r="G154" s="139" t="s">
        <v>368</v>
      </c>
      <c r="H154" s="140">
        <v>98.4</v>
      </c>
      <c r="I154" s="141"/>
      <c r="J154" s="142">
        <f>ROUND(I154*H154,2)</f>
        <v>0</v>
      </c>
      <c r="K154" s="138" t="s">
        <v>4156</v>
      </c>
      <c r="L154" s="32"/>
      <c r="M154" s="143" t="s">
        <v>1</v>
      </c>
      <c r="N154" s="144" t="s">
        <v>42</v>
      </c>
      <c r="P154" s="145">
        <f>O154*H154</f>
        <v>0</v>
      </c>
      <c r="Q154" s="145">
        <v>0</v>
      </c>
      <c r="R154" s="145">
        <f>Q154*H154</f>
        <v>0</v>
      </c>
      <c r="S154" s="145">
        <v>0</v>
      </c>
      <c r="T154" s="146">
        <f>S154*H154</f>
        <v>0</v>
      </c>
      <c r="AR154" s="147" t="s">
        <v>115</v>
      </c>
      <c r="AT154" s="147" t="s">
        <v>180</v>
      </c>
      <c r="AU154" s="147" t="s">
        <v>84</v>
      </c>
      <c r="AY154" s="17" t="s">
        <v>177</v>
      </c>
      <c r="BE154" s="148">
        <f>IF(N154="základní",J154,0)</f>
        <v>0</v>
      </c>
      <c r="BF154" s="148">
        <f>IF(N154="snížená",J154,0)</f>
        <v>0</v>
      </c>
      <c r="BG154" s="148">
        <f>IF(N154="zákl. přenesená",J154,0)</f>
        <v>0</v>
      </c>
      <c r="BH154" s="148">
        <f>IF(N154="sníž. přenesená",J154,0)</f>
        <v>0</v>
      </c>
      <c r="BI154" s="148">
        <f>IF(N154="nulová",J154,0)</f>
        <v>0</v>
      </c>
      <c r="BJ154" s="17" t="s">
        <v>84</v>
      </c>
      <c r="BK154" s="148">
        <f>ROUND(I154*H154,2)</f>
        <v>0</v>
      </c>
      <c r="BL154" s="17" t="s">
        <v>115</v>
      </c>
      <c r="BM154" s="147" t="s">
        <v>304</v>
      </c>
    </row>
    <row r="155" spans="2:65" s="1" customFormat="1" ht="11.25">
      <c r="B155" s="32"/>
      <c r="D155" s="149" t="s">
        <v>186</v>
      </c>
      <c r="F155" s="150" t="s">
        <v>4175</v>
      </c>
      <c r="I155" s="151"/>
      <c r="L155" s="32"/>
      <c r="M155" s="152"/>
      <c r="T155" s="56"/>
      <c r="AT155" s="17" t="s">
        <v>186</v>
      </c>
      <c r="AU155" s="17" t="s">
        <v>84</v>
      </c>
    </row>
    <row r="156" spans="2:65" s="13" customFormat="1" ht="11.25">
      <c r="B156" s="163"/>
      <c r="D156" s="149" t="s">
        <v>240</v>
      </c>
      <c r="E156" s="164" t="s">
        <v>1</v>
      </c>
      <c r="F156" s="165" t="s">
        <v>4158</v>
      </c>
      <c r="H156" s="164" t="s">
        <v>1</v>
      </c>
      <c r="I156" s="166"/>
      <c r="L156" s="163"/>
      <c r="M156" s="167"/>
      <c r="T156" s="168"/>
      <c r="AT156" s="164" t="s">
        <v>240</v>
      </c>
      <c r="AU156" s="164" t="s">
        <v>84</v>
      </c>
      <c r="AV156" s="13" t="s">
        <v>84</v>
      </c>
      <c r="AW156" s="13" t="s">
        <v>32</v>
      </c>
      <c r="AX156" s="13" t="s">
        <v>77</v>
      </c>
      <c r="AY156" s="164" t="s">
        <v>177</v>
      </c>
    </row>
    <row r="157" spans="2:65" s="13" customFormat="1" ht="11.25">
      <c r="B157" s="163"/>
      <c r="D157" s="149" t="s">
        <v>240</v>
      </c>
      <c r="E157" s="164" t="s">
        <v>1</v>
      </c>
      <c r="F157" s="165" t="s">
        <v>4176</v>
      </c>
      <c r="H157" s="164" t="s">
        <v>1</v>
      </c>
      <c r="I157" s="166"/>
      <c r="L157" s="163"/>
      <c r="M157" s="167"/>
      <c r="T157" s="168"/>
      <c r="AT157" s="164" t="s">
        <v>240</v>
      </c>
      <c r="AU157" s="164" t="s">
        <v>84</v>
      </c>
      <c r="AV157" s="13" t="s">
        <v>84</v>
      </c>
      <c r="AW157" s="13" t="s">
        <v>32</v>
      </c>
      <c r="AX157" s="13" t="s">
        <v>77</v>
      </c>
      <c r="AY157" s="164" t="s">
        <v>177</v>
      </c>
    </row>
    <row r="158" spans="2:65" s="12" customFormat="1" ht="11.25">
      <c r="B158" s="156"/>
      <c r="D158" s="149" t="s">
        <v>240</v>
      </c>
      <c r="E158" s="157" t="s">
        <v>1</v>
      </c>
      <c r="F158" s="158" t="s">
        <v>4177</v>
      </c>
      <c r="H158" s="159">
        <v>98.4</v>
      </c>
      <c r="I158" s="160"/>
      <c r="L158" s="156"/>
      <c r="M158" s="161"/>
      <c r="T158" s="162"/>
      <c r="AT158" s="157" t="s">
        <v>240</v>
      </c>
      <c r="AU158" s="157" t="s">
        <v>84</v>
      </c>
      <c r="AV158" s="12" t="s">
        <v>86</v>
      </c>
      <c r="AW158" s="12" t="s">
        <v>32</v>
      </c>
      <c r="AX158" s="12" t="s">
        <v>84</v>
      </c>
      <c r="AY158" s="157" t="s">
        <v>177</v>
      </c>
    </row>
    <row r="159" spans="2:65" s="1" customFormat="1" ht="16.5" customHeight="1">
      <c r="B159" s="32"/>
      <c r="C159" s="136" t="s">
        <v>277</v>
      </c>
      <c r="D159" s="136" t="s">
        <v>180</v>
      </c>
      <c r="E159" s="137" t="s">
        <v>4178</v>
      </c>
      <c r="F159" s="138" t="s">
        <v>4179</v>
      </c>
      <c r="G159" s="139" t="s">
        <v>368</v>
      </c>
      <c r="H159" s="140">
        <v>98.4</v>
      </c>
      <c r="I159" s="141"/>
      <c r="J159" s="142">
        <f>ROUND(I159*H159,2)</f>
        <v>0</v>
      </c>
      <c r="K159" s="138" t="s">
        <v>4156</v>
      </c>
      <c r="L159" s="32"/>
      <c r="M159" s="143" t="s">
        <v>1</v>
      </c>
      <c r="N159" s="144" t="s">
        <v>42</v>
      </c>
      <c r="P159" s="145">
        <f>O159*H159</f>
        <v>0</v>
      </c>
      <c r="Q159" s="145">
        <v>0</v>
      </c>
      <c r="R159" s="145">
        <f>Q159*H159</f>
        <v>0</v>
      </c>
      <c r="S159" s="145">
        <v>0</v>
      </c>
      <c r="T159" s="146">
        <f>S159*H159</f>
        <v>0</v>
      </c>
      <c r="AR159" s="147" t="s">
        <v>115</v>
      </c>
      <c r="AT159" s="147" t="s">
        <v>180</v>
      </c>
      <c r="AU159" s="147" t="s">
        <v>84</v>
      </c>
      <c r="AY159" s="17" t="s">
        <v>177</v>
      </c>
      <c r="BE159" s="148">
        <f>IF(N159="základní",J159,0)</f>
        <v>0</v>
      </c>
      <c r="BF159" s="148">
        <f>IF(N159="snížená",J159,0)</f>
        <v>0</v>
      </c>
      <c r="BG159" s="148">
        <f>IF(N159="zákl. přenesená",J159,0)</f>
        <v>0</v>
      </c>
      <c r="BH159" s="148">
        <f>IF(N159="sníž. přenesená",J159,0)</f>
        <v>0</v>
      </c>
      <c r="BI159" s="148">
        <f>IF(N159="nulová",J159,0)</f>
        <v>0</v>
      </c>
      <c r="BJ159" s="17" t="s">
        <v>84</v>
      </c>
      <c r="BK159" s="148">
        <f>ROUND(I159*H159,2)</f>
        <v>0</v>
      </c>
      <c r="BL159" s="17" t="s">
        <v>115</v>
      </c>
      <c r="BM159" s="147" t="s">
        <v>8</v>
      </c>
    </row>
    <row r="160" spans="2:65" s="1" customFormat="1" ht="11.25">
      <c r="B160" s="32"/>
      <c r="D160" s="149" t="s">
        <v>186</v>
      </c>
      <c r="F160" s="150" t="s">
        <v>4179</v>
      </c>
      <c r="I160" s="151"/>
      <c r="L160" s="32"/>
      <c r="M160" s="152"/>
      <c r="T160" s="56"/>
      <c r="AT160" s="17" t="s">
        <v>186</v>
      </c>
      <c r="AU160" s="17" t="s">
        <v>84</v>
      </c>
    </row>
    <row r="161" spans="2:65" s="1" customFormat="1" ht="19.5">
      <c r="B161" s="32"/>
      <c r="D161" s="149" t="s">
        <v>784</v>
      </c>
      <c r="F161" s="193" t="s">
        <v>4180</v>
      </c>
      <c r="I161" s="151"/>
      <c r="L161" s="32"/>
      <c r="M161" s="152"/>
      <c r="T161" s="56"/>
      <c r="AT161" s="17" t="s">
        <v>784</v>
      </c>
      <c r="AU161" s="17" t="s">
        <v>84</v>
      </c>
    </row>
    <row r="162" spans="2:65" s="13" customFormat="1" ht="11.25">
      <c r="B162" s="163"/>
      <c r="D162" s="149" t="s">
        <v>240</v>
      </c>
      <c r="E162" s="164" t="s">
        <v>1</v>
      </c>
      <c r="F162" s="165" t="s">
        <v>4181</v>
      </c>
      <c r="H162" s="164" t="s">
        <v>1</v>
      </c>
      <c r="I162" s="166"/>
      <c r="L162" s="163"/>
      <c r="M162" s="167"/>
      <c r="T162" s="168"/>
      <c r="AT162" s="164" t="s">
        <v>240</v>
      </c>
      <c r="AU162" s="164" t="s">
        <v>84</v>
      </c>
      <c r="AV162" s="13" t="s">
        <v>84</v>
      </c>
      <c r="AW162" s="13" t="s">
        <v>32</v>
      </c>
      <c r="AX162" s="13" t="s">
        <v>77</v>
      </c>
      <c r="AY162" s="164" t="s">
        <v>177</v>
      </c>
    </row>
    <row r="163" spans="2:65" s="12" customFormat="1" ht="11.25">
      <c r="B163" s="156"/>
      <c r="D163" s="149" t="s">
        <v>240</v>
      </c>
      <c r="E163" s="157" t="s">
        <v>1</v>
      </c>
      <c r="F163" s="158" t="s">
        <v>4182</v>
      </c>
      <c r="H163" s="159">
        <v>98.4</v>
      </c>
      <c r="I163" s="160"/>
      <c r="L163" s="156"/>
      <c r="M163" s="161"/>
      <c r="T163" s="162"/>
      <c r="AT163" s="157" t="s">
        <v>240</v>
      </c>
      <c r="AU163" s="157" t="s">
        <v>84</v>
      </c>
      <c r="AV163" s="12" t="s">
        <v>86</v>
      </c>
      <c r="AW163" s="12" t="s">
        <v>32</v>
      </c>
      <c r="AX163" s="12" t="s">
        <v>84</v>
      </c>
      <c r="AY163" s="157" t="s">
        <v>177</v>
      </c>
    </row>
    <row r="164" spans="2:65" s="1" customFormat="1" ht="16.5" customHeight="1">
      <c r="B164" s="32"/>
      <c r="C164" s="136" t="s">
        <v>283</v>
      </c>
      <c r="D164" s="136" t="s">
        <v>180</v>
      </c>
      <c r="E164" s="137" t="s">
        <v>4183</v>
      </c>
      <c r="F164" s="138" t="s">
        <v>4184</v>
      </c>
      <c r="G164" s="139" t="s">
        <v>256</v>
      </c>
      <c r="H164" s="140">
        <v>236.904</v>
      </c>
      <c r="I164" s="141"/>
      <c r="J164" s="142">
        <f>ROUND(I164*H164,2)</f>
        <v>0</v>
      </c>
      <c r="K164" s="138" t="s">
        <v>4156</v>
      </c>
      <c r="L164" s="32"/>
      <c r="M164" s="143" t="s">
        <v>1</v>
      </c>
      <c r="N164" s="144" t="s">
        <v>42</v>
      </c>
      <c r="P164" s="145">
        <f>O164*H164</f>
        <v>0</v>
      </c>
      <c r="Q164" s="145">
        <v>0</v>
      </c>
      <c r="R164" s="145">
        <f>Q164*H164</f>
        <v>0</v>
      </c>
      <c r="S164" s="145">
        <v>0</v>
      </c>
      <c r="T164" s="146">
        <f>S164*H164</f>
        <v>0</v>
      </c>
      <c r="AR164" s="147" t="s">
        <v>115</v>
      </c>
      <c r="AT164" s="147" t="s">
        <v>180</v>
      </c>
      <c r="AU164" s="147" t="s">
        <v>84</v>
      </c>
      <c r="AY164" s="17" t="s">
        <v>177</v>
      </c>
      <c r="BE164" s="148">
        <f>IF(N164="základní",J164,0)</f>
        <v>0</v>
      </c>
      <c r="BF164" s="148">
        <f>IF(N164="snížená",J164,0)</f>
        <v>0</v>
      </c>
      <c r="BG164" s="148">
        <f>IF(N164="zákl. přenesená",J164,0)</f>
        <v>0</v>
      </c>
      <c r="BH164" s="148">
        <f>IF(N164="sníž. přenesená",J164,0)</f>
        <v>0</v>
      </c>
      <c r="BI164" s="148">
        <f>IF(N164="nulová",J164,0)</f>
        <v>0</v>
      </c>
      <c r="BJ164" s="17" t="s">
        <v>84</v>
      </c>
      <c r="BK164" s="148">
        <f>ROUND(I164*H164,2)</f>
        <v>0</v>
      </c>
      <c r="BL164" s="17" t="s">
        <v>115</v>
      </c>
      <c r="BM164" s="147" t="s">
        <v>343</v>
      </c>
    </row>
    <row r="165" spans="2:65" s="1" customFormat="1" ht="11.25">
      <c r="B165" s="32"/>
      <c r="D165" s="149" t="s">
        <v>186</v>
      </c>
      <c r="F165" s="150" t="s">
        <v>4184</v>
      </c>
      <c r="I165" s="151"/>
      <c r="L165" s="32"/>
      <c r="M165" s="152"/>
      <c r="T165" s="56"/>
      <c r="AT165" s="17" t="s">
        <v>186</v>
      </c>
      <c r="AU165" s="17" t="s">
        <v>84</v>
      </c>
    </row>
    <row r="166" spans="2:65" s="1" customFormat="1" ht="39">
      <c r="B166" s="32"/>
      <c r="D166" s="149" t="s">
        <v>784</v>
      </c>
      <c r="F166" s="193" t="s">
        <v>4185</v>
      </c>
      <c r="I166" s="151"/>
      <c r="L166" s="32"/>
      <c r="M166" s="152"/>
      <c r="T166" s="56"/>
      <c r="AT166" s="17" t="s">
        <v>784</v>
      </c>
      <c r="AU166" s="17" t="s">
        <v>84</v>
      </c>
    </row>
    <row r="167" spans="2:65" s="13" customFormat="1" ht="11.25">
      <c r="B167" s="163"/>
      <c r="D167" s="149" t="s">
        <v>240</v>
      </c>
      <c r="E167" s="164" t="s">
        <v>1</v>
      </c>
      <c r="F167" s="165" t="s">
        <v>4158</v>
      </c>
      <c r="H167" s="164" t="s">
        <v>1</v>
      </c>
      <c r="I167" s="166"/>
      <c r="L167" s="163"/>
      <c r="M167" s="167"/>
      <c r="T167" s="168"/>
      <c r="AT167" s="164" t="s">
        <v>240</v>
      </c>
      <c r="AU167" s="164" t="s">
        <v>84</v>
      </c>
      <c r="AV167" s="13" t="s">
        <v>84</v>
      </c>
      <c r="AW167" s="13" t="s">
        <v>32</v>
      </c>
      <c r="AX167" s="13" t="s">
        <v>77</v>
      </c>
      <c r="AY167" s="164" t="s">
        <v>177</v>
      </c>
    </row>
    <row r="168" spans="2:65" s="12" customFormat="1" ht="11.25">
      <c r="B168" s="156"/>
      <c r="D168" s="149" t="s">
        <v>240</v>
      </c>
      <c r="E168" s="157" t="s">
        <v>1</v>
      </c>
      <c r="F168" s="158" t="s">
        <v>4186</v>
      </c>
      <c r="H168" s="159">
        <v>27.047999999999998</v>
      </c>
      <c r="I168" s="160"/>
      <c r="L168" s="156"/>
      <c r="M168" s="161"/>
      <c r="T168" s="162"/>
      <c r="AT168" s="157" t="s">
        <v>240</v>
      </c>
      <c r="AU168" s="157" t="s">
        <v>84</v>
      </c>
      <c r="AV168" s="12" t="s">
        <v>86</v>
      </c>
      <c r="AW168" s="12" t="s">
        <v>32</v>
      </c>
      <c r="AX168" s="12" t="s">
        <v>77</v>
      </c>
      <c r="AY168" s="157" t="s">
        <v>177</v>
      </c>
    </row>
    <row r="169" spans="2:65" s="12" customFormat="1" ht="11.25">
      <c r="B169" s="156"/>
      <c r="D169" s="149" t="s">
        <v>240</v>
      </c>
      <c r="E169" s="157" t="s">
        <v>1</v>
      </c>
      <c r="F169" s="158" t="s">
        <v>4187</v>
      </c>
      <c r="H169" s="159">
        <v>33.264000000000003</v>
      </c>
      <c r="I169" s="160"/>
      <c r="L169" s="156"/>
      <c r="M169" s="161"/>
      <c r="T169" s="162"/>
      <c r="AT169" s="157" t="s">
        <v>240</v>
      </c>
      <c r="AU169" s="157" t="s">
        <v>84</v>
      </c>
      <c r="AV169" s="12" t="s">
        <v>86</v>
      </c>
      <c r="AW169" s="12" t="s">
        <v>32</v>
      </c>
      <c r="AX169" s="12" t="s">
        <v>77</v>
      </c>
      <c r="AY169" s="157" t="s">
        <v>177</v>
      </c>
    </row>
    <row r="170" spans="2:65" s="12" customFormat="1" ht="11.25">
      <c r="B170" s="156"/>
      <c r="D170" s="149" t="s">
        <v>240</v>
      </c>
      <c r="E170" s="157" t="s">
        <v>1</v>
      </c>
      <c r="F170" s="158" t="s">
        <v>4188</v>
      </c>
      <c r="H170" s="159">
        <v>5.04</v>
      </c>
      <c r="I170" s="160"/>
      <c r="L170" s="156"/>
      <c r="M170" s="161"/>
      <c r="T170" s="162"/>
      <c r="AT170" s="157" t="s">
        <v>240</v>
      </c>
      <c r="AU170" s="157" t="s">
        <v>84</v>
      </c>
      <c r="AV170" s="12" t="s">
        <v>86</v>
      </c>
      <c r="AW170" s="12" t="s">
        <v>32</v>
      </c>
      <c r="AX170" s="12" t="s">
        <v>77</v>
      </c>
      <c r="AY170" s="157" t="s">
        <v>177</v>
      </c>
    </row>
    <row r="171" spans="2:65" s="12" customFormat="1" ht="11.25">
      <c r="B171" s="156"/>
      <c r="D171" s="149" t="s">
        <v>240</v>
      </c>
      <c r="E171" s="157" t="s">
        <v>1</v>
      </c>
      <c r="F171" s="158" t="s">
        <v>4189</v>
      </c>
      <c r="H171" s="159">
        <v>18.012</v>
      </c>
      <c r="I171" s="160"/>
      <c r="L171" s="156"/>
      <c r="M171" s="161"/>
      <c r="T171" s="162"/>
      <c r="AT171" s="157" t="s">
        <v>240</v>
      </c>
      <c r="AU171" s="157" t="s">
        <v>84</v>
      </c>
      <c r="AV171" s="12" t="s">
        <v>86</v>
      </c>
      <c r="AW171" s="12" t="s">
        <v>32</v>
      </c>
      <c r="AX171" s="12" t="s">
        <v>77</v>
      </c>
      <c r="AY171" s="157" t="s">
        <v>177</v>
      </c>
    </row>
    <row r="172" spans="2:65" s="12" customFormat="1" ht="11.25">
      <c r="B172" s="156"/>
      <c r="D172" s="149" t="s">
        <v>240</v>
      </c>
      <c r="E172" s="157" t="s">
        <v>1</v>
      </c>
      <c r="F172" s="158" t="s">
        <v>4190</v>
      </c>
      <c r="H172" s="159">
        <v>31.68</v>
      </c>
      <c r="I172" s="160"/>
      <c r="L172" s="156"/>
      <c r="M172" s="161"/>
      <c r="T172" s="162"/>
      <c r="AT172" s="157" t="s">
        <v>240</v>
      </c>
      <c r="AU172" s="157" t="s">
        <v>84</v>
      </c>
      <c r="AV172" s="12" t="s">
        <v>86</v>
      </c>
      <c r="AW172" s="12" t="s">
        <v>32</v>
      </c>
      <c r="AX172" s="12" t="s">
        <v>77</v>
      </c>
      <c r="AY172" s="157" t="s">
        <v>177</v>
      </c>
    </row>
    <row r="173" spans="2:65" s="12" customFormat="1" ht="11.25">
      <c r="B173" s="156"/>
      <c r="D173" s="149" t="s">
        <v>240</v>
      </c>
      <c r="E173" s="157" t="s">
        <v>1</v>
      </c>
      <c r="F173" s="158" t="s">
        <v>4191</v>
      </c>
      <c r="H173" s="159">
        <v>9.36</v>
      </c>
      <c r="I173" s="160"/>
      <c r="L173" s="156"/>
      <c r="M173" s="161"/>
      <c r="T173" s="162"/>
      <c r="AT173" s="157" t="s">
        <v>240</v>
      </c>
      <c r="AU173" s="157" t="s">
        <v>84</v>
      </c>
      <c r="AV173" s="12" t="s">
        <v>86</v>
      </c>
      <c r="AW173" s="12" t="s">
        <v>32</v>
      </c>
      <c r="AX173" s="12" t="s">
        <v>77</v>
      </c>
      <c r="AY173" s="157" t="s">
        <v>177</v>
      </c>
    </row>
    <row r="174" spans="2:65" s="12" customFormat="1" ht="11.25">
      <c r="B174" s="156"/>
      <c r="D174" s="149" t="s">
        <v>240</v>
      </c>
      <c r="E174" s="157" t="s">
        <v>1</v>
      </c>
      <c r="F174" s="158" t="s">
        <v>4192</v>
      </c>
      <c r="H174" s="159">
        <v>21.78</v>
      </c>
      <c r="I174" s="160"/>
      <c r="L174" s="156"/>
      <c r="M174" s="161"/>
      <c r="T174" s="162"/>
      <c r="AT174" s="157" t="s">
        <v>240</v>
      </c>
      <c r="AU174" s="157" t="s">
        <v>84</v>
      </c>
      <c r="AV174" s="12" t="s">
        <v>86</v>
      </c>
      <c r="AW174" s="12" t="s">
        <v>32</v>
      </c>
      <c r="AX174" s="12" t="s">
        <v>77</v>
      </c>
      <c r="AY174" s="157" t="s">
        <v>177</v>
      </c>
    </row>
    <row r="175" spans="2:65" s="12" customFormat="1" ht="11.25">
      <c r="B175" s="156"/>
      <c r="D175" s="149" t="s">
        <v>240</v>
      </c>
      <c r="E175" s="157" t="s">
        <v>1</v>
      </c>
      <c r="F175" s="158" t="s">
        <v>4193</v>
      </c>
      <c r="H175" s="159">
        <v>14.04</v>
      </c>
      <c r="I175" s="160"/>
      <c r="L175" s="156"/>
      <c r="M175" s="161"/>
      <c r="T175" s="162"/>
      <c r="AT175" s="157" t="s">
        <v>240</v>
      </c>
      <c r="AU175" s="157" t="s">
        <v>84</v>
      </c>
      <c r="AV175" s="12" t="s">
        <v>86</v>
      </c>
      <c r="AW175" s="12" t="s">
        <v>32</v>
      </c>
      <c r="AX175" s="12" t="s">
        <v>77</v>
      </c>
      <c r="AY175" s="157" t="s">
        <v>177</v>
      </c>
    </row>
    <row r="176" spans="2:65" s="12" customFormat="1" ht="11.25">
      <c r="B176" s="156"/>
      <c r="D176" s="149" t="s">
        <v>240</v>
      </c>
      <c r="E176" s="157" t="s">
        <v>1</v>
      </c>
      <c r="F176" s="158" t="s">
        <v>4194</v>
      </c>
      <c r="H176" s="159">
        <v>35.28</v>
      </c>
      <c r="I176" s="160"/>
      <c r="L176" s="156"/>
      <c r="M176" s="161"/>
      <c r="T176" s="162"/>
      <c r="AT176" s="157" t="s">
        <v>240</v>
      </c>
      <c r="AU176" s="157" t="s">
        <v>84</v>
      </c>
      <c r="AV176" s="12" t="s">
        <v>86</v>
      </c>
      <c r="AW176" s="12" t="s">
        <v>32</v>
      </c>
      <c r="AX176" s="12" t="s">
        <v>77</v>
      </c>
      <c r="AY176" s="157" t="s">
        <v>177</v>
      </c>
    </row>
    <row r="177" spans="2:65" s="12" customFormat="1" ht="11.25">
      <c r="B177" s="156"/>
      <c r="D177" s="149" t="s">
        <v>240</v>
      </c>
      <c r="E177" s="157" t="s">
        <v>1</v>
      </c>
      <c r="F177" s="158" t="s">
        <v>4195</v>
      </c>
      <c r="H177" s="159">
        <v>41.4</v>
      </c>
      <c r="I177" s="160"/>
      <c r="L177" s="156"/>
      <c r="M177" s="161"/>
      <c r="T177" s="162"/>
      <c r="AT177" s="157" t="s">
        <v>240</v>
      </c>
      <c r="AU177" s="157" t="s">
        <v>84</v>
      </c>
      <c r="AV177" s="12" t="s">
        <v>86</v>
      </c>
      <c r="AW177" s="12" t="s">
        <v>32</v>
      </c>
      <c r="AX177" s="12" t="s">
        <v>77</v>
      </c>
      <c r="AY177" s="157" t="s">
        <v>177</v>
      </c>
    </row>
    <row r="178" spans="2:65" s="14" customFormat="1" ht="11.25">
      <c r="B178" s="169"/>
      <c r="D178" s="149" t="s">
        <v>240</v>
      </c>
      <c r="E178" s="170" t="s">
        <v>1</v>
      </c>
      <c r="F178" s="171" t="s">
        <v>263</v>
      </c>
      <c r="H178" s="172">
        <v>236.904</v>
      </c>
      <c r="I178" s="173"/>
      <c r="L178" s="169"/>
      <c r="M178" s="174"/>
      <c r="T178" s="175"/>
      <c r="AT178" s="170" t="s">
        <v>240</v>
      </c>
      <c r="AU178" s="170" t="s">
        <v>84</v>
      </c>
      <c r="AV178" s="14" t="s">
        <v>115</v>
      </c>
      <c r="AW178" s="14" t="s">
        <v>32</v>
      </c>
      <c r="AX178" s="14" t="s">
        <v>84</v>
      </c>
      <c r="AY178" s="170" t="s">
        <v>177</v>
      </c>
    </row>
    <row r="179" spans="2:65" s="1" customFormat="1" ht="16.5" customHeight="1">
      <c r="B179" s="32"/>
      <c r="C179" s="136" t="s">
        <v>290</v>
      </c>
      <c r="D179" s="136" t="s">
        <v>180</v>
      </c>
      <c r="E179" s="137" t="s">
        <v>4196</v>
      </c>
      <c r="F179" s="138" t="s">
        <v>4197</v>
      </c>
      <c r="G179" s="139" t="s">
        <v>256</v>
      </c>
      <c r="H179" s="140">
        <v>118.452</v>
      </c>
      <c r="I179" s="141"/>
      <c r="J179" s="142">
        <f>ROUND(I179*H179,2)</f>
        <v>0</v>
      </c>
      <c r="K179" s="138" t="s">
        <v>4156</v>
      </c>
      <c r="L179" s="32"/>
      <c r="M179" s="143" t="s">
        <v>1</v>
      </c>
      <c r="N179" s="144" t="s">
        <v>42</v>
      </c>
      <c r="P179" s="145">
        <f>O179*H179</f>
        <v>0</v>
      </c>
      <c r="Q179" s="145">
        <v>0</v>
      </c>
      <c r="R179" s="145">
        <f>Q179*H179</f>
        <v>0</v>
      </c>
      <c r="S179" s="145">
        <v>0</v>
      </c>
      <c r="T179" s="146">
        <f>S179*H179</f>
        <v>0</v>
      </c>
      <c r="AR179" s="147" t="s">
        <v>115</v>
      </c>
      <c r="AT179" s="147" t="s">
        <v>180</v>
      </c>
      <c r="AU179" s="147" t="s">
        <v>84</v>
      </c>
      <c r="AY179" s="17" t="s">
        <v>177</v>
      </c>
      <c r="BE179" s="148">
        <f>IF(N179="základní",J179,0)</f>
        <v>0</v>
      </c>
      <c r="BF179" s="148">
        <f>IF(N179="snížená",J179,0)</f>
        <v>0</v>
      </c>
      <c r="BG179" s="148">
        <f>IF(N179="zákl. přenesená",J179,0)</f>
        <v>0</v>
      </c>
      <c r="BH179" s="148">
        <f>IF(N179="sníž. přenesená",J179,0)</f>
        <v>0</v>
      </c>
      <c r="BI179" s="148">
        <f>IF(N179="nulová",J179,0)</f>
        <v>0</v>
      </c>
      <c r="BJ179" s="17" t="s">
        <v>84</v>
      </c>
      <c r="BK179" s="148">
        <f>ROUND(I179*H179,2)</f>
        <v>0</v>
      </c>
      <c r="BL179" s="17" t="s">
        <v>115</v>
      </c>
      <c r="BM179" s="147" t="s">
        <v>354</v>
      </c>
    </row>
    <row r="180" spans="2:65" s="1" customFormat="1" ht="11.25">
      <c r="B180" s="32"/>
      <c r="D180" s="149" t="s">
        <v>186</v>
      </c>
      <c r="F180" s="150" t="s">
        <v>4197</v>
      </c>
      <c r="I180" s="151"/>
      <c r="L180" s="32"/>
      <c r="M180" s="152"/>
      <c r="T180" s="56"/>
      <c r="AT180" s="17" t="s">
        <v>186</v>
      </c>
      <c r="AU180" s="17" t="s">
        <v>84</v>
      </c>
    </row>
    <row r="181" spans="2:65" s="1" customFormat="1" ht="39">
      <c r="B181" s="32"/>
      <c r="D181" s="149" t="s">
        <v>784</v>
      </c>
      <c r="F181" s="193" t="s">
        <v>4185</v>
      </c>
      <c r="I181" s="151"/>
      <c r="L181" s="32"/>
      <c r="M181" s="152"/>
      <c r="T181" s="56"/>
      <c r="AT181" s="17" t="s">
        <v>784</v>
      </c>
      <c r="AU181" s="17" t="s">
        <v>84</v>
      </c>
    </row>
    <row r="182" spans="2:65" s="13" customFormat="1" ht="11.25">
      <c r="B182" s="163"/>
      <c r="D182" s="149" t="s">
        <v>240</v>
      </c>
      <c r="E182" s="164" t="s">
        <v>1</v>
      </c>
      <c r="F182" s="165" t="s">
        <v>4198</v>
      </c>
      <c r="H182" s="164" t="s">
        <v>1</v>
      </c>
      <c r="I182" s="166"/>
      <c r="L182" s="163"/>
      <c r="M182" s="167"/>
      <c r="T182" s="168"/>
      <c r="AT182" s="164" t="s">
        <v>240</v>
      </c>
      <c r="AU182" s="164" t="s">
        <v>84</v>
      </c>
      <c r="AV182" s="13" t="s">
        <v>84</v>
      </c>
      <c r="AW182" s="13" t="s">
        <v>32</v>
      </c>
      <c r="AX182" s="13" t="s">
        <v>77</v>
      </c>
      <c r="AY182" s="164" t="s">
        <v>177</v>
      </c>
    </row>
    <row r="183" spans="2:65" s="12" customFormat="1" ht="11.25">
      <c r="B183" s="156"/>
      <c r="D183" s="149" t="s">
        <v>240</v>
      </c>
      <c r="E183" s="157" t="s">
        <v>1</v>
      </c>
      <c r="F183" s="158" t="s">
        <v>4199</v>
      </c>
      <c r="H183" s="159">
        <v>118.452</v>
      </c>
      <c r="I183" s="160"/>
      <c r="L183" s="156"/>
      <c r="M183" s="161"/>
      <c r="T183" s="162"/>
      <c r="AT183" s="157" t="s">
        <v>240</v>
      </c>
      <c r="AU183" s="157" t="s">
        <v>84</v>
      </c>
      <c r="AV183" s="12" t="s">
        <v>86</v>
      </c>
      <c r="AW183" s="12" t="s">
        <v>32</v>
      </c>
      <c r="AX183" s="12" t="s">
        <v>84</v>
      </c>
      <c r="AY183" s="157" t="s">
        <v>177</v>
      </c>
    </row>
    <row r="184" spans="2:65" s="1" customFormat="1" ht="16.5" customHeight="1">
      <c r="B184" s="32"/>
      <c r="C184" s="136" t="s">
        <v>299</v>
      </c>
      <c r="D184" s="136" t="s">
        <v>180</v>
      </c>
      <c r="E184" s="137" t="s">
        <v>4200</v>
      </c>
      <c r="F184" s="138" t="s">
        <v>4201</v>
      </c>
      <c r="G184" s="139" t="s">
        <v>256</v>
      </c>
      <c r="H184" s="140">
        <v>128.148</v>
      </c>
      <c r="I184" s="141"/>
      <c r="J184" s="142">
        <f>ROUND(I184*H184,2)</f>
        <v>0</v>
      </c>
      <c r="K184" s="138" t="s">
        <v>4156</v>
      </c>
      <c r="L184" s="32"/>
      <c r="M184" s="143" t="s">
        <v>1</v>
      </c>
      <c r="N184" s="144" t="s">
        <v>42</v>
      </c>
      <c r="P184" s="145">
        <f>O184*H184</f>
        <v>0</v>
      </c>
      <c r="Q184" s="145">
        <v>0</v>
      </c>
      <c r="R184" s="145">
        <f>Q184*H184</f>
        <v>0</v>
      </c>
      <c r="S184" s="145">
        <v>0</v>
      </c>
      <c r="T184" s="146">
        <f>S184*H184</f>
        <v>0</v>
      </c>
      <c r="AR184" s="147" t="s">
        <v>115</v>
      </c>
      <c r="AT184" s="147" t="s">
        <v>180</v>
      </c>
      <c r="AU184" s="147" t="s">
        <v>84</v>
      </c>
      <c r="AY184" s="17" t="s">
        <v>177</v>
      </c>
      <c r="BE184" s="148">
        <f>IF(N184="základní",J184,0)</f>
        <v>0</v>
      </c>
      <c r="BF184" s="148">
        <f>IF(N184="snížená",J184,0)</f>
        <v>0</v>
      </c>
      <c r="BG184" s="148">
        <f>IF(N184="zákl. přenesená",J184,0)</f>
        <v>0</v>
      </c>
      <c r="BH184" s="148">
        <f>IF(N184="sníž. přenesená",J184,0)</f>
        <v>0</v>
      </c>
      <c r="BI184" s="148">
        <f>IF(N184="nulová",J184,0)</f>
        <v>0</v>
      </c>
      <c r="BJ184" s="17" t="s">
        <v>84</v>
      </c>
      <c r="BK184" s="148">
        <f>ROUND(I184*H184,2)</f>
        <v>0</v>
      </c>
      <c r="BL184" s="17" t="s">
        <v>115</v>
      </c>
      <c r="BM184" s="147" t="s">
        <v>365</v>
      </c>
    </row>
    <row r="185" spans="2:65" s="1" customFormat="1" ht="11.25">
      <c r="B185" s="32"/>
      <c r="D185" s="149" t="s">
        <v>186</v>
      </c>
      <c r="F185" s="150" t="s">
        <v>4201</v>
      </c>
      <c r="I185" s="151"/>
      <c r="L185" s="32"/>
      <c r="M185" s="152"/>
      <c r="T185" s="56"/>
      <c r="AT185" s="17" t="s">
        <v>186</v>
      </c>
      <c r="AU185" s="17" t="s">
        <v>84</v>
      </c>
    </row>
    <row r="186" spans="2:65" s="1" customFormat="1" ht="19.5">
      <c r="B186" s="32"/>
      <c r="D186" s="149" t="s">
        <v>784</v>
      </c>
      <c r="F186" s="193" t="s">
        <v>4202</v>
      </c>
      <c r="I186" s="151"/>
      <c r="L186" s="32"/>
      <c r="M186" s="152"/>
      <c r="T186" s="56"/>
      <c r="AT186" s="17" t="s">
        <v>784</v>
      </c>
      <c r="AU186" s="17" t="s">
        <v>84</v>
      </c>
    </row>
    <row r="187" spans="2:65" s="13" customFormat="1" ht="11.25">
      <c r="B187" s="163"/>
      <c r="D187" s="149" t="s">
        <v>240</v>
      </c>
      <c r="E187" s="164" t="s">
        <v>1</v>
      </c>
      <c r="F187" s="165" t="s">
        <v>4163</v>
      </c>
      <c r="H187" s="164" t="s">
        <v>1</v>
      </c>
      <c r="I187" s="166"/>
      <c r="L187" s="163"/>
      <c r="M187" s="167"/>
      <c r="T187" s="168"/>
      <c r="AT187" s="164" t="s">
        <v>240</v>
      </c>
      <c r="AU187" s="164" t="s">
        <v>84</v>
      </c>
      <c r="AV187" s="13" t="s">
        <v>84</v>
      </c>
      <c r="AW187" s="13" t="s">
        <v>32</v>
      </c>
      <c r="AX187" s="13" t="s">
        <v>77</v>
      </c>
      <c r="AY187" s="164" t="s">
        <v>177</v>
      </c>
    </row>
    <row r="188" spans="2:65" s="12" customFormat="1" ht="11.25">
      <c r="B188" s="156"/>
      <c r="D188" s="149" t="s">
        <v>240</v>
      </c>
      <c r="E188" s="157" t="s">
        <v>1</v>
      </c>
      <c r="F188" s="158" t="s">
        <v>4203</v>
      </c>
      <c r="H188" s="159">
        <v>9.6959999999999997</v>
      </c>
      <c r="I188" s="160"/>
      <c r="L188" s="156"/>
      <c r="M188" s="161"/>
      <c r="T188" s="162"/>
      <c r="AT188" s="157" t="s">
        <v>240</v>
      </c>
      <c r="AU188" s="157" t="s">
        <v>84</v>
      </c>
      <c r="AV188" s="12" t="s">
        <v>86</v>
      </c>
      <c r="AW188" s="12" t="s">
        <v>32</v>
      </c>
      <c r="AX188" s="12" t="s">
        <v>77</v>
      </c>
      <c r="AY188" s="157" t="s">
        <v>177</v>
      </c>
    </row>
    <row r="189" spans="2:65" s="13" customFormat="1" ht="11.25">
      <c r="B189" s="163"/>
      <c r="D189" s="149" t="s">
        <v>240</v>
      </c>
      <c r="E189" s="164" t="s">
        <v>1</v>
      </c>
      <c r="F189" s="165" t="s">
        <v>4198</v>
      </c>
      <c r="H189" s="164" t="s">
        <v>1</v>
      </c>
      <c r="I189" s="166"/>
      <c r="L189" s="163"/>
      <c r="M189" s="167"/>
      <c r="T189" s="168"/>
      <c r="AT189" s="164" t="s">
        <v>240</v>
      </c>
      <c r="AU189" s="164" t="s">
        <v>84</v>
      </c>
      <c r="AV189" s="13" t="s">
        <v>84</v>
      </c>
      <c r="AW189" s="13" t="s">
        <v>32</v>
      </c>
      <c r="AX189" s="13" t="s">
        <v>77</v>
      </c>
      <c r="AY189" s="164" t="s">
        <v>177</v>
      </c>
    </row>
    <row r="190" spans="2:65" s="12" customFormat="1" ht="11.25">
      <c r="B190" s="156"/>
      <c r="D190" s="149" t="s">
        <v>240</v>
      </c>
      <c r="E190" s="157" t="s">
        <v>1</v>
      </c>
      <c r="F190" s="158" t="s">
        <v>4199</v>
      </c>
      <c r="H190" s="159">
        <v>118.452</v>
      </c>
      <c r="I190" s="160"/>
      <c r="L190" s="156"/>
      <c r="M190" s="161"/>
      <c r="T190" s="162"/>
      <c r="AT190" s="157" t="s">
        <v>240</v>
      </c>
      <c r="AU190" s="157" t="s">
        <v>84</v>
      </c>
      <c r="AV190" s="12" t="s">
        <v>86</v>
      </c>
      <c r="AW190" s="12" t="s">
        <v>32</v>
      </c>
      <c r="AX190" s="12" t="s">
        <v>77</v>
      </c>
      <c r="AY190" s="157" t="s">
        <v>177</v>
      </c>
    </row>
    <row r="191" spans="2:65" s="14" customFormat="1" ht="11.25">
      <c r="B191" s="169"/>
      <c r="D191" s="149" t="s">
        <v>240</v>
      </c>
      <c r="E191" s="170" t="s">
        <v>1</v>
      </c>
      <c r="F191" s="171" t="s">
        <v>263</v>
      </c>
      <c r="H191" s="172">
        <v>128.148</v>
      </c>
      <c r="I191" s="173"/>
      <c r="L191" s="169"/>
      <c r="M191" s="174"/>
      <c r="T191" s="175"/>
      <c r="AT191" s="170" t="s">
        <v>240</v>
      </c>
      <c r="AU191" s="170" t="s">
        <v>84</v>
      </c>
      <c r="AV191" s="14" t="s">
        <v>115</v>
      </c>
      <c r="AW191" s="14" t="s">
        <v>32</v>
      </c>
      <c r="AX191" s="14" t="s">
        <v>84</v>
      </c>
      <c r="AY191" s="170" t="s">
        <v>177</v>
      </c>
    </row>
    <row r="192" spans="2:65" s="1" customFormat="1" ht="16.5" customHeight="1">
      <c r="B192" s="32"/>
      <c r="C192" s="136" t="s">
        <v>304</v>
      </c>
      <c r="D192" s="136" t="s">
        <v>180</v>
      </c>
      <c r="E192" s="137" t="s">
        <v>4204</v>
      </c>
      <c r="F192" s="138" t="s">
        <v>4205</v>
      </c>
      <c r="G192" s="139" t="s">
        <v>256</v>
      </c>
      <c r="H192" s="140">
        <v>12</v>
      </c>
      <c r="I192" s="141"/>
      <c r="J192" s="142">
        <f>ROUND(I192*H192,2)</f>
        <v>0</v>
      </c>
      <c r="K192" s="138" t="s">
        <v>4156</v>
      </c>
      <c r="L192" s="32"/>
      <c r="M192" s="143" t="s">
        <v>1</v>
      </c>
      <c r="N192" s="144" t="s">
        <v>42</v>
      </c>
      <c r="P192" s="145">
        <f>O192*H192</f>
        <v>0</v>
      </c>
      <c r="Q192" s="145">
        <v>0</v>
      </c>
      <c r="R192" s="145">
        <f>Q192*H192</f>
        <v>0</v>
      </c>
      <c r="S192" s="145">
        <v>0</v>
      </c>
      <c r="T192" s="146">
        <f>S192*H192</f>
        <v>0</v>
      </c>
      <c r="AR192" s="147" t="s">
        <v>115</v>
      </c>
      <c r="AT192" s="147" t="s">
        <v>180</v>
      </c>
      <c r="AU192" s="147" t="s">
        <v>84</v>
      </c>
      <c r="AY192" s="17" t="s">
        <v>177</v>
      </c>
      <c r="BE192" s="148">
        <f>IF(N192="základní",J192,0)</f>
        <v>0</v>
      </c>
      <c r="BF192" s="148">
        <f>IF(N192="snížená",J192,0)</f>
        <v>0</v>
      </c>
      <c r="BG192" s="148">
        <f>IF(N192="zákl. přenesená",J192,0)</f>
        <v>0</v>
      </c>
      <c r="BH192" s="148">
        <f>IF(N192="sníž. přenesená",J192,0)</f>
        <v>0</v>
      </c>
      <c r="BI192" s="148">
        <f>IF(N192="nulová",J192,0)</f>
        <v>0</v>
      </c>
      <c r="BJ192" s="17" t="s">
        <v>84</v>
      </c>
      <c r="BK192" s="148">
        <f>ROUND(I192*H192,2)</f>
        <v>0</v>
      </c>
      <c r="BL192" s="17" t="s">
        <v>115</v>
      </c>
      <c r="BM192" s="147" t="s">
        <v>378</v>
      </c>
    </row>
    <row r="193" spans="2:65" s="1" customFormat="1" ht="11.25">
      <c r="B193" s="32"/>
      <c r="D193" s="149" t="s">
        <v>186</v>
      </c>
      <c r="F193" s="150" t="s">
        <v>4205</v>
      </c>
      <c r="I193" s="151"/>
      <c r="L193" s="32"/>
      <c r="M193" s="152"/>
      <c r="T193" s="56"/>
      <c r="AT193" s="17" t="s">
        <v>186</v>
      </c>
      <c r="AU193" s="17" t="s">
        <v>84</v>
      </c>
    </row>
    <row r="194" spans="2:65" s="1" customFormat="1" ht="19.5">
      <c r="B194" s="32"/>
      <c r="D194" s="149" t="s">
        <v>784</v>
      </c>
      <c r="F194" s="193" t="s">
        <v>4206</v>
      </c>
      <c r="I194" s="151"/>
      <c r="L194" s="32"/>
      <c r="M194" s="152"/>
      <c r="T194" s="56"/>
      <c r="AT194" s="17" t="s">
        <v>784</v>
      </c>
      <c r="AU194" s="17" t="s">
        <v>84</v>
      </c>
    </row>
    <row r="195" spans="2:65" s="13" customFormat="1" ht="11.25">
      <c r="B195" s="163"/>
      <c r="D195" s="149" t="s">
        <v>240</v>
      </c>
      <c r="E195" s="164" t="s">
        <v>1</v>
      </c>
      <c r="F195" s="165" t="s">
        <v>4158</v>
      </c>
      <c r="H195" s="164" t="s">
        <v>1</v>
      </c>
      <c r="I195" s="166"/>
      <c r="L195" s="163"/>
      <c r="M195" s="167"/>
      <c r="T195" s="168"/>
      <c r="AT195" s="164" t="s">
        <v>240</v>
      </c>
      <c r="AU195" s="164" t="s">
        <v>84</v>
      </c>
      <c r="AV195" s="13" t="s">
        <v>84</v>
      </c>
      <c r="AW195" s="13" t="s">
        <v>32</v>
      </c>
      <c r="AX195" s="13" t="s">
        <v>77</v>
      </c>
      <c r="AY195" s="164" t="s">
        <v>177</v>
      </c>
    </row>
    <row r="196" spans="2:65" s="13" customFormat="1" ht="11.25">
      <c r="B196" s="163"/>
      <c r="D196" s="149" t="s">
        <v>240</v>
      </c>
      <c r="E196" s="164" t="s">
        <v>1</v>
      </c>
      <c r="F196" s="165" t="s">
        <v>4207</v>
      </c>
      <c r="H196" s="164" t="s">
        <v>1</v>
      </c>
      <c r="I196" s="166"/>
      <c r="L196" s="163"/>
      <c r="M196" s="167"/>
      <c r="T196" s="168"/>
      <c r="AT196" s="164" t="s">
        <v>240</v>
      </c>
      <c r="AU196" s="164" t="s">
        <v>84</v>
      </c>
      <c r="AV196" s="13" t="s">
        <v>84</v>
      </c>
      <c r="AW196" s="13" t="s">
        <v>32</v>
      </c>
      <c r="AX196" s="13" t="s">
        <v>77</v>
      </c>
      <c r="AY196" s="164" t="s">
        <v>177</v>
      </c>
    </row>
    <row r="197" spans="2:65" s="12" customFormat="1" ht="11.25">
      <c r="B197" s="156"/>
      <c r="D197" s="149" t="s">
        <v>240</v>
      </c>
      <c r="E197" s="157" t="s">
        <v>1</v>
      </c>
      <c r="F197" s="158" t="s">
        <v>8</v>
      </c>
      <c r="H197" s="159">
        <v>12</v>
      </c>
      <c r="I197" s="160"/>
      <c r="L197" s="156"/>
      <c r="M197" s="161"/>
      <c r="T197" s="162"/>
      <c r="AT197" s="157" t="s">
        <v>240</v>
      </c>
      <c r="AU197" s="157" t="s">
        <v>84</v>
      </c>
      <c r="AV197" s="12" t="s">
        <v>86</v>
      </c>
      <c r="AW197" s="12" t="s">
        <v>32</v>
      </c>
      <c r="AX197" s="12" t="s">
        <v>84</v>
      </c>
      <c r="AY197" s="157" t="s">
        <v>177</v>
      </c>
    </row>
    <row r="198" spans="2:65" s="1" customFormat="1" ht="16.5" customHeight="1">
      <c r="B198" s="32"/>
      <c r="C198" s="136" t="s">
        <v>311</v>
      </c>
      <c r="D198" s="136" t="s">
        <v>180</v>
      </c>
      <c r="E198" s="137" t="s">
        <v>4208</v>
      </c>
      <c r="F198" s="138" t="s">
        <v>4209</v>
      </c>
      <c r="G198" s="139" t="s">
        <v>256</v>
      </c>
      <c r="H198" s="140">
        <v>12</v>
      </c>
      <c r="I198" s="141"/>
      <c r="J198" s="142">
        <f>ROUND(I198*H198,2)</f>
        <v>0</v>
      </c>
      <c r="K198" s="138" t="s">
        <v>4156</v>
      </c>
      <c r="L198" s="32"/>
      <c r="M198" s="143" t="s">
        <v>1</v>
      </c>
      <c r="N198" s="144" t="s">
        <v>42</v>
      </c>
      <c r="P198" s="145">
        <f>O198*H198</f>
        <v>0</v>
      </c>
      <c r="Q198" s="145">
        <v>0</v>
      </c>
      <c r="R198" s="145">
        <f>Q198*H198</f>
        <v>0</v>
      </c>
      <c r="S198" s="145">
        <v>0</v>
      </c>
      <c r="T198" s="146">
        <f>S198*H198</f>
        <v>0</v>
      </c>
      <c r="AR198" s="147" t="s">
        <v>115</v>
      </c>
      <c r="AT198" s="147" t="s">
        <v>180</v>
      </c>
      <c r="AU198" s="147" t="s">
        <v>84</v>
      </c>
      <c r="AY198" s="17" t="s">
        <v>177</v>
      </c>
      <c r="BE198" s="148">
        <f>IF(N198="základní",J198,0)</f>
        <v>0</v>
      </c>
      <c r="BF198" s="148">
        <f>IF(N198="snížená",J198,0)</f>
        <v>0</v>
      </c>
      <c r="BG198" s="148">
        <f>IF(N198="zákl. přenesená",J198,0)</f>
        <v>0</v>
      </c>
      <c r="BH198" s="148">
        <f>IF(N198="sníž. přenesená",J198,0)</f>
        <v>0</v>
      </c>
      <c r="BI198" s="148">
        <f>IF(N198="nulová",J198,0)</f>
        <v>0</v>
      </c>
      <c r="BJ198" s="17" t="s">
        <v>84</v>
      </c>
      <c r="BK198" s="148">
        <f>ROUND(I198*H198,2)</f>
        <v>0</v>
      </c>
      <c r="BL198" s="17" t="s">
        <v>115</v>
      </c>
      <c r="BM198" s="147" t="s">
        <v>390</v>
      </c>
    </row>
    <row r="199" spans="2:65" s="1" customFormat="1" ht="11.25">
      <c r="B199" s="32"/>
      <c r="D199" s="149" t="s">
        <v>186</v>
      </c>
      <c r="F199" s="150" t="s">
        <v>4209</v>
      </c>
      <c r="I199" s="151"/>
      <c r="L199" s="32"/>
      <c r="M199" s="152"/>
      <c r="T199" s="56"/>
      <c r="AT199" s="17" t="s">
        <v>186</v>
      </c>
      <c r="AU199" s="17" t="s">
        <v>84</v>
      </c>
    </row>
    <row r="200" spans="2:65" s="1" customFormat="1" ht="19.5">
      <c r="B200" s="32"/>
      <c r="D200" s="149" t="s">
        <v>784</v>
      </c>
      <c r="F200" s="193" t="s">
        <v>4210</v>
      </c>
      <c r="I200" s="151"/>
      <c r="L200" s="32"/>
      <c r="M200" s="152"/>
      <c r="T200" s="56"/>
      <c r="AT200" s="17" t="s">
        <v>784</v>
      </c>
      <c r="AU200" s="17" t="s">
        <v>84</v>
      </c>
    </row>
    <row r="201" spans="2:65" s="13" customFormat="1" ht="11.25">
      <c r="B201" s="163"/>
      <c r="D201" s="149" t="s">
        <v>240</v>
      </c>
      <c r="E201" s="164" t="s">
        <v>1</v>
      </c>
      <c r="F201" s="165" t="s">
        <v>4211</v>
      </c>
      <c r="H201" s="164" t="s">
        <v>1</v>
      </c>
      <c r="I201" s="166"/>
      <c r="L201" s="163"/>
      <c r="M201" s="167"/>
      <c r="T201" s="168"/>
      <c r="AT201" s="164" t="s">
        <v>240</v>
      </c>
      <c r="AU201" s="164" t="s">
        <v>84</v>
      </c>
      <c r="AV201" s="13" t="s">
        <v>84</v>
      </c>
      <c r="AW201" s="13" t="s">
        <v>32</v>
      </c>
      <c r="AX201" s="13" t="s">
        <v>77</v>
      </c>
      <c r="AY201" s="164" t="s">
        <v>177</v>
      </c>
    </row>
    <row r="202" spans="2:65" s="12" customFormat="1" ht="11.25">
      <c r="B202" s="156"/>
      <c r="D202" s="149" t="s">
        <v>240</v>
      </c>
      <c r="E202" s="157" t="s">
        <v>1</v>
      </c>
      <c r="F202" s="158" t="s">
        <v>4212</v>
      </c>
      <c r="H202" s="159">
        <v>12</v>
      </c>
      <c r="I202" s="160"/>
      <c r="L202" s="156"/>
      <c r="M202" s="161"/>
      <c r="T202" s="162"/>
      <c r="AT202" s="157" t="s">
        <v>240</v>
      </c>
      <c r="AU202" s="157" t="s">
        <v>84</v>
      </c>
      <c r="AV202" s="12" t="s">
        <v>86</v>
      </c>
      <c r="AW202" s="12" t="s">
        <v>32</v>
      </c>
      <c r="AX202" s="12" t="s">
        <v>84</v>
      </c>
      <c r="AY202" s="157" t="s">
        <v>177</v>
      </c>
    </row>
    <row r="203" spans="2:65" s="1" customFormat="1" ht="16.5" customHeight="1">
      <c r="B203" s="32"/>
      <c r="C203" s="136" t="s">
        <v>8</v>
      </c>
      <c r="D203" s="136" t="s">
        <v>180</v>
      </c>
      <c r="E203" s="137" t="s">
        <v>4213</v>
      </c>
      <c r="F203" s="138" t="s">
        <v>4214</v>
      </c>
      <c r="G203" s="139" t="s">
        <v>368</v>
      </c>
      <c r="H203" s="140">
        <v>241.72</v>
      </c>
      <c r="I203" s="141"/>
      <c r="J203" s="142">
        <f>ROUND(I203*H203,2)</f>
        <v>0</v>
      </c>
      <c r="K203" s="138" t="s">
        <v>4156</v>
      </c>
      <c r="L203" s="32"/>
      <c r="M203" s="143" t="s">
        <v>1</v>
      </c>
      <c r="N203" s="144" t="s">
        <v>42</v>
      </c>
      <c r="P203" s="145">
        <f>O203*H203</f>
        <v>0</v>
      </c>
      <c r="Q203" s="145">
        <v>0</v>
      </c>
      <c r="R203" s="145">
        <f>Q203*H203</f>
        <v>0</v>
      </c>
      <c r="S203" s="145">
        <v>0</v>
      </c>
      <c r="T203" s="146">
        <f>S203*H203</f>
        <v>0</v>
      </c>
      <c r="AR203" s="147" t="s">
        <v>115</v>
      </c>
      <c r="AT203" s="147" t="s">
        <v>180</v>
      </c>
      <c r="AU203" s="147" t="s">
        <v>84</v>
      </c>
      <c r="AY203" s="17" t="s">
        <v>177</v>
      </c>
      <c r="BE203" s="148">
        <f>IF(N203="základní",J203,0)</f>
        <v>0</v>
      </c>
      <c r="BF203" s="148">
        <f>IF(N203="snížená",J203,0)</f>
        <v>0</v>
      </c>
      <c r="BG203" s="148">
        <f>IF(N203="zákl. přenesená",J203,0)</f>
        <v>0</v>
      </c>
      <c r="BH203" s="148">
        <f>IF(N203="sníž. přenesená",J203,0)</f>
        <v>0</v>
      </c>
      <c r="BI203" s="148">
        <f>IF(N203="nulová",J203,0)</f>
        <v>0</v>
      </c>
      <c r="BJ203" s="17" t="s">
        <v>84</v>
      </c>
      <c r="BK203" s="148">
        <f>ROUND(I203*H203,2)</f>
        <v>0</v>
      </c>
      <c r="BL203" s="17" t="s">
        <v>115</v>
      </c>
      <c r="BM203" s="147" t="s">
        <v>402</v>
      </c>
    </row>
    <row r="204" spans="2:65" s="1" customFormat="1" ht="11.25">
      <c r="B204" s="32"/>
      <c r="D204" s="149" t="s">
        <v>186</v>
      </c>
      <c r="F204" s="150" t="s">
        <v>4214</v>
      </c>
      <c r="I204" s="151"/>
      <c r="L204" s="32"/>
      <c r="M204" s="152"/>
      <c r="T204" s="56"/>
      <c r="AT204" s="17" t="s">
        <v>186</v>
      </c>
      <c r="AU204" s="17" t="s">
        <v>84</v>
      </c>
    </row>
    <row r="205" spans="2:65" s="1" customFormat="1" ht="19.5">
      <c r="B205" s="32"/>
      <c r="D205" s="149" t="s">
        <v>784</v>
      </c>
      <c r="F205" s="193" t="s">
        <v>4215</v>
      </c>
      <c r="I205" s="151"/>
      <c r="L205" s="32"/>
      <c r="M205" s="152"/>
      <c r="T205" s="56"/>
      <c r="AT205" s="17" t="s">
        <v>784</v>
      </c>
      <c r="AU205" s="17" t="s">
        <v>84</v>
      </c>
    </row>
    <row r="206" spans="2:65" s="13" customFormat="1" ht="11.25">
      <c r="B206" s="163"/>
      <c r="D206" s="149" t="s">
        <v>240</v>
      </c>
      <c r="E206" s="164" t="s">
        <v>1</v>
      </c>
      <c r="F206" s="165" t="s">
        <v>4158</v>
      </c>
      <c r="H206" s="164" t="s">
        <v>1</v>
      </c>
      <c r="I206" s="166"/>
      <c r="L206" s="163"/>
      <c r="M206" s="167"/>
      <c r="T206" s="168"/>
      <c r="AT206" s="164" t="s">
        <v>240</v>
      </c>
      <c r="AU206" s="164" t="s">
        <v>84</v>
      </c>
      <c r="AV206" s="13" t="s">
        <v>84</v>
      </c>
      <c r="AW206" s="13" t="s">
        <v>32</v>
      </c>
      <c r="AX206" s="13" t="s">
        <v>77</v>
      </c>
      <c r="AY206" s="164" t="s">
        <v>177</v>
      </c>
    </row>
    <row r="207" spans="2:65" s="12" customFormat="1" ht="11.25">
      <c r="B207" s="156"/>
      <c r="D207" s="149" t="s">
        <v>240</v>
      </c>
      <c r="E207" s="157" t="s">
        <v>1</v>
      </c>
      <c r="F207" s="158" t="s">
        <v>4216</v>
      </c>
      <c r="H207" s="159">
        <v>30.02</v>
      </c>
      <c r="I207" s="160"/>
      <c r="L207" s="156"/>
      <c r="M207" s="161"/>
      <c r="T207" s="162"/>
      <c r="AT207" s="157" t="s">
        <v>240</v>
      </c>
      <c r="AU207" s="157" t="s">
        <v>84</v>
      </c>
      <c r="AV207" s="12" t="s">
        <v>86</v>
      </c>
      <c r="AW207" s="12" t="s">
        <v>32</v>
      </c>
      <c r="AX207" s="12" t="s">
        <v>77</v>
      </c>
      <c r="AY207" s="157" t="s">
        <v>177</v>
      </c>
    </row>
    <row r="208" spans="2:65" s="12" customFormat="1" ht="11.25">
      <c r="B208" s="156"/>
      <c r="D208" s="149" t="s">
        <v>240</v>
      </c>
      <c r="E208" s="157" t="s">
        <v>1</v>
      </c>
      <c r="F208" s="158" t="s">
        <v>4217</v>
      </c>
      <c r="H208" s="159">
        <v>52.8</v>
      </c>
      <c r="I208" s="160"/>
      <c r="L208" s="156"/>
      <c r="M208" s="161"/>
      <c r="T208" s="162"/>
      <c r="AT208" s="157" t="s">
        <v>240</v>
      </c>
      <c r="AU208" s="157" t="s">
        <v>84</v>
      </c>
      <c r="AV208" s="12" t="s">
        <v>86</v>
      </c>
      <c r="AW208" s="12" t="s">
        <v>32</v>
      </c>
      <c r="AX208" s="12" t="s">
        <v>77</v>
      </c>
      <c r="AY208" s="157" t="s">
        <v>177</v>
      </c>
    </row>
    <row r="209" spans="2:65" s="12" customFormat="1" ht="11.25">
      <c r="B209" s="156"/>
      <c r="D209" s="149" t="s">
        <v>240</v>
      </c>
      <c r="E209" s="157" t="s">
        <v>1</v>
      </c>
      <c r="F209" s="158" t="s">
        <v>4218</v>
      </c>
      <c r="H209" s="159">
        <v>15.6</v>
      </c>
      <c r="I209" s="160"/>
      <c r="L209" s="156"/>
      <c r="M209" s="161"/>
      <c r="T209" s="162"/>
      <c r="AT209" s="157" t="s">
        <v>240</v>
      </c>
      <c r="AU209" s="157" t="s">
        <v>84</v>
      </c>
      <c r="AV209" s="12" t="s">
        <v>86</v>
      </c>
      <c r="AW209" s="12" t="s">
        <v>32</v>
      </c>
      <c r="AX209" s="12" t="s">
        <v>77</v>
      </c>
      <c r="AY209" s="157" t="s">
        <v>177</v>
      </c>
    </row>
    <row r="210" spans="2:65" s="12" customFormat="1" ht="11.25">
      <c r="B210" s="156"/>
      <c r="D210" s="149" t="s">
        <v>240</v>
      </c>
      <c r="E210" s="157" t="s">
        <v>1</v>
      </c>
      <c r="F210" s="158" t="s">
        <v>4219</v>
      </c>
      <c r="H210" s="159">
        <v>36.299999999999997</v>
      </c>
      <c r="I210" s="160"/>
      <c r="L210" s="156"/>
      <c r="M210" s="161"/>
      <c r="T210" s="162"/>
      <c r="AT210" s="157" t="s">
        <v>240</v>
      </c>
      <c r="AU210" s="157" t="s">
        <v>84</v>
      </c>
      <c r="AV210" s="12" t="s">
        <v>86</v>
      </c>
      <c r="AW210" s="12" t="s">
        <v>32</v>
      </c>
      <c r="AX210" s="12" t="s">
        <v>77</v>
      </c>
      <c r="AY210" s="157" t="s">
        <v>177</v>
      </c>
    </row>
    <row r="211" spans="2:65" s="12" customFormat="1" ht="11.25">
      <c r="B211" s="156"/>
      <c r="D211" s="149" t="s">
        <v>240</v>
      </c>
      <c r="E211" s="157" t="s">
        <v>1</v>
      </c>
      <c r="F211" s="158" t="s">
        <v>4220</v>
      </c>
      <c r="H211" s="159">
        <v>23.4</v>
      </c>
      <c r="I211" s="160"/>
      <c r="L211" s="156"/>
      <c r="M211" s="161"/>
      <c r="T211" s="162"/>
      <c r="AT211" s="157" t="s">
        <v>240</v>
      </c>
      <c r="AU211" s="157" t="s">
        <v>84</v>
      </c>
      <c r="AV211" s="12" t="s">
        <v>86</v>
      </c>
      <c r="AW211" s="12" t="s">
        <v>32</v>
      </c>
      <c r="AX211" s="12" t="s">
        <v>77</v>
      </c>
      <c r="AY211" s="157" t="s">
        <v>177</v>
      </c>
    </row>
    <row r="212" spans="2:65" s="12" customFormat="1" ht="11.25">
      <c r="B212" s="156"/>
      <c r="D212" s="149" t="s">
        <v>240</v>
      </c>
      <c r="E212" s="157" t="s">
        <v>1</v>
      </c>
      <c r="F212" s="158" t="s">
        <v>4221</v>
      </c>
      <c r="H212" s="159">
        <v>-44.2</v>
      </c>
      <c r="I212" s="160"/>
      <c r="L212" s="156"/>
      <c r="M212" s="161"/>
      <c r="T212" s="162"/>
      <c r="AT212" s="157" t="s">
        <v>240</v>
      </c>
      <c r="AU212" s="157" t="s">
        <v>84</v>
      </c>
      <c r="AV212" s="12" t="s">
        <v>86</v>
      </c>
      <c r="AW212" s="12" t="s">
        <v>32</v>
      </c>
      <c r="AX212" s="12" t="s">
        <v>77</v>
      </c>
      <c r="AY212" s="157" t="s">
        <v>177</v>
      </c>
    </row>
    <row r="213" spans="2:65" s="12" customFormat="1" ht="11.25">
      <c r="B213" s="156"/>
      <c r="D213" s="149" t="s">
        <v>240</v>
      </c>
      <c r="E213" s="157" t="s">
        <v>1</v>
      </c>
      <c r="F213" s="158" t="s">
        <v>4222</v>
      </c>
      <c r="H213" s="159">
        <v>58.8</v>
      </c>
      <c r="I213" s="160"/>
      <c r="L213" s="156"/>
      <c r="M213" s="161"/>
      <c r="T213" s="162"/>
      <c r="AT213" s="157" t="s">
        <v>240</v>
      </c>
      <c r="AU213" s="157" t="s">
        <v>84</v>
      </c>
      <c r="AV213" s="12" t="s">
        <v>86</v>
      </c>
      <c r="AW213" s="12" t="s">
        <v>32</v>
      </c>
      <c r="AX213" s="12" t="s">
        <v>77</v>
      </c>
      <c r="AY213" s="157" t="s">
        <v>177</v>
      </c>
    </row>
    <row r="214" spans="2:65" s="12" customFormat="1" ht="11.25">
      <c r="B214" s="156"/>
      <c r="D214" s="149" t="s">
        <v>240</v>
      </c>
      <c r="E214" s="157" t="s">
        <v>1</v>
      </c>
      <c r="F214" s="158" t="s">
        <v>4223</v>
      </c>
      <c r="H214" s="159">
        <v>69</v>
      </c>
      <c r="I214" s="160"/>
      <c r="L214" s="156"/>
      <c r="M214" s="161"/>
      <c r="T214" s="162"/>
      <c r="AT214" s="157" t="s">
        <v>240</v>
      </c>
      <c r="AU214" s="157" t="s">
        <v>84</v>
      </c>
      <c r="AV214" s="12" t="s">
        <v>86</v>
      </c>
      <c r="AW214" s="12" t="s">
        <v>32</v>
      </c>
      <c r="AX214" s="12" t="s">
        <v>77</v>
      </c>
      <c r="AY214" s="157" t="s">
        <v>177</v>
      </c>
    </row>
    <row r="215" spans="2:65" s="14" customFormat="1" ht="11.25">
      <c r="B215" s="169"/>
      <c r="D215" s="149" t="s">
        <v>240</v>
      </c>
      <c r="E215" s="170" t="s">
        <v>1</v>
      </c>
      <c r="F215" s="171" t="s">
        <v>263</v>
      </c>
      <c r="H215" s="172">
        <v>241.72</v>
      </c>
      <c r="I215" s="173"/>
      <c r="L215" s="169"/>
      <c r="M215" s="174"/>
      <c r="T215" s="175"/>
      <c r="AT215" s="170" t="s">
        <v>240</v>
      </c>
      <c r="AU215" s="170" t="s">
        <v>84</v>
      </c>
      <c r="AV215" s="14" t="s">
        <v>115</v>
      </c>
      <c r="AW215" s="14" t="s">
        <v>32</v>
      </c>
      <c r="AX215" s="14" t="s">
        <v>84</v>
      </c>
      <c r="AY215" s="170" t="s">
        <v>177</v>
      </c>
    </row>
    <row r="216" spans="2:65" s="1" customFormat="1" ht="16.5" customHeight="1">
      <c r="B216" s="32"/>
      <c r="C216" s="136" t="s">
        <v>322</v>
      </c>
      <c r="D216" s="136" t="s">
        <v>180</v>
      </c>
      <c r="E216" s="137" t="s">
        <v>4224</v>
      </c>
      <c r="F216" s="138" t="s">
        <v>4225</v>
      </c>
      <c r="G216" s="139" t="s">
        <v>368</v>
      </c>
      <c r="H216" s="140">
        <v>241.72</v>
      </c>
      <c r="I216" s="141"/>
      <c r="J216" s="142">
        <f>ROUND(I216*H216,2)</f>
        <v>0</v>
      </c>
      <c r="K216" s="138" t="s">
        <v>4156</v>
      </c>
      <c r="L216" s="32"/>
      <c r="M216" s="143" t="s">
        <v>1</v>
      </c>
      <c r="N216" s="144" t="s">
        <v>42</v>
      </c>
      <c r="P216" s="145">
        <f>O216*H216</f>
        <v>0</v>
      </c>
      <c r="Q216" s="145">
        <v>0</v>
      </c>
      <c r="R216" s="145">
        <f>Q216*H216</f>
        <v>0</v>
      </c>
      <c r="S216" s="145">
        <v>0</v>
      </c>
      <c r="T216" s="146">
        <f>S216*H216</f>
        <v>0</v>
      </c>
      <c r="AR216" s="147" t="s">
        <v>115</v>
      </c>
      <c r="AT216" s="147" t="s">
        <v>180</v>
      </c>
      <c r="AU216" s="147" t="s">
        <v>84</v>
      </c>
      <c r="AY216" s="17" t="s">
        <v>177</v>
      </c>
      <c r="BE216" s="148">
        <f>IF(N216="základní",J216,0)</f>
        <v>0</v>
      </c>
      <c r="BF216" s="148">
        <f>IF(N216="snížená",J216,0)</f>
        <v>0</v>
      </c>
      <c r="BG216" s="148">
        <f>IF(N216="zákl. přenesená",J216,0)</f>
        <v>0</v>
      </c>
      <c r="BH216" s="148">
        <f>IF(N216="sníž. přenesená",J216,0)</f>
        <v>0</v>
      </c>
      <c r="BI216" s="148">
        <f>IF(N216="nulová",J216,0)</f>
        <v>0</v>
      </c>
      <c r="BJ216" s="17" t="s">
        <v>84</v>
      </c>
      <c r="BK216" s="148">
        <f>ROUND(I216*H216,2)</f>
        <v>0</v>
      </c>
      <c r="BL216" s="17" t="s">
        <v>115</v>
      </c>
      <c r="BM216" s="147" t="s">
        <v>412</v>
      </c>
    </row>
    <row r="217" spans="2:65" s="1" customFormat="1" ht="11.25">
      <c r="B217" s="32"/>
      <c r="D217" s="149" t="s">
        <v>186</v>
      </c>
      <c r="F217" s="150" t="s">
        <v>4225</v>
      </c>
      <c r="I217" s="151"/>
      <c r="L217" s="32"/>
      <c r="M217" s="152"/>
      <c r="T217" s="56"/>
      <c r="AT217" s="17" t="s">
        <v>186</v>
      </c>
      <c r="AU217" s="17" t="s">
        <v>84</v>
      </c>
    </row>
    <row r="218" spans="2:65" s="1" customFormat="1" ht="19.5">
      <c r="B218" s="32"/>
      <c r="D218" s="149" t="s">
        <v>784</v>
      </c>
      <c r="F218" s="193" t="s">
        <v>4226</v>
      </c>
      <c r="I218" s="151"/>
      <c r="L218" s="32"/>
      <c r="M218" s="152"/>
      <c r="T218" s="56"/>
      <c r="AT218" s="17" t="s">
        <v>784</v>
      </c>
      <c r="AU218" s="17" t="s">
        <v>84</v>
      </c>
    </row>
    <row r="219" spans="2:65" s="13" customFormat="1" ht="11.25">
      <c r="B219" s="163"/>
      <c r="D219" s="149" t="s">
        <v>240</v>
      </c>
      <c r="E219" s="164" t="s">
        <v>1</v>
      </c>
      <c r="F219" s="165" t="s">
        <v>4227</v>
      </c>
      <c r="H219" s="164" t="s">
        <v>1</v>
      </c>
      <c r="I219" s="166"/>
      <c r="L219" s="163"/>
      <c r="M219" s="167"/>
      <c r="T219" s="168"/>
      <c r="AT219" s="164" t="s">
        <v>240</v>
      </c>
      <c r="AU219" s="164" t="s">
        <v>84</v>
      </c>
      <c r="AV219" s="13" t="s">
        <v>84</v>
      </c>
      <c r="AW219" s="13" t="s">
        <v>32</v>
      </c>
      <c r="AX219" s="13" t="s">
        <v>77</v>
      </c>
      <c r="AY219" s="164" t="s">
        <v>177</v>
      </c>
    </row>
    <row r="220" spans="2:65" s="12" customFormat="1" ht="11.25">
      <c r="B220" s="156"/>
      <c r="D220" s="149" t="s">
        <v>240</v>
      </c>
      <c r="E220" s="157" t="s">
        <v>1</v>
      </c>
      <c r="F220" s="158" t="s">
        <v>4228</v>
      </c>
      <c r="H220" s="159">
        <v>241.72</v>
      </c>
      <c r="I220" s="160"/>
      <c r="L220" s="156"/>
      <c r="M220" s="161"/>
      <c r="T220" s="162"/>
      <c r="AT220" s="157" t="s">
        <v>240</v>
      </c>
      <c r="AU220" s="157" t="s">
        <v>84</v>
      </c>
      <c r="AV220" s="12" t="s">
        <v>86</v>
      </c>
      <c r="AW220" s="12" t="s">
        <v>32</v>
      </c>
      <c r="AX220" s="12" t="s">
        <v>84</v>
      </c>
      <c r="AY220" s="157" t="s">
        <v>177</v>
      </c>
    </row>
    <row r="221" spans="2:65" s="1" customFormat="1" ht="16.5" customHeight="1">
      <c r="B221" s="32"/>
      <c r="C221" s="136" t="s">
        <v>343</v>
      </c>
      <c r="D221" s="136" t="s">
        <v>180</v>
      </c>
      <c r="E221" s="137" t="s">
        <v>4229</v>
      </c>
      <c r="F221" s="138" t="s">
        <v>4230</v>
      </c>
      <c r="G221" s="139" t="s">
        <v>368</v>
      </c>
      <c r="H221" s="140">
        <v>108.92</v>
      </c>
      <c r="I221" s="141"/>
      <c r="J221" s="142">
        <f>ROUND(I221*H221,2)</f>
        <v>0</v>
      </c>
      <c r="K221" s="138" t="s">
        <v>4156</v>
      </c>
      <c r="L221" s="32"/>
      <c r="M221" s="143" t="s">
        <v>1</v>
      </c>
      <c r="N221" s="144" t="s">
        <v>42</v>
      </c>
      <c r="P221" s="145">
        <f>O221*H221</f>
        <v>0</v>
      </c>
      <c r="Q221" s="145">
        <v>0</v>
      </c>
      <c r="R221" s="145">
        <f>Q221*H221</f>
        <v>0</v>
      </c>
      <c r="S221" s="145">
        <v>0</v>
      </c>
      <c r="T221" s="146">
        <f>S221*H221</f>
        <v>0</v>
      </c>
      <c r="AR221" s="147" t="s">
        <v>115</v>
      </c>
      <c r="AT221" s="147" t="s">
        <v>180</v>
      </c>
      <c r="AU221" s="147" t="s">
        <v>84</v>
      </c>
      <c r="AY221" s="17" t="s">
        <v>177</v>
      </c>
      <c r="BE221" s="148">
        <f>IF(N221="základní",J221,0)</f>
        <v>0</v>
      </c>
      <c r="BF221" s="148">
        <f>IF(N221="snížená",J221,0)</f>
        <v>0</v>
      </c>
      <c r="BG221" s="148">
        <f>IF(N221="zákl. přenesená",J221,0)</f>
        <v>0</v>
      </c>
      <c r="BH221" s="148">
        <f>IF(N221="sníž. přenesená",J221,0)</f>
        <v>0</v>
      </c>
      <c r="BI221" s="148">
        <f>IF(N221="nulová",J221,0)</f>
        <v>0</v>
      </c>
      <c r="BJ221" s="17" t="s">
        <v>84</v>
      </c>
      <c r="BK221" s="148">
        <f>ROUND(I221*H221,2)</f>
        <v>0</v>
      </c>
      <c r="BL221" s="17" t="s">
        <v>115</v>
      </c>
      <c r="BM221" s="147" t="s">
        <v>425</v>
      </c>
    </row>
    <row r="222" spans="2:65" s="1" customFormat="1" ht="11.25">
      <c r="B222" s="32"/>
      <c r="D222" s="149" t="s">
        <v>186</v>
      </c>
      <c r="F222" s="150" t="s">
        <v>4230</v>
      </c>
      <c r="I222" s="151"/>
      <c r="L222" s="32"/>
      <c r="M222" s="152"/>
      <c r="T222" s="56"/>
      <c r="AT222" s="17" t="s">
        <v>186</v>
      </c>
      <c r="AU222" s="17" t="s">
        <v>84</v>
      </c>
    </row>
    <row r="223" spans="2:65" s="1" customFormat="1" ht="19.5">
      <c r="B223" s="32"/>
      <c r="D223" s="149" t="s">
        <v>784</v>
      </c>
      <c r="F223" s="193" t="s">
        <v>4215</v>
      </c>
      <c r="I223" s="151"/>
      <c r="L223" s="32"/>
      <c r="M223" s="152"/>
      <c r="T223" s="56"/>
      <c r="AT223" s="17" t="s">
        <v>784</v>
      </c>
      <c r="AU223" s="17" t="s">
        <v>84</v>
      </c>
    </row>
    <row r="224" spans="2:65" s="13" customFormat="1" ht="11.25">
      <c r="B224" s="163"/>
      <c r="D224" s="149" t="s">
        <v>240</v>
      </c>
      <c r="E224" s="164" t="s">
        <v>1</v>
      </c>
      <c r="F224" s="165" t="s">
        <v>4158</v>
      </c>
      <c r="H224" s="164" t="s">
        <v>1</v>
      </c>
      <c r="I224" s="166"/>
      <c r="L224" s="163"/>
      <c r="M224" s="167"/>
      <c r="T224" s="168"/>
      <c r="AT224" s="164" t="s">
        <v>240</v>
      </c>
      <c r="AU224" s="164" t="s">
        <v>84</v>
      </c>
      <c r="AV224" s="13" t="s">
        <v>84</v>
      </c>
      <c r="AW224" s="13" t="s">
        <v>32</v>
      </c>
      <c r="AX224" s="13" t="s">
        <v>77</v>
      </c>
      <c r="AY224" s="164" t="s">
        <v>177</v>
      </c>
    </row>
    <row r="225" spans="2:65" s="12" customFormat="1" ht="11.25">
      <c r="B225" s="156"/>
      <c r="D225" s="149" t="s">
        <v>240</v>
      </c>
      <c r="E225" s="157" t="s">
        <v>1</v>
      </c>
      <c r="F225" s="158" t="s">
        <v>4231</v>
      </c>
      <c r="H225" s="159">
        <v>45.08</v>
      </c>
      <c r="I225" s="160"/>
      <c r="L225" s="156"/>
      <c r="M225" s="161"/>
      <c r="T225" s="162"/>
      <c r="AT225" s="157" t="s">
        <v>240</v>
      </c>
      <c r="AU225" s="157" t="s">
        <v>84</v>
      </c>
      <c r="AV225" s="12" t="s">
        <v>86</v>
      </c>
      <c r="AW225" s="12" t="s">
        <v>32</v>
      </c>
      <c r="AX225" s="12" t="s">
        <v>77</v>
      </c>
      <c r="AY225" s="157" t="s">
        <v>177</v>
      </c>
    </row>
    <row r="226" spans="2:65" s="12" customFormat="1" ht="11.25">
      <c r="B226" s="156"/>
      <c r="D226" s="149" t="s">
        <v>240</v>
      </c>
      <c r="E226" s="157" t="s">
        <v>1</v>
      </c>
      <c r="F226" s="158" t="s">
        <v>4232</v>
      </c>
      <c r="H226" s="159">
        <v>55.44</v>
      </c>
      <c r="I226" s="160"/>
      <c r="L226" s="156"/>
      <c r="M226" s="161"/>
      <c r="T226" s="162"/>
      <c r="AT226" s="157" t="s">
        <v>240</v>
      </c>
      <c r="AU226" s="157" t="s">
        <v>84</v>
      </c>
      <c r="AV226" s="12" t="s">
        <v>86</v>
      </c>
      <c r="AW226" s="12" t="s">
        <v>32</v>
      </c>
      <c r="AX226" s="12" t="s">
        <v>77</v>
      </c>
      <c r="AY226" s="157" t="s">
        <v>177</v>
      </c>
    </row>
    <row r="227" spans="2:65" s="12" customFormat="1" ht="11.25">
      <c r="B227" s="156"/>
      <c r="D227" s="149" t="s">
        <v>240</v>
      </c>
      <c r="E227" s="157" t="s">
        <v>1</v>
      </c>
      <c r="F227" s="158" t="s">
        <v>4233</v>
      </c>
      <c r="H227" s="159">
        <v>8.4</v>
      </c>
      <c r="I227" s="160"/>
      <c r="L227" s="156"/>
      <c r="M227" s="161"/>
      <c r="T227" s="162"/>
      <c r="AT227" s="157" t="s">
        <v>240</v>
      </c>
      <c r="AU227" s="157" t="s">
        <v>84</v>
      </c>
      <c r="AV227" s="12" t="s">
        <v>86</v>
      </c>
      <c r="AW227" s="12" t="s">
        <v>32</v>
      </c>
      <c r="AX227" s="12" t="s">
        <v>77</v>
      </c>
      <c r="AY227" s="157" t="s">
        <v>177</v>
      </c>
    </row>
    <row r="228" spans="2:65" s="14" customFormat="1" ht="11.25">
      <c r="B228" s="169"/>
      <c r="D228" s="149" t="s">
        <v>240</v>
      </c>
      <c r="E228" s="170" t="s">
        <v>1</v>
      </c>
      <c r="F228" s="171" t="s">
        <v>263</v>
      </c>
      <c r="H228" s="172">
        <v>108.92</v>
      </c>
      <c r="I228" s="173"/>
      <c r="L228" s="169"/>
      <c r="M228" s="174"/>
      <c r="T228" s="175"/>
      <c r="AT228" s="170" t="s">
        <v>240</v>
      </c>
      <c r="AU228" s="170" t="s">
        <v>84</v>
      </c>
      <c r="AV228" s="14" t="s">
        <v>115</v>
      </c>
      <c r="AW228" s="14" t="s">
        <v>32</v>
      </c>
      <c r="AX228" s="14" t="s">
        <v>84</v>
      </c>
      <c r="AY228" s="170" t="s">
        <v>177</v>
      </c>
    </row>
    <row r="229" spans="2:65" s="1" customFormat="1" ht="16.5" customHeight="1">
      <c r="B229" s="32"/>
      <c r="C229" s="136" t="s">
        <v>350</v>
      </c>
      <c r="D229" s="136" t="s">
        <v>180</v>
      </c>
      <c r="E229" s="137" t="s">
        <v>4234</v>
      </c>
      <c r="F229" s="138" t="s">
        <v>4235</v>
      </c>
      <c r="G229" s="139" t="s">
        <v>368</v>
      </c>
      <c r="H229" s="140">
        <v>108.92</v>
      </c>
      <c r="I229" s="141"/>
      <c r="J229" s="142">
        <f>ROUND(I229*H229,2)</f>
        <v>0</v>
      </c>
      <c r="K229" s="138" t="s">
        <v>4156</v>
      </c>
      <c r="L229" s="32"/>
      <c r="M229" s="143" t="s">
        <v>1</v>
      </c>
      <c r="N229" s="144" t="s">
        <v>42</v>
      </c>
      <c r="P229" s="145">
        <f>O229*H229</f>
        <v>0</v>
      </c>
      <c r="Q229" s="145">
        <v>0</v>
      </c>
      <c r="R229" s="145">
        <f>Q229*H229</f>
        <v>0</v>
      </c>
      <c r="S229" s="145">
        <v>0</v>
      </c>
      <c r="T229" s="146">
        <f>S229*H229</f>
        <v>0</v>
      </c>
      <c r="AR229" s="147" t="s">
        <v>115</v>
      </c>
      <c r="AT229" s="147" t="s">
        <v>180</v>
      </c>
      <c r="AU229" s="147" t="s">
        <v>84</v>
      </c>
      <c r="AY229" s="17" t="s">
        <v>177</v>
      </c>
      <c r="BE229" s="148">
        <f>IF(N229="základní",J229,0)</f>
        <v>0</v>
      </c>
      <c r="BF229" s="148">
        <f>IF(N229="snížená",J229,0)</f>
        <v>0</v>
      </c>
      <c r="BG229" s="148">
        <f>IF(N229="zákl. přenesená",J229,0)</f>
        <v>0</v>
      </c>
      <c r="BH229" s="148">
        <f>IF(N229="sníž. přenesená",J229,0)</f>
        <v>0</v>
      </c>
      <c r="BI229" s="148">
        <f>IF(N229="nulová",J229,0)</f>
        <v>0</v>
      </c>
      <c r="BJ229" s="17" t="s">
        <v>84</v>
      </c>
      <c r="BK229" s="148">
        <f>ROUND(I229*H229,2)</f>
        <v>0</v>
      </c>
      <c r="BL229" s="17" t="s">
        <v>115</v>
      </c>
      <c r="BM229" s="147" t="s">
        <v>436</v>
      </c>
    </row>
    <row r="230" spans="2:65" s="1" customFormat="1" ht="11.25">
      <c r="B230" s="32"/>
      <c r="D230" s="149" t="s">
        <v>186</v>
      </c>
      <c r="F230" s="150" t="s">
        <v>4235</v>
      </c>
      <c r="I230" s="151"/>
      <c r="L230" s="32"/>
      <c r="M230" s="152"/>
      <c r="T230" s="56"/>
      <c r="AT230" s="17" t="s">
        <v>186</v>
      </c>
      <c r="AU230" s="17" t="s">
        <v>84</v>
      </c>
    </row>
    <row r="231" spans="2:65" s="1" customFormat="1" ht="19.5">
      <c r="B231" s="32"/>
      <c r="D231" s="149" t="s">
        <v>784</v>
      </c>
      <c r="F231" s="193" t="s">
        <v>4226</v>
      </c>
      <c r="I231" s="151"/>
      <c r="L231" s="32"/>
      <c r="M231" s="152"/>
      <c r="T231" s="56"/>
      <c r="AT231" s="17" t="s">
        <v>784</v>
      </c>
      <c r="AU231" s="17" t="s">
        <v>84</v>
      </c>
    </row>
    <row r="232" spans="2:65" s="13" customFormat="1" ht="11.25">
      <c r="B232" s="163"/>
      <c r="D232" s="149" t="s">
        <v>240</v>
      </c>
      <c r="E232" s="164" t="s">
        <v>1</v>
      </c>
      <c r="F232" s="165" t="s">
        <v>4236</v>
      </c>
      <c r="H232" s="164" t="s">
        <v>1</v>
      </c>
      <c r="I232" s="166"/>
      <c r="L232" s="163"/>
      <c r="M232" s="167"/>
      <c r="T232" s="168"/>
      <c r="AT232" s="164" t="s">
        <v>240</v>
      </c>
      <c r="AU232" s="164" t="s">
        <v>84</v>
      </c>
      <c r="AV232" s="13" t="s">
        <v>84</v>
      </c>
      <c r="AW232" s="13" t="s">
        <v>32</v>
      </c>
      <c r="AX232" s="13" t="s">
        <v>77</v>
      </c>
      <c r="AY232" s="164" t="s">
        <v>177</v>
      </c>
    </row>
    <row r="233" spans="2:65" s="12" customFormat="1" ht="11.25">
      <c r="B233" s="156"/>
      <c r="D233" s="149" t="s">
        <v>240</v>
      </c>
      <c r="E233" s="157" t="s">
        <v>1</v>
      </c>
      <c r="F233" s="158" t="s">
        <v>4237</v>
      </c>
      <c r="H233" s="159">
        <v>108.92</v>
      </c>
      <c r="I233" s="160"/>
      <c r="L233" s="156"/>
      <c r="M233" s="161"/>
      <c r="T233" s="162"/>
      <c r="AT233" s="157" t="s">
        <v>240</v>
      </c>
      <c r="AU233" s="157" t="s">
        <v>84</v>
      </c>
      <c r="AV233" s="12" t="s">
        <v>86</v>
      </c>
      <c r="AW233" s="12" t="s">
        <v>32</v>
      </c>
      <c r="AX233" s="12" t="s">
        <v>84</v>
      </c>
      <c r="AY233" s="157" t="s">
        <v>177</v>
      </c>
    </row>
    <row r="234" spans="2:65" s="1" customFormat="1" ht="16.5" customHeight="1">
      <c r="B234" s="32"/>
      <c r="C234" s="136" t="s">
        <v>354</v>
      </c>
      <c r="D234" s="136" t="s">
        <v>180</v>
      </c>
      <c r="E234" s="137" t="s">
        <v>4238</v>
      </c>
      <c r="F234" s="138" t="s">
        <v>4239</v>
      </c>
      <c r="G234" s="139" t="s">
        <v>256</v>
      </c>
      <c r="H234" s="140">
        <v>447.70400000000001</v>
      </c>
      <c r="I234" s="141"/>
      <c r="J234" s="142">
        <f>ROUND(I234*H234,2)</f>
        <v>0</v>
      </c>
      <c r="K234" s="138" t="s">
        <v>4156</v>
      </c>
      <c r="L234" s="32"/>
      <c r="M234" s="143" t="s">
        <v>1</v>
      </c>
      <c r="N234" s="144" t="s">
        <v>42</v>
      </c>
      <c r="P234" s="145">
        <f>O234*H234</f>
        <v>0</v>
      </c>
      <c r="Q234" s="145">
        <v>0</v>
      </c>
      <c r="R234" s="145">
        <f>Q234*H234</f>
        <v>0</v>
      </c>
      <c r="S234" s="145">
        <v>0</v>
      </c>
      <c r="T234" s="146">
        <f>S234*H234</f>
        <v>0</v>
      </c>
      <c r="AR234" s="147" t="s">
        <v>115</v>
      </c>
      <c r="AT234" s="147" t="s">
        <v>180</v>
      </c>
      <c r="AU234" s="147" t="s">
        <v>84</v>
      </c>
      <c r="AY234" s="17" t="s">
        <v>177</v>
      </c>
      <c r="BE234" s="148">
        <f>IF(N234="základní",J234,0)</f>
        <v>0</v>
      </c>
      <c r="BF234" s="148">
        <f>IF(N234="snížená",J234,0)</f>
        <v>0</v>
      </c>
      <c r="BG234" s="148">
        <f>IF(N234="zákl. přenesená",J234,0)</f>
        <v>0</v>
      </c>
      <c r="BH234" s="148">
        <f>IF(N234="sníž. přenesená",J234,0)</f>
        <v>0</v>
      </c>
      <c r="BI234" s="148">
        <f>IF(N234="nulová",J234,0)</f>
        <v>0</v>
      </c>
      <c r="BJ234" s="17" t="s">
        <v>84</v>
      </c>
      <c r="BK234" s="148">
        <f>ROUND(I234*H234,2)</f>
        <v>0</v>
      </c>
      <c r="BL234" s="17" t="s">
        <v>115</v>
      </c>
      <c r="BM234" s="147" t="s">
        <v>447</v>
      </c>
    </row>
    <row r="235" spans="2:65" s="1" customFormat="1" ht="11.25">
      <c r="B235" s="32"/>
      <c r="D235" s="149" t="s">
        <v>186</v>
      </c>
      <c r="F235" s="150" t="s">
        <v>4239</v>
      </c>
      <c r="I235" s="151"/>
      <c r="L235" s="32"/>
      <c r="M235" s="152"/>
      <c r="T235" s="56"/>
      <c r="AT235" s="17" t="s">
        <v>186</v>
      </c>
      <c r="AU235" s="17" t="s">
        <v>84</v>
      </c>
    </row>
    <row r="236" spans="2:65" s="1" customFormat="1" ht="19.5">
      <c r="B236" s="32"/>
      <c r="D236" s="149" t="s">
        <v>784</v>
      </c>
      <c r="F236" s="193" t="s">
        <v>4240</v>
      </c>
      <c r="I236" s="151"/>
      <c r="L236" s="32"/>
      <c r="M236" s="152"/>
      <c r="T236" s="56"/>
      <c r="AT236" s="17" t="s">
        <v>784</v>
      </c>
      <c r="AU236" s="17" t="s">
        <v>84</v>
      </c>
    </row>
    <row r="237" spans="2:65" s="13" customFormat="1" ht="11.25">
      <c r="B237" s="163"/>
      <c r="D237" s="149" t="s">
        <v>240</v>
      </c>
      <c r="E237" s="164" t="s">
        <v>1</v>
      </c>
      <c r="F237" s="165" t="s">
        <v>4241</v>
      </c>
      <c r="H237" s="164" t="s">
        <v>1</v>
      </c>
      <c r="I237" s="166"/>
      <c r="L237" s="163"/>
      <c r="M237" s="167"/>
      <c r="T237" s="168"/>
      <c r="AT237" s="164" t="s">
        <v>240</v>
      </c>
      <c r="AU237" s="164" t="s">
        <v>84</v>
      </c>
      <c r="AV237" s="13" t="s">
        <v>84</v>
      </c>
      <c r="AW237" s="13" t="s">
        <v>32</v>
      </c>
      <c r="AX237" s="13" t="s">
        <v>77</v>
      </c>
      <c r="AY237" s="164" t="s">
        <v>177</v>
      </c>
    </row>
    <row r="238" spans="2:65" s="13" customFormat="1" ht="11.25">
      <c r="B238" s="163"/>
      <c r="D238" s="149" t="s">
        <v>240</v>
      </c>
      <c r="E238" s="164" t="s">
        <v>1</v>
      </c>
      <c r="F238" s="165" t="s">
        <v>4163</v>
      </c>
      <c r="H238" s="164" t="s">
        <v>1</v>
      </c>
      <c r="I238" s="166"/>
      <c r="L238" s="163"/>
      <c r="M238" s="167"/>
      <c r="T238" s="168"/>
      <c r="AT238" s="164" t="s">
        <v>240</v>
      </c>
      <c r="AU238" s="164" t="s">
        <v>84</v>
      </c>
      <c r="AV238" s="13" t="s">
        <v>84</v>
      </c>
      <c r="AW238" s="13" t="s">
        <v>32</v>
      </c>
      <c r="AX238" s="13" t="s">
        <v>77</v>
      </c>
      <c r="AY238" s="164" t="s">
        <v>177</v>
      </c>
    </row>
    <row r="239" spans="2:65" s="12" customFormat="1" ht="11.25">
      <c r="B239" s="156"/>
      <c r="D239" s="149" t="s">
        <v>240</v>
      </c>
      <c r="E239" s="157" t="s">
        <v>1</v>
      </c>
      <c r="F239" s="158" t="s">
        <v>4242</v>
      </c>
      <c r="H239" s="159">
        <v>133.32</v>
      </c>
      <c r="I239" s="160"/>
      <c r="L239" s="156"/>
      <c r="M239" s="161"/>
      <c r="T239" s="162"/>
      <c r="AT239" s="157" t="s">
        <v>240</v>
      </c>
      <c r="AU239" s="157" t="s">
        <v>84</v>
      </c>
      <c r="AV239" s="12" t="s">
        <v>86</v>
      </c>
      <c r="AW239" s="12" t="s">
        <v>32</v>
      </c>
      <c r="AX239" s="12" t="s">
        <v>77</v>
      </c>
      <c r="AY239" s="157" t="s">
        <v>177</v>
      </c>
    </row>
    <row r="240" spans="2:65" s="13" customFormat="1" ht="11.25">
      <c r="B240" s="163"/>
      <c r="D240" s="149" t="s">
        <v>240</v>
      </c>
      <c r="E240" s="164" t="s">
        <v>1</v>
      </c>
      <c r="F240" s="165" t="s">
        <v>4172</v>
      </c>
      <c r="H240" s="164" t="s">
        <v>1</v>
      </c>
      <c r="I240" s="166"/>
      <c r="L240" s="163"/>
      <c r="M240" s="167"/>
      <c r="T240" s="168"/>
      <c r="AT240" s="164" t="s">
        <v>240</v>
      </c>
      <c r="AU240" s="164" t="s">
        <v>84</v>
      </c>
      <c r="AV240" s="13" t="s">
        <v>84</v>
      </c>
      <c r="AW240" s="13" t="s">
        <v>32</v>
      </c>
      <c r="AX240" s="13" t="s">
        <v>77</v>
      </c>
      <c r="AY240" s="164" t="s">
        <v>177</v>
      </c>
    </row>
    <row r="241" spans="2:65" s="12" customFormat="1" ht="11.25">
      <c r="B241" s="156"/>
      <c r="D241" s="149" t="s">
        <v>240</v>
      </c>
      <c r="E241" s="157" t="s">
        <v>1</v>
      </c>
      <c r="F241" s="158" t="s">
        <v>4243</v>
      </c>
      <c r="H241" s="159">
        <v>40.590000000000003</v>
      </c>
      <c r="I241" s="160"/>
      <c r="L241" s="156"/>
      <c r="M241" s="161"/>
      <c r="T241" s="162"/>
      <c r="AT241" s="157" t="s">
        <v>240</v>
      </c>
      <c r="AU241" s="157" t="s">
        <v>84</v>
      </c>
      <c r="AV241" s="12" t="s">
        <v>86</v>
      </c>
      <c r="AW241" s="12" t="s">
        <v>32</v>
      </c>
      <c r="AX241" s="12" t="s">
        <v>77</v>
      </c>
      <c r="AY241" s="157" t="s">
        <v>177</v>
      </c>
    </row>
    <row r="242" spans="2:65" s="13" customFormat="1" ht="11.25">
      <c r="B242" s="163"/>
      <c r="D242" s="149" t="s">
        <v>240</v>
      </c>
      <c r="E242" s="164" t="s">
        <v>1</v>
      </c>
      <c r="F242" s="165" t="s">
        <v>4244</v>
      </c>
      <c r="H242" s="164" t="s">
        <v>1</v>
      </c>
      <c r="I242" s="166"/>
      <c r="L242" s="163"/>
      <c r="M242" s="167"/>
      <c r="T242" s="168"/>
      <c r="AT242" s="164" t="s">
        <v>240</v>
      </c>
      <c r="AU242" s="164" t="s">
        <v>84</v>
      </c>
      <c r="AV242" s="13" t="s">
        <v>84</v>
      </c>
      <c r="AW242" s="13" t="s">
        <v>32</v>
      </c>
      <c r="AX242" s="13" t="s">
        <v>77</v>
      </c>
      <c r="AY242" s="164" t="s">
        <v>177</v>
      </c>
    </row>
    <row r="243" spans="2:65" s="12" customFormat="1" ht="11.25">
      <c r="B243" s="156"/>
      <c r="D243" s="149" t="s">
        <v>240</v>
      </c>
      <c r="E243" s="157" t="s">
        <v>1</v>
      </c>
      <c r="F243" s="158" t="s">
        <v>4245</v>
      </c>
      <c r="H243" s="159">
        <v>260.59399999999999</v>
      </c>
      <c r="I243" s="160"/>
      <c r="L243" s="156"/>
      <c r="M243" s="161"/>
      <c r="T243" s="162"/>
      <c r="AT243" s="157" t="s">
        <v>240</v>
      </c>
      <c r="AU243" s="157" t="s">
        <v>84</v>
      </c>
      <c r="AV243" s="12" t="s">
        <v>86</v>
      </c>
      <c r="AW243" s="12" t="s">
        <v>32</v>
      </c>
      <c r="AX243" s="12" t="s">
        <v>77</v>
      </c>
      <c r="AY243" s="157" t="s">
        <v>177</v>
      </c>
    </row>
    <row r="244" spans="2:65" s="13" customFormat="1" ht="11.25">
      <c r="B244" s="163"/>
      <c r="D244" s="149" t="s">
        <v>240</v>
      </c>
      <c r="E244" s="164" t="s">
        <v>1</v>
      </c>
      <c r="F244" s="165" t="s">
        <v>4211</v>
      </c>
      <c r="H244" s="164" t="s">
        <v>1</v>
      </c>
      <c r="I244" s="166"/>
      <c r="L244" s="163"/>
      <c r="M244" s="167"/>
      <c r="T244" s="168"/>
      <c r="AT244" s="164" t="s">
        <v>240</v>
      </c>
      <c r="AU244" s="164" t="s">
        <v>84</v>
      </c>
      <c r="AV244" s="13" t="s">
        <v>84</v>
      </c>
      <c r="AW244" s="13" t="s">
        <v>32</v>
      </c>
      <c r="AX244" s="13" t="s">
        <v>77</v>
      </c>
      <c r="AY244" s="164" t="s">
        <v>177</v>
      </c>
    </row>
    <row r="245" spans="2:65" s="12" customFormat="1" ht="11.25">
      <c r="B245" s="156"/>
      <c r="D245" s="149" t="s">
        <v>240</v>
      </c>
      <c r="E245" s="157" t="s">
        <v>1</v>
      </c>
      <c r="F245" s="158" t="s">
        <v>4246</v>
      </c>
      <c r="H245" s="159">
        <v>13.2</v>
      </c>
      <c r="I245" s="160"/>
      <c r="L245" s="156"/>
      <c r="M245" s="161"/>
      <c r="T245" s="162"/>
      <c r="AT245" s="157" t="s">
        <v>240</v>
      </c>
      <c r="AU245" s="157" t="s">
        <v>84</v>
      </c>
      <c r="AV245" s="12" t="s">
        <v>86</v>
      </c>
      <c r="AW245" s="12" t="s">
        <v>32</v>
      </c>
      <c r="AX245" s="12" t="s">
        <v>77</v>
      </c>
      <c r="AY245" s="157" t="s">
        <v>177</v>
      </c>
    </row>
    <row r="246" spans="2:65" s="14" customFormat="1" ht="11.25">
      <c r="B246" s="169"/>
      <c r="D246" s="149" t="s">
        <v>240</v>
      </c>
      <c r="E246" s="170" t="s">
        <v>1</v>
      </c>
      <c r="F246" s="171" t="s">
        <v>263</v>
      </c>
      <c r="H246" s="172">
        <v>447.70400000000001</v>
      </c>
      <c r="I246" s="173"/>
      <c r="L246" s="169"/>
      <c r="M246" s="174"/>
      <c r="T246" s="175"/>
      <c r="AT246" s="170" t="s">
        <v>240</v>
      </c>
      <c r="AU246" s="170" t="s">
        <v>84</v>
      </c>
      <c r="AV246" s="14" t="s">
        <v>115</v>
      </c>
      <c r="AW246" s="14" t="s">
        <v>32</v>
      </c>
      <c r="AX246" s="14" t="s">
        <v>84</v>
      </c>
      <c r="AY246" s="170" t="s">
        <v>177</v>
      </c>
    </row>
    <row r="247" spans="2:65" s="1" customFormat="1" ht="16.5" customHeight="1">
      <c r="B247" s="32"/>
      <c r="C247" s="136" t="s">
        <v>360</v>
      </c>
      <c r="D247" s="136" t="s">
        <v>180</v>
      </c>
      <c r="E247" s="137" t="s">
        <v>4247</v>
      </c>
      <c r="F247" s="138" t="s">
        <v>4248</v>
      </c>
      <c r="G247" s="139" t="s">
        <v>256</v>
      </c>
      <c r="H247" s="140">
        <v>231.59800000000001</v>
      </c>
      <c r="I247" s="141"/>
      <c r="J247" s="142">
        <f>ROUND(I247*H247,2)</f>
        <v>0</v>
      </c>
      <c r="K247" s="138" t="s">
        <v>4156</v>
      </c>
      <c r="L247" s="32"/>
      <c r="M247" s="143" t="s">
        <v>1</v>
      </c>
      <c r="N247" s="144" t="s">
        <v>42</v>
      </c>
      <c r="P247" s="145">
        <f>O247*H247</f>
        <v>0</v>
      </c>
      <c r="Q247" s="145">
        <v>0</v>
      </c>
      <c r="R247" s="145">
        <f>Q247*H247</f>
        <v>0</v>
      </c>
      <c r="S247" s="145">
        <v>0</v>
      </c>
      <c r="T247" s="146">
        <f>S247*H247</f>
        <v>0</v>
      </c>
      <c r="AR247" s="147" t="s">
        <v>115</v>
      </c>
      <c r="AT247" s="147" t="s">
        <v>180</v>
      </c>
      <c r="AU247" s="147" t="s">
        <v>84</v>
      </c>
      <c r="AY247" s="17" t="s">
        <v>177</v>
      </c>
      <c r="BE247" s="148">
        <f>IF(N247="základní",J247,0)</f>
        <v>0</v>
      </c>
      <c r="BF247" s="148">
        <f>IF(N247="snížená",J247,0)</f>
        <v>0</v>
      </c>
      <c r="BG247" s="148">
        <f>IF(N247="zákl. přenesená",J247,0)</f>
        <v>0</v>
      </c>
      <c r="BH247" s="148">
        <f>IF(N247="sníž. přenesená",J247,0)</f>
        <v>0</v>
      </c>
      <c r="BI247" s="148">
        <f>IF(N247="nulová",J247,0)</f>
        <v>0</v>
      </c>
      <c r="BJ247" s="17" t="s">
        <v>84</v>
      </c>
      <c r="BK247" s="148">
        <f>ROUND(I247*H247,2)</f>
        <v>0</v>
      </c>
      <c r="BL247" s="17" t="s">
        <v>115</v>
      </c>
      <c r="BM247" s="147" t="s">
        <v>459</v>
      </c>
    </row>
    <row r="248" spans="2:65" s="1" customFormat="1" ht="11.25">
      <c r="B248" s="32"/>
      <c r="D248" s="149" t="s">
        <v>186</v>
      </c>
      <c r="F248" s="150" t="s">
        <v>4248</v>
      </c>
      <c r="I248" s="151"/>
      <c r="L248" s="32"/>
      <c r="M248" s="152"/>
      <c r="T248" s="56"/>
      <c r="AT248" s="17" t="s">
        <v>186</v>
      </c>
      <c r="AU248" s="17" t="s">
        <v>84</v>
      </c>
    </row>
    <row r="249" spans="2:65" s="1" customFormat="1" ht="39">
      <c r="B249" s="32"/>
      <c r="D249" s="149" t="s">
        <v>784</v>
      </c>
      <c r="F249" s="193" t="s">
        <v>4249</v>
      </c>
      <c r="I249" s="151"/>
      <c r="L249" s="32"/>
      <c r="M249" s="152"/>
      <c r="T249" s="56"/>
      <c r="AT249" s="17" t="s">
        <v>784</v>
      </c>
      <c r="AU249" s="17" t="s">
        <v>84</v>
      </c>
    </row>
    <row r="250" spans="2:65" s="13" customFormat="1" ht="11.25">
      <c r="B250" s="163"/>
      <c r="D250" s="149" t="s">
        <v>240</v>
      </c>
      <c r="E250" s="164" t="s">
        <v>1</v>
      </c>
      <c r="F250" s="165" t="s">
        <v>4158</v>
      </c>
      <c r="H250" s="164" t="s">
        <v>1</v>
      </c>
      <c r="I250" s="166"/>
      <c r="L250" s="163"/>
      <c r="M250" s="167"/>
      <c r="T250" s="168"/>
      <c r="AT250" s="164" t="s">
        <v>240</v>
      </c>
      <c r="AU250" s="164" t="s">
        <v>84</v>
      </c>
      <c r="AV250" s="13" t="s">
        <v>84</v>
      </c>
      <c r="AW250" s="13" t="s">
        <v>32</v>
      </c>
      <c r="AX250" s="13" t="s">
        <v>77</v>
      </c>
      <c r="AY250" s="164" t="s">
        <v>177</v>
      </c>
    </row>
    <row r="251" spans="2:65" s="13" customFormat="1" ht="11.25">
      <c r="B251" s="163"/>
      <c r="D251" s="149" t="s">
        <v>240</v>
      </c>
      <c r="E251" s="164" t="s">
        <v>1</v>
      </c>
      <c r="F251" s="165" t="s">
        <v>4250</v>
      </c>
      <c r="H251" s="164" t="s">
        <v>1</v>
      </c>
      <c r="I251" s="166"/>
      <c r="L251" s="163"/>
      <c r="M251" s="167"/>
      <c r="T251" s="168"/>
      <c r="AT251" s="164" t="s">
        <v>240</v>
      </c>
      <c r="AU251" s="164" t="s">
        <v>84</v>
      </c>
      <c r="AV251" s="13" t="s">
        <v>84</v>
      </c>
      <c r="AW251" s="13" t="s">
        <v>32</v>
      </c>
      <c r="AX251" s="13" t="s">
        <v>77</v>
      </c>
      <c r="AY251" s="164" t="s">
        <v>177</v>
      </c>
    </row>
    <row r="252" spans="2:65" s="13" customFormat="1" ht="11.25">
      <c r="B252" s="163"/>
      <c r="D252" s="149" t="s">
        <v>240</v>
      </c>
      <c r="E252" s="164" t="s">
        <v>1</v>
      </c>
      <c r="F252" s="165" t="s">
        <v>4251</v>
      </c>
      <c r="H252" s="164" t="s">
        <v>1</v>
      </c>
      <c r="I252" s="166"/>
      <c r="L252" s="163"/>
      <c r="M252" s="167"/>
      <c r="T252" s="168"/>
      <c r="AT252" s="164" t="s">
        <v>240</v>
      </c>
      <c r="AU252" s="164" t="s">
        <v>84</v>
      </c>
      <c r="AV252" s="13" t="s">
        <v>84</v>
      </c>
      <c r="AW252" s="13" t="s">
        <v>32</v>
      </c>
      <c r="AX252" s="13" t="s">
        <v>77</v>
      </c>
      <c r="AY252" s="164" t="s">
        <v>177</v>
      </c>
    </row>
    <row r="253" spans="2:65" s="12" customFormat="1" ht="11.25">
      <c r="B253" s="156"/>
      <c r="D253" s="149" t="s">
        <v>240</v>
      </c>
      <c r="E253" s="157" t="s">
        <v>1</v>
      </c>
      <c r="F253" s="158" t="s">
        <v>4252</v>
      </c>
      <c r="H253" s="159">
        <v>121.2</v>
      </c>
      <c r="I253" s="160"/>
      <c r="L253" s="156"/>
      <c r="M253" s="161"/>
      <c r="T253" s="162"/>
      <c r="AT253" s="157" t="s">
        <v>240</v>
      </c>
      <c r="AU253" s="157" t="s">
        <v>84</v>
      </c>
      <c r="AV253" s="12" t="s">
        <v>86</v>
      </c>
      <c r="AW253" s="12" t="s">
        <v>32</v>
      </c>
      <c r="AX253" s="12" t="s">
        <v>77</v>
      </c>
      <c r="AY253" s="157" t="s">
        <v>177</v>
      </c>
    </row>
    <row r="254" spans="2:65" s="12" customFormat="1" ht="11.25">
      <c r="B254" s="156"/>
      <c r="D254" s="149" t="s">
        <v>240</v>
      </c>
      <c r="E254" s="157" t="s">
        <v>1</v>
      </c>
      <c r="F254" s="158" t="s">
        <v>4253</v>
      </c>
      <c r="H254" s="159">
        <v>-31.742000000000001</v>
      </c>
      <c r="I254" s="160"/>
      <c r="L254" s="156"/>
      <c r="M254" s="161"/>
      <c r="T254" s="162"/>
      <c r="AT254" s="157" t="s">
        <v>240</v>
      </c>
      <c r="AU254" s="157" t="s">
        <v>84</v>
      </c>
      <c r="AV254" s="12" t="s">
        <v>86</v>
      </c>
      <c r="AW254" s="12" t="s">
        <v>32</v>
      </c>
      <c r="AX254" s="12" t="s">
        <v>77</v>
      </c>
      <c r="AY254" s="157" t="s">
        <v>177</v>
      </c>
    </row>
    <row r="255" spans="2:65" s="13" customFormat="1" ht="11.25">
      <c r="B255" s="163"/>
      <c r="D255" s="149" t="s">
        <v>240</v>
      </c>
      <c r="E255" s="164" t="s">
        <v>1</v>
      </c>
      <c r="F255" s="165" t="s">
        <v>4176</v>
      </c>
      <c r="H255" s="164" t="s">
        <v>1</v>
      </c>
      <c r="I255" s="166"/>
      <c r="L255" s="163"/>
      <c r="M255" s="167"/>
      <c r="T255" s="168"/>
      <c r="AT255" s="164" t="s">
        <v>240</v>
      </c>
      <c r="AU255" s="164" t="s">
        <v>84</v>
      </c>
      <c r="AV255" s="13" t="s">
        <v>84</v>
      </c>
      <c r="AW255" s="13" t="s">
        <v>32</v>
      </c>
      <c r="AX255" s="13" t="s">
        <v>77</v>
      </c>
      <c r="AY255" s="164" t="s">
        <v>177</v>
      </c>
    </row>
    <row r="256" spans="2:65" s="12" customFormat="1" ht="11.25">
      <c r="B256" s="156"/>
      <c r="D256" s="149" t="s">
        <v>240</v>
      </c>
      <c r="E256" s="157" t="s">
        <v>1</v>
      </c>
      <c r="F256" s="158" t="s">
        <v>4254</v>
      </c>
      <c r="H256" s="159">
        <v>24.18</v>
      </c>
      <c r="I256" s="160"/>
      <c r="L256" s="156"/>
      <c r="M256" s="161"/>
      <c r="T256" s="162"/>
      <c r="AT256" s="157" t="s">
        <v>240</v>
      </c>
      <c r="AU256" s="157" t="s">
        <v>84</v>
      </c>
      <c r="AV256" s="12" t="s">
        <v>86</v>
      </c>
      <c r="AW256" s="12" t="s">
        <v>32</v>
      </c>
      <c r="AX256" s="12" t="s">
        <v>77</v>
      </c>
      <c r="AY256" s="157" t="s">
        <v>177</v>
      </c>
    </row>
    <row r="257" spans="2:65" s="13" customFormat="1" ht="11.25">
      <c r="B257" s="163"/>
      <c r="D257" s="149" t="s">
        <v>240</v>
      </c>
      <c r="E257" s="164" t="s">
        <v>1</v>
      </c>
      <c r="F257" s="165" t="s">
        <v>4255</v>
      </c>
      <c r="H257" s="164" t="s">
        <v>1</v>
      </c>
      <c r="I257" s="166"/>
      <c r="L257" s="163"/>
      <c r="M257" s="167"/>
      <c r="T257" s="168"/>
      <c r="AT257" s="164" t="s">
        <v>240</v>
      </c>
      <c r="AU257" s="164" t="s">
        <v>84</v>
      </c>
      <c r="AV257" s="13" t="s">
        <v>84</v>
      </c>
      <c r="AW257" s="13" t="s">
        <v>32</v>
      </c>
      <c r="AX257" s="13" t="s">
        <v>77</v>
      </c>
      <c r="AY257" s="164" t="s">
        <v>177</v>
      </c>
    </row>
    <row r="258" spans="2:65" s="12" customFormat="1" ht="11.25">
      <c r="B258" s="156"/>
      <c r="D258" s="149" t="s">
        <v>240</v>
      </c>
      <c r="E258" s="157" t="s">
        <v>1</v>
      </c>
      <c r="F258" s="158" t="s">
        <v>4256</v>
      </c>
      <c r="H258" s="159">
        <v>17.64</v>
      </c>
      <c r="I258" s="160"/>
      <c r="L258" s="156"/>
      <c r="M258" s="161"/>
      <c r="T258" s="162"/>
      <c r="AT258" s="157" t="s">
        <v>240</v>
      </c>
      <c r="AU258" s="157" t="s">
        <v>84</v>
      </c>
      <c r="AV258" s="12" t="s">
        <v>86</v>
      </c>
      <c r="AW258" s="12" t="s">
        <v>32</v>
      </c>
      <c r="AX258" s="12" t="s">
        <v>77</v>
      </c>
      <c r="AY258" s="157" t="s">
        <v>177</v>
      </c>
    </row>
    <row r="259" spans="2:65" s="12" customFormat="1" ht="11.25">
      <c r="B259" s="156"/>
      <c r="D259" s="149" t="s">
        <v>240</v>
      </c>
      <c r="E259" s="157" t="s">
        <v>1</v>
      </c>
      <c r="F259" s="158" t="s">
        <v>4257</v>
      </c>
      <c r="H259" s="159">
        <v>21.167999999999999</v>
      </c>
      <c r="I259" s="160"/>
      <c r="L259" s="156"/>
      <c r="M259" s="161"/>
      <c r="T259" s="162"/>
      <c r="AT259" s="157" t="s">
        <v>240</v>
      </c>
      <c r="AU259" s="157" t="s">
        <v>84</v>
      </c>
      <c r="AV259" s="12" t="s">
        <v>86</v>
      </c>
      <c r="AW259" s="12" t="s">
        <v>32</v>
      </c>
      <c r="AX259" s="12" t="s">
        <v>77</v>
      </c>
      <c r="AY259" s="157" t="s">
        <v>177</v>
      </c>
    </row>
    <row r="260" spans="2:65" s="12" customFormat="1" ht="11.25">
      <c r="B260" s="156"/>
      <c r="D260" s="149" t="s">
        <v>240</v>
      </c>
      <c r="E260" s="157" t="s">
        <v>1</v>
      </c>
      <c r="F260" s="158" t="s">
        <v>4258</v>
      </c>
      <c r="H260" s="159">
        <v>3.12</v>
      </c>
      <c r="I260" s="160"/>
      <c r="L260" s="156"/>
      <c r="M260" s="161"/>
      <c r="T260" s="162"/>
      <c r="AT260" s="157" t="s">
        <v>240</v>
      </c>
      <c r="AU260" s="157" t="s">
        <v>84</v>
      </c>
      <c r="AV260" s="12" t="s">
        <v>86</v>
      </c>
      <c r="AW260" s="12" t="s">
        <v>32</v>
      </c>
      <c r="AX260" s="12" t="s">
        <v>77</v>
      </c>
      <c r="AY260" s="157" t="s">
        <v>177</v>
      </c>
    </row>
    <row r="261" spans="2:65" s="12" customFormat="1" ht="11.25">
      <c r="B261" s="156"/>
      <c r="D261" s="149" t="s">
        <v>240</v>
      </c>
      <c r="E261" s="157" t="s">
        <v>1</v>
      </c>
      <c r="F261" s="158" t="s">
        <v>4259</v>
      </c>
      <c r="H261" s="159">
        <v>10.428000000000001</v>
      </c>
      <c r="I261" s="160"/>
      <c r="L261" s="156"/>
      <c r="M261" s="161"/>
      <c r="T261" s="162"/>
      <c r="AT261" s="157" t="s">
        <v>240</v>
      </c>
      <c r="AU261" s="157" t="s">
        <v>84</v>
      </c>
      <c r="AV261" s="12" t="s">
        <v>86</v>
      </c>
      <c r="AW261" s="12" t="s">
        <v>32</v>
      </c>
      <c r="AX261" s="12" t="s">
        <v>77</v>
      </c>
      <c r="AY261" s="157" t="s">
        <v>177</v>
      </c>
    </row>
    <row r="262" spans="2:65" s="12" customFormat="1" ht="11.25">
      <c r="B262" s="156"/>
      <c r="D262" s="149" t="s">
        <v>240</v>
      </c>
      <c r="E262" s="157" t="s">
        <v>1</v>
      </c>
      <c r="F262" s="158" t="s">
        <v>4260</v>
      </c>
      <c r="H262" s="159">
        <v>15.84</v>
      </c>
      <c r="I262" s="160"/>
      <c r="L262" s="156"/>
      <c r="M262" s="161"/>
      <c r="T262" s="162"/>
      <c r="AT262" s="157" t="s">
        <v>240</v>
      </c>
      <c r="AU262" s="157" t="s">
        <v>84</v>
      </c>
      <c r="AV262" s="12" t="s">
        <v>86</v>
      </c>
      <c r="AW262" s="12" t="s">
        <v>32</v>
      </c>
      <c r="AX262" s="12" t="s">
        <v>77</v>
      </c>
      <c r="AY262" s="157" t="s">
        <v>177</v>
      </c>
    </row>
    <row r="263" spans="2:65" s="12" customFormat="1" ht="11.25">
      <c r="B263" s="156"/>
      <c r="D263" s="149" t="s">
        <v>240</v>
      </c>
      <c r="E263" s="157" t="s">
        <v>1</v>
      </c>
      <c r="F263" s="158" t="s">
        <v>4261</v>
      </c>
      <c r="H263" s="159">
        <v>3.12</v>
      </c>
      <c r="I263" s="160"/>
      <c r="L263" s="156"/>
      <c r="M263" s="161"/>
      <c r="T263" s="162"/>
      <c r="AT263" s="157" t="s">
        <v>240</v>
      </c>
      <c r="AU263" s="157" t="s">
        <v>84</v>
      </c>
      <c r="AV263" s="12" t="s">
        <v>86</v>
      </c>
      <c r="AW263" s="12" t="s">
        <v>32</v>
      </c>
      <c r="AX263" s="12" t="s">
        <v>77</v>
      </c>
      <c r="AY263" s="157" t="s">
        <v>177</v>
      </c>
    </row>
    <row r="264" spans="2:65" s="12" customFormat="1" ht="11.25">
      <c r="B264" s="156"/>
      <c r="D264" s="149" t="s">
        <v>240</v>
      </c>
      <c r="E264" s="157" t="s">
        <v>1</v>
      </c>
      <c r="F264" s="158" t="s">
        <v>4262</v>
      </c>
      <c r="H264" s="159">
        <v>10.164</v>
      </c>
      <c r="I264" s="160"/>
      <c r="L264" s="156"/>
      <c r="M264" s="161"/>
      <c r="T264" s="162"/>
      <c r="AT264" s="157" t="s">
        <v>240</v>
      </c>
      <c r="AU264" s="157" t="s">
        <v>84</v>
      </c>
      <c r="AV264" s="12" t="s">
        <v>86</v>
      </c>
      <c r="AW264" s="12" t="s">
        <v>32</v>
      </c>
      <c r="AX264" s="12" t="s">
        <v>77</v>
      </c>
      <c r="AY264" s="157" t="s">
        <v>177</v>
      </c>
    </row>
    <row r="265" spans="2:65" s="12" customFormat="1" ht="11.25">
      <c r="B265" s="156"/>
      <c r="D265" s="149" t="s">
        <v>240</v>
      </c>
      <c r="E265" s="157" t="s">
        <v>1</v>
      </c>
      <c r="F265" s="158" t="s">
        <v>4263</v>
      </c>
      <c r="H265" s="159">
        <v>5.4</v>
      </c>
      <c r="I265" s="160"/>
      <c r="L265" s="156"/>
      <c r="M265" s="161"/>
      <c r="T265" s="162"/>
      <c r="AT265" s="157" t="s">
        <v>240</v>
      </c>
      <c r="AU265" s="157" t="s">
        <v>84</v>
      </c>
      <c r="AV265" s="12" t="s">
        <v>86</v>
      </c>
      <c r="AW265" s="12" t="s">
        <v>32</v>
      </c>
      <c r="AX265" s="12" t="s">
        <v>77</v>
      </c>
      <c r="AY265" s="157" t="s">
        <v>177</v>
      </c>
    </row>
    <row r="266" spans="2:65" s="12" customFormat="1" ht="11.25">
      <c r="B266" s="156"/>
      <c r="D266" s="149" t="s">
        <v>240</v>
      </c>
      <c r="E266" s="157" t="s">
        <v>1</v>
      </c>
      <c r="F266" s="158" t="s">
        <v>4264</v>
      </c>
      <c r="H266" s="159">
        <v>11.76</v>
      </c>
      <c r="I266" s="160"/>
      <c r="L266" s="156"/>
      <c r="M266" s="161"/>
      <c r="T266" s="162"/>
      <c r="AT266" s="157" t="s">
        <v>240</v>
      </c>
      <c r="AU266" s="157" t="s">
        <v>84</v>
      </c>
      <c r="AV266" s="12" t="s">
        <v>86</v>
      </c>
      <c r="AW266" s="12" t="s">
        <v>32</v>
      </c>
      <c r="AX266" s="12" t="s">
        <v>77</v>
      </c>
      <c r="AY266" s="157" t="s">
        <v>177</v>
      </c>
    </row>
    <row r="267" spans="2:65" s="12" customFormat="1" ht="11.25">
      <c r="B267" s="156"/>
      <c r="D267" s="149" t="s">
        <v>240</v>
      </c>
      <c r="E267" s="157" t="s">
        <v>1</v>
      </c>
      <c r="F267" s="158" t="s">
        <v>4265</v>
      </c>
      <c r="H267" s="159">
        <v>19.32</v>
      </c>
      <c r="I267" s="160"/>
      <c r="L267" s="156"/>
      <c r="M267" s="161"/>
      <c r="T267" s="162"/>
      <c r="AT267" s="157" t="s">
        <v>240</v>
      </c>
      <c r="AU267" s="157" t="s">
        <v>84</v>
      </c>
      <c r="AV267" s="12" t="s">
        <v>86</v>
      </c>
      <c r="AW267" s="12" t="s">
        <v>32</v>
      </c>
      <c r="AX267" s="12" t="s">
        <v>77</v>
      </c>
      <c r="AY267" s="157" t="s">
        <v>177</v>
      </c>
    </row>
    <row r="268" spans="2:65" s="14" customFormat="1" ht="11.25">
      <c r="B268" s="169"/>
      <c r="D268" s="149" t="s">
        <v>240</v>
      </c>
      <c r="E268" s="170" t="s">
        <v>1</v>
      </c>
      <c r="F268" s="171" t="s">
        <v>263</v>
      </c>
      <c r="H268" s="172">
        <v>231.59800000000001</v>
      </c>
      <c r="I268" s="173"/>
      <c r="L268" s="169"/>
      <c r="M268" s="174"/>
      <c r="T268" s="175"/>
      <c r="AT268" s="170" t="s">
        <v>240</v>
      </c>
      <c r="AU268" s="170" t="s">
        <v>84</v>
      </c>
      <c r="AV268" s="14" t="s">
        <v>115</v>
      </c>
      <c r="AW268" s="14" t="s">
        <v>32</v>
      </c>
      <c r="AX268" s="14" t="s">
        <v>84</v>
      </c>
      <c r="AY268" s="170" t="s">
        <v>177</v>
      </c>
    </row>
    <row r="269" spans="2:65" s="1" customFormat="1" ht="16.5" customHeight="1">
      <c r="B269" s="32"/>
      <c r="C269" s="136" t="s">
        <v>365</v>
      </c>
      <c r="D269" s="136" t="s">
        <v>180</v>
      </c>
      <c r="E269" s="137" t="s">
        <v>4266</v>
      </c>
      <c r="F269" s="138" t="s">
        <v>4267</v>
      </c>
      <c r="G269" s="139" t="s">
        <v>307</v>
      </c>
      <c r="H269" s="140">
        <v>458.56299999999999</v>
      </c>
      <c r="I269" s="141"/>
      <c r="J269" s="142">
        <f>ROUND(I269*H269,2)</f>
        <v>0</v>
      </c>
      <c r="K269" s="138" t="s">
        <v>4156</v>
      </c>
      <c r="L269" s="32"/>
      <c r="M269" s="143" t="s">
        <v>1</v>
      </c>
      <c r="N269" s="144" t="s">
        <v>42</v>
      </c>
      <c r="P269" s="145">
        <f>O269*H269</f>
        <v>0</v>
      </c>
      <c r="Q269" s="145">
        <v>0</v>
      </c>
      <c r="R269" s="145">
        <f>Q269*H269</f>
        <v>0</v>
      </c>
      <c r="S269" s="145">
        <v>0</v>
      </c>
      <c r="T269" s="146">
        <f>S269*H269</f>
        <v>0</v>
      </c>
      <c r="AR269" s="147" t="s">
        <v>115</v>
      </c>
      <c r="AT269" s="147" t="s">
        <v>180</v>
      </c>
      <c r="AU269" s="147" t="s">
        <v>84</v>
      </c>
      <c r="AY269" s="17" t="s">
        <v>177</v>
      </c>
      <c r="BE269" s="148">
        <f>IF(N269="základní",J269,0)</f>
        <v>0</v>
      </c>
      <c r="BF269" s="148">
        <f>IF(N269="snížená",J269,0)</f>
        <v>0</v>
      </c>
      <c r="BG269" s="148">
        <f>IF(N269="zákl. přenesená",J269,0)</f>
        <v>0</v>
      </c>
      <c r="BH269" s="148">
        <f>IF(N269="sníž. přenesená",J269,0)</f>
        <v>0</v>
      </c>
      <c r="BI269" s="148">
        <f>IF(N269="nulová",J269,0)</f>
        <v>0</v>
      </c>
      <c r="BJ269" s="17" t="s">
        <v>84</v>
      </c>
      <c r="BK269" s="148">
        <f>ROUND(I269*H269,2)</f>
        <v>0</v>
      </c>
      <c r="BL269" s="17" t="s">
        <v>115</v>
      </c>
      <c r="BM269" s="147" t="s">
        <v>471</v>
      </c>
    </row>
    <row r="270" spans="2:65" s="1" customFormat="1" ht="11.25">
      <c r="B270" s="32"/>
      <c r="D270" s="149" t="s">
        <v>186</v>
      </c>
      <c r="F270" s="150" t="s">
        <v>4267</v>
      </c>
      <c r="I270" s="151"/>
      <c r="L270" s="32"/>
      <c r="M270" s="152"/>
      <c r="T270" s="56"/>
      <c r="AT270" s="17" t="s">
        <v>186</v>
      </c>
      <c r="AU270" s="17" t="s">
        <v>84</v>
      </c>
    </row>
    <row r="271" spans="2:65" s="13" customFormat="1" ht="11.25">
      <c r="B271" s="163"/>
      <c r="D271" s="149" t="s">
        <v>240</v>
      </c>
      <c r="E271" s="164" t="s">
        <v>1</v>
      </c>
      <c r="F271" s="165" t="s">
        <v>4268</v>
      </c>
      <c r="H271" s="164" t="s">
        <v>1</v>
      </c>
      <c r="I271" s="166"/>
      <c r="L271" s="163"/>
      <c r="M271" s="167"/>
      <c r="T271" s="168"/>
      <c r="AT271" s="164" t="s">
        <v>240</v>
      </c>
      <c r="AU271" s="164" t="s">
        <v>84</v>
      </c>
      <c r="AV271" s="13" t="s">
        <v>84</v>
      </c>
      <c r="AW271" s="13" t="s">
        <v>32</v>
      </c>
      <c r="AX271" s="13" t="s">
        <v>77</v>
      </c>
      <c r="AY271" s="164" t="s">
        <v>177</v>
      </c>
    </row>
    <row r="272" spans="2:65" s="12" customFormat="1" ht="11.25">
      <c r="B272" s="156"/>
      <c r="D272" s="149" t="s">
        <v>240</v>
      </c>
      <c r="E272" s="157" t="s">
        <v>1</v>
      </c>
      <c r="F272" s="158" t="s">
        <v>4269</v>
      </c>
      <c r="H272" s="159">
        <v>458.56299999999999</v>
      </c>
      <c r="I272" s="160"/>
      <c r="L272" s="156"/>
      <c r="M272" s="161"/>
      <c r="T272" s="162"/>
      <c r="AT272" s="157" t="s">
        <v>240</v>
      </c>
      <c r="AU272" s="157" t="s">
        <v>84</v>
      </c>
      <c r="AV272" s="12" t="s">
        <v>86</v>
      </c>
      <c r="AW272" s="12" t="s">
        <v>32</v>
      </c>
      <c r="AX272" s="12" t="s">
        <v>84</v>
      </c>
      <c r="AY272" s="157" t="s">
        <v>177</v>
      </c>
    </row>
    <row r="273" spans="2:65" s="13" customFormat="1" ht="11.25">
      <c r="B273" s="163"/>
      <c r="D273" s="149" t="s">
        <v>240</v>
      </c>
      <c r="E273" s="164" t="s">
        <v>1</v>
      </c>
      <c r="F273" s="165" t="s">
        <v>4270</v>
      </c>
      <c r="H273" s="164" t="s">
        <v>1</v>
      </c>
      <c r="I273" s="166"/>
      <c r="L273" s="163"/>
      <c r="M273" s="167"/>
      <c r="T273" s="168"/>
      <c r="AT273" s="164" t="s">
        <v>240</v>
      </c>
      <c r="AU273" s="164" t="s">
        <v>84</v>
      </c>
      <c r="AV273" s="13" t="s">
        <v>84</v>
      </c>
      <c r="AW273" s="13" t="s">
        <v>32</v>
      </c>
      <c r="AX273" s="13" t="s">
        <v>77</v>
      </c>
      <c r="AY273" s="164" t="s">
        <v>177</v>
      </c>
    </row>
    <row r="274" spans="2:65" s="1" customFormat="1" ht="16.5" customHeight="1">
      <c r="B274" s="32"/>
      <c r="C274" s="136" t="s">
        <v>372</v>
      </c>
      <c r="D274" s="136" t="s">
        <v>180</v>
      </c>
      <c r="E274" s="137" t="s">
        <v>4271</v>
      </c>
      <c r="F274" s="138" t="s">
        <v>4272</v>
      </c>
      <c r="G274" s="139" t="s">
        <v>256</v>
      </c>
      <c r="H274" s="140">
        <v>77.34</v>
      </c>
      <c r="I274" s="141"/>
      <c r="J274" s="142">
        <f>ROUND(I274*H274,2)</f>
        <v>0</v>
      </c>
      <c r="K274" s="138" t="s">
        <v>4156</v>
      </c>
      <c r="L274" s="32"/>
      <c r="M274" s="143" t="s">
        <v>1</v>
      </c>
      <c r="N274" s="144" t="s">
        <v>42</v>
      </c>
      <c r="P274" s="145">
        <f>O274*H274</f>
        <v>0</v>
      </c>
      <c r="Q274" s="145">
        <v>0</v>
      </c>
      <c r="R274" s="145">
        <f>Q274*H274</f>
        <v>0</v>
      </c>
      <c r="S274" s="145">
        <v>0</v>
      </c>
      <c r="T274" s="146">
        <f>S274*H274</f>
        <v>0</v>
      </c>
      <c r="AR274" s="147" t="s">
        <v>115</v>
      </c>
      <c r="AT274" s="147" t="s">
        <v>180</v>
      </c>
      <c r="AU274" s="147" t="s">
        <v>84</v>
      </c>
      <c r="AY274" s="17" t="s">
        <v>177</v>
      </c>
      <c r="BE274" s="148">
        <f>IF(N274="základní",J274,0)</f>
        <v>0</v>
      </c>
      <c r="BF274" s="148">
        <f>IF(N274="snížená",J274,0)</f>
        <v>0</v>
      </c>
      <c r="BG274" s="148">
        <f>IF(N274="zákl. přenesená",J274,0)</f>
        <v>0</v>
      </c>
      <c r="BH274" s="148">
        <f>IF(N274="sníž. přenesená",J274,0)</f>
        <v>0</v>
      </c>
      <c r="BI274" s="148">
        <f>IF(N274="nulová",J274,0)</f>
        <v>0</v>
      </c>
      <c r="BJ274" s="17" t="s">
        <v>84</v>
      </c>
      <c r="BK274" s="148">
        <f>ROUND(I274*H274,2)</f>
        <v>0</v>
      </c>
      <c r="BL274" s="17" t="s">
        <v>115</v>
      </c>
      <c r="BM274" s="147" t="s">
        <v>483</v>
      </c>
    </row>
    <row r="275" spans="2:65" s="1" customFormat="1" ht="11.25">
      <c r="B275" s="32"/>
      <c r="D275" s="149" t="s">
        <v>186</v>
      </c>
      <c r="F275" s="150" t="s">
        <v>4272</v>
      </c>
      <c r="I275" s="151"/>
      <c r="L275" s="32"/>
      <c r="M275" s="152"/>
      <c r="T275" s="56"/>
      <c r="AT275" s="17" t="s">
        <v>186</v>
      </c>
      <c r="AU275" s="17" t="s">
        <v>84</v>
      </c>
    </row>
    <row r="276" spans="2:65" s="1" customFormat="1" ht="29.25">
      <c r="B276" s="32"/>
      <c r="D276" s="149" t="s">
        <v>784</v>
      </c>
      <c r="F276" s="193" t="s">
        <v>4273</v>
      </c>
      <c r="I276" s="151"/>
      <c r="L276" s="32"/>
      <c r="M276" s="152"/>
      <c r="T276" s="56"/>
      <c r="AT276" s="17" t="s">
        <v>784</v>
      </c>
      <c r="AU276" s="17" t="s">
        <v>84</v>
      </c>
    </row>
    <row r="277" spans="2:65" s="13" customFormat="1" ht="11.25">
      <c r="B277" s="163"/>
      <c r="D277" s="149" t="s">
        <v>240</v>
      </c>
      <c r="E277" s="164" t="s">
        <v>1</v>
      </c>
      <c r="F277" s="165" t="s">
        <v>4158</v>
      </c>
      <c r="H277" s="164" t="s">
        <v>1</v>
      </c>
      <c r="I277" s="166"/>
      <c r="L277" s="163"/>
      <c r="M277" s="167"/>
      <c r="T277" s="168"/>
      <c r="AT277" s="164" t="s">
        <v>240</v>
      </c>
      <c r="AU277" s="164" t="s">
        <v>84</v>
      </c>
      <c r="AV277" s="13" t="s">
        <v>84</v>
      </c>
      <c r="AW277" s="13" t="s">
        <v>32</v>
      </c>
      <c r="AX277" s="13" t="s">
        <v>77</v>
      </c>
      <c r="AY277" s="164" t="s">
        <v>177</v>
      </c>
    </row>
    <row r="278" spans="2:65" s="12" customFormat="1" ht="11.25">
      <c r="B278" s="156"/>
      <c r="D278" s="149" t="s">
        <v>240</v>
      </c>
      <c r="E278" s="157" t="s">
        <v>1</v>
      </c>
      <c r="F278" s="158" t="s">
        <v>4274</v>
      </c>
      <c r="H278" s="159">
        <v>77.34</v>
      </c>
      <c r="I278" s="160"/>
      <c r="L278" s="156"/>
      <c r="M278" s="161"/>
      <c r="T278" s="162"/>
      <c r="AT278" s="157" t="s">
        <v>240</v>
      </c>
      <c r="AU278" s="157" t="s">
        <v>84</v>
      </c>
      <c r="AV278" s="12" t="s">
        <v>86</v>
      </c>
      <c r="AW278" s="12" t="s">
        <v>32</v>
      </c>
      <c r="AX278" s="12" t="s">
        <v>84</v>
      </c>
      <c r="AY278" s="157" t="s">
        <v>177</v>
      </c>
    </row>
    <row r="279" spans="2:65" s="1" customFormat="1" ht="16.5" customHeight="1">
      <c r="B279" s="32"/>
      <c r="C279" s="136" t="s">
        <v>378</v>
      </c>
      <c r="D279" s="136" t="s">
        <v>180</v>
      </c>
      <c r="E279" s="137" t="s">
        <v>4275</v>
      </c>
      <c r="F279" s="138" t="s">
        <v>4276</v>
      </c>
      <c r="G279" s="139" t="s">
        <v>256</v>
      </c>
      <c r="H279" s="140">
        <v>77.34</v>
      </c>
      <c r="I279" s="141"/>
      <c r="J279" s="142">
        <f>ROUND(I279*H279,2)</f>
        <v>0</v>
      </c>
      <c r="K279" s="138" t="s">
        <v>4156</v>
      </c>
      <c r="L279" s="32"/>
      <c r="M279" s="143" t="s">
        <v>1</v>
      </c>
      <c r="N279" s="144" t="s">
        <v>42</v>
      </c>
      <c r="P279" s="145">
        <f>O279*H279</f>
        <v>0</v>
      </c>
      <c r="Q279" s="145">
        <v>0</v>
      </c>
      <c r="R279" s="145">
        <f>Q279*H279</f>
        <v>0</v>
      </c>
      <c r="S279" s="145">
        <v>0</v>
      </c>
      <c r="T279" s="146">
        <f>S279*H279</f>
        <v>0</v>
      </c>
      <c r="AR279" s="147" t="s">
        <v>115</v>
      </c>
      <c r="AT279" s="147" t="s">
        <v>180</v>
      </c>
      <c r="AU279" s="147" t="s">
        <v>84</v>
      </c>
      <c r="AY279" s="17" t="s">
        <v>177</v>
      </c>
      <c r="BE279" s="148">
        <f>IF(N279="základní",J279,0)</f>
        <v>0</v>
      </c>
      <c r="BF279" s="148">
        <f>IF(N279="snížená",J279,0)</f>
        <v>0</v>
      </c>
      <c r="BG279" s="148">
        <f>IF(N279="zákl. přenesená",J279,0)</f>
        <v>0</v>
      </c>
      <c r="BH279" s="148">
        <f>IF(N279="sníž. přenesená",J279,0)</f>
        <v>0</v>
      </c>
      <c r="BI279" s="148">
        <f>IF(N279="nulová",J279,0)</f>
        <v>0</v>
      </c>
      <c r="BJ279" s="17" t="s">
        <v>84</v>
      </c>
      <c r="BK279" s="148">
        <f>ROUND(I279*H279,2)</f>
        <v>0</v>
      </c>
      <c r="BL279" s="17" t="s">
        <v>115</v>
      </c>
      <c r="BM279" s="147" t="s">
        <v>497</v>
      </c>
    </row>
    <row r="280" spans="2:65" s="1" customFormat="1" ht="11.25">
      <c r="B280" s="32"/>
      <c r="D280" s="149" t="s">
        <v>186</v>
      </c>
      <c r="F280" s="150" t="s">
        <v>4276</v>
      </c>
      <c r="I280" s="151"/>
      <c r="L280" s="32"/>
      <c r="M280" s="152"/>
      <c r="T280" s="56"/>
      <c r="AT280" s="17" t="s">
        <v>186</v>
      </c>
      <c r="AU280" s="17" t="s">
        <v>84</v>
      </c>
    </row>
    <row r="281" spans="2:65" s="1" customFormat="1" ht="29.25">
      <c r="B281" s="32"/>
      <c r="D281" s="149" t="s">
        <v>784</v>
      </c>
      <c r="F281" s="193" t="s">
        <v>4273</v>
      </c>
      <c r="I281" s="151"/>
      <c r="L281" s="32"/>
      <c r="M281" s="152"/>
      <c r="T281" s="56"/>
      <c r="AT281" s="17" t="s">
        <v>784</v>
      </c>
      <c r="AU281" s="17" t="s">
        <v>84</v>
      </c>
    </row>
    <row r="282" spans="2:65" s="13" customFormat="1" ht="11.25">
      <c r="B282" s="163"/>
      <c r="D282" s="149" t="s">
        <v>240</v>
      </c>
      <c r="E282" s="164" t="s">
        <v>1</v>
      </c>
      <c r="F282" s="165" t="s">
        <v>4277</v>
      </c>
      <c r="H282" s="164" t="s">
        <v>1</v>
      </c>
      <c r="I282" s="166"/>
      <c r="L282" s="163"/>
      <c r="M282" s="167"/>
      <c r="T282" s="168"/>
      <c r="AT282" s="164" t="s">
        <v>240</v>
      </c>
      <c r="AU282" s="164" t="s">
        <v>84</v>
      </c>
      <c r="AV282" s="13" t="s">
        <v>84</v>
      </c>
      <c r="AW282" s="13" t="s">
        <v>32</v>
      </c>
      <c r="AX282" s="13" t="s">
        <v>77</v>
      </c>
      <c r="AY282" s="164" t="s">
        <v>177</v>
      </c>
    </row>
    <row r="283" spans="2:65" s="12" customFormat="1" ht="11.25">
      <c r="B283" s="156"/>
      <c r="D283" s="149" t="s">
        <v>240</v>
      </c>
      <c r="E283" s="157" t="s">
        <v>1</v>
      </c>
      <c r="F283" s="158" t="s">
        <v>4278</v>
      </c>
      <c r="H283" s="159">
        <v>77.34</v>
      </c>
      <c r="I283" s="160"/>
      <c r="L283" s="156"/>
      <c r="M283" s="161"/>
      <c r="T283" s="162"/>
      <c r="AT283" s="157" t="s">
        <v>240</v>
      </c>
      <c r="AU283" s="157" t="s">
        <v>84</v>
      </c>
      <c r="AV283" s="12" t="s">
        <v>86</v>
      </c>
      <c r="AW283" s="12" t="s">
        <v>32</v>
      </c>
      <c r="AX283" s="12" t="s">
        <v>84</v>
      </c>
      <c r="AY283" s="157" t="s">
        <v>177</v>
      </c>
    </row>
    <row r="284" spans="2:65" s="1" customFormat="1" ht="16.5" customHeight="1">
      <c r="B284" s="32"/>
      <c r="C284" s="136" t="s">
        <v>7</v>
      </c>
      <c r="D284" s="136" t="s">
        <v>180</v>
      </c>
      <c r="E284" s="137" t="s">
        <v>4279</v>
      </c>
      <c r="F284" s="138" t="s">
        <v>4280</v>
      </c>
      <c r="G284" s="139" t="s">
        <v>307</v>
      </c>
      <c r="H284" s="140">
        <v>153.13300000000001</v>
      </c>
      <c r="I284" s="141"/>
      <c r="J284" s="142">
        <f>ROUND(I284*H284,2)</f>
        <v>0</v>
      </c>
      <c r="K284" s="138" t="s">
        <v>4156</v>
      </c>
      <c r="L284" s="32"/>
      <c r="M284" s="143" t="s">
        <v>1</v>
      </c>
      <c r="N284" s="144" t="s">
        <v>42</v>
      </c>
      <c r="P284" s="145">
        <f>O284*H284</f>
        <v>0</v>
      </c>
      <c r="Q284" s="145">
        <v>0</v>
      </c>
      <c r="R284" s="145">
        <f>Q284*H284</f>
        <v>0</v>
      </c>
      <c r="S284" s="145">
        <v>0</v>
      </c>
      <c r="T284" s="146">
        <f>S284*H284</f>
        <v>0</v>
      </c>
      <c r="AR284" s="147" t="s">
        <v>115</v>
      </c>
      <c r="AT284" s="147" t="s">
        <v>180</v>
      </c>
      <c r="AU284" s="147" t="s">
        <v>84</v>
      </c>
      <c r="AY284" s="17" t="s">
        <v>177</v>
      </c>
      <c r="BE284" s="148">
        <f>IF(N284="základní",J284,0)</f>
        <v>0</v>
      </c>
      <c r="BF284" s="148">
        <f>IF(N284="snížená",J284,0)</f>
        <v>0</v>
      </c>
      <c r="BG284" s="148">
        <f>IF(N284="zákl. přenesená",J284,0)</f>
        <v>0</v>
      </c>
      <c r="BH284" s="148">
        <f>IF(N284="sníž. přenesená",J284,0)</f>
        <v>0</v>
      </c>
      <c r="BI284" s="148">
        <f>IF(N284="nulová",J284,0)</f>
        <v>0</v>
      </c>
      <c r="BJ284" s="17" t="s">
        <v>84</v>
      </c>
      <c r="BK284" s="148">
        <f>ROUND(I284*H284,2)</f>
        <v>0</v>
      </c>
      <c r="BL284" s="17" t="s">
        <v>115</v>
      </c>
      <c r="BM284" s="147" t="s">
        <v>510</v>
      </c>
    </row>
    <row r="285" spans="2:65" s="1" customFormat="1" ht="11.25">
      <c r="B285" s="32"/>
      <c r="D285" s="149" t="s">
        <v>186</v>
      </c>
      <c r="F285" s="150" t="s">
        <v>4280</v>
      </c>
      <c r="I285" s="151"/>
      <c r="L285" s="32"/>
      <c r="M285" s="152"/>
      <c r="T285" s="56"/>
      <c r="AT285" s="17" t="s">
        <v>186</v>
      </c>
      <c r="AU285" s="17" t="s">
        <v>84</v>
      </c>
    </row>
    <row r="286" spans="2:65" s="13" customFormat="1" ht="11.25">
      <c r="B286" s="163"/>
      <c r="D286" s="149" t="s">
        <v>240</v>
      </c>
      <c r="E286" s="164" t="s">
        <v>1</v>
      </c>
      <c r="F286" s="165" t="s">
        <v>4281</v>
      </c>
      <c r="H286" s="164" t="s">
        <v>1</v>
      </c>
      <c r="I286" s="166"/>
      <c r="L286" s="163"/>
      <c r="M286" s="167"/>
      <c r="T286" s="168"/>
      <c r="AT286" s="164" t="s">
        <v>240</v>
      </c>
      <c r="AU286" s="164" t="s">
        <v>84</v>
      </c>
      <c r="AV286" s="13" t="s">
        <v>84</v>
      </c>
      <c r="AW286" s="13" t="s">
        <v>32</v>
      </c>
      <c r="AX286" s="13" t="s">
        <v>77</v>
      </c>
      <c r="AY286" s="164" t="s">
        <v>177</v>
      </c>
    </row>
    <row r="287" spans="2:65" s="13" customFormat="1" ht="11.25">
      <c r="B287" s="163"/>
      <c r="D287" s="149" t="s">
        <v>240</v>
      </c>
      <c r="E287" s="164" t="s">
        <v>1</v>
      </c>
      <c r="F287" s="165" t="s">
        <v>4270</v>
      </c>
      <c r="H287" s="164" t="s">
        <v>1</v>
      </c>
      <c r="I287" s="166"/>
      <c r="L287" s="163"/>
      <c r="M287" s="167"/>
      <c r="T287" s="168"/>
      <c r="AT287" s="164" t="s">
        <v>240</v>
      </c>
      <c r="AU287" s="164" t="s">
        <v>84</v>
      </c>
      <c r="AV287" s="13" t="s">
        <v>84</v>
      </c>
      <c r="AW287" s="13" t="s">
        <v>32</v>
      </c>
      <c r="AX287" s="13" t="s">
        <v>77</v>
      </c>
      <c r="AY287" s="164" t="s">
        <v>177</v>
      </c>
    </row>
    <row r="288" spans="2:65" s="12" customFormat="1" ht="11.25">
      <c r="B288" s="156"/>
      <c r="D288" s="149" t="s">
        <v>240</v>
      </c>
      <c r="E288" s="157" t="s">
        <v>1</v>
      </c>
      <c r="F288" s="158" t="s">
        <v>4282</v>
      </c>
      <c r="H288" s="159">
        <v>153.13300000000001</v>
      </c>
      <c r="I288" s="160"/>
      <c r="L288" s="156"/>
      <c r="M288" s="161"/>
      <c r="T288" s="162"/>
      <c r="AT288" s="157" t="s">
        <v>240</v>
      </c>
      <c r="AU288" s="157" t="s">
        <v>84</v>
      </c>
      <c r="AV288" s="12" t="s">
        <v>86</v>
      </c>
      <c r="AW288" s="12" t="s">
        <v>32</v>
      </c>
      <c r="AX288" s="12" t="s">
        <v>84</v>
      </c>
      <c r="AY288" s="157" t="s">
        <v>177</v>
      </c>
    </row>
    <row r="289" spans="2:65" s="1" customFormat="1" ht="16.5" customHeight="1">
      <c r="B289" s="32"/>
      <c r="C289" s="136" t="s">
        <v>390</v>
      </c>
      <c r="D289" s="136" t="s">
        <v>180</v>
      </c>
      <c r="E289" s="137" t="s">
        <v>4283</v>
      </c>
      <c r="F289" s="138" t="s">
        <v>4284</v>
      </c>
      <c r="G289" s="139" t="s">
        <v>368</v>
      </c>
      <c r="H289" s="140">
        <v>154.68</v>
      </c>
      <c r="I289" s="141"/>
      <c r="J289" s="142">
        <f>ROUND(I289*H289,2)</f>
        <v>0</v>
      </c>
      <c r="K289" s="138" t="s">
        <v>4285</v>
      </c>
      <c r="L289" s="32"/>
      <c r="M289" s="143" t="s">
        <v>1</v>
      </c>
      <c r="N289" s="144" t="s">
        <v>42</v>
      </c>
      <c r="P289" s="145">
        <f>O289*H289</f>
        <v>0</v>
      </c>
      <c r="Q289" s="145">
        <v>0</v>
      </c>
      <c r="R289" s="145">
        <f>Q289*H289</f>
        <v>0</v>
      </c>
      <c r="S289" s="145">
        <v>0</v>
      </c>
      <c r="T289" s="146">
        <f>S289*H289</f>
        <v>0</v>
      </c>
      <c r="AR289" s="147" t="s">
        <v>115</v>
      </c>
      <c r="AT289" s="147" t="s">
        <v>180</v>
      </c>
      <c r="AU289" s="147" t="s">
        <v>84</v>
      </c>
      <c r="AY289" s="17" t="s">
        <v>177</v>
      </c>
      <c r="BE289" s="148">
        <f>IF(N289="základní",J289,0)</f>
        <v>0</v>
      </c>
      <c r="BF289" s="148">
        <f>IF(N289="snížená",J289,0)</f>
        <v>0</v>
      </c>
      <c r="BG289" s="148">
        <f>IF(N289="zákl. přenesená",J289,0)</f>
        <v>0</v>
      </c>
      <c r="BH289" s="148">
        <f>IF(N289="sníž. přenesená",J289,0)</f>
        <v>0</v>
      </c>
      <c r="BI289" s="148">
        <f>IF(N289="nulová",J289,0)</f>
        <v>0</v>
      </c>
      <c r="BJ289" s="17" t="s">
        <v>84</v>
      </c>
      <c r="BK289" s="148">
        <f>ROUND(I289*H289,2)</f>
        <v>0</v>
      </c>
      <c r="BL289" s="17" t="s">
        <v>115</v>
      </c>
      <c r="BM289" s="147" t="s">
        <v>523</v>
      </c>
    </row>
    <row r="290" spans="2:65" s="1" customFormat="1" ht="11.25">
      <c r="B290" s="32"/>
      <c r="D290" s="149" t="s">
        <v>186</v>
      </c>
      <c r="F290" s="150" t="s">
        <v>4284</v>
      </c>
      <c r="I290" s="151"/>
      <c r="L290" s="32"/>
      <c r="M290" s="152"/>
      <c r="T290" s="56"/>
      <c r="AT290" s="17" t="s">
        <v>186</v>
      </c>
      <c r="AU290" s="17" t="s">
        <v>84</v>
      </c>
    </row>
    <row r="291" spans="2:65" s="13" customFormat="1" ht="11.25">
      <c r="B291" s="163"/>
      <c r="D291" s="149" t="s">
        <v>240</v>
      </c>
      <c r="E291" s="164" t="s">
        <v>1</v>
      </c>
      <c r="F291" s="165" t="s">
        <v>4158</v>
      </c>
      <c r="H291" s="164" t="s">
        <v>1</v>
      </c>
      <c r="I291" s="166"/>
      <c r="L291" s="163"/>
      <c r="M291" s="167"/>
      <c r="T291" s="168"/>
      <c r="AT291" s="164" t="s">
        <v>240</v>
      </c>
      <c r="AU291" s="164" t="s">
        <v>84</v>
      </c>
      <c r="AV291" s="13" t="s">
        <v>84</v>
      </c>
      <c r="AW291" s="13" t="s">
        <v>32</v>
      </c>
      <c r="AX291" s="13" t="s">
        <v>77</v>
      </c>
      <c r="AY291" s="164" t="s">
        <v>177</v>
      </c>
    </row>
    <row r="292" spans="2:65" s="12" customFormat="1" ht="11.25">
      <c r="B292" s="156"/>
      <c r="D292" s="149" t="s">
        <v>240</v>
      </c>
      <c r="E292" s="157" t="s">
        <v>1</v>
      </c>
      <c r="F292" s="158" t="s">
        <v>4286</v>
      </c>
      <c r="H292" s="159">
        <v>154.68</v>
      </c>
      <c r="I292" s="160"/>
      <c r="L292" s="156"/>
      <c r="M292" s="161"/>
      <c r="T292" s="162"/>
      <c r="AT292" s="157" t="s">
        <v>240</v>
      </c>
      <c r="AU292" s="157" t="s">
        <v>84</v>
      </c>
      <c r="AV292" s="12" t="s">
        <v>86</v>
      </c>
      <c r="AW292" s="12" t="s">
        <v>32</v>
      </c>
      <c r="AX292" s="12" t="s">
        <v>84</v>
      </c>
      <c r="AY292" s="157" t="s">
        <v>177</v>
      </c>
    </row>
    <row r="293" spans="2:65" s="11" customFormat="1" ht="25.9" customHeight="1">
      <c r="B293" s="124"/>
      <c r="D293" s="125" t="s">
        <v>76</v>
      </c>
      <c r="E293" s="126" t="s">
        <v>86</v>
      </c>
      <c r="F293" s="126" t="s">
        <v>4287</v>
      </c>
      <c r="I293" s="127"/>
      <c r="J293" s="128">
        <f>BK293</f>
        <v>0</v>
      </c>
      <c r="L293" s="124"/>
      <c r="M293" s="129"/>
      <c r="P293" s="130">
        <f>SUM(P294:P314)</f>
        <v>0</v>
      </c>
      <c r="R293" s="130">
        <f>SUM(R294:R314)</f>
        <v>0</v>
      </c>
      <c r="T293" s="131">
        <f>SUM(T294:T314)</f>
        <v>0</v>
      </c>
      <c r="AR293" s="125" t="s">
        <v>84</v>
      </c>
      <c r="AT293" s="132" t="s">
        <v>76</v>
      </c>
      <c r="AU293" s="132" t="s">
        <v>77</v>
      </c>
      <c r="AY293" s="125" t="s">
        <v>177</v>
      </c>
      <c r="BK293" s="133">
        <f>SUM(BK294:BK314)</f>
        <v>0</v>
      </c>
    </row>
    <row r="294" spans="2:65" s="1" customFormat="1" ht="16.5" customHeight="1">
      <c r="B294" s="32"/>
      <c r="C294" s="136" t="s">
        <v>397</v>
      </c>
      <c r="D294" s="136" t="s">
        <v>180</v>
      </c>
      <c r="E294" s="137" t="s">
        <v>4288</v>
      </c>
      <c r="F294" s="138" t="s">
        <v>4289</v>
      </c>
      <c r="G294" s="139" t="s">
        <v>256</v>
      </c>
      <c r="H294" s="140">
        <v>2.7749999999999999</v>
      </c>
      <c r="I294" s="141"/>
      <c r="J294" s="142">
        <f>ROUND(I294*H294,2)</f>
        <v>0</v>
      </c>
      <c r="K294" s="138" t="s">
        <v>4156</v>
      </c>
      <c r="L294" s="32"/>
      <c r="M294" s="143" t="s">
        <v>1</v>
      </c>
      <c r="N294" s="144" t="s">
        <v>42</v>
      </c>
      <c r="P294" s="145">
        <f>O294*H294</f>
        <v>0</v>
      </c>
      <c r="Q294" s="145">
        <v>0</v>
      </c>
      <c r="R294" s="145">
        <f>Q294*H294</f>
        <v>0</v>
      </c>
      <c r="S294" s="145">
        <v>0</v>
      </c>
      <c r="T294" s="146">
        <f>S294*H294</f>
        <v>0</v>
      </c>
      <c r="AR294" s="147" t="s">
        <v>115</v>
      </c>
      <c r="AT294" s="147" t="s">
        <v>180</v>
      </c>
      <c r="AU294" s="147" t="s">
        <v>84</v>
      </c>
      <c r="AY294" s="17" t="s">
        <v>177</v>
      </c>
      <c r="BE294" s="148">
        <f>IF(N294="základní",J294,0)</f>
        <v>0</v>
      </c>
      <c r="BF294" s="148">
        <f>IF(N294="snížená",J294,0)</f>
        <v>0</v>
      </c>
      <c r="BG294" s="148">
        <f>IF(N294="zákl. přenesená",J294,0)</f>
        <v>0</v>
      </c>
      <c r="BH294" s="148">
        <f>IF(N294="sníž. přenesená",J294,0)</f>
        <v>0</v>
      </c>
      <c r="BI294" s="148">
        <f>IF(N294="nulová",J294,0)</f>
        <v>0</v>
      </c>
      <c r="BJ294" s="17" t="s">
        <v>84</v>
      </c>
      <c r="BK294" s="148">
        <f>ROUND(I294*H294,2)</f>
        <v>0</v>
      </c>
      <c r="BL294" s="17" t="s">
        <v>115</v>
      </c>
      <c r="BM294" s="147" t="s">
        <v>548</v>
      </c>
    </row>
    <row r="295" spans="2:65" s="1" customFormat="1" ht="11.25">
      <c r="B295" s="32"/>
      <c r="D295" s="149" t="s">
        <v>186</v>
      </c>
      <c r="F295" s="150" t="s">
        <v>4289</v>
      </c>
      <c r="I295" s="151"/>
      <c r="L295" s="32"/>
      <c r="M295" s="152"/>
      <c r="T295" s="56"/>
      <c r="AT295" s="17" t="s">
        <v>186</v>
      </c>
      <c r="AU295" s="17" t="s">
        <v>84</v>
      </c>
    </row>
    <row r="296" spans="2:65" s="1" customFormat="1" ht="19.5">
      <c r="B296" s="32"/>
      <c r="D296" s="149" t="s">
        <v>784</v>
      </c>
      <c r="F296" s="193" t="s">
        <v>4290</v>
      </c>
      <c r="I296" s="151"/>
      <c r="L296" s="32"/>
      <c r="M296" s="152"/>
      <c r="T296" s="56"/>
      <c r="AT296" s="17" t="s">
        <v>784</v>
      </c>
      <c r="AU296" s="17" t="s">
        <v>84</v>
      </c>
    </row>
    <row r="297" spans="2:65" s="13" customFormat="1" ht="11.25">
      <c r="B297" s="163"/>
      <c r="D297" s="149" t="s">
        <v>240</v>
      </c>
      <c r="E297" s="164" t="s">
        <v>1</v>
      </c>
      <c r="F297" s="165" t="s">
        <v>4158</v>
      </c>
      <c r="H297" s="164" t="s">
        <v>1</v>
      </c>
      <c r="I297" s="166"/>
      <c r="L297" s="163"/>
      <c r="M297" s="167"/>
      <c r="T297" s="168"/>
      <c r="AT297" s="164" t="s">
        <v>240</v>
      </c>
      <c r="AU297" s="164" t="s">
        <v>84</v>
      </c>
      <c r="AV297" s="13" t="s">
        <v>84</v>
      </c>
      <c r="AW297" s="13" t="s">
        <v>32</v>
      </c>
      <c r="AX297" s="13" t="s">
        <v>77</v>
      </c>
      <c r="AY297" s="164" t="s">
        <v>177</v>
      </c>
    </row>
    <row r="298" spans="2:65" s="12" customFormat="1" ht="11.25">
      <c r="B298" s="156"/>
      <c r="D298" s="149" t="s">
        <v>240</v>
      </c>
      <c r="E298" s="157" t="s">
        <v>1</v>
      </c>
      <c r="F298" s="158" t="s">
        <v>4291</v>
      </c>
      <c r="H298" s="159">
        <v>2.7749999999999999</v>
      </c>
      <c r="I298" s="160"/>
      <c r="L298" s="156"/>
      <c r="M298" s="161"/>
      <c r="T298" s="162"/>
      <c r="AT298" s="157" t="s">
        <v>240</v>
      </c>
      <c r="AU298" s="157" t="s">
        <v>84</v>
      </c>
      <c r="AV298" s="12" t="s">
        <v>86</v>
      </c>
      <c r="AW298" s="12" t="s">
        <v>32</v>
      </c>
      <c r="AX298" s="12" t="s">
        <v>84</v>
      </c>
      <c r="AY298" s="157" t="s">
        <v>177</v>
      </c>
    </row>
    <row r="299" spans="2:65" s="1" customFormat="1" ht="21.75" customHeight="1">
      <c r="B299" s="32"/>
      <c r="C299" s="136" t="s">
        <v>402</v>
      </c>
      <c r="D299" s="136" t="s">
        <v>180</v>
      </c>
      <c r="E299" s="137" t="s">
        <v>4292</v>
      </c>
      <c r="F299" s="138" t="s">
        <v>4293</v>
      </c>
      <c r="G299" s="139" t="s">
        <v>307</v>
      </c>
      <c r="H299" s="140">
        <v>0.20499999999999999</v>
      </c>
      <c r="I299" s="141"/>
      <c r="J299" s="142">
        <f>ROUND(I299*H299,2)</f>
        <v>0</v>
      </c>
      <c r="K299" s="138" t="s">
        <v>4156</v>
      </c>
      <c r="L299" s="32"/>
      <c r="M299" s="143" t="s">
        <v>1</v>
      </c>
      <c r="N299" s="144" t="s">
        <v>42</v>
      </c>
      <c r="P299" s="145">
        <f>O299*H299</f>
        <v>0</v>
      </c>
      <c r="Q299" s="145">
        <v>0</v>
      </c>
      <c r="R299" s="145">
        <f>Q299*H299</f>
        <v>0</v>
      </c>
      <c r="S299" s="145">
        <v>0</v>
      </c>
      <c r="T299" s="146">
        <f>S299*H299</f>
        <v>0</v>
      </c>
      <c r="AR299" s="147" t="s">
        <v>115</v>
      </c>
      <c r="AT299" s="147" t="s">
        <v>180</v>
      </c>
      <c r="AU299" s="147" t="s">
        <v>84</v>
      </c>
      <c r="AY299" s="17" t="s">
        <v>177</v>
      </c>
      <c r="BE299" s="148">
        <f>IF(N299="základní",J299,0)</f>
        <v>0</v>
      </c>
      <c r="BF299" s="148">
        <f>IF(N299="snížená",J299,0)</f>
        <v>0</v>
      </c>
      <c r="BG299" s="148">
        <f>IF(N299="zákl. přenesená",J299,0)</f>
        <v>0</v>
      </c>
      <c r="BH299" s="148">
        <f>IF(N299="sníž. přenesená",J299,0)</f>
        <v>0</v>
      </c>
      <c r="BI299" s="148">
        <f>IF(N299="nulová",J299,0)</f>
        <v>0</v>
      </c>
      <c r="BJ299" s="17" t="s">
        <v>84</v>
      </c>
      <c r="BK299" s="148">
        <f>ROUND(I299*H299,2)</f>
        <v>0</v>
      </c>
      <c r="BL299" s="17" t="s">
        <v>115</v>
      </c>
      <c r="BM299" s="147" t="s">
        <v>564</v>
      </c>
    </row>
    <row r="300" spans="2:65" s="1" customFormat="1" ht="11.25">
      <c r="B300" s="32"/>
      <c r="D300" s="149" t="s">
        <v>186</v>
      </c>
      <c r="F300" s="150" t="s">
        <v>4293</v>
      </c>
      <c r="I300" s="151"/>
      <c r="L300" s="32"/>
      <c r="M300" s="152"/>
      <c r="T300" s="56"/>
      <c r="AT300" s="17" t="s">
        <v>186</v>
      </c>
      <c r="AU300" s="17" t="s">
        <v>84</v>
      </c>
    </row>
    <row r="301" spans="2:65" s="1" customFormat="1" ht="19.5">
      <c r="B301" s="32"/>
      <c r="D301" s="149" t="s">
        <v>784</v>
      </c>
      <c r="F301" s="193" t="s">
        <v>4294</v>
      </c>
      <c r="I301" s="151"/>
      <c r="L301" s="32"/>
      <c r="M301" s="152"/>
      <c r="T301" s="56"/>
      <c r="AT301" s="17" t="s">
        <v>784</v>
      </c>
      <c r="AU301" s="17" t="s">
        <v>84</v>
      </c>
    </row>
    <row r="302" spans="2:65" s="13" customFormat="1" ht="11.25">
      <c r="B302" s="163"/>
      <c r="D302" s="149" t="s">
        <v>240</v>
      </c>
      <c r="E302" s="164" t="s">
        <v>1</v>
      </c>
      <c r="F302" s="165" t="s">
        <v>4158</v>
      </c>
      <c r="H302" s="164" t="s">
        <v>1</v>
      </c>
      <c r="I302" s="166"/>
      <c r="L302" s="163"/>
      <c r="M302" s="167"/>
      <c r="T302" s="168"/>
      <c r="AT302" s="164" t="s">
        <v>240</v>
      </c>
      <c r="AU302" s="164" t="s">
        <v>84</v>
      </c>
      <c r="AV302" s="13" t="s">
        <v>84</v>
      </c>
      <c r="AW302" s="13" t="s">
        <v>32</v>
      </c>
      <c r="AX302" s="13" t="s">
        <v>77</v>
      </c>
      <c r="AY302" s="164" t="s">
        <v>177</v>
      </c>
    </row>
    <row r="303" spans="2:65" s="13" customFormat="1" ht="11.25">
      <c r="B303" s="163"/>
      <c r="D303" s="149" t="s">
        <v>240</v>
      </c>
      <c r="E303" s="164" t="s">
        <v>1</v>
      </c>
      <c r="F303" s="165" t="s">
        <v>4295</v>
      </c>
      <c r="H303" s="164" t="s">
        <v>1</v>
      </c>
      <c r="I303" s="166"/>
      <c r="L303" s="163"/>
      <c r="M303" s="167"/>
      <c r="T303" s="168"/>
      <c r="AT303" s="164" t="s">
        <v>240</v>
      </c>
      <c r="AU303" s="164" t="s">
        <v>84</v>
      </c>
      <c r="AV303" s="13" t="s">
        <v>84</v>
      </c>
      <c r="AW303" s="13" t="s">
        <v>32</v>
      </c>
      <c r="AX303" s="13" t="s">
        <v>77</v>
      </c>
      <c r="AY303" s="164" t="s">
        <v>177</v>
      </c>
    </row>
    <row r="304" spans="2:65" s="13" customFormat="1" ht="11.25">
      <c r="B304" s="163"/>
      <c r="D304" s="149" t="s">
        <v>240</v>
      </c>
      <c r="E304" s="164" t="s">
        <v>1</v>
      </c>
      <c r="F304" s="165" t="s">
        <v>4296</v>
      </c>
      <c r="H304" s="164" t="s">
        <v>1</v>
      </c>
      <c r="I304" s="166"/>
      <c r="L304" s="163"/>
      <c r="M304" s="167"/>
      <c r="T304" s="168"/>
      <c r="AT304" s="164" t="s">
        <v>240</v>
      </c>
      <c r="AU304" s="164" t="s">
        <v>84</v>
      </c>
      <c r="AV304" s="13" t="s">
        <v>84</v>
      </c>
      <c r="AW304" s="13" t="s">
        <v>32</v>
      </c>
      <c r="AX304" s="13" t="s">
        <v>77</v>
      </c>
      <c r="AY304" s="164" t="s">
        <v>177</v>
      </c>
    </row>
    <row r="305" spans="2:65" s="13" customFormat="1" ht="11.25">
      <c r="B305" s="163"/>
      <c r="D305" s="149" t="s">
        <v>240</v>
      </c>
      <c r="E305" s="164" t="s">
        <v>1</v>
      </c>
      <c r="F305" s="165" t="s">
        <v>4297</v>
      </c>
      <c r="H305" s="164" t="s">
        <v>1</v>
      </c>
      <c r="I305" s="166"/>
      <c r="L305" s="163"/>
      <c r="M305" s="167"/>
      <c r="T305" s="168"/>
      <c r="AT305" s="164" t="s">
        <v>240</v>
      </c>
      <c r="AU305" s="164" t="s">
        <v>84</v>
      </c>
      <c r="AV305" s="13" t="s">
        <v>84</v>
      </c>
      <c r="AW305" s="13" t="s">
        <v>32</v>
      </c>
      <c r="AX305" s="13" t="s">
        <v>77</v>
      </c>
      <c r="AY305" s="164" t="s">
        <v>177</v>
      </c>
    </row>
    <row r="306" spans="2:65" s="12" customFormat="1" ht="11.25">
      <c r="B306" s="156"/>
      <c r="D306" s="149" t="s">
        <v>240</v>
      </c>
      <c r="E306" s="157" t="s">
        <v>1</v>
      </c>
      <c r="F306" s="158" t="s">
        <v>4298</v>
      </c>
      <c r="H306" s="159">
        <v>0.20499999999999999</v>
      </c>
      <c r="I306" s="160"/>
      <c r="L306" s="156"/>
      <c r="M306" s="161"/>
      <c r="T306" s="162"/>
      <c r="AT306" s="157" t="s">
        <v>240</v>
      </c>
      <c r="AU306" s="157" t="s">
        <v>84</v>
      </c>
      <c r="AV306" s="12" t="s">
        <v>86</v>
      </c>
      <c r="AW306" s="12" t="s">
        <v>32</v>
      </c>
      <c r="AX306" s="12" t="s">
        <v>84</v>
      </c>
      <c r="AY306" s="157" t="s">
        <v>177</v>
      </c>
    </row>
    <row r="307" spans="2:65" s="1" customFormat="1" ht="16.5" customHeight="1">
      <c r="B307" s="32"/>
      <c r="C307" s="136" t="s">
        <v>406</v>
      </c>
      <c r="D307" s="136" t="s">
        <v>180</v>
      </c>
      <c r="E307" s="137" t="s">
        <v>4299</v>
      </c>
      <c r="F307" s="138" t="s">
        <v>4300</v>
      </c>
      <c r="G307" s="139" t="s">
        <v>368</v>
      </c>
      <c r="H307" s="140">
        <v>3.6</v>
      </c>
      <c r="I307" s="141"/>
      <c r="J307" s="142">
        <f>ROUND(I307*H307,2)</f>
        <v>0</v>
      </c>
      <c r="K307" s="138" t="s">
        <v>4156</v>
      </c>
      <c r="L307" s="32"/>
      <c r="M307" s="143" t="s">
        <v>1</v>
      </c>
      <c r="N307" s="144" t="s">
        <v>42</v>
      </c>
      <c r="P307" s="145">
        <f>O307*H307</f>
        <v>0</v>
      </c>
      <c r="Q307" s="145">
        <v>0</v>
      </c>
      <c r="R307" s="145">
        <f>Q307*H307</f>
        <v>0</v>
      </c>
      <c r="S307" s="145">
        <v>0</v>
      </c>
      <c r="T307" s="146">
        <f>S307*H307</f>
        <v>0</v>
      </c>
      <c r="AR307" s="147" t="s">
        <v>115</v>
      </c>
      <c r="AT307" s="147" t="s">
        <v>180</v>
      </c>
      <c r="AU307" s="147" t="s">
        <v>84</v>
      </c>
      <c r="AY307" s="17" t="s">
        <v>177</v>
      </c>
      <c r="BE307" s="148">
        <f>IF(N307="základní",J307,0)</f>
        <v>0</v>
      </c>
      <c r="BF307" s="148">
        <f>IF(N307="snížená",J307,0)</f>
        <v>0</v>
      </c>
      <c r="BG307" s="148">
        <f>IF(N307="zákl. přenesená",J307,0)</f>
        <v>0</v>
      </c>
      <c r="BH307" s="148">
        <f>IF(N307="sníž. přenesená",J307,0)</f>
        <v>0</v>
      </c>
      <c r="BI307" s="148">
        <f>IF(N307="nulová",J307,0)</f>
        <v>0</v>
      </c>
      <c r="BJ307" s="17" t="s">
        <v>84</v>
      </c>
      <c r="BK307" s="148">
        <f>ROUND(I307*H307,2)</f>
        <v>0</v>
      </c>
      <c r="BL307" s="17" t="s">
        <v>115</v>
      </c>
      <c r="BM307" s="147" t="s">
        <v>580</v>
      </c>
    </row>
    <row r="308" spans="2:65" s="1" customFormat="1" ht="11.25">
      <c r="B308" s="32"/>
      <c r="D308" s="149" t="s">
        <v>186</v>
      </c>
      <c r="F308" s="150" t="s">
        <v>4300</v>
      </c>
      <c r="I308" s="151"/>
      <c r="L308" s="32"/>
      <c r="M308" s="152"/>
      <c r="T308" s="56"/>
      <c r="AT308" s="17" t="s">
        <v>186</v>
      </c>
      <c r="AU308" s="17" t="s">
        <v>84</v>
      </c>
    </row>
    <row r="309" spans="2:65" s="13" customFormat="1" ht="11.25">
      <c r="B309" s="163"/>
      <c r="D309" s="149" t="s">
        <v>240</v>
      </c>
      <c r="E309" s="164" t="s">
        <v>1</v>
      </c>
      <c r="F309" s="165" t="s">
        <v>4158</v>
      </c>
      <c r="H309" s="164" t="s">
        <v>1</v>
      </c>
      <c r="I309" s="166"/>
      <c r="L309" s="163"/>
      <c r="M309" s="167"/>
      <c r="T309" s="168"/>
      <c r="AT309" s="164" t="s">
        <v>240</v>
      </c>
      <c r="AU309" s="164" t="s">
        <v>84</v>
      </c>
      <c r="AV309" s="13" t="s">
        <v>84</v>
      </c>
      <c r="AW309" s="13" t="s">
        <v>32</v>
      </c>
      <c r="AX309" s="13" t="s">
        <v>77</v>
      </c>
      <c r="AY309" s="164" t="s">
        <v>177</v>
      </c>
    </row>
    <row r="310" spans="2:65" s="12" customFormat="1" ht="11.25">
      <c r="B310" s="156"/>
      <c r="D310" s="149" t="s">
        <v>240</v>
      </c>
      <c r="E310" s="157" t="s">
        <v>1</v>
      </c>
      <c r="F310" s="158" t="s">
        <v>4301</v>
      </c>
      <c r="H310" s="159">
        <v>3.6</v>
      </c>
      <c r="I310" s="160"/>
      <c r="L310" s="156"/>
      <c r="M310" s="161"/>
      <c r="T310" s="162"/>
      <c r="AT310" s="157" t="s">
        <v>240</v>
      </c>
      <c r="AU310" s="157" t="s">
        <v>84</v>
      </c>
      <c r="AV310" s="12" t="s">
        <v>86</v>
      </c>
      <c r="AW310" s="12" t="s">
        <v>32</v>
      </c>
      <c r="AX310" s="12" t="s">
        <v>84</v>
      </c>
      <c r="AY310" s="157" t="s">
        <v>177</v>
      </c>
    </row>
    <row r="311" spans="2:65" s="1" customFormat="1" ht="16.5" customHeight="1">
      <c r="B311" s="32"/>
      <c r="C311" s="136" t="s">
        <v>412</v>
      </c>
      <c r="D311" s="136" t="s">
        <v>180</v>
      </c>
      <c r="E311" s="137" t="s">
        <v>4302</v>
      </c>
      <c r="F311" s="138" t="s">
        <v>4303</v>
      </c>
      <c r="G311" s="139" t="s">
        <v>368</v>
      </c>
      <c r="H311" s="140">
        <v>3.6</v>
      </c>
      <c r="I311" s="141"/>
      <c r="J311" s="142">
        <f>ROUND(I311*H311,2)</f>
        <v>0</v>
      </c>
      <c r="K311" s="138" t="s">
        <v>4156</v>
      </c>
      <c r="L311" s="32"/>
      <c r="M311" s="143" t="s">
        <v>1</v>
      </c>
      <c r="N311" s="144" t="s">
        <v>42</v>
      </c>
      <c r="P311" s="145">
        <f>O311*H311</f>
        <v>0</v>
      </c>
      <c r="Q311" s="145">
        <v>0</v>
      </c>
      <c r="R311" s="145">
        <f>Q311*H311</f>
        <v>0</v>
      </c>
      <c r="S311" s="145">
        <v>0</v>
      </c>
      <c r="T311" s="146">
        <f>S311*H311</f>
        <v>0</v>
      </c>
      <c r="AR311" s="147" t="s">
        <v>115</v>
      </c>
      <c r="AT311" s="147" t="s">
        <v>180</v>
      </c>
      <c r="AU311" s="147" t="s">
        <v>84</v>
      </c>
      <c r="AY311" s="17" t="s">
        <v>177</v>
      </c>
      <c r="BE311" s="148">
        <f>IF(N311="základní",J311,0)</f>
        <v>0</v>
      </c>
      <c r="BF311" s="148">
        <f>IF(N311="snížená",J311,0)</f>
        <v>0</v>
      </c>
      <c r="BG311" s="148">
        <f>IF(N311="zákl. přenesená",J311,0)</f>
        <v>0</v>
      </c>
      <c r="BH311" s="148">
        <f>IF(N311="sníž. přenesená",J311,0)</f>
        <v>0</v>
      </c>
      <c r="BI311" s="148">
        <f>IF(N311="nulová",J311,0)</f>
        <v>0</v>
      </c>
      <c r="BJ311" s="17" t="s">
        <v>84</v>
      </c>
      <c r="BK311" s="148">
        <f>ROUND(I311*H311,2)</f>
        <v>0</v>
      </c>
      <c r="BL311" s="17" t="s">
        <v>115</v>
      </c>
      <c r="BM311" s="147" t="s">
        <v>592</v>
      </c>
    </row>
    <row r="312" spans="2:65" s="1" customFormat="1" ht="11.25">
      <c r="B312" s="32"/>
      <c r="D312" s="149" t="s">
        <v>186</v>
      </c>
      <c r="F312" s="150" t="s">
        <v>4303</v>
      </c>
      <c r="I312" s="151"/>
      <c r="L312" s="32"/>
      <c r="M312" s="152"/>
      <c r="T312" s="56"/>
      <c r="AT312" s="17" t="s">
        <v>186</v>
      </c>
      <c r="AU312" s="17" t="s">
        <v>84</v>
      </c>
    </row>
    <row r="313" spans="2:65" s="13" customFormat="1" ht="11.25">
      <c r="B313" s="163"/>
      <c r="D313" s="149" t="s">
        <v>240</v>
      </c>
      <c r="E313" s="164" t="s">
        <v>1</v>
      </c>
      <c r="F313" s="165" t="s">
        <v>4304</v>
      </c>
      <c r="H313" s="164" t="s">
        <v>1</v>
      </c>
      <c r="I313" s="166"/>
      <c r="L313" s="163"/>
      <c r="M313" s="167"/>
      <c r="T313" s="168"/>
      <c r="AT313" s="164" t="s">
        <v>240</v>
      </c>
      <c r="AU313" s="164" t="s">
        <v>84</v>
      </c>
      <c r="AV313" s="13" t="s">
        <v>84</v>
      </c>
      <c r="AW313" s="13" t="s">
        <v>32</v>
      </c>
      <c r="AX313" s="13" t="s">
        <v>77</v>
      </c>
      <c r="AY313" s="164" t="s">
        <v>177</v>
      </c>
    </row>
    <row r="314" spans="2:65" s="12" customFormat="1" ht="11.25">
      <c r="B314" s="156"/>
      <c r="D314" s="149" t="s">
        <v>240</v>
      </c>
      <c r="E314" s="157" t="s">
        <v>1</v>
      </c>
      <c r="F314" s="158" t="s">
        <v>4305</v>
      </c>
      <c r="H314" s="159">
        <v>3.6</v>
      </c>
      <c r="I314" s="160"/>
      <c r="L314" s="156"/>
      <c r="M314" s="161"/>
      <c r="T314" s="162"/>
      <c r="AT314" s="157" t="s">
        <v>240</v>
      </c>
      <c r="AU314" s="157" t="s">
        <v>84</v>
      </c>
      <c r="AV314" s="12" t="s">
        <v>86</v>
      </c>
      <c r="AW314" s="12" t="s">
        <v>32</v>
      </c>
      <c r="AX314" s="12" t="s">
        <v>84</v>
      </c>
      <c r="AY314" s="157" t="s">
        <v>177</v>
      </c>
    </row>
    <row r="315" spans="2:65" s="11" customFormat="1" ht="25.9" customHeight="1">
      <c r="B315" s="124"/>
      <c r="D315" s="125" t="s">
        <v>76</v>
      </c>
      <c r="E315" s="126" t="s">
        <v>115</v>
      </c>
      <c r="F315" s="126" t="s">
        <v>779</v>
      </c>
      <c r="I315" s="127"/>
      <c r="J315" s="128">
        <f>BK315</f>
        <v>0</v>
      </c>
      <c r="L315" s="124"/>
      <c r="M315" s="129"/>
      <c r="P315" s="130">
        <f>SUM(P316:P326)</f>
        <v>0</v>
      </c>
      <c r="R315" s="130">
        <f>SUM(R316:R326)</f>
        <v>0</v>
      </c>
      <c r="T315" s="131">
        <f>SUM(T316:T326)</f>
        <v>0</v>
      </c>
      <c r="AR315" s="125" t="s">
        <v>84</v>
      </c>
      <c r="AT315" s="132" t="s">
        <v>76</v>
      </c>
      <c r="AU315" s="132" t="s">
        <v>77</v>
      </c>
      <c r="AY315" s="125" t="s">
        <v>177</v>
      </c>
      <c r="BK315" s="133">
        <f>SUM(BK316:BK326)</f>
        <v>0</v>
      </c>
    </row>
    <row r="316" spans="2:65" s="1" customFormat="1" ht="16.5" customHeight="1">
      <c r="B316" s="32"/>
      <c r="C316" s="136" t="s">
        <v>418</v>
      </c>
      <c r="D316" s="136" t="s">
        <v>180</v>
      </c>
      <c r="E316" s="137" t="s">
        <v>4306</v>
      </c>
      <c r="F316" s="138" t="s">
        <v>4307</v>
      </c>
      <c r="G316" s="139" t="s">
        <v>256</v>
      </c>
      <c r="H316" s="140">
        <v>0.61099999999999999</v>
      </c>
      <c r="I316" s="141"/>
      <c r="J316" s="142">
        <f>ROUND(I316*H316,2)</f>
        <v>0</v>
      </c>
      <c r="K316" s="138" t="s">
        <v>4285</v>
      </c>
      <c r="L316" s="32"/>
      <c r="M316" s="143" t="s">
        <v>1</v>
      </c>
      <c r="N316" s="144" t="s">
        <v>42</v>
      </c>
      <c r="P316" s="145">
        <f>O316*H316</f>
        <v>0</v>
      </c>
      <c r="Q316" s="145">
        <v>0</v>
      </c>
      <c r="R316" s="145">
        <f>Q316*H316</f>
        <v>0</v>
      </c>
      <c r="S316" s="145">
        <v>0</v>
      </c>
      <c r="T316" s="146">
        <f>S316*H316</f>
        <v>0</v>
      </c>
      <c r="AR316" s="147" t="s">
        <v>115</v>
      </c>
      <c r="AT316" s="147" t="s">
        <v>180</v>
      </c>
      <c r="AU316" s="147" t="s">
        <v>84</v>
      </c>
      <c r="AY316" s="17" t="s">
        <v>177</v>
      </c>
      <c r="BE316" s="148">
        <f>IF(N316="základní",J316,0)</f>
        <v>0</v>
      </c>
      <c r="BF316" s="148">
        <f>IF(N316="snížená",J316,0)</f>
        <v>0</v>
      </c>
      <c r="BG316" s="148">
        <f>IF(N316="zákl. přenesená",J316,0)</f>
        <v>0</v>
      </c>
      <c r="BH316" s="148">
        <f>IF(N316="sníž. přenesená",J316,0)</f>
        <v>0</v>
      </c>
      <c r="BI316" s="148">
        <f>IF(N316="nulová",J316,0)</f>
        <v>0</v>
      </c>
      <c r="BJ316" s="17" t="s">
        <v>84</v>
      </c>
      <c r="BK316" s="148">
        <f>ROUND(I316*H316,2)</f>
        <v>0</v>
      </c>
      <c r="BL316" s="17" t="s">
        <v>115</v>
      </c>
      <c r="BM316" s="147" t="s">
        <v>609</v>
      </c>
    </row>
    <row r="317" spans="2:65" s="1" customFormat="1" ht="11.25">
      <c r="B317" s="32"/>
      <c r="D317" s="149" t="s">
        <v>186</v>
      </c>
      <c r="F317" s="150" t="s">
        <v>4307</v>
      </c>
      <c r="I317" s="151"/>
      <c r="L317" s="32"/>
      <c r="M317" s="152"/>
      <c r="T317" s="56"/>
      <c r="AT317" s="17" t="s">
        <v>186</v>
      </c>
      <c r="AU317" s="17" t="s">
        <v>84</v>
      </c>
    </row>
    <row r="318" spans="2:65" s="1" customFormat="1" ht="19.5">
      <c r="B318" s="32"/>
      <c r="D318" s="149" t="s">
        <v>784</v>
      </c>
      <c r="F318" s="193" t="s">
        <v>4308</v>
      </c>
      <c r="I318" s="151"/>
      <c r="L318" s="32"/>
      <c r="M318" s="152"/>
      <c r="T318" s="56"/>
      <c r="AT318" s="17" t="s">
        <v>784</v>
      </c>
      <c r="AU318" s="17" t="s">
        <v>84</v>
      </c>
    </row>
    <row r="319" spans="2:65" s="13" customFormat="1" ht="11.25">
      <c r="B319" s="163"/>
      <c r="D319" s="149" t="s">
        <v>240</v>
      </c>
      <c r="E319" s="164" t="s">
        <v>1</v>
      </c>
      <c r="F319" s="165" t="s">
        <v>4158</v>
      </c>
      <c r="H319" s="164" t="s">
        <v>1</v>
      </c>
      <c r="I319" s="166"/>
      <c r="L319" s="163"/>
      <c r="M319" s="167"/>
      <c r="T319" s="168"/>
      <c r="AT319" s="164" t="s">
        <v>240</v>
      </c>
      <c r="AU319" s="164" t="s">
        <v>84</v>
      </c>
      <c r="AV319" s="13" t="s">
        <v>84</v>
      </c>
      <c r="AW319" s="13" t="s">
        <v>32</v>
      </c>
      <c r="AX319" s="13" t="s">
        <v>77</v>
      </c>
      <c r="AY319" s="164" t="s">
        <v>177</v>
      </c>
    </row>
    <row r="320" spans="2:65" s="12" customFormat="1" ht="11.25">
      <c r="B320" s="156"/>
      <c r="D320" s="149" t="s">
        <v>240</v>
      </c>
      <c r="E320" s="157" t="s">
        <v>1</v>
      </c>
      <c r="F320" s="158" t="s">
        <v>4309</v>
      </c>
      <c r="H320" s="159">
        <v>0.61099999999999999</v>
      </c>
      <c r="I320" s="160"/>
      <c r="L320" s="156"/>
      <c r="M320" s="161"/>
      <c r="T320" s="162"/>
      <c r="AT320" s="157" t="s">
        <v>240</v>
      </c>
      <c r="AU320" s="157" t="s">
        <v>84</v>
      </c>
      <c r="AV320" s="12" t="s">
        <v>86</v>
      </c>
      <c r="AW320" s="12" t="s">
        <v>32</v>
      </c>
      <c r="AX320" s="12" t="s">
        <v>84</v>
      </c>
      <c r="AY320" s="157" t="s">
        <v>177</v>
      </c>
    </row>
    <row r="321" spans="2:65" s="13" customFormat="1" ht="11.25">
      <c r="B321" s="163"/>
      <c r="D321" s="149" t="s">
        <v>240</v>
      </c>
      <c r="E321" s="164" t="s">
        <v>1</v>
      </c>
      <c r="F321" s="165" t="s">
        <v>4270</v>
      </c>
      <c r="H321" s="164" t="s">
        <v>1</v>
      </c>
      <c r="I321" s="166"/>
      <c r="L321" s="163"/>
      <c r="M321" s="167"/>
      <c r="T321" s="168"/>
      <c r="AT321" s="164" t="s">
        <v>240</v>
      </c>
      <c r="AU321" s="164" t="s">
        <v>84</v>
      </c>
      <c r="AV321" s="13" t="s">
        <v>84</v>
      </c>
      <c r="AW321" s="13" t="s">
        <v>32</v>
      </c>
      <c r="AX321" s="13" t="s">
        <v>77</v>
      </c>
      <c r="AY321" s="164" t="s">
        <v>177</v>
      </c>
    </row>
    <row r="322" spans="2:65" s="1" customFormat="1" ht="21.75" customHeight="1">
      <c r="B322" s="32"/>
      <c r="C322" s="136" t="s">
        <v>425</v>
      </c>
      <c r="D322" s="136" t="s">
        <v>180</v>
      </c>
      <c r="E322" s="137" t="s">
        <v>4310</v>
      </c>
      <c r="F322" s="138" t="s">
        <v>4311</v>
      </c>
      <c r="G322" s="139" t="s">
        <v>368</v>
      </c>
      <c r="H322" s="140">
        <v>20.350000000000001</v>
      </c>
      <c r="I322" s="141"/>
      <c r="J322" s="142">
        <f>ROUND(I322*H322,2)</f>
        <v>0</v>
      </c>
      <c r="K322" s="138" t="s">
        <v>4285</v>
      </c>
      <c r="L322" s="32"/>
      <c r="M322" s="143" t="s">
        <v>1</v>
      </c>
      <c r="N322" s="144" t="s">
        <v>42</v>
      </c>
      <c r="P322" s="145">
        <f>O322*H322</f>
        <v>0</v>
      </c>
      <c r="Q322" s="145">
        <v>0</v>
      </c>
      <c r="R322" s="145">
        <f>Q322*H322</f>
        <v>0</v>
      </c>
      <c r="S322" s="145">
        <v>0</v>
      </c>
      <c r="T322" s="146">
        <f>S322*H322</f>
        <v>0</v>
      </c>
      <c r="AR322" s="147" t="s">
        <v>115</v>
      </c>
      <c r="AT322" s="147" t="s">
        <v>180</v>
      </c>
      <c r="AU322" s="147" t="s">
        <v>84</v>
      </c>
      <c r="AY322" s="17" t="s">
        <v>177</v>
      </c>
      <c r="BE322" s="148">
        <f>IF(N322="základní",J322,0)</f>
        <v>0</v>
      </c>
      <c r="BF322" s="148">
        <f>IF(N322="snížená",J322,0)</f>
        <v>0</v>
      </c>
      <c r="BG322" s="148">
        <f>IF(N322="zákl. přenesená",J322,0)</f>
        <v>0</v>
      </c>
      <c r="BH322" s="148">
        <f>IF(N322="sníž. přenesená",J322,0)</f>
        <v>0</v>
      </c>
      <c r="BI322" s="148">
        <f>IF(N322="nulová",J322,0)</f>
        <v>0</v>
      </c>
      <c r="BJ322" s="17" t="s">
        <v>84</v>
      </c>
      <c r="BK322" s="148">
        <f>ROUND(I322*H322,2)</f>
        <v>0</v>
      </c>
      <c r="BL322" s="17" t="s">
        <v>115</v>
      </c>
      <c r="BM322" s="147" t="s">
        <v>627</v>
      </c>
    </row>
    <row r="323" spans="2:65" s="1" customFormat="1" ht="11.25">
      <c r="B323" s="32"/>
      <c r="D323" s="149" t="s">
        <v>186</v>
      </c>
      <c r="F323" s="150" t="s">
        <v>4311</v>
      </c>
      <c r="I323" s="151"/>
      <c r="L323" s="32"/>
      <c r="M323" s="152"/>
      <c r="T323" s="56"/>
      <c r="AT323" s="17" t="s">
        <v>186</v>
      </c>
      <c r="AU323" s="17" t="s">
        <v>84</v>
      </c>
    </row>
    <row r="324" spans="2:65" s="13" customFormat="1" ht="11.25">
      <c r="B324" s="163"/>
      <c r="D324" s="149" t="s">
        <v>240</v>
      </c>
      <c r="E324" s="164" t="s">
        <v>1</v>
      </c>
      <c r="F324" s="165" t="s">
        <v>4158</v>
      </c>
      <c r="H324" s="164" t="s">
        <v>1</v>
      </c>
      <c r="I324" s="166"/>
      <c r="L324" s="163"/>
      <c r="M324" s="167"/>
      <c r="T324" s="168"/>
      <c r="AT324" s="164" t="s">
        <v>240</v>
      </c>
      <c r="AU324" s="164" t="s">
        <v>84</v>
      </c>
      <c r="AV324" s="13" t="s">
        <v>84</v>
      </c>
      <c r="AW324" s="13" t="s">
        <v>32</v>
      </c>
      <c r="AX324" s="13" t="s">
        <v>77</v>
      </c>
      <c r="AY324" s="164" t="s">
        <v>177</v>
      </c>
    </row>
    <row r="325" spans="2:65" s="12" customFormat="1" ht="11.25">
      <c r="B325" s="156"/>
      <c r="D325" s="149" t="s">
        <v>240</v>
      </c>
      <c r="E325" s="157" t="s">
        <v>1</v>
      </c>
      <c r="F325" s="158" t="s">
        <v>4312</v>
      </c>
      <c r="H325" s="159">
        <v>20.350000000000001</v>
      </c>
      <c r="I325" s="160"/>
      <c r="L325" s="156"/>
      <c r="M325" s="161"/>
      <c r="T325" s="162"/>
      <c r="AT325" s="157" t="s">
        <v>240</v>
      </c>
      <c r="AU325" s="157" t="s">
        <v>84</v>
      </c>
      <c r="AV325" s="12" t="s">
        <v>86</v>
      </c>
      <c r="AW325" s="12" t="s">
        <v>32</v>
      </c>
      <c r="AX325" s="12" t="s">
        <v>84</v>
      </c>
      <c r="AY325" s="157" t="s">
        <v>177</v>
      </c>
    </row>
    <row r="326" spans="2:65" s="13" customFormat="1" ht="11.25">
      <c r="B326" s="163"/>
      <c r="D326" s="149" t="s">
        <v>240</v>
      </c>
      <c r="E326" s="164" t="s">
        <v>1</v>
      </c>
      <c r="F326" s="165" t="s">
        <v>4270</v>
      </c>
      <c r="H326" s="164" t="s">
        <v>1</v>
      </c>
      <c r="I326" s="166"/>
      <c r="L326" s="163"/>
      <c r="M326" s="167"/>
      <c r="T326" s="168"/>
      <c r="AT326" s="164" t="s">
        <v>240</v>
      </c>
      <c r="AU326" s="164" t="s">
        <v>84</v>
      </c>
      <c r="AV326" s="13" t="s">
        <v>84</v>
      </c>
      <c r="AW326" s="13" t="s">
        <v>32</v>
      </c>
      <c r="AX326" s="13" t="s">
        <v>77</v>
      </c>
      <c r="AY326" s="164" t="s">
        <v>177</v>
      </c>
    </row>
    <row r="327" spans="2:65" s="11" customFormat="1" ht="25.9" customHeight="1">
      <c r="B327" s="124"/>
      <c r="D327" s="125" t="s">
        <v>76</v>
      </c>
      <c r="E327" s="126" t="s">
        <v>176</v>
      </c>
      <c r="F327" s="126" t="s">
        <v>4313</v>
      </c>
      <c r="I327" s="127"/>
      <c r="J327" s="128">
        <f>BK327</f>
        <v>0</v>
      </c>
      <c r="L327" s="124"/>
      <c r="M327" s="129"/>
      <c r="P327" s="130">
        <f>SUM(P328:P332)</f>
        <v>0</v>
      </c>
      <c r="R327" s="130">
        <f>SUM(R328:R332)</f>
        <v>0</v>
      </c>
      <c r="T327" s="131">
        <f>SUM(T328:T332)</f>
        <v>0</v>
      </c>
      <c r="AR327" s="125" t="s">
        <v>84</v>
      </c>
      <c r="AT327" s="132" t="s">
        <v>76</v>
      </c>
      <c r="AU327" s="132" t="s">
        <v>77</v>
      </c>
      <c r="AY327" s="125" t="s">
        <v>177</v>
      </c>
      <c r="BK327" s="133">
        <f>SUM(BK328:BK332)</f>
        <v>0</v>
      </c>
    </row>
    <row r="328" spans="2:65" s="1" customFormat="1" ht="24.2" customHeight="1">
      <c r="B328" s="32"/>
      <c r="C328" s="136" t="s">
        <v>431</v>
      </c>
      <c r="D328" s="136" t="s">
        <v>180</v>
      </c>
      <c r="E328" s="137" t="s">
        <v>4314</v>
      </c>
      <c r="F328" s="138" t="s">
        <v>4315</v>
      </c>
      <c r="G328" s="139" t="s">
        <v>236</v>
      </c>
      <c r="H328" s="140">
        <v>5</v>
      </c>
      <c r="I328" s="141"/>
      <c r="J328" s="142">
        <f>ROUND(I328*H328,2)</f>
        <v>0</v>
      </c>
      <c r="K328" s="138" t="s">
        <v>4285</v>
      </c>
      <c r="L328" s="32"/>
      <c r="M328" s="143" t="s">
        <v>1</v>
      </c>
      <c r="N328" s="144" t="s">
        <v>42</v>
      </c>
      <c r="P328" s="145">
        <f>O328*H328</f>
        <v>0</v>
      </c>
      <c r="Q328" s="145">
        <v>0</v>
      </c>
      <c r="R328" s="145">
        <f>Q328*H328</f>
        <v>0</v>
      </c>
      <c r="S328" s="145">
        <v>0</v>
      </c>
      <c r="T328" s="146">
        <f>S328*H328</f>
        <v>0</v>
      </c>
      <c r="AR328" s="147" t="s">
        <v>115</v>
      </c>
      <c r="AT328" s="147" t="s">
        <v>180</v>
      </c>
      <c r="AU328" s="147" t="s">
        <v>84</v>
      </c>
      <c r="AY328" s="17" t="s">
        <v>177</v>
      </c>
      <c r="BE328" s="148">
        <f>IF(N328="základní",J328,0)</f>
        <v>0</v>
      </c>
      <c r="BF328" s="148">
        <f>IF(N328="snížená",J328,0)</f>
        <v>0</v>
      </c>
      <c r="BG328" s="148">
        <f>IF(N328="zákl. přenesená",J328,0)</f>
        <v>0</v>
      </c>
      <c r="BH328" s="148">
        <f>IF(N328="sníž. přenesená",J328,0)</f>
        <v>0</v>
      </c>
      <c r="BI328" s="148">
        <f>IF(N328="nulová",J328,0)</f>
        <v>0</v>
      </c>
      <c r="BJ328" s="17" t="s">
        <v>84</v>
      </c>
      <c r="BK328" s="148">
        <f>ROUND(I328*H328,2)</f>
        <v>0</v>
      </c>
      <c r="BL328" s="17" t="s">
        <v>115</v>
      </c>
      <c r="BM328" s="147" t="s">
        <v>651</v>
      </c>
    </row>
    <row r="329" spans="2:65" s="1" customFormat="1" ht="11.25">
      <c r="B329" s="32"/>
      <c r="D329" s="149" t="s">
        <v>186</v>
      </c>
      <c r="F329" s="150" t="s">
        <v>4315</v>
      </c>
      <c r="I329" s="151"/>
      <c r="L329" s="32"/>
      <c r="M329" s="152"/>
      <c r="T329" s="56"/>
      <c r="AT329" s="17" t="s">
        <v>186</v>
      </c>
      <c r="AU329" s="17" t="s">
        <v>84</v>
      </c>
    </row>
    <row r="330" spans="2:65" s="13" customFormat="1" ht="11.25">
      <c r="B330" s="163"/>
      <c r="D330" s="149" t="s">
        <v>240</v>
      </c>
      <c r="E330" s="164" t="s">
        <v>1</v>
      </c>
      <c r="F330" s="165" t="s">
        <v>4158</v>
      </c>
      <c r="H330" s="164" t="s">
        <v>1</v>
      </c>
      <c r="I330" s="166"/>
      <c r="L330" s="163"/>
      <c r="M330" s="167"/>
      <c r="T330" s="168"/>
      <c r="AT330" s="164" t="s">
        <v>240</v>
      </c>
      <c r="AU330" s="164" t="s">
        <v>84</v>
      </c>
      <c r="AV330" s="13" t="s">
        <v>84</v>
      </c>
      <c r="AW330" s="13" t="s">
        <v>32</v>
      </c>
      <c r="AX330" s="13" t="s">
        <v>77</v>
      </c>
      <c r="AY330" s="164" t="s">
        <v>177</v>
      </c>
    </row>
    <row r="331" spans="2:65" s="12" customFormat="1" ht="11.25">
      <c r="B331" s="156"/>
      <c r="D331" s="149" t="s">
        <v>240</v>
      </c>
      <c r="E331" s="157" t="s">
        <v>1</v>
      </c>
      <c r="F331" s="158" t="s">
        <v>4316</v>
      </c>
      <c r="H331" s="159">
        <v>5</v>
      </c>
      <c r="I331" s="160"/>
      <c r="L331" s="156"/>
      <c r="M331" s="161"/>
      <c r="T331" s="162"/>
      <c r="AT331" s="157" t="s">
        <v>240</v>
      </c>
      <c r="AU331" s="157" t="s">
        <v>84</v>
      </c>
      <c r="AV331" s="12" t="s">
        <v>86</v>
      </c>
      <c r="AW331" s="12" t="s">
        <v>32</v>
      </c>
      <c r="AX331" s="12" t="s">
        <v>77</v>
      </c>
      <c r="AY331" s="157" t="s">
        <v>177</v>
      </c>
    </row>
    <row r="332" spans="2:65" s="14" customFormat="1" ht="11.25">
      <c r="B332" s="169"/>
      <c r="D332" s="149" t="s">
        <v>240</v>
      </c>
      <c r="E332" s="170" t="s">
        <v>1</v>
      </c>
      <c r="F332" s="171" t="s">
        <v>263</v>
      </c>
      <c r="H332" s="172">
        <v>5</v>
      </c>
      <c r="I332" s="173"/>
      <c r="L332" s="169"/>
      <c r="M332" s="174"/>
      <c r="T332" s="175"/>
      <c r="AT332" s="170" t="s">
        <v>240</v>
      </c>
      <c r="AU332" s="170" t="s">
        <v>84</v>
      </c>
      <c r="AV332" s="14" t="s">
        <v>115</v>
      </c>
      <c r="AW332" s="14" t="s">
        <v>32</v>
      </c>
      <c r="AX332" s="14" t="s">
        <v>84</v>
      </c>
      <c r="AY332" s="170" t="s">
        <v>177</v>
      </c>
    </row>
    <row r="333" spans="2:65" s="11" customFormat="1" ht="25.9" customHeight="1">
      <c r="B333" s="124"/>
      <c r="D333" s="125" t="s">
        <v>76</v>
      </c>
      <c r="E333" s="126" t="s">
        <v>290</v>
      </c>
      <c r="F333" s="126" t="s">
        <v>1175</v>
      </c>
      <c r="I333" s="127"/>
      <c r="J333" s="128">
        <f>BK333</f>
        <v>0</v>
      </c>
      <c r="L333" s="124"/>
      <c r="M333" s="129"/>
      <c r="P333" s="130">
        <f>SUM(P334:P652)</f>
        <v>0</v>
      </c>
      <c r="R333" s="130">
        <f>SUM(R334:R652)</f>
        <v>0</v>
      </c>
      <c r="T333" s="131">
        <f>SUM(T334:T652)</f>
        <v>0</v>
      </c>
      <c r="AR333" s="125" t="s">
        <v>84</v>
      </c>
      <c r="AT333" s="132" t="s">
        <v>76</v>
      </c>
      <c r="AU333" s="132" t="s">
        <v>77</v>
      </c>
      <c r="AY333" s="125" t="s">
        <v>177</v>
      </c>
      <c r="BK333" s="133">
        <f>SUM(BK334:BK652)</f>
        <v>0</v>
      </c>
    </row>
    <row r="334" spans="2:65" s="1" customFormat="1" ht="16.5" customHeight="1">
      <c r="B334" s="32"/>
      <c r="C334" s="136" t="s">
        <v>436</v>
      </c>
      <c r="D334" s="136" t="s">
        <v>180</v>
      </c>
      <c r="E334" s="137" t="s">
        <v>4317</v>
      </c>
      <c r="F334" s="138" t="s">
        <v>4318</v>
      </c>
      <c r="G334" s="139" t="s">
        <v>183</v>
      </c>
      <c r="H334" s="140">
        <v>11</v>
      </c>
      <c r="I334" s="141"/>
      <c r="J334" s="142">
        <f>ROUND(I334*H334,2)</f>
        <v>0</v>
      </c>
      <c r="K334" s="138" t="s">
        <v>4285</v>
      </c>
      <c r="L334" s="32"/>
      <c r="M334" s="143" t="s">
        <v>1</v>
      </c>
      <c r="N334" s="144" t="s">
        <v>42</v>
      </c>
      <c r="P334" s="145">
        <f>O334*H334</f>
        <v>0</v>
      </c>
      <c r="Q334" s="145">
        <v>0</v>
      </c>
      <c r="R334" s="145">
        <f>Q334*H334</f>
        <v>0</v>
      </c>
      <c r="S334" s="145">
        <v>0</v>
      </c>
      <c r="T334" s="146">
        <f>S334*H334</f>
        <v>0</v>
      </c>
      <c r="AR334" s="147" t="s">
        <v>115</v>
      </c>
      <c r="AT334" s="147" t="s">
        <v>180</v>
      </c>
      <c r="AU334" s="147" t="s">
        <v>84</v>
      </c>
      <c r="AY334" s="17" t="s">
        <v>177</v>
      </c>
      <c r="BE334" s="148">
        <f>IF(N334="základní",J334,0)</f>
        <v>0</v>
      </c>
      <c r="BF334" s="148">
        <f>IF(N334="snížená",J334,0)</f>
        <v>0</v>
      </c>
      <c r="BG334" s="148">
        <f>IF(N334="zákl. přenesená",J334,0)</f>
        <v>0</v>
      </c>
      <c r="BH334" s="148">
        <f>IF(N334="sníž. přenesená",J334,0)</f>
        <v>0</v>
      </c>
      <c r="BI334" s="148">
        <f>IF(N334="nulová",J334,0)</f>
        <v>0</v>
      </c>
      <c r="BJ334" s="17" t="s">
        <v>84</v>
      </c>
      <c r="BK334" s="148">
        <f>ROUND(I334*H334,2)</f>
        <v>0</v>
      </c>
      <c r="BL334" s="17" t="s">
        <v>115</v>
      </c>
      <c r="BM334" s="147" t="s">
        <v>667</v>
      </c>
    </row>
    <row r="335" spans="2:65" s="1" customFormat="1" ht="11.25">
      <c r="B335" s="32"/>
      <c r="D335" s="149" t="s">
        <v>186</v>
      </c>
      <c r="F335" s="150" t="s">
        <v>4318</v>
      </c>
      <c r="I335" s="151"/>
      <c r="L335" s="32"/>
      <c r="M335" s="152"/>
      <c r="T335" s="56"/>
      <c r="AT335" s="17" t="s">
        <v>186</v>
      </c>
      <c r="AU335" s="17" t="s">
        <v>84</v>
      </c>
    </row>
    <row r="336" spans="2:65" s="13" customFormat="1" ht="11.25">
      <c r="B336" s="163"/>
      <c r="D336" s="149" t="s">
        <v>240</v>
      </c>
      <c r="E336" s="164" t="s">
        <v>1</v>
      </c>
      <c r="F336" s="165" t="s">
        <v>4158</v>
      </c>
      <c r="H336" s="164" t="s">
        <v>1</v>
      </c>
      <c r="I336" s="166"/>
      <c r="L336" s="163"/>
      <c r="M336" s="167"/>
      <c r="T336" s="168"/>
      <c r="AT336" s="164" t="s">
        <v>240</v>
      </c>
      <c r="AU336" s="164" t="s">
        <v>84</v>
      </c>
      <c r="AV336" s="13" t="s">
        <v>84</v>
      </c>
      <c r="AW336" s="13" t="s">
        <v>32</v>
      </c>
      <c r="AX336" s="13" t="s">
        <v>77</v>
      </c>
      <c r="AY336" s="164" t="s">
        <v>177</v>
      </c>
    </row>
    <row r="337" spans="2:65" s="12" customFormat="1" ht="11.25">
      <c r="B337" s="156"/>
      <c r="D337" s="149" t="s">
        <v>240</v>
      </c>
      <c r="E337" s="157" t="s">
        <v>1</v>
      </c>
      <c r="F337" s="158" t="s">
        <v>311</v>
      </c>
      <c r="H337" s="159">
        <v>11</v>
      </c>
      <c r="I337" s="160"/>
      <c r="L337" s="156"/>
      <c r="M337" s="161"/>
      <c r="T337" s="162"/>
      <c r="AT337" s="157" t="s">
        <v>240</v>
      </c>
      <c r="AU337" s="157" t="s">
        <v>84</v>
      </c>
      <c r="AV337" s="12" t="s">
        <v>86</v>
      </c>
      <c r="AW337" s="12" t="s">
        <v>32</v>
      </c>
      <c r="AX337" s="12" t="s">
        <v>77</v>
      </c>
      <c r="AY337" s="157" t="s">
        <v>177</v>
      </c>
    </row>
    <row r="338" spans="2:65" s="14" customFormat="1" ht="11.25">
      <c r="B338" s="169"/>
      <c r="D338" s="149" t="s">
        <v>240</v>
      </c>
      <c r="E338" s="170" t="s">
        <v>1</v>
      </c>
      <c r="F338" s="171" t="s">
        <v>263</v>
      </c>
      <c r="H338" s="172">
        <v>11</v>
      </c>
      <c r="I338" s="173"/>
      <c r="L338" s="169"/>
      <c r="M338" s="174"/>
      <c r="T338" s="175"/>
      <c r="AT338" s="170" t="s">
        <v>240</v>
      </c>
      <c r="AU338" s="170" t="s">
        <v>84</v>
      </c>
      <c r="AV338" s="14" t="s">
        <v>115</v>
      </c>
      <c r="AW338" s="14" t="s">
        <v>32</v>
      </c>
      <c r="AX338" s="14" t="s">
        <v>84</v>
      </c>
      <c r="AY338" s="170" t="s">
        <v>177</v>
      </c>
    </row>
    <row r="339" spans="2:65" s="1" customFormat="1" ht="24.2" customHeight="1">
      <c r="B339" s="32"/>
      <c r="C339" s="136" t="s">
        <v>441</v>
      </c>
      <c r="D339" s="136" t="s">
        <v>180</v>
      </c>
      <c r="E339" s="137" t="s">
        <v>4319</v>
      </c>
      <c r="F339" s="138" t="s">
        <v>4320</v>
      </c>
      <c r="G339" s="139" t="s">
        <v>183</v>
      </c>
      <c r="H339" s="140">
        <v>2</v>
      </c>
      <c r="I339" s="141"/>
      <c r="J339" s="142">
        <f>ROUND(I339*H339,2)</f>
        <v>0</v>
      </c>
      <c r="K339" s="138" t="s">
        <v>4285</v>
      </c>
      <c r="L339" s="32"/>
      <c r="M339" s="143" t="s">
        <v>1</v>
      </c>
      <c r="N339" s="144" t="s">
        <v>42</v>
      </c>
      <c r="P339" s="145">
        <f>O339*H339</f>
        <v>0</v>
      </c>
      <c r="Q339" s="145">
        <v>0</v>
      </c>
      <c r="R339" s="145">
        <f>Q339*H339</f>
        <v>0</v>
      </c>
      <c r="S339" s="145">
        <v>0</v>
      </c>
      <c r="T339" s="146">
        <f>S339*H339</f>
        <v>0</v>
      </c>
      <c r="AR339" s="147" t="s">
        <v>115</v>
      </c>
      <c r="AT339" s="147" t="s">
        <v>180</v>
      </c>
      <c r="AU339" s="147" t="s">
        <v>84</v>
      </c>
      <c r="AY339" s="17" t="s">
        <v>177</v>
      </c>
      <c r="BE339" s="148">
        <f>IF(N339="základní",J339,0)</f>
        <v>0</v>
      </c>
      <c r="BF339" s="148">
        <f>IF(N339="snížená",J339,0)</f>
        <v>0</v>
      </c>
      <c r="BG339" s="148">
        <f>IF(N339="zákl. přenesená",J339,0)</f>
        <v>0</v>
      </c>
      <c r="BH339" s="148">
        <f>IF(N339="sníž. přenesená",J339,0)</f>
        <v>0</v>
      </c>
      <c r="BI339" s="148">
        <f>IF(N339="nulová",J339,0)</f>
        <v>0</v>
      </c>
      <c r="BJ339" s="17" t="s">
        <v>84</v>
      </c>
      <c r="BK339" s="148">
        <f>ROUND(I339*H339,2)</f>
        <v>0</v>
      </c>
      <c r="BL339" s="17" t="s">
        <v>115</v>
      </c>
      <c r="BM339" s="147" t="s">
        <v>679</v>
      </c>
    </row>
    <row r="340" spans="2:65" s="1" customFormat="1" ht="19.5">
      <c r="B340" s="32"/>
      <c r="D340" s="149" t="s">
        <v>186</v>
      </c>
      <c r="F340" s="150" t="s">
        <v>4320</v>
      </c>
      <c r="I340" s="151"/>
      <c r="L340" s="32"/>
      <c r="M340" s="152"/>
      <c r="T340" s="56"/>
      <c r="AT340" s="17" t="s">
        <v>186</v>
      </c>
      <c r="AU340" s="17" t="s">
        <v>84</v>
      </c>
    </row>
    <row r="341" spans="2:65" s="13" customFormat="1" ht="11.25">
      <c r="B341" s="163"/>
      <c r="D341" s="149" t="s">
        <v>240</v>
      </c>
      <c r="E341" s="164" t="s">
        <v>1</v>
      </c>
      <c r="F341" s="165" t="s">
        <v>4158</v>
      </c>
      <c r="H341" s="164" t="s">
        <v>1</v>
      </c>
      <c r="I341" s="166"/>
      <c r="L341" s="163"/>
      <c r="M341" s="167"/>
      <c r="T341" s="168"/>
      <c r="AT341" s="164" t="s">
        <v>240</v>
      </c>
      <c r="AU341" s="164" t="s">
        <v>84</v>
      </c>
      <c r="AV341" s="13" t="s">
        <v>84</v>
      </c>
      <c r="AW341" s="13" t="s">
        <v>32</v>
      </c>
      <c r="AX341" s="13" t="s">
        <v>77</v>
      </c>
      <c r="AY341" s="164" t="s">
        <v>177</v>
      </c>
    </row>
    <row r="342" spans="2:65" s="12" customFormat="1" ht="11.25">
      <c r="B342" s="156"/>
      <c r="D342" s="149" t="s">
        <v>240</v>
      </c>
      <c r="E342" s="157" t="s">
        <v>1</v>
      </c>
      <c r="F342" s="158" t="s">
        <v>86</v>
      </c>
      <c r="H342" s="159">
        <v>2</v>
      </c>
      <c r="I342" s="160"/>
      <c r="L342" s="156"/>
      <c r="M342" s="161"/>
      <c r="T342" s="162"/>
      <c r="AT342" s="157" t="s">
        <v>240</v>
      </c>
      <c r="AU342" s="157" t="s">
        <v>84</v>
      </c>
      <c r="AV342" s="12" t="s">
        <v>86</v>
      </c>
      <c r="AW342" s="12" t="s">
        <v>32</v>
      </c>
      <c r="AX342" s="12" t="s">
        <v>77</v>
      </c>
      <c r="AY342" s="157" t="s">
        <v>177</v>
      </c>
    </row>
    <row r="343" spans="2:65" s="14" customFormat="1" ht="11.25">
      <c r="B343" s="169"/>
      <c r="D343" s="149" t="s">
        <v>240</v>
      </c>
      <c r="E343" s="170" t="s">
        <v>1</v>
      </c>
      <c r="F343" s="171" t="s">
        <v>263</v>
      </c>
      <c r="H343" s="172">
        <v>2</v>
      </c>
      <c r="I343" s="173"/>
      <c r="L343" s="169"/>
      <c r="M343" s="174"/>
      <c r="T343" s="175"/>
      <c r="AT343" s="170" t="s">
        <v>240</v>
      </c>
      <c r="AU343" s="170" t="s">
        <v>84</v>
      </c>
      <c r="AV343" s="14" t="s">
        <v>115</v>
      </c>
      <c r="AW343" s="14" t="s">
        <v>32</v>
      </c>
      <c r="AX343" s="14" t="s">
        <v>84</v>
      </c>
      <c r="AY343" s="170" t="s">
        <v>177</v>
      </c>
    </row>
    <row r="344" spans="2:65" s="1" customFormat="1" ht="24.2" customHeight="1">
      <c r="B344" s="32"/>
      <c r="C344" s="136" t="s">
        <v>447</v>
      </c>
      <c r="D344" s="136" t="s">
        <v>180</v>
      </c>
      <c r="E344" s="137" t="s">
        <v>4321</v>
      </c>
      <c r="F344" s="138" t="s">
        <v>4322</v>
      </c>
      <c r="G344" s="139" t="s">
        <v>183</v>
      </c>
      <c r="H344" s="140">
        <v>1</v>
      </c>
      <c r="I344" s="141"/>
      <c r="J344" s="142">
        <f>ROUND(I344*H344,2)</f>
        <v>0</v>
      </c>
      <c r="K344" s="138" t="s">
        <v>4285</v>
      </c>
      <c r="L344" s="32"/>
      <c r="M344" s="143" t="s">
        <v>1</v>
      </c>
      <c r="N344" s="144" t="s">
        <v>42</v>
      </c>
      <c r="P344" s="145">
        <f>O344*H344</f>
        <v>0</v>
      </c>
      <c r="Q344" s="145">
        <v>0</v>
      </c>
      <c r="R344" s="145">
        <f>Q344*H344</f>
        <v>0</v>
      </c>
      <c r="S344" s="145">
        <v>0</v>
      </c>
      <c r="T344" s="146">
        <f>S344*H344</f>
        <v>0</v>
      </c>
      <c r="AR344" s="147" t="s">
        <v>115</v>
      </c>
      <c r="AT344" s="147" t="s">
        <v>180</v>
      </c>
      <c r="AU344" s="147" t="s">
        <v>84</v>
      </c>
      <c r="AY344" s="17" t="s">
        <v>177</v>
      </c>
      <c r="BE344" s="148">
        <f>IF(N344="základní",J344,0)</f>
        <v>0</v>
      </c>
      <c r="BF344" s="148">
        <f>IF(N344="snížená",J344,0)</f>
        <v>0</v>
      </c>
      <c r="BG344" s="148">
        <f>IF(N344="zákl. přenesená",J344,0)</f>
        <v>0</v>
      </c>
      <c r="BH344" s="148">
        <f>IF(N344="sníž. přenesená",J344,0)</f>
        <v>0</v>
      </c>
      <c r="BI344" s="148">
        <f>IF(N344="nulová",J344,0)</f>
        <v>0</v>
      </c>
      <c r="BJ344" s="17" t="s">
        <v>84</v>
      </c>
      <c r="BK344" s="148">
        <f>ROUND(I344*H344,2)</f>
        <v>0</v>
      </c>
      <c r="BL344" s="17" t="s">
        <v>115</v>
      </c>
      <c r="BM344" s="147" t="s">
        <v>691</v>
      </c>
    </row>
    <row r="345" spans="2:65" s="1" customFormat="1" ht="19.5">
      <c r="B345" s="32"/>
      <c r="D345" s="149" t="s">
        <v>186</v>
      </c>
      <c r="F345" s="150" t="s">
        <v>4322</v>
      </c>
      <c r="I345" s="151"/>
      <c r="L345" s="32"/>
      <c r="M345" s="152"/>
      <c r="T345" s="56"/>
      <c r="AT345" s="17" t="s">
        <v>186</v>
      </c>
      <c r="AU345" s="17" t="s">
        <v>84</v>
      </c>
    </row>
    <row r="346" spans="2:65" s="1" customFormat="1" ht="29.25">
      <c r="B346" s="32"/>
      <c r="D346" s="149" t="s">
        <v>784</v>
      </c>
      <c r="F346" s="193" t="s">
        <v>4323</v>
      </c>
      <c r="I346" s="151"/>
      <c r="L346" s="32"/>
      <c r="M346" s="152"/>
      <c r="T346" s="56"/>
      <c r="AT346" s="17" t="s">
        <v>784</v>
      </c>
      <c r="AU346" s="17" t="s">
        <v>84</v>
      </c>
    </row>
    <row r="347" spans="2:65" s="13" customFormat="1" ht="11.25">
      <c r="B347" s="163"/>
      <c r="D347" s="149" t="s">
        <v>240</v>
      </c>
      <c r="E347" s="164" t="s">
        <v>1</v>
      </c>
      <c r="F347" s="165" t="s">
        <v>4158</v>
      </c>
      <c r="H347" s="164" t="s">
        <v>1</v>
      </c>
      <c r="I347" s="166"/>
      <c r="L347" s="163"/>
      <c r="M347" s="167"/>
      <c r="T347" s="168"/>
      <c r="AT347" s="164" t="s">
        <v>240</v>
      </c>
      <c r="AU347" s="164" t="s">
        <v>84</v>
      </c>
      <c r="AV347" s="13" t="s">
        <v>84</v>
      </c>
      <c r="AW347" s="13" t="s">
        <v>32</v>
      </c>
      <c r="AX347" s="13" t="s">
        <v>77</v>
      </c>
      <c r="AY347" s="164" t="s">
        <v>177</v>
      </c>
    </row>
    <row r="348" spans="2:65" s="12" customFormat="1" ht="11.25">
      <c r="B348" s="156"/>
      <c r="D348" s="149" t="s">
        <v>240</v>
      </c>
      <c r="E348" s="157" t="s">
        <v>1</v>
      </c>
      <c r="F348" s="158" t="s">
        <v>84</v>
      </c>
      <c r="H348" s="159">
        <v>1</v>
      </c>
      <c r="I348" s="160"/>
      <c r="L348" s="156"/>
      <c r="M348" s="161"/>
      <c r="T348" s="162"/>
      <c r="AT348" s="157" t="s">
        <v>240</v>
      </c>
      <c r="AU348" s="157" t="s">
        <v>84</v>
      </c>
      <c r="AV348" s="12" t="s">
        <v>86</v>
      </c>
      <c r="AW348" s="12" t="s">
        <v>32</v>
      </c>
      <c r="AX348" s="12" t="s">
        <v>77</v>
      </c>
      <c r="AY348" s="157" t="s">
        <v>177</v>
      </c>
    </row>
    <row r="349" spans="2:65" s="14" customFormat="1" ht="11.25">
      <c r="B349" s="169"/>
      <c r="D349" s="149" t="s">
        <v>240</v>
      </c>
      <c r="E349" s="170" t="s">
        <v>1</v>
      </c>
      <c r="F349" s="171" t="s">
        <v>263</v>
      </c>
      <c r="H349" s="172">
        <v>1</v>
      </c>
      <c r="I349" s="173"/>
      <c r="L349" s="169"/>
      <c r="M349" s="174"/>
      <c r="T349" s="175"/>
      <c r="AT349" s="170" t="s">
        <v>240</v>
      </c>
      <c r="AU349" s="170" t="s">
        <v>84</v>
      </c>
      <c r="AV349" s="14" t="s">
        <v>115</v>
      </c>
      <c r="AW349" s="14" t="s">
        <v>32</v>
      </c>
      <c r="AX349" s="14" t="s">
        <v>84</v>
      </c>
      <c r="AY349" s="170" t="s">
        <v>177</v>
      </c>
    </row>
    <row r="350" spans="2:65" s="1" customFormat="1" ht="24.2" customHeight="1">
      <c r="B350" s="32"/>
      <c r="C350" s="136" t="s">
        <v>453</v>
      </c>
      <c r="D350" s="136" t="s">
        <v>180</v>
      </c>
      <c r="E350" s="137" t="s">
        <v>4324</v>
      </c>
      <c r="F350" s="138" t="s">
        <v>4325</v>
      </c>
      <c r="G350" s="139" t="s">
        <v>183</v>
      </c>
      <c r="H350" s="140">
        <v>1</v>
      </c>
      <c r="I350" s="141"/>
      <c r="J350" s="142">
        <f>ROUND(I350*H350,2)</f>
        <v>0</v>
      </c>
      <c r="K350" s="138" t="s">
        <v>4285</v>
      </c>
      <c r="L350" s="32"/>
      <c r="M350" s="143" t="s">
        <v>1</v>
      </c>
      <c r="N350" s="144" t="s">
        <v>42</v>
      </c>
      <c r="P350" s="145">
        <f>O350*H350</f>
        <v>0</v>
      </c>
      <c r="Q350" s="145">
        <v>0</v>
      </c>
      <c r="R350" s="145">
        <f>Q350*H350</f>
        <v>0</v>
      </c>
      <c r="S350" s="145">
        <v>0</v>
      </c>
      <c r="T350" s="146">
        <f>S350*H350</f>
        <v>0</v>
      </c>
      <c r="AR350" s="147" t="s">
        <v>115</v>
      </c>
      <c r="AT350" s="147" t="s">
        <v>180</v>
      </c>
      <c r="AU350" s="147" t="s">
        <v>84</v>
      </c>
      <c r="AY350" s="17" t="s">
        <v>177</v>
      </c>
      <c r="BE350" s="148">
        <f>IF(N350="základní",J350,0)</f>
        <v>0</v>
      </c>
      <c r="BF350" s="148">
        <f>IF(N350="snížená",J350,0)</f>
        <v>0</v>
      </c>
      <c r="BG350" s="148">
        <f>IF(N350="zákl. přenesená",J350,0)</f>
        <v>0</v>
      </c>
      <c r="BH350" s="148">
        <f>IF(N350="sníž. přenesená",J350,0)</f>
        <v>0</v>
      </c>
      <c r="BI350" s="148">
        <f>IF(N350="nulová",J350,0)</f>
        <v>0</v>
      </c>
      <c r="BJ350" s="17" t="s">
        <v>84</v>
      </c>
      <c r="BK350" s="148">
        <f>ROUND(I350*H350,2)</f>
        <v>0</v>
      </c>
      <c r="BL350" s="17" t="s">
        <v>115</v>
      </c>
      <c r="BM350" s="147" t="s">
        <v>703</v>
      </c>
    </row>
    <row r="351" spans="2:65" s="1" customFormat="1" ht="19.5">
      <c r="B351" s="32"/>
      <c r="D351" s="149" t="s">
        <v>186</v>
      </c>
      <c r="F351" s="150" t="s">
        <v>4325</v>
      </c>
      <c r="I351" s="151"/>
      <c r="L351" s="32"/>
      <c r="M351" s="152"/>
      <c r="T351" s="56"/>
      <c r="AT351" s="17" t="s">
        <v>186</v>
      </c>
      <c r="AU351" s="17" t="s">
        <v>84</v>
      </c>
    </row>
    <row r="352" spans="2:65" s="1" customFormat="1" ht="29.25">
      <c r="B352" s="32"/>
      <c r="D352" s="149" t="s">
        <v>784</v>
      </c>
      <c r="F352" s="193" t="s">
        <v>4323</v>
      </c>
      <c r="I352" s="151"/>
      <c r="L352" s="32"/>
      <c r="M352" s="152"/>
      <c r="T352" s="56"/>
      <c r="AT352" s="17" t="s">
        <v>784</v>
      </c>
      <c r="AU352" s="17" t="s">
        <v>84</v>
      </c>
    </row>
    <row r="353" spans="2:65" s="13" customFormat="1" ht="11.25">
      <c r="B353" s="163"/>
      <c r="D353" s="149" t="s">
        <v>240</v>
      </c>
      <c r="E353" s="164" t="s">
        <v>1</v>
      </c>
      <c r="F353" s="165" t="s">
        <v>4158</v>
      </c>
      <c r="H353" s="164" t="s">
        <v>1</v>
      </c>
      <c r="I353" s="166"/>
      <c r="L353" s="163"/>
      <c r="M353" s="167"/>
      <c r="T353" s="168"/>
      <c r="AT353" s="164" t="s">
        <v>240</v>
      </c>
      <c r="AU353" s="164" t="s">
        <v>84</v>
      </c>
      <c r="AV353" s="13" t="s">
        <v>84</v>
      </c>
      <c r="AW353" s="13" t="s">
        <v>32</v>
      </c>
      <c r="AX353" s="13" t="s">
        <v>77</v>
      </c>
      <c r="AY353" s="164" t="s">
        <v>177</v>
      </c>
    </row>
    <row r="354" spans="2:65" s="12" customFormat="1" ht="11.25">
      <c r="B354" s="156"/>
      <c r="D354" s="149" t="s">
        <v>240</v>
      </c>
      <c r="E354" s="157" t="s">
        <v>1</v>
      </c>
      <c r="F354" s="158" t="s">
        <v>84</v>
      </c>
      <c r="H354" s="159">
        <v>1</v>
      </c>
      <c r="I354" s="160"/>
      <c r="L354" s="156"/>
      <c r="M354" s="161"/>
      <c r="T354" s="162"/>
      <c r="AT354" s="157" t="s">
        <v>240</v>
      </c>
      <c r="AU354" s="157" t="s">
        <v>84</v>
      </c>
      <c r="AV354" s="12" t="s">
        <v>86</v>
      </c>
      <c r="AW354" s="12" t="s">
        <v>32</v>
      </c>
      <c r="AX354" s="12" t="s">
        <v>77</v>
      </c>
      <c r="AY354" s="157" t="s">
        <v>177</v>
      </c>
    </row>
    <row r="355" spans="2:65" s="14" customFormat="1" ht="11.25">
      <c r="B355" s="169"/>
      <c r="D355" s="149" t="s">
        <v>240</v>
      </c>
      <c r="E355" s="170" t="s">
        <v>1</v>
      </c>
      <c r="F355" s="171" t="s">
        <v>263</v>
      </c>
      <c r="H355" s="172">
        <v>1</v>
      </c>
      <c r="I355" s="173"/>
      <c r="L355" s="169"/>
      <c r="M355" s="174"/>
      <c r="T355" s="175"/>
      <c r="AT355" s="170" t="s">
        <v>240</v>
      </c>
      <c r="AU355" s="170" t="s">
        <v>84</v>
      </c>
      <c r="AV355" s="14" t="s">
        <v>115</v>
      </c>
      <c r="AW355" s="14" t="s">
        <v>32</v>
      </c>
      <c r="AX355" s="14" t="s">
        <v>84</v>
      </c>
      <c r="AY355" s="170" t="s">
        <v>177</v>
      </c>
    </row>
    <row r="356" spans="2:65" s="1" customFormat="1" ht="24.2" customHeight="1">
      <c r="B356" s="32"/>
      <c r="C356" s="136" t="s">
        <v>459</v>
      </c>
      <c r="D356" s="136" t="s">
        <v>180</v>
      </c>
      <c r="E356" s="137" t="s">
        <v>4326</v>
      </c>
      <c r="F356" s="138" t="s">
        <v>4327</v>
      </c>
      <c r="G356" s="139" t="s">
        <v>183</v>
      </c>
      <c r="H356" s="140">
        <v>1</v>
      </c>
      <c r="I356" s="141"/>
      <c r="J356" s="142">
        <f>ROUND(I356*H356,2)</f>
        <v>0</v>
      </c>
      <c r="K356" s="138" t="s">
        <v>4285</v>
      </c>
      <c r="L356" s="32"/>
      <c r="M356" s="143" t="s">
        <v>1</v>
      </c>
      <c r="N356" s="144" t="s">
        <v>42</v>
      </c>
      <c r="P356" s="145">
        <f>O356*H356</f>
        <v>0</v>
      </c>
      <c r="Q356" s="145">
        <v>0</v>
      </c>
      <c r="R356" s="145">
        <f>Q356*H356</f>
        <v>0</v>
      </c>
      <c r="S356" s="145">
        <v>0</v>
      </c>
      <c r="T356" s="146">
        <f>S356*H356</f>
        <v>0</v>
      </c>
      <c r="AR356" s="147" t="s">
        <v>115</v>
      </c>
      <c r="AT356" s="147" t="s">
        <v>180</v>
      </c>
      <c r="AU356" s="147" t="s">
        <v>84</v>
      </c>
      <c r="AY356" s="17" t="s">
        <v>177</v>
      </c>
      <c r="BE356" s="148">
        <f>IF(N356="základní",J356,0)</f>
        <v>0</v>
      </c>
      <c r="BF356" s="148">
        <f>IF(N356="snížená",J356,0)</f>
        <v>0</v>
      </c>
      <c r="BG356" s="148">
        <f>IF(N356="zákl. přenesená",J356,0)</f>
        <v>0</v>
      </c>
      <c r="BH356" s="148">
        <f>IF(N356="sníž. přenesená",J356,0)</f>
        <v>0</v>
      </c>
      <c r="BI356" s="148">
        <f>IF(N356="nulová",J356,0)</f>
        <v>0</v>
      </c>
      <c r="BJ356" s="17" t="s">
        <v>84</v>
      </c>
      <c r="BK356" s="148">
        <f>ROUND(I356*H356,2)</f>
        <v>0</v>
      </c>
      <c r="BL356" s="17" t="s">
        <v>115</v>
      </c>
      <c r="BM356" s="147" t="s">
        <v>715</v>
      </c>
    </row>
    <row r="357" spans="2:65" s="1" customFormat="1" ht="11.25">
      <c r="B357" s="32"/>
      <c r="D357" s="149" t="s">
        <v>186</v>
      </c>
      <c r="F357" s="150" t="s">
        <v>4327</v>
      </c>
      <c r="I357" s="151"/>
      <c r="L357" s="32"/>
      <c r="M357" s="152"/>
      <c r="T357" s="56"/>
      <c r="AT357" s="17" t="s">
        <v>186</v>
      </c>
      <c r="AU357" s="17" t="s">
        <v>84</v>
      </c>
    </row>
    <row r="358" spans="2:65" s="13" customFormat="1" ht="11.25">
      <c r="B358" s="163"/>
      <c r="D358" s="149" t="s">
        <v>240</v>
      </c>
      <c r="E358" s="164" t="s">
        <v>1</v>
      </c>
      <c r="F358" s="165" t="s">
        <v>4158</v>
      </c>
      <c r="H358" s="164" t="s">
        <v>1</v>
      </c>
      <c r="I358" s="166"/>
      <c r="L358" s="163"/>
      <c r="M358" s="167"/>
      <c r="T358" s="168"/>
      <c r="AT358" s="164" t="s">
        <v>240</v>
      </c>
      <c r="AU358" s="164" t="s">
        <v>84</v>
      </c>
      <c r="AV358" s="13" t="s">
        <v>84</v>
      </c>
      <c r="AW358" s="13" t="s">
        <v>32</v>
      </c>
      <c r="AX358" s="13" t="s">
        <v>77</v>
      </c>
      <c r="AY358" s="164" t="s">
        <v>177</v>
      </c>
    </row>
    <row r="359" spans="2:65" s="13" customFormat="1" ht="11.25">
      <c r="B359" s="163"/>
      <c r="D359" s="149" t="s">
        <v>240</v>
      </c>
      <c r="E359" s="164" t="s">
        <v>1</v>
      </c>
      <c r="F359" s="165" t="s">
        <v>4328</v>
      </c>
      <c r="H359" s="164" t="s">
        <v>1</v>
      </c>
      <c r="I359" s="166"/>
      <c r="L359" s="163"/>
      <c r="M359" s="167"/>
      <c r="T359" s="168"/>
      <c r="AT359" s="164" t="s">
        <v>240</v>
      </c>
      <c r="AU359" s="164" t="s">
        <v>84</v>
      </c>
      <c r="AV359" s="13" t="s">
        <v>84</v>
      </c>
      <c r="AW359" s="13" t="s">
        <v>32</v>
      </c>
      <c r="AX359" s="13" t="s">
        <v>77</v>
      </c>
      <c r="AY359" s="164" t="s">
        <v>177</v>
      </c>
    </row>
    <row r="360" spans="2:65" s="12" customFormat="1" ht="11.25">
      <c r="B360" s="156"/>
      <c r="D360" s="149" t="s">
        <v>240</v>
      </c>
      <c r="E360" s="157" t="s">
        <v>1</v>
      </c>
      <c r="F360" s="158" t="s">
        <v>84</v>
      </c>
      <c r="H360" s="159">
        <v>1</v>
      </c>
      <c r="I360" s="160"/>
      <c r="L360" s="156"/>
      <c r="M360" s="161"/>
      <c r="T360" s="162"/>
      <c r="AT360" s="157" t="s">
        <v>240</v>
      </c>
      <c r="AU360" s="157" t="s">
        <v>84</v>
      </c>
      <c r="AV360" s="12" t="s">
        <v>86</v>
      </c>
      <c r="AW360" s="12" t="s">
        <v>32</v>
      </c>
      <c r="AX360" s="12" t="s">
        <v>84</v>
      </c>
      <c r="AY360" s="157" t="s">
        <v>177</v>
      </c>
    </row>
    <row r="361" spans="2:65" s="1" customFormat="1" ht="24.2" customHeight="1">
      <c r="B361" s="32"/>
      <c r="C361" s="136" t="s">
        <v>465</v>
      </c>
      <c r="D361" s="136" t="s">
        <v>180</v>
      </c>
      <c r="E361" s="137" t="s">
        <v>4329</v>
      </c>
      <c r="F361" s="138" t="s">
        <v>4330</v>
      </c>
      <c r="G361" s="139" t="s">
        <v>236</v>
      </c>
      <c r="H361" s="140">
        <v>2.8</v>
      </c>
      <c r="I361" s="141"/>
      <c r="J361" s="142">
        <f>ROUND(I361*H361,2)</f>
        <v>0</v>
      </c>
      <c r="K361" s="138" t="s">
        <v>4285</v>
      </c>
      <c r="L361" s="32"/>
      <c r="M361" s="143" t="s">
        <v>1</v>
      </c>
      <c r="N361" s="144" t="s">
        <v>42</v>
      </c>
      <c r="P361" s="145">
        <f>O361*H361</f>
        <v>0</v>
      </c>
      <c r="Q361" s="145">
        <v>0</v>
      </c>
      <c r="R361" s="145">
        <f>Q361*H361</f>
        <v>0</v>
      </c>
      <c r="S361" s="145">
        <v>0</v>
      </c>
      <c r="T361" s="146">
        <f>S361*H361</f>
        <v>0</v>
      </c>
      <c r="AR361" s="147" t="s">
        <v>115</v>
      </c>
      <c r="AT361" s="147" t="s">
        <v>180</v>
      </c>
      <c r="AU361" s="147" t="s">
        <v>84</v>
      </c>
      <c r="AY361" s="17" t="s">
        <v>177</v>
      </c>
      <c r="BE361" s="148">
        <f>IF(N361="základní",J361,0)</f>
        <v>0</v>
      </c>
      <c r="BF361" s="148">
        <f>IF(N361="snížená",J361,0)</f>
        <v>0</v>
      </c>
      <c r="BG361" s="148">
        <f>IF(N361="zákl. přenesená",J361,0)</f>
        <v>0</v>
      </c>
      <c r="BH361" s="148">
        <f>IF(N361="sníž. přenesená",J361,0)</f>
        <v>0</v>
      </c>
      <c r="BI361" s="148">
        <f>IF(N361="nulová",J361,0)</f>
        <v>0</v>
      </c>
      <c r="BJ361" s="17" t="s">
        <v>84</v>
      </c>
      <c r="BK361" s="148">
        <f>ROUND(I361*H361,2)</f>
        <v>0</v>
      </c>
      <c r="BL361" s="17" t="s">
        <v>115</v>
      </c>
      <c r="BM361" s="147" t="s">
        <v>728</v>
      </c>
    </row>
    <row r="362" spans="2:65" s="1" customFormat="1" ht="19.5">
      <c r="B362" s="32"/>
      <c r="D362" s="149" t="s">
        <v>186</v>
      </c>
      <c r="F362" s="150" t="s">
        <v>4330</v>
      </c>
      <c r="I362" s="151"/>
      <c r="L362" s="32"/>
      <c r="M362" s="152"/>
      <c r="T362" s="56"/>
      <c r="AT362" s="17" t="s">
        <v>186</v>
      </c>
      <c r="AU362" s="17" t="s">
        <v>84</v>
      </c>
    </row>
    <row r="363" spans="2:65" s="1" customFormat="1" ht="19.5">
      <c r="B363" s="32"/>
      <c r="D363" s="149" t="s">
        <v>784</v>
      </c>
      <c r="F363" s="193" t="s">
        <v>4331</v>
      </c>
      <c r="I363" s="151"/>
      <c r="L363" s="32"/>
      <c r="M363" s="152"/>
      <c r="T363" s="56"/>
      <c r="AT363" s="17" t="s">
        <v>784</v>
      </c>
      <c r="AU363" s="17" t="s">
        <v>84</v>
      </c>
    </row>
    <row r="364" spans="2:65" s="13" customFormat="1" ht="11.25">
      <c r="B364" s="163"/>
      <c r="D364" s="149" t="s">
        <v>240</v>
      </c>
      <c r="E364" s="164" t="s">
        <v>1</v>
      </c>
      <c r="F364" s="165" t="s">
        <v>4158</v>
      </c>
      <c r="H364" s="164" t="s">
        <v>1</v>
      </c>
      <c r="I364" s="166"/>
      <c r="L364" s="163"/>
      <c r="M364" s="167"/>
      <c r="T364" s="168"/>
      <c r="AT364" s="164" t="s">
        <v>240</v>
      </c>
      <c r="AU364" s="164" t="s">
        <v>84</v>
      </c>
      <c r="AV364" s="13" t="s">
        <v>84</v>
      </c>
      <c r="AW364" s="13" t="s">
        <v>32</v>
      </c>
      <c r="AX364" s="13" t="s">
        <v>77</v>
      </c>
      <c r="AY364" s="164" t="s">
        <v>177</v>
      </c>
    </row>
    <row r="365" spans="2:65" s="12" customFormat="1" ht="11.25">
      <c r="B365" s="156"/>
      <c r="D365" s="149" t="s">
        <v>240</v>
      </c>
      <c r="E365" s="157" t="s">
        <v>1</v>
      </c>
      <c r="F365" s="158" t="s">
        <v>4332</v>
      </c>
      <c r="H365" s="159">
        <v>2.8</v>
      </c>
      <c r="I365" s="160"/>
      <c r="L365" s="156"/>
      <c r="M365" s="161"/>
      <c r="T365" s="162"/>
      <c r="AT365" s="157" t="s">
        <v>240</v>
      </c>
      <c r="AU365" s="157" t="s">
        <v>84</v>
      </c>
      <c r="AV365" s="12" t="s">
        <v>86</v>
      </c>
      <c r="AW365" s="12" t="s">
        <v>32</v>
      </c>
      <c r="AX365" s="12" t="s">
        <v>77</v>
      </c>
      <c r="AY365" s="157" t="s">
        <v>177</v>
      </c>
    </row>
    <row r="366" spans="2:65" s="14" customFormat="1" ht="11.25">
      <c r="B366" s="169"/>
      <c r="D366" s="149" t="s">
        <v>240</v>
      </c>
      <c r="E366" s="170" t="s">
        <v>1</v>
      </c>
      <c r="F366" s="171" t="s">
        <v>263</v>
      </c>
      <c r="H366" s="172">
        <v>2.8</v>
      </c>
      <c r="I366" s="173"/>
      <c r="L366" s="169"/>
      <c r="M366" s="174"/>
      <c r="T366" s="175"/>
      <c r="AT366" s="170" t="s">
        <v>240</v>
      </c>
      <c r="AU366" s="170" t="s">
        <v>84</v>
      </c>
      <c r="AV366" s="14" t="s">
        <v>115</v>
      </c>
      <c r="AW366" s="14" t="s">
        <v>32</v>
      </c>
      <c r="AX366" s="14" t="s">
        <v>84</v>
      </c>
      <c r="AY366" s="170" t="s">
        <v>177</v>
      </c>
    </row>
    <row r="367" spans="2:65" s="1" customFormat="1" ht="16.5" customHeight="1">
      <c r="B367" s="32"/>
      <c r="C367" s="136" t="s">
        <v>471</v>
      </c>
      <c r="D367" s="136" t="s">
        <v>180</v>
      </c>
      <c r="E367" s="137" t="s">
        <v>4333</v>
      </c>
      <c r="F367" s="138" t="s">
        <v>4334</v>
      </c>
      <c r="G367" s="139" t="s">
        <v>183</v>
      </c>
      <c r="H367" s="140">
        <v>1</v>
      </c>
      <c r="I367" s="141"/>
      <c r="J367" s="142">
        <f>ROUND(I367*H367,2)</f>
        <v>0</v>
      </c>
      <c r="K367" s="138" t="s">
        <v>4285</v>
      </c>
      <c r="L367" s="32"/>
      <c r="M367" s="143" t="s">
        <v>1</v>
      </c>
      <c r="N367" s="144" t="s">
        <v>42</v>
      </c>
      <c r="P367" s="145">
        <f>O367*H367</f>
        <v>0</v>
      </c>
      <c r="Q367" s="145">
        <v>0</v>
      </c>
      <c r="R367" s="145">
        <f>Q367*H367</f>
        <v>0</v>
      </c>
      <c r="S367" s="145">
        <v>0</v>
      </c>
      <c r="T367" s="146">
        <f>S367*H367</f>
        <v>0</v>
      </c>
      <c r="AR367" s="147" t="s">
        <v>115</v>
      </c>
      <c r="AT367" s="147" t="s">
        <v>180</v>
      </c>
      <c r="AU367" s="147" t="s">
        <v>84</v>
      </c>
      <c r="AY367" s="17" t="s">
        <v>177</v>
      </c>
      <c r="BE367" s="148">
        <f>IF(N367="základní",J367,0)</f>
        <v>0</v>
      </c>
      <c r="BF367" s="148">
        <f>IF(N367="snížená",J367,0)</f>
        <v>0</v>
      </c>
      <c r="BG367" s="148">
        <f>IF(N367="zákl. přenesená",J367,0)</f>
        <v>0</v>
      </c>
      <c r="BH367" s="148">
        <f>IF(N367="sníž. přenesená",J367,0)</f>
        <v>0</v>
      </c>
      <c r="BI367" s="148">
        <f>IF(N367="nulová",J367,0)</f>
        <v>0</v>
      </c>
      <c r="BJ367" s="17" t="s">
        <v>84</v>
      </c>
      <c r="BK367" s="148">
        <f>ROUND(I367*H367,2)</f>
        <v>0</v>
      </c>
      <c r="BL367" s="17" t="s">
        <v>115</v>
      </c>
      <c r="BM367" s="147" t="s">
        <v>741</v>
      </c>
    </row>
    <row r="368" spans="2:65" s="1" customFormat="1" ht="11.25">
      <c r="B368" s="32"/>
      <c r="D368" s="149" t="s">
        <v>186</v>
      </c>
      <c r="F368" s="150" t="s">
        <v>4334</v>
      </c>
      <c r="I368" s="151"/>
      <c r="L368" s="32"/>
      <c r="M368" s="152"/>
      <c r="T368" s="56"/>
      <c r="AT368" s="17" t="s">
        <v>186</v>
      </c>
      <c r="AU368" s="17" t="s">
        <v>84</v>
      </c>
    </row>
    <row r="369" spans="2:65" s="13" customFormat="1" ht="11.25">
      <c r="B369" s="163"/>
      <c r="D369" s="149" t="s">
        <v>240</v>
      </c>
      <c r="E369" s="164" t="s">
        <v>1</v>
      </c>
      <c r="F369" s="165" t="s">
        <v>4158</v>
      </c>
      <c r="H369" s="164" t="s">
        <v>1</v>
      </c>
      <c r="I369" s="166"/>
      <c r="L369" s="163"/>
      <c r="M369" s="167"/>
      <c r="T369" s="168"/>
      <c r="AT369" s="164" t="s">
        <v>240</v>
      </c>
      <c r="AU369" s="164" t="s">
        <v>84</v>
      </c>
      <c r="AV369" s="13" t="s">
        <v>84</v>
      </c>
      <c r="AW369" s="13" t="s">
        <v>32</v>
      </c>
      <c r="AX369" s="13" t="s">
        <v>77</v>
      </c>
      <c r="AY369" s="164" t="s">
        <v>177</v>
      </c>
    </row>
    <row r="370" spans="2:65" s="12" customFormat="1" ht="11.25">
      <c r="B370" s="156"/>
      <c r="D370" s="149" t="s">
        <v>240</v>
      </c>
      <c r="E370" s="157" t="s">
        <v>1</v>
      </c>
      <c r="F370" s="158" t="s">
        <v>84</v>
      </c>
      <c r="H370" s="159">
        <v>1</v>
      </c>
      <c r="I370" s="160"/>
      <c r="L370" s="156"/>
      <c r="M370" s="161"/>
      <c r="T370" s="162"/>
      <c r="AT370" s="157" t="s">
        <v>240</v>
      </c>
      <c r="AU370" s="157" t="s">
        <v>84</v>
      </c>
      <c r="AV370" s="12" t="s">
        <v>86</v>
      </c>
      <c r="AW370" s="12" t="s">
        <v>32</v>
      </c>
      <c r="AX370" s="12" t="s">
        <v>77</v>
      </c>
      <c r="AY370" s="157" t="s">
        <v>177</v>
      </c>
    </row>
    <row r="371" spans="2:65" s="14" customFormat="1" ht="11.25">
      <c r="B371" s="169"/>
      <c r="D371" s="149" t="s">
        <v>240</v>
      </c>
      <c r="E371" s="170" t="s">
        <v>1</v>
      </c>
      <c r="F371" s="171" t="s">
        <v>263</v>
      </c>
      <c r="H371" s="172">
        <v>1</v>
      </c>
      <c r="I371" s="173"/>
      <c r="L371" s="169"/>
      <c r="M371" s="174"/>
      <c r="T371" s="175"/>
      <c r="AT371" s="170" t="s">
        <v>240</v>
      </c>
      <c r="AU371" s="170" t="s">
        <v>84</v>
      </c>
      <c r="AV371" s="14" t="s">
        <v>115</v>
      </c>
      <c r="AW371" s="14" t="s">
        <v>32</v>
      </c>
      <c r="AX371" s="14" t="s">
        <v>84</v>
      </c>
      <c r="AY371" s="170" t="s">
        <v>177</v>
      </c>
    </row>
    <row r="372" spans="2:65" s="1" customFormat="1" ht="16.5" customHeight="1">
      <c r="B372" s="32"/>
      <c r="C372" s="136" t="s">
        <v>477</v>
      </c>
      <c r="D372" s="136" t="s">
        <v>180</v>
      </c>
      <c r="E372" s="137" t="s">
        <v>4335</v>
      </c>
      <c r="F372" s="138" t="s">
        <v>4336</v>
      </c>
      <c r="G372" s="139" t="s">
        <v>183</v>
      </c>
      <c r="H372" s="140">
        <v>1</v>
      </c>
      <c r="I372" s="141"/>
      <c r="J372" s="142">
        <f>ROUND(I372*H372,2)</f>
        <v>0</v>
      </c>
      <c r="K372" s="138" t="s">
        <v>4285</v>
      </c>
      <c r="L372" s="32"/>
      <c r="M372" s="143" t="s">
        <v>1</v>
      </c>
      <c r="N372" s="144" t="s">
        <v>42</v>
      </c>
      <c r="P372" s="145">
        <f>O372*H372</f>
        <v>0</v>
      </c>
      <c r="Q372" s="145">
        <v>0</v>
      </c>
      <c r="R372" s="145">
        <f>Q372*H372</f>
        <v>0</v>
      </c>
      <c r="S372" s="145">
        <v>0</v>
      </c>
      <c r="T372" s="146">
        <f>S372*H372</f>
        <v>0</v>
      </c>
      <c r="AR372" s="147" t="s">
        <v>115</v>
      </c>
      <c r="AT372" s="147" t="s">
        <v>180</v>
      </c>
      <c r="AU372" s="147" t="s">
        <v>84</v>
      </c>
      <c r="AY372" s="17" t="s">
        <v>177</v>
      </c>
      <c r="BE372" s="148">
        <f>IF(N372="základní",J372,0)</f>
        <v>0</v>
      </c>
      <c r="BF372" s="148">
        <f>IF(N372="snížená",J372,0)</f>
        <v>0</v>
      </c>
      <c r="BG372" s="148">
        <f>IF(N372="zákl. přenesená",J372,0)</f>
        <v>0</v>
      </c>
      <c r="BH372" s="148">
        <f>IF(N372="sníž. přenesená",J372,0)</f>
        <v>0</v>
      </c>
      <c r="BI372" s="148">
        <f>IF(N372="nulová",J372,0)</f>
        <v>0</v>
      </c>
      <c r="BJ372" s="17" t="s">
        <v>84</v>
      </c>
      <c r="BK372" s="148">
        <f>ROUND(I372*H372,2)</f>
        <v>0</v>
      </c>
      <c r="BL372" s="17" t="s">
        <v>115</v>
      </c>
      <c r="BM372" s="147" t="s">
        <v>755</v>
      </c>
    </row>
    <row r="373" spans="2:65" s="1" customFormat="1" ht="11.25">
      <c r="B373" s="32"/>
      <c r="D373" s="149" t="s">
        <v>186</v>
      </c>
      <c r="F373" s="150" t="s">
        <v>4336</v>
      </c>
      <c r="I373" s="151"/>
      <c r="L373" s="32"/>
      <c r="M373" s="152"/>
      <c r="T373" s="56"/>
      <c r="AT373" s="17" t="s">
        <v>186</v>
      </c>
      <c r="AU373" s="17" t="s">
        <v>84</v>
      </c>
    </row>
    <row r="374" spans="2:65" s="13" customFormat="1" ht="11.25">
      <c r="B374" s="163"/>
      <c r="D374" s="149" t="s">
        <v>240</v>
      </c>
      <c r="E374" s="164" t="s">
        <v>1</v>
      </c>
      <c r="F374" s="165" t="s">
        <v>4158</v>
      </c>
      <c r="H374" s="164" t="s">
        <v>1</v>
      </c>
      <c r="I374" s="166"/>
      <c r="L374" s="163"/>
      <c r="M374" s="167"/>
      <c r="T374" s="168"/>
      <c r="AT374" s="164" t="s">
        <v>240</v>
      </c>
      <c r="AU374" s="164" t="s">
        <v>84</v>
      </c>
      <c r="AV374" s="13" t="s">
        <v>84</v>
      </c>
      <c r="AW374" s="13" t="s">
        <v>32</v>
      </c>
      <c r="AX374" s="13" t="s">
        <v>77</v>
      </c>
      <c r="AY374" s="164" t="s">
        <v>177</v>
      </c>
    </row>
    <row r="375" spans="2:65" s="12" customFormat="1" ht="11.25">
      <c r="B375" s="156"/>
      <c r="D375" s="149" t="s">
        <v>240</v>
      </c>
      <c r="E375" s="157" t="s">
        <v>1</v>
      </c>
      <c r="F375" s="158" t="s">
        <v>84</v>
      </c>
      <c r="H375" s="159">
        <v>1</v>
      </c>
      <c r="I375" s="160"/>
      <c r="L375" s="156"/>
      <c r="M375" s="161"/>
      <c r="T375" s="162"/>
      <c r="AT375" s="157" t="s">
        <v>240</v>
      </c>
      <c r="AU375" s="157" t="s">
        <v>84</v>
      </c>
      <c r="AV375" s="12" t="s">
        <v>86</v>
      </c>
      <c r="AW375" s="12" t="s">
        <v>32</v>
      </c>
      <c r="AX375" s="12" t="s">
        <v>77</v>
      </c>
      <c r="AY375" s="157" t="s">
        <v>177</v>
      </c>
    </row>
    <row r="376" spans="2:65" s="14" customFormat="1" ht="11.25">
      <c r="B376" s="169"/>
      <c r="D376" s="149" t="s">
        <v>240</v>
      </c>
      <c r="E376" s="170" t="s">
        <v>1</v>
      </c>
      <c r="F376" s="171" t="s">
        <v>263</v>
      </c>
      <c r="H376" s="172">
        <v>1</v>
      </c>
      <c r="I376" s="173"/>
      <c r="L376" s="169"/>
      <c r="M376" s="174"/>
      <c r="T376" s="175"/>
      <c r="AT376" s="170" t="s">
        <v>240</v>
      </c>
      <c r="AU376" s="170" t="s">
        <v>84</v>
      </c>
      <c r="AV376" s="14" t="s">
        <v>115</v>
      </c>
      <c r="AW376" s="14" t="s">
        <v>32</v>
      </c>
      <c r="AX376" s="14" t="s">
        <v>84</v>
      </c>
      <c r="AY376" s="170" t="s">
        <v>177</v>
      </c>
    </row>
    <row r="377" spans="2:65" s="1" customFormat="1" ht="21.75" customHeight="1">
      <c r="B377" s="32"/>
      <c r="C377" s="136" t="s">
        <v>483</v>
      </c>
      <c r="D377" s="136" t="s">
        <v>180</v>
      </c>
      <c r="E377" s="137" t="s">
        <v>4337</v>
      </c>
      <c r="F377" s="138" t="s">
        <v>4338</v>
      </c>
      <c r="G377" s="139" t="s">
        <v>236</v>
      </c>
      <c r="H377" s="140">
        <v>5</v>
      </c>
      <c r="I377" s="141"/>
      <c r="J377" s="142">
        <f>ROUND(I377*H377,2)</f>
        <v>0</v>
      </c>
      <c r="K377" s="138" t="s">
        <v>4285</v>
      </c>
      <c r="L377" s="32"/>
      <c r="M377" s="143" t="s">
        <v>1</v>
      </c>
      <c r="N377" s="144" t="s">
        <v>42</v>
      </c>
      <c r="P377" s="145">
        <f>O377*H377</f>
        <v>0</v>
      </c>
      <c r="Q377" s="145">
        <v>0</v>
      </c>
      <c r="R377" s="145">
        <f>Q377*H377</f>
        <v>0</v>
      </c>
      <c r="S377" s="145">
        <v>0</v>
      </c>
      <c r="T377" s="146">
        <f>S377*H377</f>
        <v>0</v>
      </c>
      <c r="AR377" s="147" t="s">
        <v>115</v>
      </c>
      <c r="AT377" s="147" t="s">
        <v>180</v>
      </c>
      <c r="AU377" s="147" t="s">
        <v>84</v>
      </c>
      <c r="AY377" s="17" t="s">
        <v>177</v>
      </c>
      <c r="BE377" s="148">
        <f>IF(N377="základní",J377,0)</f>
        <v>0</v>
      </c>
      <c r="BF377" s="148">
        <f>IF(N377="snížená",J377,0)</f>
        <v>0</v>
      </c>
      <c r="BG377" s="148">
        <f>IF(N377="zákl. přenesená",J377,0)</f>
        <v>0</v>
      </c>
      <c r="BH377" s="148">
        <f>IF(N377="sníž. přenesená",J377,0)</f>
        <v>0</v>
      </c>
      <c r="BI377" s="148">
        <f>IF(N377="nulová",J377,0)</f>
        <v>0</v>
      </c>
      <c r="BJ377" s="17" t="s">
        <v>84</v>
      </c>
      <c r="BK377" s="148">
        <f>ROUND(I377*H377,2)</f>
        <v>0</v>
      </c>
      <c r="BL377" s="17" t="s">
        <v>115</v>
      </c>
      <c r="BM377" s="147" t="s">
        <v>772</v>
      </c>
    </row>
    <row r="378" spans="2:65" s="1" customFormat="1" ht="11.25">
      <c r="B378" s="32"/>
      <c r="D378" s="149" t="s">
        <v>186</v>
      </c>
      <c r="F378" s="150" t="s">
        <v>4338</v>
      </c>
      <c r="I378" s="151"/>
      <c r="L378" s="32"/>
      <c r="M378" s="152"/>
      <c r="T378" s="56"/>
      <c r="AT378" s="17" t="s">
        <v>186</v>
      </c>
      <c r="AU378" s="17" t="s">
        <v>84</v>
      </c>
    </row>
    <row r="379" spans="2:65" s="13" customFormat="1" ht="11.25">
      <c r="B379" s="163"/>
      <c r="D379" s="149" t="s">
        <v>240</v>
      </c>
      <c r="E379" s="164" t="s">
        <v>1</v>
      </c>
      <c r="F379" s="165" t="s">
        <v>4158</v>
      </c>
      <c r="H379" s="164" t="s">
        <v>1</v>
      </c>
      <c r="I379" s="166"/>
      <c r="L379" s="163"/>
      <c r="M379" s="167"/>
      <c r="T379" s="168"/>
      <c r="AT379" s="164" t="s">
        <v>240</v>
      </c>
      <c r="AU379" s="164" t="s">
        <v>84</v>
      </c>
      <c r="AV379" s="13" t="s">
        <v>84</v>
      </c>
      <c r="AW379" s="13" t="s">
        <v>32</v>
      </c>
      <c r="AX379" s="13" t="s">
        <v>77</v>
      </c>
      <c r="AY379" s="164" t="s">
        <v>177</v>
      </c>
    </row>
    <row r="380" spans="2:65" s="12" customFormat="1" ht="11.25">
      <c r="B380" s="156"/>
      <c r="D380" s="149" t="s">
        <v>240</v>
      </c>
      <c r="E380" s="157" t="s">
        <v>1</v>
      </c>
      <c r="F380" s="158" t="s">
        <v>4316</v>
      </c>
      <c r="H380" s="159">
        <v>5</v>
      </c>
      <c r="I380" s="160"/>
      <c r="L380" s="156"/>
      <c r="M380" s="161"/>
      <c r="T380" s="162"/>
      <c r="AT380" s="157" t="s">
        <v>240</v>
      </c>
      <c r="AU380" s="157" t="s">
        <v>84</v>
      </c>
      <c r="AV380" s="12" t="s">
        <v>86</v>
      </c>
      <c r="AW380" s="12" t="s">
        <v>32</v>
      </c>
      <c r="AX380" s="12" t="s">
        <v>77</v>
      </c>
      <c r="AY380" s="157" t="s">
        <v>177</v>
      </c>
    </row>
    <row r="381" spans="2:65" s="14" customFormat="1" ht="11.25">
      <c r="B381" s="169"/>
      <c r="D381" s="149" t="s">
        <v>240</v>
      </c>
      <c r="E381" s="170" t="s">
        <v>1</v>
      </c>
      <c r="F381" s="171" t="s">
        <v>263</v>
      </c>
      <c r="H381" s="172">
        <v>5</v>
      </c>
      <c r="I381" s="173"/>
      <c r="L381" s="169"/>
      <c r="M381" s="174"/>
      <c r="T381" s="175"/>
      <c r="AT381" s="170" t="s">
        <v>240</v>
      </c>
      <c r="AU381" s="170" t="s">
        <v>84</v>
      </c>
      <c r="AV381" s="14" t="s">
        <v>115</v>
      </c>
      <c r="AW381" s="14" t="s">
        <v>32</v>
      </c>
      <c r="AX381" s="14" t="s">
        <v>84</v>
      </c>
      <c r="AY381" s="170" t="s">
        <v>177</v>
      </c>
    </row>
    <row r="382" spans="2:65" s="1" customFormat="1" ht="16.5" customHeight="1">
      <c r="B382" s="32"/>
      <c r="C382" s="136" t="s">
        <v>489</v>
      </c>
      <c r="D382" s="136" t="s">
        <v>180</v>
      </c>
      <c r="E382" s="137" t="s">
        <v>4339</v>
      </c>
      <c r="F382" s="138" t="s">
        <v>4340</v>
      </c>
      <c r="G382" s="139" t="s">
        <v>368</v>
      </c>
      <c r="H382" s="140">
        <v>170.148</v>
      </c>
      <c r="I382" s="141"/>
      <c r="J382" s="142">
        <f>ROUND(I382*H382,2)</f>
        <v>0</v>
      </c>
      <c r="K382" s="138" t="s">
        <v>4285</v>
      </c>
      <c r="L382" s="32"/>
      <c r="M382" s="143" t="s">
        <v>1</v>
      </c>
      <c r="N382" s="144" t="s">
        <v>42</v>
      </c>
      <c r="P382" s="145">
        <f>O382*H382</f>
        <v>0</v>
      </c>
      <c r="Q382" s="145">
        <v>0</v>
      </c>
      <c r="R382" s="145">
        <f>Q382*H382</f>
        <v>0</v>
      </c>
      <c r="S382" s="145">
        <v>0</v>
      </c>
      <c r="T382" s="146">
        <f>S382*H382</f>
        <v>0</v>
      </c>
      <c r="AR382" s="147" t="s">
        <v>115</v>
      </c>
      <c r="AT382" s="147" t="s">
        <v>180</v>
      </c>
      <c r="AU382" s="147" t="s">
        <v>84</v>
      </c>
      <c r="AY382" s="17" t="s">
        <v>177</v>
      </c>
      <c r="BE382" s="148">
        <f>IF(N382="základní",J382,0)</f>
        <v>0</v>
      </c>
      <c r="BF382" s="148">
        <f>IF(N382="snížená",J382,0)</f>
        <v>0</v>
      </c>
      <c r="BG382" s="148">
        <f>IF(N382="zákl. přenesená",J382,0)</f>
        <v>0</v>
      </c>
      <c r="BH382" s="148">
        <f>IF(N382="sníž. přenesená",J382,0)</f>
        <v>0</v>
      </c>
      <c r="BI382" s="148">
        <f>IF(N382="nulová",J382,0)</f>
        <v>0</v>
      </c>
      <c r="BJ382" s="17" t="s">
        <v>84</v>
      </c>
      <c r="BK382" s="148">
        <f>ROUND(I382*H382,2)</f>
        <v>0</v>
      </c>
      <c r="BL382" s="17" t="s">
        <v>115</v>
      </c>
      <c r="BM382" s="147" t="s">
        <v>791</v>
      </c>
    </row>
    <row r="383" spans="2:65" s="1" customFormat="1" ht="11.25">
      <c r="B383" s="32"/>
      <c r="D383" s="149" t="s">
        <v>186</v>
      </c>
      <c r="F383" s="150" t="s">
        <v>4340</v>
      </c>
      <c r="I383" s="151"/>
      <c r="L383" s="32"/>
      <c r="M383" s="152"/>
      <c r="T383" s="56"/>
      <c r="AT383" s="17" t="s">
        <v>186</v>
      </c>
      <c r="AU383" s="17" t="s">
        <v>84</v>
      </c>
    </row>
    <row r="384" spans="2:65" s="13" customFormat="1" ht="11.25">
      <c r="B384" s="163"/>
      <c r="D384" s="149" t="s">
        <v>240</v>
      </c>
      <c r="E384" s="164" t="s">
        <v>1</v>
      </c>
      <c r="F384" s="165" t="s">
        <v>4158</v>
      </c>
      <c r="H384" s="164" t="s">
        <v>1</v>
      </c>
      <c r="I384" s="166"/>
      <c r="L384" s="163"/>
      <c r="M384" s="167"/>
      <c r="T384" s="168"/>
      <c r="AT384" s="164" t="s">
        <v>240</v>
      </c>
      <c r="AU384" s="164" t="s">
        <v>84</v>
      </c>
      <c r="AV384" s="13" t="s">
        <v>84</v>
      </c>
      <c r="AW384" s="13" t="s">
        <v>32</v>
      </c>
      <c r="AX384" s="13" t="s">
        <v>77</v>
      </c>
      <c r="AY384" s="164" t="s">
        <v>177</v>
      </c>
    </row>
    <row r="385" spans="2:65" s="13" customFormat="1" ht="11.25">
      <c r="B385" s="163"/>
      <c r="D385" s="149" t="s">
        <v>240</v>
      </c>
      <c r="E385" s="164" t="s">
        <v>1</v>
      </c>
      <c r="F385" s="165" t="s">
        <v>4341</v>
      </c>
      <c r="H385" s="164" t="s">
        <v>1</v>
      </c>
      <c r="I385" s="166"/>
      <c r="L385" s="163"/>
      <c r="M385" s="167"/>
      <c r="T385" s="168"/>
      <c r="AT385" s="164" t="s">
        <v>240</v>
      </c>
      <c r="AU385" s="164" t="s">
        <v>84</v>
      </c>
      <c r="AV385" s="13" t="s">
        <v>84</v>
      </c>
      <c r="AW385" s="13" t="s">
        <v>32</v>
      </c>
      <c r="AX385" s="13" t="s">
        <v>77</v>
      </c>
      <c r="AY385" s="164" t="s">
        <v>177</v>
      </c>
    </row>
    <row r="386" spans="2:65" s="13" customFormat="1" ht="11.25">
      <c r="B386" s="163"/>
      <c r="D386" s="149" t="s">
        <v>240</v>
      </c>
      <c r="E386" s="164" t="s">
        <v>1</v>
      </c>
      <c r="F386" s="165" t="s">
        <v>4342</v>
      </c>
      <c r="H386" s="164" t="s">
        <v>1</v>
      </c>
      <c r="I386" s="166"/>
      <c r="L386" s="163"/>
      <c r="M386" s="167"/>
      <c r="T386" s="168"/>
      <c r="AT386" s="164" t="s">
        <v>240</v>
      </c>
      <c r="AU386" s="164" t="s">
        <v>84</v>
      </c>
      <c r="AV386" s="13" t="s">
        <v>84</v>
      </c>
      <c r="AW386" s="13" t="s">
        <v>32</v>
      </c>
      <c r="AX386" s="13" t="s">
        <v>77</v>
      </c>
      <c r="AY386" s="164" t="s">
        <v>177</v>
      </c>
    </row>
    <row r="387" spans="2:65" s="12" customFormat="1" ht="11.25">
      <c r="B387" s="156"/>
      <c r="D387" s="149" t="s">
        <v>240</v>
      </c>
      <c r="E387" s="157" t="s">
        <v>1</v>
      </c>
      <c r="F387" s="158" t="s">
        <v>4343</v>
      </c>
      <c r="H387" s="159">
        <v>170.148</v>
      </c>
      <c r="I387" s="160"/>
      <c r="L387" s="156"/>
      <c r="M387" s="161"/>
      <c r="T387" s="162"/>
      <c r="AT387" s="157" t="s">
        <v>240</v>
      </c>
      <c r="AU387" s="157" t="s">
        <v>84</v>
      </c>
      <c r="AV387" s="12" t="s">
        <v>86</v>
      </c>
      <c r="AW387" s="12" t="s">
        <v>32</v>
      </c>
      <c r="AX387" s="12" t="s">
        <v>84</v>
      </c>
      <c r="AY387" s="157" t="s">
        <v>177</v>
      </c>
    </row>
    <row r="388" spans="2:65" s="1" customFormat="1" ht="16.5" customHeight="1">
      <c r="B388" s="32"/>
      <c r="C388" s="136" t="s">
        <v>497</v>
      </c>
      <c r="D388" s="136" t="s">
        <v>180</v>
      </c>
      <c r="E388" s="137" t="s">
        <v>4344</v>
      </c>
      <c r="F388" s="138" t="s">
        <v>4345</v>
      </c>
      <c r="G388" s="139" t="s">
        <v>368</v>
      </c>
      <c r="H388" s="140">
        <v>397.012</v>
      </c>
      <c r="I388" s="141"/>
      <c r="J388" s="142">
        <f>ROUND(I388*H388,2)</f>
        <v>0</v>
      </c>
      <c r="K388" s="138" t="s">
        <v>4285</v>
      </c>
      <c r="L388" s="32"/>
      <c r="M388" s="143" t="s">
        <v>1</v>
      </c>
      <c r="N388" s="144" t="s">
        <v>42</v>
      </c>
      <c r="P388" s="145">
        <f>O388*H388</f>
        <v>0</v>
      </c>
      <c r="Q388" s="145">
        <v>0</v>
      </c>
      <c r="R388" s="145">
        <f>Q388*H388</f>
        <v>0</v>
      </c>
      <c r="S388" s="145">
        <v>0</v>
      </c>
      <c r="T388" s="146">
        <f>S388*H388</f>
        <v>0</v>
      </c>
      <c r="AR388" s="147" t="s">
        <v>115</v>
      </c>
      <c r="AT388" s="147" t="s">
        <v>180</v>
      </c>
      <c r="AU388" s="147" t="s">
        <v>84</v>
      </c>
      <c r="AY388" s="17" t="s">
        <v>177</v>
      </c>
      <c r="BE388" s="148">
        <f>IF(N388="základní",J388,0)</f>
        <v>0</v>
      </c>
      <c r="BF388" s="148">
        <f>IF(N388="snížená",J388,0)</f>
        <v>0</v>
      </c>
      <c r="BG388" s="148">
        <f>IF(N388="zákl. přenesená",J388,0)</f>
        <v>0</v>
      </c>
      <c r="BH388" s="148">
        <f>IF(N388="sníž. přenesená",J388,0)</f>
        <v>0</v>
      </c>
      <c r="BI388" s="148">
        <f>IF(N388="nulová",J388,0)</f>
        <v>0</v>
      </c>
      <c r="BJ388" s="17" t="s">
        <v>84</v>
      </c>
      <c r="BK388" s="148">
        <f>ROUND(I388*H388,2)</f>
        <v>0</v>
      </c>
      <c r="BL388" s="17" t="s">
        <v>115</v>
      </c>
      <c r="BM388" s="147" t="s">
        <v>803</v>
      </c>
    </row>
    <row r="389" spans="2:65" s="1" customFormat="1" ht="11.25">
      <c r="B389" s="32"/>
      <c r="D389" s="149" t="s">
        <v>186</v>
      </c>
      <c r="F389" s="150" t="s">
        <v>4345</v>
      </c>
      <c r="I389" s="151"/>
      <c r="L389" s="32"/>
      <c r="M389" s="152"/>
      <c r="T389" s="56"/>
      <c r="AT389" s="17" t="s">
        <v>186</v>
      </c>
      <c r="AU389" s="17" t="s">
        <v>84</v>
      </c>
    </row>
    <row r="390" spans="2:65" s="13" customFormat="1" ht="11.25">
      <c r="B390" s="163"/>
      <c r="D390" s="149" t="s">
        <v>240</v>
      </c>
      <c r="E390" s="164" t="s">
        <v>1</v>
      </c>
      <c r="F390" s="165" t="s">
        <v>4158</v>
      </c>
      <c r="H390" s="164" t="s">
        <v>1</v>
      </c>
      <c r="I390" s="166"/>
      <c r="L390" s="163"/>
      <c r="M390" s="167"/>
      <c r="T390" s="168"/>
      <c r="AT390" s="164" t="s">
        <v>240</v>
      </c>
      <c r="AU390" s="164" t="s">
        <v>84</v>
      </c>
      <c r="AV390" s="13" t="s">
        <v>84</v>
      </c>
      <c r="AW390" s="13" t="s">
        <v>32</v>
      </c>
      <c r="AX390" s="13" t="s">
        <v>77</v>
      </c>
      <c r="AY390" s="164" t="s">
        <v>177</v>
      </c>
    </row>
    <row r="391" spans="2:65" s="13" customFormat="1" ht="11.25">
      <c r="B391" s="163"/>
      <c r="D391" s="149" t="s">
        <v>240</v>
      </c>
      <c r="E391" s="164" t="s">
        <v>1</v>
      </c>
      <c r="F391" s="165" t="s">
        <v>4346</v>
      </c>
      <c r="H391" s="164" t="s">
        <v>1</v>
      </c>
      <c r="I391" s="166"/>
      <c r="L391" s="163"/>
      <c r="M391" s="167"/>
      <c r="T391" s="168"/>
      <c r="AT391" s="164" t="s">
        <v>240</v>
      </c>
      <c r="AU391" s="164" t="s">
        <v>84</v>
      </c>
      <c r="AV391" s="13" t="s">
        <v>84</v>
      </c>
      <c r="AW391" s="13" t="s">
        <v>32</v>
      </c>
      <c r="AX391" s="13" t="s">
        <v>77</v>
      </c>
      <c r="AY391" s="164" t="s">
        <v>177</v>
      </c>
    </row>
    <row r="392" spans="2:65" s="13" customFormat="1" ht="11.25">
      <c r="B392" s="163"/>
      <c r="D392" s="149" t="s">
        <v>240</v>
      </c>
      <c r="E392" s="164" t="s">
        <v>1</v>
      </c>
      <c r="F392" s="165" t="s">
        <v>4270</v>
      </c>
      <c r="H392" s="164" t="s">
        <v>1</v>
      </c>
      <c r="I392" s="166"/>
      <c r="L392" s="163"/>
      <c r="M392" s="167"/>
      <c r="T392" s="168"/>
      <c r="AT392" s="164" t="s">
        <v>240</v>
      </c>
      <c r="AU392" s="164" t="s">
        <v>84</v>
      </c>
      <c r="AV392" s="13" t="s">
        <v>84</v>
      </c>
      <c r="AW392" s="13" t="s">
        <v>32</v>
      </c>
      <c r="AX392" s="13" t="s">
        <v>77</v>
      </c>
      <c r="AY392" s="164" t="s">
        <v>177</v>
      </c>
    </row>
    <row r="393" spans="2:65" s="12" customFormat="1" ht="11.25">
      <c r="B393" s="156"/>
      <c r="D393" s="149" t="s">
        <v>240</v>
      </c>
      <c r="E393" s="157" t="s">
        <v>1</v>
      </c>
      <c r="F393" s="158" t="s">
        <v>4347</v>
      </c>
      <c r="H393" s="159">
        <v>397.012</v>
      </c>
      <c r="I393" s="160"/>
      <c r="L393" s="156"/>
      <c r="M393" s="161"/>
      <c r="T393" s="162"/>
      <c r="AT393" s="157" t="s">
        <v>240</v>
      </c>
      <c r="AU393" s="157" t="s">
        <v>84</v>
      </c>
      <c r="AV393" s="12" t="s">
        <v>86</v>
      </c>
      <c r="AW393" s="12" t="s">
        <v>32</v>
      </c>
      <c r="AX393" s="12" t="s">
        <v>84</v>
      </c>
      <c r="AY393" s="157" t="s">
        <v>177</v>
      </c>
    </row>
    <row r="394" spans="2:65" s="1" customFormat="1" ht="16.5" customHeight="1">
      <c r="B394" s="32"/>
      <c r="C394" s="136" t="s">
        <v>503</v>
      </c>
      <c r="D394" s="136" t="s">
        <v>180</v>
      </c>
      <c r="E394" s="137" t="s">
        <v>4348</v>
      </c>
      <c r="F394" s="138" t="s">
        <v>4349</v>
      </c>
      <c r="G394" s="139" t="s">
        <v>368</v>
      </c>
      <c r="H394" s="140">
        <v>170.148</v>
      </c>
      <c r="I394" s="141"/>
      <c r="J394" s="142">
        <f>ROUND(I394*H394,2)</f>
        <v>0</v>
      </c>
      <c r="K394" s="138" t="s">
        <v>4285</v>
      </c>
      <c r="L394" s="32"/>
      <c r="M394" s="143" t="s">
        <v>1</v>
      </c>
      <c r="N394" s="144" t="s">
        <v>42</v>
      </c>
      <c r="P394" s="145">
        <f>O394*H394</f>
        <v>0</v>
      </c>
      <c r="Q394" s="145">
        <v>0</v>
      </c>
      <c r="R394" s="145">
        <f>Q394*H394</f>
        <v>0</v>
      </c>
      <c r="S394" s="145">
        <v>0</v>
      </c>
      <c r="T394" s="146">
        <f>S394*H394</f>
        <v>0</v>
      </c>
      <c r="AR394" s="147" t="s">
        <v>115</v>
      </c>
      <c r="AT394" s="147" t="s">
        <v>180</v>
      </c>
      <c r="AU394" s="147" t="s">
        <v>84</v>
      </c>
      <c r="AY394" s="17" t="s">
        <v>177</v>
      </c>
      <c r="BE394" s="148">
        <f>IF(N394="základní",J394,0)</f>
        <v>0</v>
      </c>
      <c r="BF394" s="148">
        <f>IF(N394="snížená",J394,0)</f>
        <v>0</v>
      </c>
      <c r="BG394" s="148">
        <f>IF(N394="zákl. přenesená",J394,0)</f>
        <v>0</v>
      </c>
      <c r="BH394" s="148">
        <f>IF(N394="sníž. přenesená",J394,0)</f>
        <v>0</v>
      </c>
      <c r="BI394" s="148">
        <f>IF(N394="nulová",J394,0)</f>
        <v>0</v>
      </c>
      <c r="BJ394" s="17" t="s">
        <v>84</v>
      </c>
      <c r="BK394" s="148">
        <f>ROUND(I394*H394,2)</f>
        <v>0</v>
      </c>
      <c r="BL394" s="17" t="s">
        <v>115</v>
      </c>
      <c r="BM394" s="147" t="s">
        <v>818</v>
      </c>
    </row>
    <row r="395" spans="2:65" s="1" customFormat="1" ht="11.25">
      <c r="B395" s="32"/>
      <c r="D395" s="149" t="s">
        <v>186</v>
      </c>
      <c r="F395" s="150" t="s">
        <v>4349</v>
      </c>
      <c r="I395" s="151"/>
      <c r="L395" s="32"/>
      <c r="M395" s="152"/>
      <c r="T395" s="56"/>
      <c r="AT395" s="17" t="s">
        <v>186</v>
      </c>
      <c r="AU395" s="17" t="s">
        <v>84</v>
      </c>
    </row>
    <row r="396" spans="2:65" s="13" customFormat="1" ht="11.25">
      <c r="B396" s="163"/>
      <c r="D396" s="149" t="s">
        <v>240</v>
      </c>
      <c r="E396" s="164" t="s">
        <v>1</v>
      </c>
      <c r="F396" s="165" t="s">
        <v>4350</v>
      </c>
      <c r="H396" s="164" t="s">
        <v>1</v>
      </c>
      <c r="I396" s="166"/>
      <c r="L396" s="163"/>
      <c r="M396" s="167"/>
      <c r="T396" s="168"/>
      <c r="AT396" s="164" t="s">
        <v>240</v>
      </c>
      <c r="AU396" s="164" t="s">
        <v>84</v>
      </c>
      <c r="AV396" s="13" t="s">
        <v>84</v>
      </c>
      <c r="AW396" s="13" t="s">
        <v>32</v>
      </c>
      <c r="AX396" s="13" t="s">
        <v>77</v>
      </c>
      <c r="AY396" s="164" t="s">
        <v>177</v>
      </c>
    </row>
    <row r="397" spans="2:65" s="12" customFormat="1" ht="11.25">
      <c r="B397" s="156"/>
      <c r="D397" s="149" t="s">
        <v>240</v>
      </c>
      <c r="E397" s="157" t="s">
        <v>1</v>
      </c>
      <c r="F397" s="158" t="s">
        <v>4351</v>
      </c>
      <c r="H397" s="159">
        <v>170.148</v>
      </c>
      <c r="I397" s="160"/>
      <c r="L397" s="156"/>
      <c r="M397" s="161"/>
      <c r="T397" s="162"/>
      <c r="AT397" s="157" t="s">
        <v>240</v>
      </c>
      <c r="AU397" s="157" t="s">
        <v>84</v>
      </c>
      <c r="AV397" s="12" t="s">
        <v>86</v>
      </c>
      <c r="AW397" s="12" t="s">
        <v>32</v>
      </c>
      <c r="AX397" s="12" t="s">
        <v>84</v>
      </c>
      <c r="AY397" s="157" t="s">
        <v>177</v>
      </c>
    </row>
    <row r="398" spans="2:65" s="1" customFormat="1" ht="24.2" customHeight="1">
      <c r="B398" s="32"/>
      <c r="C398" s="136" t="s">
        <v>510</v>
      </c>
      <c r="D398" s="136" t="s">
        <v>180</v>
      </c>
      <c r="E398" s="137" t="s">
        <v>4352</v>
      </c>
      <c r="F398" s="138" t="s">
        <v>4353</v>
      </c>
      <c r="G398" s="139" t="s">
        <v>393</v>
      </c>
      <c r="H398" s="140">
        <v>1</v>
      </c>
      <c r="I398" s="141"/>
      <c r="J398" s="142">
        <f>ROUND(I398*H398,2)</f>
        <v>0</v>
      </c>
      <c r="K398" s="138" t="s">
        <v>4285</v>
      </c>
      <c r="L398" s="32"/>
      <c r="M398" s="143" t="s">
        <v>1</v>
      </c>
      <c r="N398" s="144" t="s">
        <v>42</v>
      </c>
      <c r="P398" s="145">
        <f>O398*H398</f>
        <v>0</v>
      </c>
      <c r="Q398" s="145">
        <v>0</v>
      </c>
      <c r="R398" s="145">
        <f>Q398*H398</f>
        <v>0</v>
      </c>
      <c r="S398" s="145">
        <v>0</v>
      </c>
      <c r="T398" s="146">
        <f>S398*H398</f>
        <v>0</v>
      </c>
      <c r="AR398" s="147" t="s">
        <v>115</v>
      </c>
      <c r="AT398" s="147" t="s">
        <v>180</v>
      </c>
      <c r="AU398" s="147" t="s">
        <v>84</v>
      </c>
      <c r="AY398" s="17" t="s">
        <v>177</v>
      </c>
      <c r="BE398" s="148">
        <f>IF(N398="základní",J398,0)</f>
        <v>0</v>
      </c>
      <c r="BF398" s="148">
        <f>IF(N398="snížená",J398,0)</f>
        <v>0</v>
      </c>
      <c r="BG398" s="148">
        <f>IF(N398="zákl. přenesená",J398,0)</f>
        <v>0</v>
      </c>
      <c r="BH398" s="148">
        <f>IF(N398="sníž. přenesená",J398,0)</f>
        <v>0</v>
      </c>
      <c r="BI398" s="148">
        <f>IF(N398="nulová",J398,0)</f>
        <v>0</v>
      </c>
      <c r="BJ398" s="17" t="s">
        <v>84</v>
      </c>
      <c r="BK398" s="148">
        <f>ROUND(I398*H398,2)</f>
        <v>0</v>
      </c>
      <c r="BL398" s="17" t="s">
        <v>115</v>
      </c>
      <c r="BM398" s="147" t="s">
        <v>829</v>
      </c>
    </row>
    <row r="399" spans="2:65" s="1" customFormat="1" ht="19.5">
      <c r="B399" s="32"/>
      <c r="D399" s="149" t="s">
        <v>186</v>
      </c>
      <c r="F399" s="150" t="s">
        <v>4353</v>
      </c>
      <c r="I399" s="151"/>
      <c r="L399" s="32"/>
      <c r="M399" s="152"/>
      <c r="T399" s="56"/>
      <c r="AT399" s="17" t="s">
        <v>186</v>
      </c>
      <c r="AU399" s="17" t="s">
        <v>84</v>
      </c>
    </row>
    <row r="400" spans="2:65" s="13" customFormat="1" ht="11.25">
      <c r="B400" s="163"/>
      <c r="D400" s="149" t="s">
        <v>240</v>
      </c>
      <c r="E400" s="164" t="s">
        <v>1</v>
      </c>
      <c r="F400" s="165" t="s">
        <v>4158</v>
      </c>
      <c r="H400" s="164" t="s">
        <v>1</v>
      </c>
      <c r="I400" s="166"/>
      <c r="L400" s="163"/>
      <c r="M400" s="167"/>
      <c r="T400" s="168"/>
      <c r="AT400" s="164" t="s">
        <v>240</v>
      </c>
      <c r="AU400" s="164" t="s">
        <v>84</v>
      </c>
      <c r="AV400" s="13" t="s">
        <v>84</v>
      </c>
      <c r="AW400" s="13" t="s">
        <v>32</v>
      </c>
      <c r="AX400" s="13" t="s">
        <v>77</v>
      </c>
      <c r="AY400" s="164" t="s">
        <v>177</v>
      </c>
    </row>
    <row r="401" spans="2:65" s="12" customFormat="1" ht="11.25">
      <c r="B401" s="156"/>
      <c r="D401" s="149" t="s">
        <v>240</v>
      </c>
      <c r="E401" s="157" t="s">
        <v>1</v>
      </c>
      <c r="F401" s="158" t="s">
        <v>84</v>
      </c>
      <c r="H401" s="159">
        <v>1</v>
      </c>
      <c r="I401" s="160"/>
      <c r="L401" s="156"/>
      <c r="M401" s="161"/>
      <c r="T401" s="162"/>
      <c r="AT401" s="157" t="s">
        <v>240</v>
      </c>
      <c r="AU401" s="157" t="s">
        <v>84</v>
      </c>
      <c r="AV401" s="12" t="s">
        <v>86</v>
      </c>
      <c r="AW401" s="12" t="s">
        <v>32</v>
      </c>
      <c r="AX401" s="12" t="s">
        <v>77</v>
      </c>
      <c r="AY401" s="157" t="s">
        <v>177</v>
      </c>
    </row>
    <row r="402" spans="2:65" s="14" customFormat="1" ht="11.25">
      <c r="B402" s="169"/>
      <c r="D402" s="149" t="s">
        <v>240</v>
      </c>
      <c r="E402" s="170" t="s">
        <v>1</v>
      </c>
      <c r="F402" s="171" t="s">
        <v>263</v>
      </c>
      <c r="H402" s="172">
        <v>1</v>
      </c>
      <c r="I402" s="173"/>
      <c r="L402" s="169"/>
      <c r="M402" s="174"/>
      <c r="T402" s="175"/>
      <c r="AT402" s="170" t="s">
        <v>240</v>
      </c>
      <c r="AU402" s="170" t="s">
        <v>84</v>
      </c>
      <c r="AV402" s="14" t="s">
        <v>115</v>
      </c>
      <c r="AW402" s="14" t="s">
        <v>32</v>
      </c>
      <c r="AX402" s="14" t="s">
        <v>84</v>
      </c>
      <c r="AY402" s="170" t="s">
        <v>177</v>
      </c>
    </row>
    <row r="403" spans="2:65" s="1" customFormat="1" ht="16.5" customHeight="1">
      <c r="B403" s="32"/>
      <c r="C403" s="136" t="s">
        <v>516</v>
      </c>
      <c r="D403" s="136" t="s">
        <v>180</v>
      </c>
      <c r="E403" s="137" t="s">
        <v>4354</v>
      </c>
      <c r="F403" s="138" t="s">
        <v>4355</v>
      </c>
      <c r="G403" s="139" t="s">
        <v>183</v>
      </c>
      <c r="H403" s="140">
        <v>1</v>
      </c>
      <c r="I403" s="141"/>
      <c r="J403" s="142">
        <f>ROUND(I403*H403,2)</f>
        <v>0</v>
      </c>
      <c r="K403" s="138" t="s">
        <v>4285</v>
      </c>
      <c r="L403" s="32"/>
      <c r="M403" s="143" t="s">
        <v>1</v>
      </c>
      <c r="N403" s="144" t="s">
        <v>42</v>
      </c>
      <c r="P403" s="145">
        <f>O403*H403</f>
        <v>0</v>
      </c>
      <c r="Q403" s="145">
        <v>0</v>
      </c>
      <c r="R403" s="145">
        <f>Q403*H403</f>
        <v>0</v>
      </c>
      <c r="S403" s="145">
        <v>0</v>
      </c>
      <c r="T403" s="146">
        <f>S403*H403</f>
        <v>0</v>
      </c>
      <c r="AR403" s="147" t="s">
        <v>115</v>
      </c>
      <c r="AT403" s="147" t="s">
        <v>180</v>
      </c>
      <c r="AU403" s="147" t="s">
        <v>84</v>
      </c>
      <c r="AY403" s="17" t="s">
        <v>177</v>
      </c>
      <c r="BE403" s="148">
        <f>IF(N403="základní",J403,0)</f>
        <v>0</v>
      </c>
      <c r="BF403" s="148">
        <f>IF(N403="snížená",J403,0)</f>
        <v>0</v>
      </c>
      <c r="BG403" s="148">
        <f>IF(N403="zákl. přenesená",J403,0)</f>
        <v>0</v>
      </c>
      <c r="BH403" s="148">
        <f>IF(N403="sníž. přenesená",J403,0)</f>
        <v>0</v>
      </c>
      <c r="BI403" s="148">
        <f>IF(N403="nulová",J403,0)</f>
        <v>0</v>
      </c>
      <c r="BJ403" s="17" t="s">
        <v>84</v>
      </c>
      <c r="BK403" s="148">
        <f>ROUND(I403*H403,2)</f>
        <v>0</v>
      </c>
      <c r="BL403" s="17" t="s">
        <v>115</v>
      </c>
      <c r="BM403" s="147" t="s">
        <v>841</v>
      </c>
    </row>
    <row r="404" spans="2:65" s="1" customFormat="1" ht="11.25">
      <c r="B404" s="32"/>
      <c r="D404" s="149" t="s">
        <v>186</v>
      </c>
      <c r="F404" s="150" t="s">
        <v>4355</v>
      </c>
      <c r="I404" s="151"/>
      <c r="L404" s="32"/>
      <c r="M404" s="152"/>
      <c r="T404" s="56"/>
      <c r="AT404" s="17" t="s">
        <v>186</v>
      </c>
      <c r="AU404" s="17" t="s">
        <v>84</v>
      </c>
    </row>
    <row r="405" spans="2:65" s="13" customFormat="1" ht="11.25">
      <c r="B405" s="163"/>
      <c r="D405" s="149" t="s">
        <v>240</v>
      </c>
      <c r="E405" s="164" t="s">
        <v>1</v>
      </c>
      <c r="F405" s="165" t="s">
        <v>4158</v>
      </c>
      <c r="H405" s="164" t="s">
        <v>1</v>
      </c>
      <c r="I405" s="166"/>
      <c r="L405" s="163"/>
      <c r="M405" s="167"/>
      <c r="T405" s="168"/>
      <c r="AT405" s="164" t="s">
        <v>240</v>
      </c>
      <c r="AU405" s="164" t="s">
        <v>84</v>
      </c>
      <c r="AV405" s="13" t="s">
        <v>84</v>
      </c>
      <c r="AW405" s="13" t="s">
        <v>32</v>
      </c>
      <c r="AX405" s="13" t="s">
        <v>77</v>
      </c>
      <c r="AY405" s="164" t="s">
        <v>177</v>
      </c>
    </row>
    <row r="406" spans="2:65" s="12" customFormat="1" ht="11.25">
      <c r="B406" s="156"/>
      <c r="D406" s="149" t="s">
        <v>240</v>
      </c>
      <c r="E406" s="157" t="s">
        <v>1</v>
      </c>
      <c r="F406" s="158" t="s">
        <v>84</v>
      </c>
      <c r="H406" s="159">
        <v>1</v>
      </c>
      <c r="I406" s="160"/>
      <c r="L406" s="156"/>
      <c r="M406" s="161"/>
      <c r="T406" s="162"/>
      <c r="AT406" s="157" t="s">
        <v>240</v>
      </c>
      <c r="AU406" s="157" t="s">
        <v>84</v>
      </c>
      <c r="AV406" s="12" t="s">
        <v>86</v>
      </c>
      <c r="AW406" s="12" t="s">
        <v>32</v>
      </c>
      <c r="AX406" s="12" t="s">
        <v>77</v>
      </c>
      <c r="AY406" s="157" t="s">
        <v>177</v>
      </c>
    </row>
    <row r="407" spans="2:65" s="14" customFormat="1" ht="11.25">
      <c r="B407" s="169"/>
      <c r="D407" s="149" t="s">
        <v>240</v>
      </c>
      <c r="E407" s="170" t="s">
        <v>1</v>
      </c>
      <c r="F407" s="171" t="s">
        <v>263</v>
      </c>
      <c r="H407" s="172">
        <v>1</v>
      </c>
      <c r="I407" s="173"/>
      <c r="L407" s="169"/>
      <c r="M407" s="174"/>
      <c r="T407" s="175"/>
      <c r="AT407" s="170" t="s">
        <v>240</v>
      </c>
      <c r="AU407" s="170" t="s">
        <v>84</v>
      </c>
      <c r="AV407" s="14" t="s">
        <v>115</v>
      </c>
      <c r="AW407" s="14" t="s">
        <v>32</v>
      </c>
      <c r="AX407" s="14" t="s">
        <v>84</v>
      </c>
      <c r="AY407" s="170" t="s">
        <v>177</v>
      </c>
    </row>
    <row r="408" spans="2:65" s="1" customFormat="1" ht="16.5" customHeight="1">
      <c r="B408" s="32"/>
      <c r="C408" s="136" t="s">
        <v>523</v>
      </c>
      <c r="D408" s="136" t="s">
        <v>180</v>
      </c>
      <c r="E408" s="137" t="s">
        <v>4356</v>
      </c>
      <c r="F408" s="138" t="s">
        <v>4357</v>
      </c>
      <c r="G408" s="139" t="s">
        <v>183</v>
      </c>
      <c r="H408" s="140">
        <v>1</v>
      </c>
      <c r="I408" s="141"/>
      <c r="J408" s="142">
        <f>ROUND(I408*H408,2)</f>
        <v>0</v>
      </c>
      <c r="K408" s="138" t="s">
        <v>4285</v>
      </c>
      <c r="L408" s="32"/>
      <c r="M408" s="143" t="s">
        <v>1</v>
      </c>
      <c r="N408" s="144" t="s">
        <v>42</v>
      </c>
      <c r="P408" s="145">
        <f>O408*H408</f>
        <v>0</v>
      </c>
      <c r="Q408" s="145">
        <v>0</v>
      </c>
      <c r="R408" s="145">
        <f>Q408*H408</f>
        <v>0</v>
      </c>
      <c r="S408" s="145">
        <v>0</v>
      </c>
      <c r="T408" s="146">
        <f>S408*H408</f>
        <v>0</v>
      </c>
      <c r="AR408" s="147" t="s">
        <v>115</v>
      </c>
      <c r="AT408" s="147" t="s">
        <v>180</v>
      </c>
      <c r="AU408" s="147" t="s">
        <v>84</v>
      </c>
      <c r="AY408" s="17" t="s">
        <v>177</v>
      </c>
      <c r="BE408" s="148">
        <f>IF(N408="základní",J408,0)</f>
        <v>0</v>
      </c>
      <c r="BF408" s="148">
        <f>IF(N408="snížená",J408,0)</f>
        <v>0</v>
      </c>
      <c r="BG408" s="148">
        <f>IF(N408="zákl. přenesená",J408,0)</f>
        <v>0</v>
      </c>
      <c r="BH408" s="148">
        <f>IF(N408="sníž. přenesená",J408,0)</f>
        <v>0</v>
      </c>
      <c r="BI408" s="148">
        <f>IF(N408="nulová",J408,0)</f>
        <v>0</v>
      </c>
      <c r="BJ408" s="17" t="s">
        <v>84</v>
      </c>
      <c r="BK408" s="148">
        <f>ROUND(I408*H408,2)</f>
        <v>0</v>
      </c>
      <c r="BL408" s="17" t="s">
        <v>115</v>
      </c>
      <c r="BM408" s="147" t="s">
        <v>878</v>
      </c>
    </row>
    <row r="409" spans="2:65" s="1" customFormat="1" ht="11.25">
      <c r="B409" s="32"/>
      <c r="D409" s="149" t="s">
        <v>186</v>
      </c>
      <c r="F409" s="150" t="s">
        <v>4357</v>
      </c>
      <c r="I409" s="151"/>
      <c r="L409" s="32"/>
      <c r="M409" s="152"/>
      <c r="T409" s="56"/>
      <c r="AT409" s="17" t="s">
        <v>186</v>
      </c>
      <c r="AU409" s="17" t="s">
        <v>84</v>
      </c>
    </row>
    <row r="410" spans="2:65" s="13" customFormat="1" ht="11.25">
      <c r="B410" s="163"/>
      <c r="D410" s="149" t="s">
        <v>240</v>
      </c>
      <c r="E410" s="164" t="s">
        <v>1</v>
      </c>
      <c r="F410" s="165" t="s">
        <v>4158</v>
      </c>
      <c r="H410" s="164" t="s">
        <v>1</v>
      </c>
      <c r="I410" s="166"/>
      <c r="L410" s="163"/>
      <c r="M410" s="167"/>
      <c r="T410" s="168"/>
      <c r="AT410" s="164" t="s">
        <v>240</v>
      </c>
      <c r="AU410" s="164" t="s">
        <v>84</v>
      </c>
      <c r="AV410" s="13" t="s">
        <v>84</v>
      </c>
      <c r="AW410" s="13" t="s">
        <v>32</v>
      </c>
      <c r="AX410" s="13" t="s">
        <v>77</v>
      </c>
      <c r="AY410" s="164" t="s">
        <v>177</v>
      </c>
    </row>
    <row r="411" spans="2:65" s="12" customFormat="1" ht="11.25">
      <c r="B411" s="156"/>
      <c r="D411" s="149" t="s">
        <v>240</v>
      </c>
      <c r="E411" s="157" t="s">
        <v>1</v>
      </c>
      <c r="F411" s="158" t="s">
        <v>84</v>
      </c>
      <c r="H411" s="159">
        <v>1</v>
      </c>
      <c r="I411" s="160"/>
      <c r="L411" s="156"/>
      <c r="M411" s="161"/>
      <c r="T411" s="162"/>
      <c r="AT411" s="157" t="s">
        <v>240</v>
      </c>
      <c r="AU411" s="157" t="s">
        <v>84</v>
      </c>
      <c r="AV411" s="12" t="s">
        <v>86</v>
      </c>
      <c r="AW411" s="12" t="s">
        <v>32</v>
      </c>
      <c r="AX411" s="12" t="s">
        <v>77</v>
      </c>
      <c r="AY411" s="157" t="s">
        <v>177</v>
      </c>
    </row>
    <row r="412" spans="2:65" s="14" customFormat="1" ht="11.25">
      <c r="B412" s="169"/>
      <c r="D412" s="149" t="s">
        <v>240</v>
      </c>
      <c r="E412" s="170" t="s">
        <v>1</v>
      </c>
      <c r="F412" s="171" t="s">
        <v>263</v>
      </c>
      <c r="H412" s="172">
        <v>1</v>
      </c>
      <c r="I412" s="173"/>
      <c r="L412" s="169"/>
      <c r="M412" s="174"/>
      <c r="T412" s="175"/>
      <c r="AT412" s="170" t="s">
        <v>240</v>
      </c>
      <c r="AU412" s="170" t="s">
        <v>84</v>
      </c>
      <c r="AV412" s="14" t="s">
        <v>115</v>
      </c>
      <c r="AW412" s="14" t="s">
        <v>32</v>
      </c>
      <c r="AX412" s="14" t="s">
        <v>84</v>
      </c>
      <c r="AY412" s="170" t="s">
        <v>177</v>
      </c>
    </row>
    <row r="413" spans="2:65" s="1" customFormat="1" ht="16.5" customHeight="1">
      <c r="B413" s="32"/>
      <c r="C413" s="136" t="s">
        <v>536</v>
      </c>
      <c r="D413" s="136" t="s">
        <v>180</v>
      </c>
      <c r="E413" s="137" t="s">
        <v>4358</v>
      </c>
      <c r="F413" s="138" t="s">
        <v>4359</v>
      </c>
      <c r="G413" s="139" t="s">
        <v>236</v>
      </c>
      <c r="H413" s="140">
        <v>33.5</v>
      </c>
      <c r="I413" s="141"/>
      <c r="J413" s="142">
        <f>ROUND(I413*H413,2)</f>
        <v>0</v>
      </c>
      <c r="K413" s="138" t="s">
        <v>4156</v>
      </c>
      <c r="L413" s="32"/>
      <c r="M413" s="143" t="s">
        <v>1</v>
      </c>
      <c r="N413" s="144" t="s">
        <v>42</v>
      </c>
      <c r="P413" s="145">
        <f>O413*H413</f>
        <v>0</v>
      </c>
      <c r="Q413" s="145">
        <v>0</v>
      </c>
      <c r="R413" s="145">
        <f>Q413*H413</f>
        <v>0</v>
      </c>
      <c r="S413" s="145">
        <v>0</v>
      </c>
      <c r="T413" s="146">
        <f>S413*H413</f>
        <v>0</v>
      </c>
      <c r="AR413" s="147" t="s">
        <v>115</v>
      </c>
      <c r="AT413" s="147" t="s">
        <v>180</v>
      </c>
      <c r="AU413" s="147" t="s">
        <v>84</v>
      </c>
      <c r="AY413" s="17" t="s">
        <v>177</v>
      </c>
      <c r="BE413" s="148">
        <f>IF(N413="základní",J413,0)</f>
        <v>0</v>
      </c>
      <c r="BF413" s="148">
        <f>IF(N413="snížená",J413,0)</f>
        <v>0</v>
      </c>
      <c r="BG413" s="148">
        <f>IF(N413="zákl. přenesená",J413,0)</f>
        <v>0</v>
      </c>
      <c r="BH413" s="148">
        <f>IF(N413="sníž. přenesená",J413,0)</f>
        <v>0</v>
      </c>
      <c r="BI413" s="148">
        <f>IF(N413="nulová",J413,0)</f>
        <v>0</v>
      </c>
      <c r="BJ413" s="17" t="s">
        <v>84</v>
      </c>
      <c r="BK413" s="148">
        <f>ROUND(I413*H413,2)</f>
        <v>0</v>
      </c>
      <c r="BL413" s="17" t="s">
        <v>115</v>
      </c>
      <c r="BM413" s="147" t="s">
        <v>889</v>
      </c>
    </row>
    <row r="414" spans="2:65" s="1" customFormat="1" ht="11.25">
      <c r="B414" s="32"/>
      <c r="D414" s="149" t="s">
        <v>186</v>
      </c>
      <c r="F414" s="150" t="s">
        <v>4359</v>
      </c>
      <c r="I414" s="151"/>
      <c r="L414" s="32"/>
      <c r="M414" s="152"/>
      <c r="T414" s="56"/>
      <c r="AT414" s="17" t="s">
        <v>186</v>
      </c>
      <c r="AU414" s="17" t="s">
        <v>84</v>
      </c>
    </row>
    <row r="415" spans="2:65" s="1" customFormat="1" ht="19.5">
      <c r="B415" s="32"/>
      <c r="D415" s="149" t="s">
        <v>784</v>
      </c>
      <c r="F415" s="193" t="s">
        <v>4360</v>
      </c>
      <c r="I415" s="151"/>
      <c r="L415" s="32"/>
      <c r="M415" s="152"/>
      <c r="T415" s="56"/>
      <c r="AT415" s="17" t="s">
        <v>784</v>
      </c>
      <c r="AU415" s="17" t="s">
        <v>84</v>
      </c>
    </row>
    <row r="416" spans="2:65" s="13" customFormat="1" ht="11.25">
      <c r="B416" s="163"/>
      <c r="D416" s="149" t="s">
        <v>240</v>
      </c>
      <c r="E416" s="164" t="s">
        <v>1</v>
      </c>
      <c r="F416" s="165" t="s">
        <v>4158</v>
      </c>
      <c r="H416" s="164" t="s">
        <v>1</v>
      </c>
      <c r="I416" s="166"/>
      <c r="L416" s="163"/>
      <c r="M416" s="167"/>
      <c r="T416" s="168"/>
      <c r="AT416" s="164" t="s">
        <v>240</v>
      </c>
      <c r="AU416" s="164" t="s">
        <v>84</v>
      </c>
      <c r="AV416" s="13" t="s">
        <v>84</v>
      </c>
      <c r="AW416" s="13" t="s">
        <v>32</v>
      </c>
      <c r="AX416" s="13" t="s">
        <v>77</v>
      </c>
      <c r="AY416" s="164" t="s">
        <v>177</v>
      </c>
    </row>
    <row r="417" spans="2:65" s="13" customFormat="1" ht="11.25">
      <c r="B417" s="163"/>
      <c r="D417" s="149" t="s">
        <v>240</v>
      </c>
      <c r="E417" s="164" t="s">
        <v>1</v>
      </c>
      <c r="F417" s="165" t="s">
        <v>4361</v>
      </c>
      <c r="H417" s="164" t="s">
        <v>1</v>
      </c>
      <c r="I417" s="166"/>
      <c r="L417" s="163"/>
      <c r="M417" s="167"/>
      <c r="T417" s="168"/>
      <c r="AT417" s="164" t="s">
        <v>240</v>
      </c>
      <c r="AU417" s="164" t="s">
        <v>84</v>
      </c>
      <c r="AV417" s="13" t="s">
        <v>84</v>
      </c>
      <c r="AW417" s="13" t="s">
        <v>32</v>
      </c>
      <c r="AX417" s="13" t="s">
        <v>77</v>
      </c>
      <c r="AY417" s="164" t="s">
        <v>177</v>
      </c>
    </row>
    <row r="418" spans="2:65" s="12" customFormat="1" ht="11.25">
      <c r="B418" s="156"/>
      <c r="D418" s="149" t="s">
        <v>240</v>
      </c>
      <c r="E418" s="157" t="s">
        <v>1</v>
      </c>
      <c r="F418" s="158" t="s">
        <v>4362</v>
      </c>
      <c r="H418" s="159">
        <v>3.9</v>
      </c>
      <c r="I418" s="160"/>
      <c r="L418" s="156"/>
      <c r="M418" s="161"/>
      <c r="T418" s="162"/>
      <c r="AT418" s="157" t="s">
        <v>240</v>
      </c>
      <c r="AU418" s="157" t="s">
        <v>84</v>
      </c>
      <c r="AV418" s="12" t="s">
        <v>86</v>
      </c>
      <c r="AW418" s="12" t="s">
        <v>32</v>
      </c>
      <c r="AX418" s="12" t="s">
        <v>77</v>
      </c>
      <c r="AY418" s="157" t="s">
        <v>177</v>
      </c>
    </row>
    <row r="419" spans="2:65" s="13" customFormat="1" ht="11.25">
      <c r="B419" s="163"/>
      <c r="D419" s="149" t="s">
        <v>240</v>
      </c>
      <c r="E419" s="164" t="s">
        <v>1</v>
      </c>
      <c r="F419" s="165" t="s">
        <v>4363</v>
      </c>
      <c r="H419" s="164" t="s">
        <v>1</v>
      </c>
      <c r="I419" s="166"/>
      <c r="L419" s="163"/>
      <c r="M419" s="167"/>
      <c r="T419" s="168"/>
      <c r="AT419" s="164" t="s">
        <v>240</v>
      </c>
      <c r="AU419" s="164" t="s">
        <v>84</v>
      </c>
      <c r="AV419" s="13" t="s">
        <v>84</v>
      </c>
      <c r="AW419" s="13" t="s">
        <v>32</v>
      </c>
      <c r="AX419" s="13" t="s">
        <v>77</v>
      </c>
      <c r="AY419" s="164" t="s">
        <v>177</v>
      </c>
    </row>
    <row r="420" spans="2:65" s="12" customFormat="1" ht="11.25">
      <c r="B420" s="156"/>
      <c r="D420" s="149" t="s">
        <v>240</v>
      </c>
      <c r="E420" s="157" t="s">
        <v>1</v>
      </c>
      <c r="F420" s="158" t="s">
        <v>4364</v>
      </c>
      <c r="H420" s="159">
        <v>29.6</v>
      </c>
      <c r="I420" s="160"/>
      <c r="L420" s="156"/>
      <c r="M420" s="161"/>
      <c r="T420" s="162"/>
      <c r="AT420" s="157" t="s">
        <v>240</v>
      </c>
      <c r="AU420" s="157" t="s">
        <v>84</v>
      </c>
      <c r="AV420" s="12" t="s">
        <v>86</v>
      </c>
      <c r="AW420" s="12" t="s">
        <v>32</v>
      </c>
      <c r="AX420" s="12" t="s">
        <v>77</v>
      </c>
      <c r="AY420" s="157" t="s">
        <v>177</v>
      </c>
    </row>
    <row r="421" spans="2:65" s="14" customFormat="1" ht="11.25">
      <c r="B421" s="169"/>
      <c r="D421" s="149" t="s">
        <v>240</v>
      </c>
      <c r="E421" s="170" t="s">
        <v>1</v>
      </c>
      <c r="F421" s="171" t="s">
        <v>263</v>
      </c>
      <c r="H421" s="172">
        <v>33.5</v>
      </c>
      <c r="I421" s="173"/>
      <c r="L421" s="169"/>
      <c r="M421" s="174"/>
      <c r="T421" s="175"/>
      <c r="AT421" s="170" t="s">
        <v>240</v>
      </c>
      <c r="AU421" s="170" t="s">
        <v>84</v>
      </c>
      <c r="AV421" s="14" t="s">
        <v>115</v>
      </c>
      <c r="AW421" s="14" t="s">
        <v>32</v>
      </c>
      <c r="AX421" s="14" t="s">
        <v>84</v>
      </c>
      <c r="AY421" s="170" t="s">
        <v>177</v>
      </c>
    </row>
    <row r="422" spans="2:65" s="1" customFormat="1" ht="33" customHeight="1">
      <c r="B422" s="32"/>
      <c r="C422" s="136" t="s">
        <v>548</v>
      </c>
      <c r="D422" s="136" t="s">
        <v>180</v>
      </c>
      <c r="E422" s="137" t="s">
        <v>4365</v>
      </c>
      <c r="F422" s="138" t="s">
        <v>4366</v>
      </c>
      <c r="G422" s="139" t="s">
        <v>393</v>
      </c>
      <c r="H422" s="140">
        <v>6</v>
      </c>
      <c r="I422" s="141"/>
      <c r="J422" s="142">
        <f>ROUND(I422*H422,2)</f>
        <v>0</v>
      </c>
      <c r="K422" s="138" t="s">
        <v>4156</v>
      </c>
      <c r="L422" s="32"/>
      <c r="M422" s="143" t="s">
        <v>1</v>
      </c>
      <c r="N422" s="144" t="s">
        <v>42</v>
      </c>
      <c r="P422" s="145">
        <f>O422*H422</f>
        <v>0</v>
      </c>
      <c r="Q422" s="145">
        <v>0</v>
      </c>
      <c r="R422" s="145">
        <f>Q422*H422</f>
        <v>0</v>
      </c>
      <c r="S422" s="145">
        <v>0</v>
      </c>
      <c r="T422" s="146">
        <f>S422*H422</f>
        <v>0</v>
      </c>
      <c r="AR422" s="147" t="s">
        <v>115</v>
      </c>
      <c r="AT422" s="147" t="s">
        <v>180</v>
      </c>
      <c r="AU422" s="147" t="s">
        <v>84</v>
      </c>
      <c r="AY422" s="17" t="s">
        <v>177</v>
      </c>
      <c r="BE422" s="148">
        <f>IF(N422="základní",J422,0)</f>
        <v>0</v>
      </c>
      <c r="BF422" s="148">
        <f>IF(N422="snížená",J422,0)</f>
        <v>0</v>
      </c>
      <c r="BG422" s="148">
        <f>IF(N422="zákl. přenesená",J422,0)</f>
        <v>0</v>
      </c>
      <c r="BH422" s="148">
        <f>IF(N422="sníž. přenesená",J422,0)</f>
        <v>0</v>
      </c>
      <c r="BI422" s="148">
        <f>IF(N422="nulová",J422,0)</f>
        <v>0</v>
      </c>
      <c r="BJ422" s="17" t="s">
        <v>84</v>
      </c>
      <c r="BK422" s="148">
        <f>ROUND(I422*H422,2)</f>
        <v>0</v>
      </c>
      <c r="BL422" s="17" t="s">
        <v>115</v>
      </c>
      <c r="BM422" s="147" t="s">
        <v>901</v>
      </c>
    </row>
    <row r="423" spans="2:65" s="1" customFormat="1" ht="19.5">
      <c r="B423" s="32"/>
      <c r="D423" s="149" t="s">
        <v>186</v>
      </c>
      <c r="F423" s="150" t="s">
        <v>4366</v>
      </c>
      <c r="I423" s="151"/>
      <c r="L423" s="32"/>
      <c r="M423" s="152"/>
      <c r="T423" s="56"/>
      <c r="AT423" s="17" t="s">
        <v>186</v>
      </c>
      <c r="AU423" s="17" t="s">
        <v>84</v>
      </c>
    </row>
    <row r="424" spans="2:65" s="13" customFormat="1" ht="11.25">
      <c r="B424" s="163"/>
      <c r="D424" s="149" t="s">
        <v>240</v>
      </c>
      <c r="E424" s="164" t="s">
        <v>1</v>
      </c>
      <c r="F424" s="165" t="s">
        <v>4158</v>
      </c>
      <c r="H424" s="164" t="s">
        <v>1</v>
      </c>
      <c r="I424" s="166"/>
      <c r="L424" s="163"/>
      <c r="M424" s="167"/>
      <c r="T424" s="168"/>
      <c r="AT424" s="164" t="s">
        <v>240</v>
      </c>
      <c r="AU424" s="164" t="s">
        <v>84</v>
      </c>
      <c r="AV424" s="13" t="s">
        <v>84</v>
      </c>
      <c r="AW424" s="13" t="s">
        <v>32</v>
      </c>
      <c r="AX424" s="13" t="s">
        <v>77</v>
      </c>
      <c r="AY424" s="164" t="s">
        <v>177</v>
      </c>
    </row>
    <row r="425" spans="2:65" s="13" customFormat="1" ht="11.25">
      <c r="B425" s="163"/>
      <c r="D425" s="149" t="s">
        <v>240</v>
      </c>
      <c r="E425" s="164" t="s">
        <v>1</v>
      </c>
      <c r="F425" s="165" t="s">
        <v>4367</v>
      </c>
      <c r="H425" s="164" t="s">
        <v>1</v>
      </c>
      <c r="I425" s="166"/>
      <c r="L425" s="163"/>
      <c r="M425" s="167"/>
      <c r="T425" s="168"/>
      <c r="AT425" s="164" t="s">
        <v>240</v>
      </c>
      <c r="AU425" s="164" t="s">
        <v>84</v>
      </c>
      <c r="AV425" s="13" t="s">
        <v>84</v>
      </c>
      <c r="AW425" s="13" t="s">
        <v>32</v>
      </c>
      <c r="AX425" s="13" t="s">
        <v>77</v>
      </c>
      <c r="AY425" s="164" t="s">
        <v>177</v>
      </c>
    </row>
    <row r="426" spans="2:65" s="13" customFormat="1" ht="11.25">
      <c r="B426" s="163"/>
      <c r="D426" s="149" t="s">
        <v>240</v>
      </c>
      <c r="E426" s="164" t="s">
        <v>1</v>
      </c>
      <c r="F426" s="165" t="s">
        <v>4368</v>
      </c>
      <c r="H426" s="164" t="s">
        <v>1</v>
      </c>
      <c r="I426" s="166"/>
      <c r="L426" s="163"/>
      <c r="M426" s="167"/>
      <c r="T426" s="168"/>
      <c r="AT426" s="164" t="s">
        <v>240</v>
      </c>
      <c r="AU426" s="164" t="s">
        <v>84</v>
      </c>
      <c r="AV426" s="13" t="s">
        <v>84</v>
      </c>
      <c r="AW426" s="13" t="s">
        <v>32</v>
      </c>
      <c r="AX426" s="13" t="s">
        <v>77</v>
      </c>
      <c r="AY426" s="164" t="s">
        <v>177</v>
      </c>
    </row>
    <row r="427" spans="2:65" s="13" customFormat="1" ht="11.25">
      <c r="B427" s="163"/>
      <c r="D427" s="149" t="s">
        <v>240</v>
      </c>
      <c r="E427" s="164" t="s">
        <v>1</v>
      </c>
      <c r="F427" s="165" t="s">
        <v>4369</v>
      </c>
      <c r="H427" s="164" t="s">
        <v>1</v>
      </c>
      <c r="I427" s="166"/>
      <c r="L427" s="163"/>
      <c r="M427" s="167"/>
      <c r="T427" s="168"/>
      <c r="AT427" s="164" t="s">
        <v>240</v>
      </c>
      <c r="AU427" s="164" t="s">
        <v>84</v>
      </c>
      <c r="AV427" s="13" t="s">
        <v>84</v>
      </c>
      <c r="AW427" s="13" t="s">
        <v>32</v>
      </c>
      <c r="AX427" s="13" t="s">
        <v>77</v>
      </c>
      <c r="AY427" s="164" t="s">
        <v>177</v>
      </c>
    </row>
    <row r="428" spans="2:65" s="13" customFormat="1" ht="11.25">
      <c r="B428" s="163"/>
      <c r="D428" s="149" t="s">
        <v>240</v>
      </c>
      <c r="E428" s="164" t="s">
        <v>1</v>
      </c>
      <c r="F428" s="165" t="s">
        <v>4370</v>
      </c>
      <c r="H428" s="164" t="s">
        <v>1</v>
      </c>
      <c r="I428" s="166"/>
      <c r="L428" s="163"/>
      <c r="M428" s="167"/>
      <c r="T428" s="168"/>
      <c r="AT428" s="164" t="s">
        <v>240</v>
      </c>
      <c r="AU428" s="164" t="s">
        <v>84</v>
      </c>
      <c r="AV428" s="13" t="s">
        <v>84</v>
      </c>
      <c r="AW428" s="13" t="s">
        <v>32</v>
      </c>
      <c r="AX428" s="13" t="s">
        <v>77</v>
      </c>
      <c r="AY428" s="164" t="s">
        <v>177</v>
      </c>
    </row>
    <row r="429" spans="2:65" s="12" customFormat="1" ht="11.25">
      <c r="B429" s="156"/>
      <c r="D429" s="149" t="s">
        <v>240</v>
      </c>
      <c r="E429" s="157" t="s">
        <v>1</v>
      </c>
      <c r="F429" s="158" t="s">
        <v>277</v>
      </c>
      <c r="H429" s="159">
        <v>6</v>
      </c>
      <c r="I429" s="160"/>
      <c r="L429" s="156"/>
      <c r="M429" s="161"/>
      <c r="T429" s="162"/>
      <c r="AT429" s="157" t="s">
        <v>240</v>
      </c>
      <c r="AU429" s="157" t="s">
        <v>84</v>
      </c>
      <c r="AV429" s="12" t="s">
        <v>86</v>
      </c>
      <c r="AW429" s="12" t="s">
        <v>32</v>
      </c>
      <c r="AX429" s="12" t="s">
        <v>84</v>
      </c>
      <c r="AY429" s="157" t="s">
        <v>177</v>
      </c>
    </row>
    <row r="430" spans="2:65" s="1" customFormat="1" ht="33" customHeight="1">
      <c r="B430" s="32"/>
      <c r="C430" s="136" t="s">
        <v>554</v>
      </c>
      <c r="D430" s="136" t="s">
        <v>180</v>
      </c>
      <c r="E430" s="137" t="s">
        <v>4371</v>
      </c>
      <c r="F430" s="138" t="s">
        <v>4372</v>
      </c>
      <c r="G430" s="139" t="s">
        <v>393</v>
      </c>
      <c r="H430" s="140">
        <v>10</v>
      </c>
      <c r="I430" s="141"/>
      <c r="J430" s="142">
        <f>ROUND(I430*H430,2)</f>
        <v>0</v>
      </c>
      <c r="K430" s="138" t="s">
        <v>4156</v>
      </c>
      <c r="L430" s="32"/>
      <c r="M430" s="143" t="s">
        <v>1</v>
      </c>
      <c r="N430" s="144" t="s">
        <v>42</v>
      </c>
      <c r="P430" s="145">
        <f>O430*H430</f>
        <v>0</v>
      </c>
      <c r="Q430" s="145">
        <v>0</v>
      </c>
      <c r="R430" s="145">
        <f>Q430*H430</f>
        <v>0</v>
      </c>
      <c r="S430" s="145">
        <v>0</v>
      </c>
      <c r="T430" s="146">
        <f>S430*H430</f>
        <v>0</v>
      </c>
      <c r="AR430" s="147" t="s">
        <v>115</v>
      </c>
      <c r="AT430" s="147" t="s">
        <v>180</v>
      </c>
      <c r="AU430" s="147" t="s">
        <v>84</v>
      </c>
      <c r="AY430" s="17" t="s">
        <v>177</v>
      </c>
      <c r="BE430" s="148">
        <f>IF(N430="základní",J430,0)</f>
        <v>0</v>
      </c>
      <c r="BF430" s="148">
        <f>IF(N430="snížená",J430,0)</f>
        <v>0</v>
      </c>
      <c r="BG430" s="148">
        <f>IF(N430="zákl. přenesená",J430,0)</f>
        <v>0</v>
      </c>
      <c r="BH430" s="148">
        <f>IF(N430="sníž. přenesená",J430,0)</f>
        <v>0</v>
      </c>
      <c r="BI430" s="148">
        <f>IF(N430="nulová",J430,0)</f>
        <v>0</v>
      </c>
      <c r="BJ430" s="17" t="s">
        <v>84</v>
      </c>
      <c r="BK430" s="148">
        <f>ROUND(I430*H430,2)</f>
        <v>0</v>
      </c>
      <c r="BL430" s="17" t="s">
        <v>115</v>
      </c>
      <c r="BM430" s="147" t="s">
        <v>938</v>
      </c>
    </row>
    <row r="431" spans="2:65" s="1" customFormat="1" ht="19.5">
      <c r="B431" s="32"/>
      <c r="D431" s="149" t="s">
        <v>186</v>
      </c>
      <c r="F431" s="150" t="s">
        <v>4372</v>
      </c>
      <c r="I431" s="151"/>
      <c r="L431" s="32"/>
      <c r="M431" s="152"/>
      <c r="T431" s="56"/>
      <c r="AT431" s="17" t="s">
        <v>186</v>
      </c>
      <c r="AU431" s="17" t="s">
        <v>84</v>
      </c>
    </row>
    <row r="432" spans="2:65" s="13" customFormat="1" ht="11.25">
      <c r="B432" s="163"/>
      <c r="D432" s="149" t="s">
        <v>240</v>
      </c>
      <c r="E432" s="164" t="s">
        <v>1</v>
      </c>
      <c r="F432" s="165" t="s">
        <v>4158</v>
      </c>
      <c r="H432" s="164" t="s">
        <v>1</v>
      </c>
      <c r="I432" s="166"/>
      <c r="L432" s="163"/>
      <c r="M432" s="167"/>
      <c r="T432" s="168"/>
      <c r="AT432" s="164" t="s">
        <v>240</v>
      </c>
      <c r="AU432" s="164" t="s">
        <v>84</v>
      </c>
      <c r="AV432" s="13" t="s">
        <v>84</v>
      </c>
      <c r="AW432" s="13" t="s">
        <v>32</v>
      </c>
      <c r="AX432" s="13" t="s">
        <v>77</v>
      </c>
      <c r="AY432" s="164" t="s">
        <v>177</v>
      </c>
    </row>
    <row r="433" spans="2:65" s="13" customFormat="1" ht="11.25">
      <c r="B433" s="163"/>
      <c r="D433" s="149" t="s">
        <v>240</v>
      </c>
      <c r="E433" s="164" t="s">
        <v>1</v>
      </c>
      <c r="F433" s="165" t="s">
        <v>4367</v>
      </c>
      <c r="H433" s="164" t="s">
        <v>1</v>
      </c>
      <c r="I433" s="166"/>
      <c r="L433" s="163"/>
      <c r="M433" s="167"/>
      <c r="T433" s="168"/>
      <c r="AT433" s="164" t="s">
        <v>240</v>
      </c>
      <c r="AU433" s="164" t="s">
        <v>84</v>
      </c>
      <c r="AV433" s="13" t="s">
        <v>84</v>
      </c>
      <c r="AW433" s="13" t="s">
        <v>32</v>
      </c>
      <c r="AX433" s="13" t="s">
        <v>77</v>
      </c>
      <c r="AY433" s="164" t="s">
        <v>177</v>
      </c>
    </row>
    <row r="434" spans="2:65" s="13" customFormat="1" ht="11.25">
      <c r="B434" s="163"/>
      <c r="D434" s="149" t="s">
        <v>240</v>
      </c>
      <c r="E434" s="164" t="s">
        <v>1</v>
      </c>
      <c r="F434" s="165" t="s">
        <v>4373</v>
      </c>
      <c r="H434" s="164" t="s">
        <v>1</v>
      </c>
      <c r="I434" s="166"/>
      <c r="L434" s="163"/>
      <c r="M434" s="167"/>
      <c r="T434" s="168"/>
      <c r="AT434" s="164" t="s">
        <v>240</v>
      </c>
      <c r="AU434" s="164" t="s">
        <v>84</v>
      </c>
      <c r="AV434" s="13" t="s">
        <v>84</v>
      </c>
      <c r="AW434" s="13" t="s">
        <v>32</v>
      </c>
      <c r="AX434" s="13" t="s">
        <v>77</v>
      </c>
      <c r="AY434" s="164" t="s">
        <v>177</v>
      </c>
    </row>
    <row r="435" spans="2:65" s="13" customFormat="1" ht="11.25">
      <c r="B435" s="163"/>
      <c r="D435" s="149" t="s">
        <v>240</v>
      </c>
      <c r="E435" s="164" t="s">
        <v>1</v>
      </c>
      <c r="F435" s="165" t="s">
        <v>4369</v>
      </c>
      <c r="H435" s="164" t="s">
        <v>1</v>
      </c>
      <c r="I435" s="166"/>
      <c r="L435" s="163"/>
      <c r="M435" s="167"/>
      <c r="T435" s="168"/>
      <c r="AT435" s="164" t="s">
        <v>240</v>
      </c>
      <c r="AU435" s="164" t="s">
        <v>84</v>
      </c>
      <c r="AV435" s="13" t="s">
        <v>84</v>
      </c>
      <c r="AW435" s="13" t="s">
        <v>32</v>
      </c>
      <c r="AX435" s="13" t="s">
        <v>77</v>
      </c>
      <c r="AY435" s="164" t="s">
        <v>177</v>
      </c>
    </row>
    <row r="436" spans="2:65" s="13" customFormat="1" ht="11.25">
      <c r="B436" s="163"/>
      <c r="D436" s="149" t="s">
        <v>240</v>
      </c>
      <c r="E436" s="164" t="s">
        <v>1</v>
      </c>
      <c r="F436" s="165" t="s">
        <v>4370</v>
      </c>
      <c r="H436" s="164" t="s">
        <v>1</v>
      </c>
      <c r="I436" s="166"/>
      <c r="L436" s="163"/>
      <c r="M436" s="167"/>
      <c r="T436" s="168"/>
      <c r="AT436" s="164" t="s">
        <v>240</v>
      </c>
      <c r="AU436" s="164" t="s">
        <v>84</v>
      </c>
      <c r="AV436" s="13" t="s">
        <v>84</v>
      </c>
      <c r="AW436" s="13" t="s">
        <v>32</v>
      </c>
      <c r="AX436" s="13" t="s">
        <v>77</v>
      </c>
      <c r="AY436" s="164" t="s">
        <v>177</v>
      </c>
    </row>
    <row r="437" spans="2:65" s="12" customFormat="1" ht="11.25">
      <c r="B437" s="156"/>
      <c r="D437" s="149" t="s">
        <v>240</v>
      </c>
      <c r="E437" s="157" t="s">
        <v>1</v>
      </c>
      <c r="F437" s="158" t="s">
        <v>304</v>
      </c>
      <c r="H437" s="159">
        <v>10</v>
      </c>
      <c r="I437" s="160"/>
      <c r="L437" s="156"/>
      <c r="M437" s="161"/>
      <c r="T437" s="162"/>
      <c r="AT437" s="157" t="s">
        <v>240</v>
      </c>
      <c r="AU437" s="157" t="s">
        <v>84</v>
      </c>
      <c r="AV437" s="12" t="s">
        <v>86</v>
      </c>
      <c r="AW437" s="12" t="s">
        <v>32</v>
      </c>
      <c r="AX437" s="12" t="s">
        <v>84</v>
      </c>
      <c r="AY437" s="157" t="s">
        <v>177</v>
      </c>
    </row>
    <row r="438" spans="2:65" s="1" customFormat="1" ht="33" customHeight="1">
      <c r="B438" s="32"/>
      <c r="C438" s="136" t="s">
        <v>564</v>
      </c>
      <c r="D438" s="136" t="s">
        <v>180</v>
      </c>
      <c r="E438" s="137" t="s">
        <v>4374</v>
      </c>
      <c r="F438" s="138" t="s">
        <v>4375</v>
      </c>
      <c r="G438" s="139" t="s">
        <v>393</v>
      </c>
      <c r="H438" s="140">
        <v>4</v>
      </c>
      <c r="I438" s="141"/>
      <c r="J438" s="142">
        <f>ROUND(I438*H438,2)</f>
        <v>0</v>
      </c>
      <c r="K438" s="138" t="s">
        <v>4156</v>
      </c>
      <c r="L438" s="32"/>
      <c r="M438" s="143" t="s">
        <v>1</v>
      </c>
      <c r="N438" s="144" t="s">
        <v>42</v>
      </c>
      <c r="P438" s="145">
        <f>O438*H438</f>
        <v>0</v>
      </c>
      <c r="Q438" s="145">
        <v>0</v>
      </c>
      <c r="R438" s="145">
        <f>Q438*H438</f>
        <v>0</v>
      </c>
      <c r="S438" s="145">
        <v>0</v>
      </c>
      <c r="T438" s="146">
        <f>S438*H438</f>
        <v>0</v>
      </c>
      <c r="AR438" s="147" t="s">
        <v>115</v>
      </c>
      <c r="AT438" s="147" t="s">
        <v>180</v>
      </c>
      <c r="AU438" s="147" t="s">
        <v>84</v>
      </c>
      <c r="AY438" s="17" t="s">
        <v>177</v>
      </c>
      <c r="BE438" s="148">
        <f>IF(N438="základní",J438,0)</f>
        <v>0</v>
      </c>
      <c r="BF438" s="148">
        <f>IF(N438="snížená",J438,0)</f>
        <v>0</v>
      </c>
      <c r="BG438" s="148">
        <f>IF(N438="zákl. přenesená",J438,0)</f>
        <v>0</v>
      </c>
      <c r="BH438" s="148">
        <f>IF(N438="sníž. přenesená",J438,0)</f>
        <v>0</v>
      </c>
      <c r="BI438" s="148">
        <f>IF(N438="nulová",J438,0)</f>
        <v>0</v>
      </c>
      <c r="BJ438" s="17" t="s">
        <v>84</v>
      </c>
      <c r="BK438" s="148">
        <f>ROUND(I438*H438,2)</f>
        <v>0</v>
      </c>
      <c r="BL438" s="17" t="s">
        <v>115</v>
      </c>
      <c r="BM438" s="147" t="s">
        <v>951</v>
      </c>
    </row>
    <row r="439" spans="2:65" s="1" customFormat="1" ht="19.5">
      <c r="B439" s="32"/>
      <c r="D439" s="149" t="s">
        <v>186</v>
      </c>
      <c r="F439" s="150" t="s">
        <v>4375</v>
      </c>
      <c r="I439" s="151"/>
      <c r="L439" s="32"/>
      <c r="M439" s="152"/>
      <c r="T439" s="56"/>
      <c r="AT439" s="17" t="s">
        <v>186</v>
      </c>
      <c r="AU439" s="17" t="s">
        <v>84</v>
      </c>
    </row>
    <row r="440" spans="2:65" s="13" customFormat="1" ht="11.25">
      <c r="B440" s="163"/>
      <c r="D440" s="149" t="s">
        <v>240</v>
      </c>
      <c r="E440" s="164" t="s">
        <v>1</v>
      </c>
      <c r="F440" s="165" t="s">
        <v>4158</v>
      </c>
      <c r="H440" s="164" t="s">
        <v>1</v>
      </c>
      <c r="I440" s="166"/>
      <c r="L440" s="163"/>
      <c r="M440" s="167"/>
      <c r="T440" s="168"/>
      <c r="AT440" s="164" t="s">
        <v>240</v>
      </c>
      <c r="AU440" s="164" t="s">
        <v>84</v>
      </c>
      <c r="AV440" s="13" t="s">
        <v>84</v>
      </c>
      <c r="AW440" s="13" t="s">
        <v>32</v>
      </c>
      <c r="AX440" s="13" t="s">
        <v>77</v>
      </c>
      <c r="AY440" s="164" t="s">
        <v>177</v>
      </c>
    </row>
    <row r="441" spans="2:65" s="13" customFormat="1" ht="11.25">
      <c r="B441" s="163"/>
      <c r="D441" s="149" t="s">
        <v>240</v>
      </c>
      <c r="E441" s="164" t="s">
        <v>1</v>
      </c>
      <c r="F441" s="165" t="s">
        <v>4367</v>
      </c>
      <c r="H441" s="164" t="s">
        <v>1</v>
      </c>
      <c r="I441" s="166"/>
      <c r="L441" s="163"/>
      <c r="M441" s="167"/>
      <c r="T441" s="168"/>
      <c r="AT441" s="164" t="s">
        <v>240</v>
      </c>
      <c r="AU441" s="164" t="s">
        <v>84</v>
      </c>
      <c r="AV441" s="13" t="s">
        <v>84</v>
      </c>
      <c r="AW441" s="13" t="s">
        <v>32</v>
      </c>
      <c r="AX441" s="13" t="s">
        <v>77</v>
      </c>
      <c r="AY441" s="164" t="s">
        <v>177</v>
      </c>
    </row>
    <row r="442" spans="2:65" s="13" customFormat="1" ht="11.25">
      <c r="B442" s="163"/>
      <c r="D442" s="149" t="s">
        <v>240</v>
      </c>
      <c r="E442" s="164" t="s">
        <v>1</v>
      </c>
      <c r="F442" s="165" t="s">
        <v>4376</v>
      </c>
      <c r="H442" s="164" t="s">
        <v>1</v>
      </c>
      <c r="I442" s="166"/>
      <c r="L442" s="163"/>
      <c r="M442" s="167"/>
      <c r="T442" s="168"/>
      <c r="AT442" s="164" t="s">
        <v>240</v>
      </c>
      <c r="AU442" s="164" t="s">
        <v>84</v>
      </c>
      <c r="AV442" s="13" t="s">
        <v>84</v>
      </c>
      <c r="AW442" s="13" t="s">
        <v>32</v>
      </c>
      <c r="AX442" s="13" t="s">
        <v>77</v>
      </c>
      <c r="AY442" s="164" t="s">
        <v>177</v>
      </c>
    </row>
    <row r="443" spans="2:65" s="13" customFormat="1" ht="11.25">
      <c r="B443" s="163"/>
      <c r="D443" s="149" t="s">
        <v>240</v>
      </c>
      <c r="E443" s="164" t="s">
        <v>1</v>
      </c>
      <c r="F443" s="165" t="s">
        <v>4369</v>
      </c>
      <c r="H443" s="164" t="s">
        <v>1</v>
      </c>
      <c r="I443" s="166"/>
      <c r="L443" s="163"/>
      <c r="M443" s="167"/>
      <c r="T443" s="168"/>
      <c r="AT443" s="164" t="s">
        <v>240</v>
      </c>
      <c r="AU443" s="164" t="s">
        <v>84</v>
      </c>
      <c r="AV443" s="13" t="s">
        <v>84</v>
      </c>
      <c r="AW443" s="13" t="s">
        <v>32</v>
      </c>
      <c r="AX443" s="13" t="s">
        <v>77</v>
      </c>
      <c r="AY443" s="164" t="s">
        <v>177</v>
      </c>
    </row>
    <row r="444" spans="2:65" s="13" customFormat="1" ht="11.25">
      <c r="B444" s="163"/>
      <c r="D444" s="149" t="s">
        <v>240</v>
      </c>
      <c r="E444" s="164" t="s">
        <v>1</v>
      </c>
      <c r="F444" s="165" t="s">
        <v>4370</v>
      </c>
      <c r="H444" s="164" t="s">
        <v>1</v>
      </c>
      <c r="I444" s="166"/>
      <c r="L444" s="163"/>
      <c r="M444" s="167"/>
      <c r="T444" s="168"/>
      <c r="AT444" s="164" t="s">
        <v>240</v>
      </c>
      <c r="AU444" s="164" t="s">
        <v>84</v>
      </c>
      <c r="AV444" s="13" t="s">
        <v>84</v>
      </c>
      <c r="AW444" s="13" t="s">
        <v>32</v>
      </c>
      <c r="AX444" s="13" t="s">
        <v>77</v>
      </c>
      <c r="AY444" s="164" t="s">
        <v>177</v>
      </c>
    </row>
    <row r="445" spans="2:65" s="12" customFormat="1" ht="11.25">
      <c r="B445" s="156"/>
      <c r="D445" s="149" t="s">
        <v>240</v>
      </c>
      <c r="E445" s="157" t="s">
        <v>1</v>
      </c>
      <c r="F445" s="158" t="s">
        <v>115</v>
      </c>
      <c r="H445" s="159">
        <v>4</v>
      </c>
      <c r="I445" s="160"/>
      <c r="L445" s="156"/>
      <c r="M445" s="161"/>
      <c r="T445" s="162"/>
      <c r="AT445" s="157" t="s">
        <v>240</v>
      </c>
      <c r="AU445" s="157" t="s">
        <v>84</v>
      </c>
      <c r="AV445" s="12" t="s">
        <v>86</v>
      </c>
      <c r="AW445" s="12" t="s">
        <v>32</v>
      </c>
      <c r="AX445" s="12" t="s">
        <v>84</v>
      </c>
      <c r="AY445" s="157" t="s">
        <v>177</v>
      </c>
    </row>
    <row r="446" spans="2:65" s="1" customFormat="1" ht="33" customHeight="1">
      <c r="B446" s="32"/>
      <c r="C446" s="136" t="s">
        <v>573</v>
      </c>
      <c r="D446" s="136" t="s">
        <v>180</v>
      </c>
      <c r="E446" s="137" t="s">
        <v>4377</v>
      </c>
      <c r="F446" s="138" t="s">
        <v>4378</v>
      </c>
      <c r="G446" s="139" t="s">
        <v>393</v>
      </c>
      <c r="H446" s="140">
        <v>4</v>
      </c>
      <c r="I446" s="141"/>
      <c r="J446" s="142">
        <f>ROUND(I446*H446,2)</f>
        <v>0</v>
      </c>
      <c r="K446" s="138" t="s">
        <v>4156</v>
      </c>
      <c r="L446" s="32"/>
      <c r="M446" s="143" t="s">
        <v>1</v>
      </c>
      <c r="N446" s="144" t="s">
        <v>42</v>
      </c>
      <c r="P446" s="145">
        <f>O446*H446</f>
        <v>0</v>
      </c>
      <c r="Q446" s="145">
        <v>0</v>
      </c>
      <c r="R446" s="145">
        <f>Q446*H446</f>
        <v>0</v>
      </c>
      <c r="S446" s="145">
        <v>0</v>
      </c>
      <c r="T446" s="146">
        <f>S446*H446</f>
        <v>0</v>
      </c>
      <c r="AR446" s="147" t="s">
        <v>115</v>
      </c>
      <c r="AT446" s="147" t="s">
        <v>180</v>
      </c>
      <c r="AU446" s="147" t="s">
        <v>84</v>
      </c>
      <c r="AY446" s="17" t="s">
        <v>177</v>
      </c>
      <c r="BE446" s="148">
        <f>IF(N446="základní",J446,0)</f>
        <v>0</v>
      </c>
      <c r="BF446" s="148">
        <f>IF(N446="snížená",J446,0)</f>
        <v>0</v>
      </c>
      <c r="BG446" s="148">
        <f>IF(N446="zákl. přenesená",J446,0)</f>
        <v>0</v>
      </c>
      <c r="BH446" s="148">
        <f>IF(N446="sníž. přenesená",J446,0)</f>
        <v>0</v>
      </c>
      <c r="BI446" s="148">
        <f>IF(N446="nulová",J446,0)</f>
        <v>0</v>
      </c>
      <c r="BJ446" s="17" t="s">
        <v>84</v>
      </c>
      <c r="BK446" s="148">
        <f>ROUND(I446*H446,2)</f>
        <v>0</v>
      </c>
      <c r="BL446" s="17" t="s">
        <v>115</v>
      </c>
      <c r="BM446" s="147" t="s">
        <v>979</v>
      </c>
    </row>
    <row r="447" spans="2:65" s="1" customFormat="1" ht="19.5">
      <c r="B447" s="32"/>
      <c r="D447" s="149" t="s">
        <v>186</v>
      </c>
      <c r="F447" s="150" t="s">
        <v>4378</v>
      </c>
      <c r="I447" s="151"/>
      <c r="L447" s="32"/>
      <c r="M447" s="152"/>
      <c r="T447" s="56"/>
      <c r="AT447" s="17" t="s">
        <v>186</v>
      </c>
      <c r="AU447" s="17" t="s">
        <v>84</v>
      </c>
    </row>
    <row r="448" spans="2:65" s="13" customFormat="1" ht="11.25">
      <c r="B448" s="163"/>
      <c r="D448" s="149" t="s">
        <v>240</v>
      </c>
      <c r="E448" s="164" t="s">
        <v>1</v>
      </c>
      <c r="F448" s="165" t="s">
        <v>4158</v>
      </c>
      <c r="H448" s="164" t="s">
        <v>1</v>
      </c>
      <c r="I448" s="166"/>
      <c r="L448" s="163"/>
      <c r="M448" s="167"/>
      <c r="T448" s="168"/>
      <c r="AT448" s="164" t="s">
        <v>240</v>
      </c>
      <c r="AU448" s="164" t="s">
        <v>84</v>
      </c>
      <c r="AV448" s="13" t="s">
        <v>84</v>
      </c>
      <c r="AW448" s="13" t="s">
        <v>32</v>
      </c>
      <c r="AX448" s="13" t="s">
        <v>77</v>
      </c>
      <c r="AY448" s="164" t="s">
        <v>177</v>
      </c>
    </row>
    <row r="449" spans="2:65" s="13" customFormat="1" ht="11.25">
      <c r="B449" s="163"/>
      <c r="D449" s="149" t="s">
        <v>240</v>
      </c>
      <c r="E449" s="164" t="s">
        <v>1</v>
      </c>
      <c r="F449" s="165" t="s">
        <v>4367</v>
      </c>
      <c r="H449" s="164" t="s">
        <v>1</v>
      </c>
      <c r="I449" s="166"/>
      <c r="L449" s="163"/>
      <c r="M449" s="167"/>
      <c r="T449" s="168"/>
      <c r="AT449" s="164" t="s">
        <v>240</v>
      </c>
      <c r="AU449" s="164" t="s">
        <v>84</v>
      </c>
      <c r="AV449" s="13" t="s">
        <v>84</v>
      </c>
      <c r="AW449" s="13" t="s">
        <v>32</v>
      </c>
      <c r="AX449" s="13" t="s">
        <v>77</v>
      </c>
      <c r="AY449" s="164" t="s">
        <v>177</v>
      </c>
    </row>
    <row r="450" spans="2:65" s="13" customFormat="1" ht="11.25">
      <c r="B450" s="163"/>
      <c r="D450" s="149" t="s">
        <v>240</v>
      </c>
      <c r="E450" s="164" t="s">
        <v>1</v>
      </c>
      <c r="F450" s="165" t="s">
        <v>4376</v>
      </c>
      <c r="H450" s="164" t="s">
        <v>1</v>
      </c>
      <c r="I450" s="166"/>
      <c r="L450" s="163"/>
      <c r="M450" s="167"/>
      <c r="T450" s="168"/>
      <c r="AT450" s="164" t="s">
        <v>240</v>
      </c>
      <c r="AU450" s="164" t="s">
        <v>84</v>
      </c>
      <c r="AV450" s="13" t="s">
        <v>84</v>
      </c>
      <c r="AW450" s="13" t="s">
        <v>32</v>
      </c>
      <c r="AX450" s="13" t="s">
        <v>77</v>
      </c>
      <c r="AY450" s="164" t="s">
        <v>177</v>
      </c>
    </row>
    <row r="451" spans="2:65" s="13" customFormat="1" ht="11.25">
      <c r="B451" s="163"/>
      <c r="D451" s="149" t="s">
        <v>240</v>
      </c>
      <c r="E451" s="164" t="s">
        <v>1</v>
      </c>
      <c r="F451" s="165" t="s">
        <v>4369</v>
      </c>
      <c r="H451" s="164" t="s">
        <v>1</v>
      </c>
      <c r="I451" s="166"/>
      <c r="L451" s="163"/>
      <c r="M451" s="167"/>
      <c r="T451" s="168"/>
      <c r="AT451" s="164" t="s">
        <v>240</v>
      </c>
      <c r="AU451" s="164" t="s">
        <v>84</v>
      </c>
      <c r="AV451" s="13" t="s">
        <v>84</v>
      </c>
      <c r="AW451" s="13" t="s">
        <v>32</v>
      </c>
      <c r="AX451" s="13" t="s">
        <v>77</v>
      </c>
      <c r="AY451" s="164" t="s">
        <v>177</v>
      </c>
    </row>
    <row r="452" spans="2:65" s="13" customFormat="1" ht="11.25">
      <c r="B452" s="163"/>
      <c r="D452" s="149" t="s">
        <v>240</v>
      </c>
      <c r="E452" s="164" t="s">
        <v>1</v>
      </c>
      <c r="F452" s="165" t="s">
        <v>4370</v>
      </c>
      <c r="H452" s="164" t="s">
        <v>1</v>
      </c>
      <c r="I452" s="166"/>
      <c r="L452" s="163"/>
      <c r="M452" s="167"/>
      <c r="T452" s="168"/>
      <c r="AT452" s="164" t="s">
        <v>240</v>
      </c>
      <c r="AU452" s="164" t="s">
        <v>84</v>
      </c>
      <c r="AV452" s="13" t="s">
        <v>84</v>
      </c>
      <c r="AW452" s="13" t="s">
        <v>32</v>
      </c>
      <c r="AX452" s="13" t="s">
        <v>77</v>
      </c>
      <c r="AY452" s="164" t="s">
        <v>177</v>
      </c>
    </row>
    <row r="453" spans="2:65" s="12" customFormat="1" ht="11.25">
      <c r="B453" s="156"/>
      <c r="D453" s="149" t="s">
        <v>240</v>
      </c>
      <c r="E453" s="157" t="s">
        <v>1</v>
      </c>
      <c r="F453" s="158" t="s">
        <v>115</v>
      </c>
      <c r="H453" s="159">
        <v>4</v>
      </c>
      <c r="I453" s="160"/>
      <c r="L453" s="156"/>
      <c r="M453" s="161"/>
      <c r="T453" s="162"/>
      <c r="AT453" s="157" t="s">
        <v>240</v>
      </c>
      <c r="AU453" s="157" t="s">
        <v>84</v>
      </c>
      <c r="AV453" s="12" t="s">
        <v>86</v>
      </c>
      <c r="AW453" s="12" t="s">
        <v>32</v>
      </c>
      <c r="AX453" s="12" t="s">
        <v>84</v>
      </c>
      <c r="AY453" s="157" t="s">
        <v>177</v>
      </c>
    </row>
    <row r="454" spans="2:65" s="1" customFormat="1" ht="16.5" customHeight="1">
      <c r="B454" s="32"/>
      <c r="C454" s="136" t="s">
        <v>580</v>
      </c>
      <c r="D454" s="136" t="s">
        <v>180</v>
      </c>
      <c r="E454" s="137" t="s">
        <v>4379</v>
      </c>
      <c r="F454" s="138" t="s">
        <v>4380</v>
      </c>
      <c r="G454" s="139" t="s">
        <v>236</v>
      </c>
      <c r="H454" s="140">
        <v>88.4</v>
      </c>
      <c r="I454" s="141"/>
      <c r="J454" s="142">
        <f>ROUND(I454*H454,2)</f>
        <v>0</v>
      </c>
      <c r="K454" s="138" t="s">
        <v>4156</v>
      </c>
      <c r="L454" s="32"/>
      <c r="M454" s="143" t="s">
        <v>1</v>
      </c>
      <c r="N454" s="144" t="s">
        <v>42</v>
      </c>
      <c r="P454" s="145">
        <f>O454*H454</f>
        <v>0</v>
      </c>
      <c r="Q454" s="145">
        <v>0</v>
      </c>
      <c r="R454" s="145">
        <f>Q454*H454</f>
        <v>0</v>
      </c>
      <c r="S454" s="145">
        <v>0</v>
      </c>
      <c r="T454" s="146">
        <f>S454*H454</f>
        <v>0</v>
      </c>
      <c r="AR454" s="147" t="s">
        <v>115</v>
      </c>
      <c r="AT454" s="147" t="s">
        <v>180</v>
      </c>
      <c r="AU454" s="147" t="s">
        <v>84</v>
      </c>
      <c r="AY454" s="17" t="s">
        <v>177</v>
      </c>
      <c r="BE454" s="148">
        <f>IF(N454="základní",J454,0)</f>
        <v>0</v>
      </c>
      <c r="BF454" s="148">
        <f>IF(N454="snížená",J454,0)</f>
        <v>0</v>
      </c>
      <c r="BG454" s="148">
        <f>IF(N454="zákl. přenesená",J454,0)</f>
        <v>0</v>
      </c>
      <c r="BH454" s="148">
        <f>IF(N454="sníž. přenesená",J454,0)</f>
        <v>0</v>
      </c>
      <c r="BI454" s="148">
        <f>IF(N454="nulová",J454,0)</f>
        <v>0</v>
      </c>
      <c r="BJ454" s="17" t="s">
        <v>84</v>
      </c>
      <c r="BK454" s="148">
        <f>ROUND(I454*H454,2)</f>
        <v>0</v>
      </c>
      <c r="BL454" s="17" t="s">
        <v>115</v>
      </c>
      <c r="BM454" s="147" t="s">
        <v>992</v>
      </c>
    </row>
    <row r="455" spans="2:65" s="1" customFormat="1" ht="11.25">
      <c r="B455" s="32"/>
      <c r="D455" s="149" t="s">
        <v>186</v>
      </c>
      <c r="F455" s="150" t="s">
        <v>4380</v>
      </c>
      <c r="I455" s="151"/>
      <c r="L455" s="32"/>
      <c r="M455" s="152"/>
      <c r="T455" s="56"/>
      <c r="AT455" s="17" t="s">
        <v>186</v>
      </c>
      <c r="AU455" s="17" t="s">
        <v>84</v>
      </c>
    </row>
    <row r="456" spans="2:65" s="1" customFormat="1" ht="19.5">
      <c r="B456" s="32"/>
      <c r="D456" s="149" t="s">
        <v>784</v>
      </c>
      <c r="F456" s="193" t="s">
        <v>4360</v>
      </c>
      <c r="I456" s="151"/>
      <c r="L456" s="32"/>
      <c r="M456" s="152"/>
      <c r="T456" s="56"/>
      <c r="AT456" s="17" t="s">
        <v>784</v>
      </c>
      <c r="AU456" s="17" t="s">
        <v>84</v>
      </c>
    </row>
    <row r="457" spans="2:65" s="13" customFormat="1" ht="11.25">
      <c r="B457" s="163"/>
      <c r="D457" s="149" t="s">
        <v>240</v>
      </c>
      <c r="E457" s="164" t="s">
        <v>1</v>
      </c>
      <c r="F457" s="165" t="s">
        <v>4158</v>
      </c>
      <c r="H457" s="164" t="s">
        <v>1</v>
      </c>
      <c r="I457" s="166"/>
      <c r="L457" s="163"/>
      <c r="M457" s="167"/>
      <c r="T457" s="168"/>
      <c r="AT457" s="164" t="s">
        <v>240</v>
      </c>
      <c r="AU457" s="164" t="s">
        <v>84</v>
      </c>
      <c r="AV457" s="13" t="s">
        <v>84</v>
      </c>
      <c r="AW457" s="13" t="s">
        <v>32</v>
      </c>
      <c r="AX457" s="13" t="s">
        <v>77</v>
      </c>
      <c r="AY457" s="164" t="s">
        <v>177</v>
      </c>
    </row>
    <row r="458" spans="2:65" s="13" customFormat="1" ht="11.25">
      <c r="B458" s="163"/>
      <c r="D458" s="149" t="s">
        <v>240</v>
      </c>
      <c r="E458" s="164" t="s">
        <v>1</v>
      </c>
      <c r="F458" s="165" t="s">
        <v>4381</v>
      </c>
      <c r="H458" s="164" t="s">
        <v>1</v>
      </c>
      <c r="I458" s="166"/>
      <c r="L458" s="163"/>
      <c r="M458" s="167"/>
      <c r="T458" s="168"/>
      <c r="AT458" s="164" t="s">
        <v>240</v>
      </c>
      <c r="AU458" s="164" t="s">
        <v>84</v>
      </c>
      <c r="AV458" s="13" t="s">
        <v>84</v>
      </c>
      <c r="AW458" s="13" t="s">
        <v>32</v>
      </c>
      <c r="AX458" s="13" t="s">
        <v>77</v>
      </c>
      <c r="AY458" s="164" t="s">
        <v>177</v>
      </c>
    </row>
    <row r="459" spans="2:65" s="12" customFormat="1" ht="11.25">
      <c r="B459" s="156"/>
      <c r="D459" s="149" t="s">
        <v>240</v>
      </c>
      <c r="E459" s="157" t="s">
        <v>1</v>
      </c>
      <c r="F459" s="158" t="s">
        <v>4382</v>
      </c>
      <c r="H459" s="159">
        <v>88.4</v>
      </c>
      <c r="I459" s="160"/>
      <c r="L459" s="156"/>
      <c r="M459" s="161"/>
      <c r="T459" s="162"/>
      <c r="AT459" s="157" t="s">
        <v>240</v>
      </c>
      <c r="AU459" s="157" t="s">
        <v>84</v>
      </c>
      <c r="AV459" s="12" t="s">
        <v>86</v>
      </c>
      <c r="AW459" s="12" t="s">
        <v>32</v>
      </c>
      <c r="AX459" s="12" t="s">
        <v>84</v>
      </c>
      <c r="AY459" s="157" t="s">
        <v>177</v>
      </c>
    </row>
    <row r="460" spans="2:65" s="1" customFormat="1" ht="33" customHeight="1">
      <c r="B460" s="32"/>
      <c r="C460" s="136" t="s">
        <v>585</v>
      </c>
      <c r="D460" s="136" t="s">
        <v>180</v>
      </c>
      <c r="E460" s="137" t="s">
        <v>4383</v>
      </c>
      <c r="F460" s="138" t="s">
        <v>4384</v>
      </c>
      <c r="G460" s="139" t="s">
        <v>393</v>
      </c>
      <c r="H460" s="140">
        <v>17</v>
      </c>
      <c r="I460" s="141"/>
      <c r="J460" s="142">
        <f>ROUND(I460*H460,2)</f>
        <v>0</v>
      </c>
      <c r="K460" s="138" t="s">
        <v>4156</v>
      </c>
      <c r="L460" s="32"/>
      <c r="M460" s="143" t="s">
        <v>1</v>
      </c>
      <c r="N460" s="144" t="s">
        <v>42</v>
      </c>
      <c r="P460" s="145">
        <f>O460*H460</f>
        <v>0</v>
      </c>
      <c r="Q460" s="145">
        <v>0</v>
      </c>
      <c r="R460" s="145">
        <f>Q460*H460</f>
        <v>0</v>
      </c>
      <c r="S460" s="145">
        <v>0</v>
      </c>
      <c r="T460" s="146">
        <f>S460*H460</f>
        <v>0</v>
      </c>
      <c r="AR460" s="147" t="s">
        <v>115</v>
      </c>
      <c r="AT460" s="147" t="s">
        <v>180</v>
      </c>
      <c r="AU460" s="147" t="s">
        <v>84</v>
      </c>
      <c r="AY460" s="17" t="s">
        <v>177</v>
      </c>
      <c r="BE460" s="148">
        <f>IF(N460="základní",J460,0)</f>
        <v>0</v>
      </c>
      <c r="BF460" s="148">
        <f>IF(N460="snížená",J460,0)</f>
        <v>0</v>
      </c>
      <c r="BG460" s="148">
        <f>IF(N460="zákl. přenesená",J460,0)</f>
        <v>0</v>
      </c>
      <c r="BH460" s="148">
        <f>IF(N460="sníž. přenesená",J460,0)</f>
        <v>0</v>
      </c>
      <c r="BI460" s="148">
        <f>IF(N460="nulová",J460,0)</f>
        <v>0</v>
      </c>
      <c r="BJ460" s="17" t="s">
        <v>84</v>
      </c>
      <c r="BK460" s="148">
        <f>ROUND(I460*H460,2)</f>
        <v>0</v>
      </c>
      <c r="BL460" s="17" t="s">
        <v>115</v>
      </c>
      <c r="BM460" s="147" t="s">
        <v>1005</v>
      </c>
    </row>
    <row r="461" spans="2:65" s="1" customFormat="1" ht="19.5">
      <c r="B461" s="32"/>
      <c r="D461" s="149" t="s">
        <v>186</v>
      </c>
      <c r="F461" s="150" t="s">
        <v>4384</v>
      </c>
      <c r="I461" s="151"/>
      <c r="L461" s="32"/>
      <c r="M461" s="152"/>
      <c r="T461" s="56"/>
      <c r="AT461" s="17" t="s">
        <v>186</v>
      </c>
      <c r="AU461" s="17" t="s">
        <v>84</v>
      </c>
    </row>
    <row r="462" spans="2:65" s="13" customFormat="1" ht="11.25">
      <c r="B462" s="163"/>
      <c r="D462" s="149" t="s">
        <v>240</v>
      </c>
      <c r="E462" s="164" t="s">
        <v>1</v>
      </c>
      <c r="F462" s="165" t="s">
        <v>4158</v>
      </c>
      <c r="H462" s="164" t="s">
        <v>1</v>
      </c>
      <c r="I462" s="166"/>
      <c r="L462" s="163"/>
      <c r="M462" s="167"/>
      <c r="T462" s="168"/>
      <c r="AT462" s="164" t="s">
        <v>240</v>
      </c>
      <c r="AU462" s="164" t="s">
        <v>84</v>
      </c>
      <c r="AV462" s="13" t="s">
        <v>84</v>
      </c>
      <c r="AW462" s="13" t="s">
        <v>32</v>
      </c>
      <c r="AX462" s="13" t="s">
        <v>77</v>
      </c>
      <c r="AY462" s="164" t="s">
        <v>177</v>
      </c>
    </row>
    <row r="463" spans="2:65" s="13" customFormat="1" ht="11.25">
      <c r="B463" s="163"/>
      <c r="D463" s="149" t="s">
        <v>240</v>
      </c>
      <c r="E463" s="164" t="s">
        <v>1</v>
      </c>
      <c r="F463" s="165" t="s">
        <v>4367</v>
      </c>
      <c r="H463" s="164" t="s">
        <v>1</v>
      </c>
      <c r="I463" s="166"/>
      <c r="L463" s="163"/>
      <c r="M463" s="167"/>
      <c r="T463" s="168"/>
      <c r="AT463" s="164" t="s">
        <v>240</v>
      </c>
      <c r="AU463" s="164" t="s">
        <v>84</v>
      </c>
      <c r="AV463" s="13" t="s">
        <v>84</v>
      </c>
      <c r="AW463" s="13" t="s">
        <v>32</v>
      </c>
      <c r="AX463" s="13" t="s">
        <v>77</v>
      </c>
      <c r="AY463" s="164" t="s">
        <v>177</v>
      </c>
    </row>
    <row r="464" spans="2:65" s="13" customFormat="1" ht="11.25">
      <c r="B464" s="163"/>
      <c r="D464" s="149" t="s">
        <v>240</v>
      </c>
      <c r="E464" s="164" t="s">
        <v>1</v>
      </c>
      <c r="F464" s="165" t="s">
        <v>4385</v>
      </c>
      <c r="H464" s="164" t="s">
        <v>1</v>
      </c>
      <c r="I464" s="166"/>
      <c r="L464" s="163"/>
      <c r="M464" s="167"/>
      <c r="T464" s="168"/>
      <c r="AT464" s="164" t="s">
        <v>240</v>
      </c>
      <c r="AU464" s="164" t="s">
        <v>84</v>
      </c>
      <c r="AV464" s="13" t="s">
        <v>84</v>
      </c>
      <c r="AW464" s="13" t="s">
        <v>32</v>
      </c>
      <c r="AX464" s="13" t="s">
        <v>77</v>
      </c>
      <c r="AY464" s="164" t="s">
        <v>177</v>
      </c>
    </row>
    <row r="465" spans="2:65" s="13" customFormat="1" ht="11.25">
      <c r="B465" s="163"/>
      <c r="D465" s="149" t="s">
        <v>240</v>
      </c>
      <c r="E465" s="164" t="s">
        <v>1</v>
      </c>
      <c r="F465" s="165" t="s">
        <v>4369</v>
      </c>
      <c r="H465" s="164" t="s">
        <v>1</v>
      </c>
      <c r="I465" s="166"/>
      <c r="L465" s="163"/>
      <c r="M465" s="167"/>
      <c r="T465" s="168"/>
      <c r="AT465" s="164" t="s">
        <v>240</v>
      </c>
      <c r="AU465" s="164" t="s">
        <v>84</v>
      </c>
      <c r="AV465" s="13" t="s">
        <v>84</v>
      </c>
      <c r="AW465" s="13" t="s">
        <v>32</v>
      </c>
      <c r="AX465" s="13" t="s">
        <v>77</v>
      </c>
      <c r="AY465" s="164" t="s">
        <v>177</v>
      </c>
    </row>
    <row r="466" spans="2:65" s="13" customFormat="1" ht="11.25">
      <c r="B466" s="163"/>
      <c r="D466" s="149" t="s">
        <v>240</v>
      </c>
      <c r="E466" s="164" t="s">
        <v>1</v>
      </c>
      <c r="F466" s="165" t="s">
        <v>4370</v>
      </c>
      <c r="H466" s="164" t="s">
        <v>1</v>
      </c>
      <c r="I466" s="166"/>
      <c r="L466" s="163"/>
      <c r="M466" s="167"/>
      <c r="T466" s="168"/>
      <c r="AT466" s="164" t="s">
        <v>240</v>
      </c>
      <c r="AU466" s="164" t="s">
        <v>84</v>
      </c>
      <c r="AV466" s="13" t="s">
        <v>84</v>
      </c>
      <c r="AW466" s="13" t="s">
        <v>32</v>
      </c>
      <c r="AX466" s="13" t="s">
        <v>77</v>
      </c>
      <c r="AY466" s="164" t="s">
        <v>177</v>
      </c>
    </row>
    <row r="467" spans="2:65" s="12" customFormat="1" ht="11.25">
      <c r="B467" s="156"/>
      <c r="D467" s="149" t="s">
        <v>240</v>
      </c>
      <c r="E467" s="157" t="s">
        <v>1</v>
      </c>
      <c r="F467" s="158" t="s">
        <v>360</v>
      </c>
      <c r="H467" s="159">
        <v>17</v>
      </c>
      <c r="I467" s="160"/>
      <c r="L467" s="156"/>
      <c r="M467" s="161"/>
      <c r="T467" s="162"/>
      <c r="AT467" s="157" t="s">
        <v>240</v>
      </c>
      <c r="AU467" s="157" t="s">
        <v>84</v>
      </c>
      <c r="AV467" s="12" t="s">
        <v>86</v>
      </c>
      <c r="AW467" s="12" t="s">
        <v>32</v>
      </c>
      <c r="AX467" s="12" t="s">
        <v>84</v>
      </c>
      <c r="AY467" s="157" t="s">
        <v>177</v>
      </c>
    </row>
    <row r="468" spans="2:65" s="1" customFormat="1" ht="33" customHeight="1">
      <c r="B468" s="32"/>
      <c r="C468" s="136" t="s">
        <v>592</v>
      </c>
      <c r="D468" s="136" t="s">
        <v>180</v>
      </c>
      <c r="E468" s="137" t="s">
        <v>4386</v>
      </c>
      <c r="F468" s="138" t="s">
        <v>4387</v>
      </c>
      <c r="G468" s="139" t="s">
        <v>393</v>
      </c>
      <c r="H468" s="140">
        <v>8</v>
      </c>
      <c r="I468" s="141"/>
      <c r="J468" s="142">
        <f>ROUND(I468*H468,2)</f>
        <v>0</v>
      </c>
      <c r="K468" s="138" t="s">
        <v>4156</v>
      </c>
      <c r="L468" s="32"/>
      <c r="M468" s="143" t="s">
        <v>1</v>
      </c>
      <c r="N468" s="144" t="s">
        <v>42</v>
      </c>
      <c r="P468" s="145">
        <f>O468*H468</f>
        <v>0</v>
      </c>
      <c r="Q468" s="145">
        <v>0</v>
      </c>
      <c r="R468" s="145">
        <f>Q468*H468</f>
        <v>0</v>
      </c>
      <c r="S468" s="145">
        <v>0</v>
      </c>
      <c r="T468" s="146">
        <f>S468*H468</f>
        <v>0</v>
      </c>
      <c r="AR468" s="147" t="s">
        <v>115</v>
      </c>
      <c r="AT468" s="147" t="s">
        <v>180</v>
      </c>
      <c r="AU468" s="147" t="s">
        <v>84</v>
      </c>
      <c r="AY468" s="17" t="s">
        <v>177</v>
      </c>
      <c r="BE468" s="148">
        <f>IF(N468="základní",J468,0)</f>
        <v>0</v>
      </c>
      <c r="BF468" s="148">
        <f>IF(N468="snížená",J468,0)</f>
        <v>0</v>
      </c>
      <c r="BG468" s="148">
        <f>IF(N468="zákl. přenesená",J468,0)</f>
        <v>0</v>
      </c>
      <c r="BH468" s="148">
        <f>IF(N468="sníž. přenesená",J468,0)</f>
        <v>0</v>
      </c>
      <c r="BI468" s="148">
        <f>IF(N468="nulová",J468,0)</f>
        <v>0</v>
      </c>
      <c r="BJ468" s="17" t="s">
        <v>84</v>
      </c>
      <c r="BK468" s="148">
        <f>ROUND(I468*H468,2)</f>
        <v>0</v>
      </c>
      <c r="BL468" s="17" t="s">
        <v>115</v>
      </c>
      <c r="BM468" s="147" t="s">
        <v>1025</v>
      </c>
    </row>
    <row r="469" spans="2:65" s="1" customFormat="1" ht="19.5">
      <c r="B469" s="32"/>
      <c r="D469" s="149" t="s">
        <v>186</v>
      </c>
      <c r="F469" s="150" t="s">
        <v>4387</v>
      </c>
      <c r="I469" s="151"/>
      <c r="L469" s="32"/>
      <c r="M469" s="152"/>
      <c r="T469" s="56"/>
      <c r="AT469" s="17" t="s">
        <v>186</v>
      </c>
      <c r="AU469" s="17" t="s">
        <v>84</v>
      </c>
    </row>
    <row r="470" spans="2:65" s="13" customFormat="1" ht="11.25">
      <c r="B470" s="163"/>
      <c r="D470" s="149" t="s">
        <v>240</v>
      </c>
      <c r="E470" s="164" t="s">
        <v>1</v>
      </c>
      <c r="F470" s="165" t="s">
        <v>4158</v>
      </c>
      <c r="H470" s="164" t="s">
        <v>1</v>
      </c>
      <c r="I470" s="166"/>
      <c r="L470" s="163"/>
      <c r="M470" s="167"/>
      <c r="T470" s="168"/>
      <c r="AT470" s="164" t="s">
        <v>240</v>
      </c>
      <c r="AU470" s="164" t="s">
        <v>84</v>
      </c>
      <c r="AV470" s="13" t="s">
        <v>84</v>
      </c>
      <c r="AW470" s="13" t="s">
        <v>32</v>
      </c>
      <c r="AX470" s="13" t="s">
        <v>77</v>
      </c>
      <c r="AY470" s="164" t="s">
        <v>177</v>
      </c>
    </row>
    <row r="471" spans="2:65" s="13" customFormat="1" ht="11.25">
      <c r="B471" s="163"/>
      <c r="D471" s="149" t="s">
        <v>240</v>
      </c>
      <c r="E471" s="164" t="s">
        <v>1</v>
      </c>
      <c r="F471" s="165" t="s">
        <v>4367</v>
      </c>
      <c r="H471" s="164" t="s">
        <v>1</v>
      </c>
      <c r="I471" s="166"/>
      <c r="L471" s="163"/>
      <c r="M471" s="167"/>
      <c r="T471" s="168"/>
      <c r="AT471" s="164" t="s">
        <v>240</v>
      </c>
      <c r="AU471" s="164" t="s">
        <v>84</v>
      </c>
      <c r="AV471" s="13" t="s">
        <v>84</v>
      </c>
      <c r="AW471" s="13" t="s">
        <v>32</v>
      </c>
      <c r="AX471" s="13" t="s">
        <v>77</v>
      </c>
      <c r="AY471" s="164" t="s">
        <v>177</v>
      </c>
    </row>
    <row r="472" spans="2:65" s="13" customFormat="1" ht="11.25">
      <c r="B472" s="163"/>
      <c r="D472" s="149" t="s">
        <v>240</v>
      </c>
      <c r="E472" s="164" t="s">
        <v>1</v>
      </c>
      <c r="F472" s="165" t="s">
        <v>4388</v>
      </c>
      <c r="H472" s="164" t="s">
        <v>1</v>
      </c>
      <c r="I472" s="166"/>
      <c r="L472" s="163"/>
      <c r="M472" s="167"/>
      <c r="T472" s="168"/>
      <c r="AT472" s="164" t="s">
        <v>240</v>
      </c>
      <c r="AU472" s="164" t="s">
        <v>84</v>
      </c>
      <c r="AV472" s="13" t="s">
        <v>84</v>
      </c>
      <c r="AW472" s="13" t="s">
        <v>32</v>
      </c>
      <c r="AX472" s="13" t="s">
        <v>77</v>
      </c>
      <c r="AY472" s="164" t="s">
        <v>177</v>
      </c>
    </row>
    <row r="473" spans="2:65" s="13" customFormat="1" ht="11.25">
      <c r="B473" s="163"/>
      <c r="D473" s="149" t="s">
        <v>240</v>
      </c>
      <c r="E473" s="164" t="s">
        <v>1</v>
      </c>
      <c r="F473" s="165" t="s">
        <v>4369</v>
      </c>
      <c r="H473" s="164" t="s">
        <v>1</v>
      </c>
      <c r="I473" s="166"/>
      <c r="L473" s="163"/>
      <c r="M473" s="167"/>
      <c r="T473" s="168"/>
      <c r="AT473" s="164" t="s">
        <v>240</v>
      </c>
      <c r="AU473" s="164" t="s">
        <v>84</v>
      </c>
      <c r="AV473" s="13" t="s">
        <v>84</v>
      </c>
      <c r="AW473" s="13" t="s">
        <v>32</v>
      </c>
      <c r="AX473" s="13" t="s">
        <v>77</v>
      </c>
      <c r="AY473" s="164" t="s">
        <v>177</v>
      </c>
    </row>
    <row r="474" spans="2:65" s="13" customFormat="1" ht="11.25">
      <c r="B474" s="163"/>
      <c r="D474" s="149" t="s">
        <v>240</v>
      </c>
      <c r="E474" s="164" t="s">
        <v>1</v>
      </c>
      <c r="F474" s="165" t="s">
        <v>4370</v>
      </c>
      <c r="H474" s="164" t="s">
        <v>1</v>
      </c>
      <c r="I474" s="166"/>
      <c r="L474" s="163"/>
      <c r="M474" s="167"/>
      <c r="T474" s="168"/>
      <c r="AT474" s="164" t="s">
        <v>240</v>
      </c>
      <c r="AU474" s="164" t="s">
        <v>84</v>
      </c>
      <c r="AV474" s="13" t="s">
        <v>84</v>
      </c>
      <c r="AW474" s="13" t="s">
        <v>32</v>
      </c>
      <c r="AX474" s="13" t="s">
        <v>77</v>
      </c>
      <c r="AY474" s="164" t="s">
        <v>177</v>
      </c>
    </row>
    <row r="475" spans="2:65" s="12" customFormat="1" ht="11.25">
      <c r="B475" s="156"/>
      <c r="D475" s="149" t="s">
        <v>240</v>
      </c>
      <c r="E475" s="157" t="s">
        <v>1</v>
      </c>
      <c r="F475" s="158" t="s">
        <v>290</v>
      </c>
      <c r="H475" s="159">
        <v>8</v>
      </c>
      <c r="I475" s="160"/>
      <c r="L475" s="156"/>
      <c r="M475" s="161"/>
      <c r="T475" s="162"/>
      <c r="AT475" s="157" t="s">
        <v>240</v>
      </c>
      <c r="AU475" s="157" t="s">
        <v>84</v>
      </c>
      <c r="AV475" s="12" t="s">
        <v>86</v>
      </c>
      <c r="AW475" s="12" t="s">
        <v>32</v>
      </c>
      <c r="AX475" s="12" t="s">
        <v>84</v>
      </c>
      <c r="AY475" s="157" t="s">
        <v>177</v>
      </c>
    </row>
    <row r="476" spans="2:65" s="1" customFormat="1" ht="33" customHeight="1">
      <c r="B476" s="32"/>
      <c r="C476" s="136" t="s">
        <v>603</v>
      </c>
      <c r="D476" s="136" t="s">
        <v>180</v>
      </c>
      <c r="E476" s="137" t="s">
        <v>4389</v>
      </c>
      <c r="F476" s="138" t="s">
        <v>4390</v>
      </c>
      <c r="G476" s="139" t="s">
        <v>393</v>
      </c>
      <c r="H476" s="140">
        <v>10</v>
      </c>
      <c r="I476" s="141"/>
      <c r="J476" s="142">
        <f>ROUND(I476*H476,2)</f>
        <v>0</v>
      </c>
      <c r="K476" s="138" t="s">
        <v>4156</v>
      </c>
      <c r="L476" s="32"/>
      <c r="M476" s="143" t="s">
        <v>1</v>
      </c>
      <c r="N476" s="144" t="s">
        <v>42</v>
      </c>
      <c r="P476" s="145">
        <f>O476*H476</f>
        <v>0</v>
      </c>
      <c r="Q476" s="145">
        <v>0</v>
      </c>
      <c r="R476" s="145">
        <f>Q476*H476</f>
        <v>0</v>
      </c>
      <c r="S476" s="145">
        <v>0</v>
      </c>
      <c r="T476" s="146">
        <f>S476*H476</f>
        <v>0</v>
      </c>
      <c r="AR476" s="147" t="s">
        <v>115</v>
      </c>
      <c r="AT476" s="147" t="s">
        <v>180</v>
      </c>
      <c r="AU476" s="147" t="s">
        <v>84</v>
      </c>
      <c r="AY476" s="17" t="s">
        <v>177</v>
      </c>
      <c r="BE476" s="148">
        <f>IF(N476="základní",J476,0)</f>
        <v>0</v>
      </c>
      <c r="BF476" s="148">
        <f>IF(N476="snížená",J476,0)</f>
        <v>0</v>
      </c>
      <c r="BG476" s="148">
        <f>IF(N476="zákl. přenesená",J476,0)</f>
        <v>0</v>
      </c>
      <c r="BH476" s="148">
        <f>IF(N476="sníž. přenesená",J476,0)</f>
        <v>0</v>
      </c>
      <c r="BI476" s="148">
        <f>IF(N476="nulová",J476,0)</f>
        <v>0</v>
      </c>
      <c r="BJ476" s="17" t="s">
        <v>84</v>
      </c>
      <c r="BK476" s="148">
        <f>ROUND(I476*H476,2)</f>
        <v>0</v>
      </c>
      <c r="BL476" s="17" t="s">
        <v>115</v>
      </c>
      <c r="BM476" s="147" t="s">
        <v>1037</v>
      </c>
    </row>
    <row r="477" spans="2:65" s="1" customFormat="1" ht="19.5">
      <c r="B477" s="32"/>
      <c r="D477" s="149" t="s">
        <v>186</v>
      </c>
      <c r="F477" s="150" t="s">
        <v>4390</v>
      </c>
      <c r="I477" s="151"/>
      <c r="L477" s="32"/>
      <c r="M477" s="152"/>
      <c r="T477" s="56"/>
      <c r="AT477" s="17" t="s">
        <v>186</v>
      </c>
      <c r="AU477" s="17" t="s">
        <v>84</v>
      </c>
    </row>
    <row r="478" spans="2:65" s="13" customFormat="1" ht="11.25">
      <c r="B478" s="163"/>
      <c r="D478" s="149" t="s">
        <v>240</v>
      </c>
      <c r="E478" s="164" t="s">
        <v>1</v>
      </c>
      <c r="F478" s="165" t="s">
        <v>4158</v>
      </c>
      <c r="H478" s="164" t="s">
        <v>1</v>
      </c>
      <c r="I478" s="166"/>
      <c r="L478" s="163"/>
      <c r="M478" s="167"/>
      <c r="T478" s="168"/>
      <c r="AT478" s="164" t="s">
        <v>240</v>
      </c>
      <c r="AU478" s="164" t="s">
        <v>84</v>
      </c>
      <c r="AV478" s="13" t="s">
        <v>84</v>
      </c>
      <c r="AW478" s="13" t="s">
        <v>32</v>
      </c>
      <c r="AX478" s="13" t="s">
        <v>77</v>
      </c>
      <c r="AY478" s="164" t="s">
        <v>177</v>
      </c>
    </row>
    <row r="479" spans="2:65" s="13" customFormat="1" ht="11.25">
      <c r="B479" s="163"/>
      <c r="D479" s="149" t="s">
        <v>240</v>
      </c>
      <c r="E479" s="164" t="s">
        <v>1</v>
      </c>
      <c r="F479" s="165" t="s">
        <v>4367</v>
      </c>
      <c r="H479" s="164" t="s">
        <v>1</v>
      </c>
      <c r="I479" s="166"/>
      <c r="L479" s="163"/>
      <c r="M479" s="167"/>
      <c r="T479" s="168"/>
      <c r="AT479" s="164" t="s">
        <v>240</v>
      </c>
      <c r="AU479" s="164" t="s">
        <v>84</v>
      </c>
      <c r="AV479" s="13" t="s">
        <v>84</v>
      </c>
      <c r="AW479" s="13" t="s">
        <v>32</v>
      </c>
      <c r="AX479" s="13" t="s">
        <v>77</v>
      </c>
      <c r="AY479" s="164" t="s">
        <v>177</v>
      </c>
    </row>
    <row r="480" spans="2:65" s="13" customFormat="1" ht="11.25">
      <c r="B480" s="163"/>
      <c r="D480" s="149" t="s">
        <v>240</v>
      </c>
      <c r="E480" s="164" t="s">
        <v>1</v>
      </c>
      <c r="F480" s="165" t="s">
        <v>4391</v>
      </c>
      <c r="H480" s="164" t="s">
        <v>1</v>
      </c>
      <c r="I480" s="166"/>
      <c r="L480" s="163"/>
      <c r="M480" s="167"/>
      <c r="T480" s="168"/>
      <c r="AT480" s="164" t="s">
        <v>240</v>
      </c>
      <c r="AU480" s="164" t="s">
        <v>84</v>
      </c>
      <c r="AV480" s="13" t="s">
        <v>84</v>
      </c>
      <c r="AW480" s="13" t="s">
        <v>32</v>
      </c>
      <c r="AX480" s="13" t="s">
        <v>77</v>
      </c>
      <c r="AY480" s="164" t="s">
        <v>177</v>
      </c>
    </row>
    <row r="481" spans="2:65" s="13" customFormat="1" ht="11.25">
      <c r="B481" s="163"/>
      <c r="D481" s="149" t="s">
        <v>240</v>
      </c>
      <c r="E481" s="164" t="s">
        <v>1</v>
      </c>
      <c r="F481" s="165" t="s">
        <v>4369</v>
      </c>
      <c r="H481" s="164" t="s">
        <v>1</v>
      </c>
      <c r="I481" s="166"/>
      <c r="L481" s="163"/>
      <c r="M481" s="167"/>
      <c r="T481" s="168"/>
      <c r="AT481" s="164" t="s">
        <v>240</v>
      </c>
      <c r="AU481" s="164" t="s">
        <v>84</v>
      </c>
      <c r="AV481" s="13" t="s">
        <v>84</v>
      </c>
      <c r="AW481" s="13" t="s">
        <v>32</v>
      </c>
      <c r="AX481" s="13" t="s">
        <v>77</v>
      </c>
      <c r="AY481" s="164" t="s">
        <v>177</v>
      </c>
    </row>
    <row r="482" spans="2:65" s="13" customFormat="1" ht="11.25">
      <c r="B482" s="163"/>
      <c r="D482" s="149" t="s">
        <v>240</v>
      </c>
      <c r="E482" s="164" t="s">
        <v>1</v>
      </c>
      <c r="F482" s="165" t="s">
        <v>4370</v>
      </c>
      <c r="H482" s="164" t="s">
        <v>1</v>
      </c>
      <c r="I482" s="166"/>
      <c r="L482" s="163"/>
      <c r="M482" s="167"/>
      <c r="T482" s="168"/>
      <c r="AT482" s="164" t="s">
        <v>240</v>
      </c>
      <c r="AU482" s="164" t="s">
        <v>84</v>
      </c>
      <c r="AV482" s="13" t="s">
        <v>84</v>
      </c>
      <c r="AW482" s="13" t="s">
        <v>32</v>
      </c>
      <c r="AX482" s="13" t="s">
        <v>77</v>
      </c>
      <c r="AY482" s="164" t="s">
        <v>177</v>
      </c>
    </row>
    <row r="483" spans="2:65" s="12" customFormat="1" ht="11.25">
      <c r="B483" s="156"/>
      <c r="D483" s="149" t="s">
        <v>240</v>
      </c>
      <c r="E483" s="157" t="s">
        <v>1</v>
      </c>
      <c r="F483" s="158" t="s">
        <v>304</v>
      </c>
      <c r="H483" s="159">
        <v>10</v>
      </c>
      <c r="I483" s="160"/>
      <c r="L483" s="156"/>
      <c r="M483" s="161"/>
      <c r="T483" s="162"/>
      <c r="AT483" s="157" t="s">
        <v>240</v>
      </c>
      <c r="AU483" s="157" t="s">
        <v>84</v>
      </c>
      <c r="AV483" s="12" t="s">
        <v>86</v>
      </c>
      <c r="AW483" s="12" t="s">
        <v>32</v>
      </c>
      <c r="AX483" s="12" t="s">
        <v>84</v>
      </c>
      <c r="AY483" s="157" t="s">
        <v>177</v>
      </c>
    </row>
    <row r="484" spans="2:65" s="1" customFormat="1" ht="21.75" customHeight="1">
      <c r="B484" s="32"/>
      <c r="C484" s="136" t="s">
        <v>609</v>
      </c>
      <c r="D484" s="136" t="s">
        <v>180</v>
      </c>
      <c r="E484" s="137" t="s">
        <v>4392</v>
      </c>
      <c r="F484" s="138" t="s">
        <v>4393</v>
      </c>
      <c r="G484" s="139" t="s">
        <v>393</v>
      </c>
      <c r="H484" s="140">
        <v>19</v>
      </c>
      <c r="I484" s="141"/>
      <c r="J484" s="142">
        <f>ROUND(I484*H484,2)</f>
        <v>0</v>
      </c>
      <c r="K484" s="138" t="s">
        <v>4156</v>
      </c>
      <c r="L484" s="32"/>
      <c r="M484" s="143" t="s">
        <v>1</v>
      </c>
      <c r="N484" s="144" t="s">
        <v>42</v>
      </c>
      <c r="P484" s="145">
        <f>O484*H484</f>
        <v>0</v>
      </c>
      <c r="Q484" s="145">
        <v>0</v>
      </c>
      <c r="R484" s="145">
        <f>Q484*H484</f>
        <v>0</v>
      </c>
      <c r="S484" s="145">
        <v>0</v>
      </c>
      <c r="T484" s="146">
        <f>S484*H484</f>
        <v>0</v>
      </c>
      <c r="AR484" s="147" t="s">
        <v>115</v>
      </c>
      <c r="AT484" s="147" t="s">
        <v>180</v>
      </c>
      <c r="AU484" s="147" t="s">
        <v>84</v>
      </c>
      <c r="AY484" s="17" t="s">
        <v>177</v>
      </c>
      <c r="BE484" s="148">
        <f>IF(N484="základní",J484,0)</f>
        <v>0</v>
      </c>
      <c r="BF484" s="148">
        <f>IF(N484="snížená",J484,0)</f>
        <v>0</v>
      </c>
      <c r="BG484" s="148">
        <f>IF(N484="zákl. přenesená",J484,0)</f>
        <v>0</v>
      </c>
      <c r="BH484" s="148">
        <f>IF(N484="sníž. přenesená",J484,0)</f>
        <v>0</v>
      </c>
      <c r="BI484" s="148">
        <f>IF(N484="nulová",J484,0)</f>
        <v>0</v>
      </c>
      <c r="BJ484" s="17" t="s">
        <v>84</v>
      </c>
      <c r="BK484" s="148">
        <f>ROUND(I484*H484,2)</f>
        <v>0</v>
      </c>
      <c r="BL484" s="17" t="s">
        <v>115</v>
      </c>
      <c r="BM484" s="147" t="s">
        <v>1048</v>
      </c>
    </row>
    <row r="485" spans="2:65" s="1" customFormat="1" ht="11.25">
      <c r="B485" s="32"/>
      <c r="D485" s="149" t="s">
        <v>186</v>
      </c>
      <c r="F485" s="150" t="s">
        <v>4393</v>
      </c>
      <c r="I485" s="151"/>
      <c r="L485" s="32"/>
      <c r="M485" s="152"/>
      <c r="T485" s="56"/>
      <c r="AT485" s="17" t="s">
        <v>186</v>
      </c>
      <c r="AU485" s="17" t="s">
        <v>84</v>
      </c>
    </row>
    <row r="486" spans="2:65" s="1" customFormat="1" ht="19.5">
      <c r="B486" s="32"/>
      <c r="D486" s="149" t="s">
        <v>784</v>
      </c>
      <c r="F486" s="193" t="s">
        <v>4394</v>
      </c>
      <c r="I486" s="151"/>
      <c r="L486" s="32"/>
      <c r="M486" s="152"/>
      <c r="T486" s="56"/>
      <c r="AT486" s="17" t="s">
        <v>784</v>
      </c>
      <c r="AU486" s="17" t="s">
        <v>84</v>
      </c>
    </row>
    <row r="487" spans="2:65" s="13" customFormat="1" ht="11.25">
      <c r="B487" s="163"/>
      <c r="D487" s="149" t="s">
        <v>240</v>
      </c>
      <c r="E487" s="164" t="s">
        <v>1</v>
      </c>
      <c r="F487" s="165" t="s">
        <v>4395</v>
      </c>
      <c r="H487" s="164" t="s">
        <v>1</v>
      </c>
      <c r="I487" s="166"/>
      <c r="L487" s="163"/>
      <c r="M487" s="167"/>
      <c r="T487" s="168"/>
      <c r="AT487" s="164" t="s">
        <v>240</v>
      </c>
      <c r="AU487" s="164" t="s">
        <v>84</v>
      </c>
      <c r="AV487" s="13" t="s">
        <v>84</v>
      </c>
      <c r="AW487" s="13" t="s">
        <v>32</v>
      </c>
      <c r="AX487" s="13" t="s">
        <v>77</v>
      </c>
      <c r="AY487" s="164" t="s">
        <v>177</v>
      </c>
    </row>
    <row r="488" spans="2:65" s="12" customFormat="1" ht="11.25">
      <c r="B488" s="156"/>
      <c r="D488" s="149" t="s">
        <v>240</v>
      </c>
      <c r="E488" s="157" t="s">
        <v>1</v>
      </c>
      <c r="F488" s="158" t="s">
        <v>283</v>
      </c>
      <c r="H488" s="159">
        <v>7</v>
      </c>
      <c r="I488" s="160"/>
      <c r="L488" s="156"/>
      <c r="M488" s="161"/>
      <c r="T488" s="162"/>
      <c r="AT488" s="157" t="s">
        <v>240</v>
      </c>
      <c r="AU488" s="157" t="s">
        <v>84</v>
      </c>
      <c r="AV488" s="12" t="s">
        <v>86</v>
      </c>
      <c r="AW488" s="12" t="s">
        <v>32</v>
      </c>
      <c r="AX488" s="12" t="s">
        <v>77</v>
      </c>
      <c r="AY488" s="157" t="s">
        <v>177</v>
      </c>
    </row>
    <row r="489" spans="2:65" s="13" customFormat="1" ht="11.25">
      <c r="B489" s="163"/>
      <c r="D489" s="149" t="s">
        <v>240</v>
      </c>
      <c r="E489" s="164" t="s">
        <v>1</v>
      </c>
      <c r="F489" s="165" t="s">
        <v>4396</v>
      </c>
      <c r="H489" s="164" t="s">
        <v>1</v>
      </c>
      <c r="I489" s="166"/>
      <c r="L489" s="163"/>
      <c r="M489" s="167"/>
      <c r="T489" s="168"/>
      <c r="AT489" s="164" t="s">
        <v>240</v>
      </c>
      <c r="AU489" s="164" t="s">
        <v>84</v>
      </c>
      <c r="AV489" s="13" t="s">
        <v>84</v>
      </c>
      <c r="AW489" s="13" t="s">
        <v>32</v>
      </c>
      <c r="AX489" s="13" t="s">
        <v>77</v>
      </c>
      <c r="AY489" s="164" t="s">
        <v>177</v>
      </c>
    </row>
    <row r="490" spans="2:65" s="12" customFormat="1" ht="11.25">
      <c r="B490" s="156"/>
      <c r="D490" s="149" t="s">
        <v>240</v>
      </c>
      <c r="E490" s="157" t="s">
        <v>1</v>
      </c>
      <c r="F490" s="158" t="s">
        <v>283</v>
      </c>
      <c r="H490" s="159">
        <v>7</v>
      </c>
      <c r="I490" s="160"/>
      <c r="L490" s="156"/>
      <c r="M490" s="161"/>
      <c r="T490" s="162"/>
      <c r="AT490" s="157" t="s">
        <v>240</v>
      </c>
      <c r="AU490" s="157" t="s">
        <v>84</v>
      </c>
      <c r="AV490" s="12" t="s">
        <v>86</v>
      </c>
      <c r="AW490" s="12" t="s">
        <v>32</v>
      </c>
      <c r="AX490" s="12" t="s">
        <v>77</v>
      </c>
      <c r="AY490" s="157" t="s">
        <v>177</v>
      </c>
    </row>
    <row r="491" spans="2:65" s="13" customFormat="1" ht="11.25">
      <c r="B491" s="163"/>
      <c r="D491" s="149" t="s">
        <v>240</v>
      </c>
      <c r="E491" s="164" t="s">
        <v>1</v>
      </c>
      <c r="F491" s="165" t="s">
        <v>4397</v>
      </c>
      <c r="H491" s="164" t="s">
        <v>1</v>
      </c>
      <c r="I491" s="166"/>
      <c r="L491" s="163"/>
      <c r="M491" s="167"/>
      <c r="T491" s="168"/>
      <c r="AT491" s="164" t="s">
        <v>240</v>
      </c>
      <c r="AU491" s="164" t="s">
        <v>84</v>
      </c>
      <c r="AV491" s="13" t="s">
        <v>84</v>
      </c>
      <c r="AW491" s="13" t="s">
        <v>32</v>
      </c>
      <c r="AX491" s="13" t="s">
        <v>77</v>
      </c>
      <c r="AY491" s="164" t="s">
        <v>177</v>
      </c>
    </row>
    <row r="492" spans="2:65" s="12" customFormat="1" ht="11.25">
      <c r="B492" s="156"/>
      <c r="D492" s="149" t="s">
        <v>240</v>
      </c>
      <c r="E492" s="157" t="s">
        <v>1</v>
      </c>
      <c r="F492" s="158" t="s">
        <v>115</v>
      </c>
      <c r="H492" s="159">
        <v>4</v>
      </c>
      <c r="I492" s="160"/>
      <c r="L492" s="156"/>
      <c r="M492" s="161"/>
      <c r="T492" s="162"/>
      <c r="AT492" s="157" t="s">
        <v>240</v>
      </c>
      <c r="AU492" s="157" t="s">
        <v>84</v>
      </c>
      <c r="AV492" s="12" t="s">
        <v>86</v>
      </c>
      <c r="AW492" s="12" t="s">
        <v>32</v>
      </c>
      <c r="AX492" s="12" t="s">
        <v>77</v>
      </c>
      <c r="AY492" s="157" t="s">
        <v>177</v>
      </c>
    </row>
    <row r="493" spans="2:65" s="13" customFormat="1" ht="11.25">
      <c r="B493" s="163"/>
      <c r="D493" s="149" t="s">
        <v>240</v>
      </c>
      <c r="E493" s="164" t="s">
        <v>1</v>
      </c>
      <c r="F493" s="165" t="s">
        <v>4398</v>
      </c>
      <c r="H493" s="164" t="s">
        <v>1</v>
      </c>
      <c r="I493" s="166"/>
      <c r="L493" s="163"/>
      <c r="M493" s="167"/>
      <c r="T493" s="168"/>
      <c r="AT493" s="164" t="s">
        <v>240</v>
      </c>
      <c r="AU493" s="164" t="s">
        <v>84</v>
      </c>
      <c r="AV493" s="13" t="s">
        <v>84</v>
      </c>
      <c r="AW493" s="13" t="s">
        <v>32</v>
      </c>
      <c r="AX493" s="13" t="s">
        <v>77</v>
      </c>
      <c r="AY493" s="164" t="s">
        <v>177</v>
      </c>
    </row>
    <row r="494" spans="2:65" s="12" customFormat="1" ht="11.25">
      <c r="B494" s="156"/>
      <c r="D494" s="149" t="s">
        <v>240</v>
      </c>
      <c r="E494" s="157" t="s">
        <v>1</v>
      </c>
      <c r="F494" s="158" t="s">
        <v>84</v>
      </c>
      <c r="H494" s="159">
        <v>1</v>
      </c>
      <c r="I494" s="160"/>
      <c r="L494" s="156"/>
      <c r="M494" s="161"/>
      <c r="T494" s="162"/>
      <c r="AT494" s="157" t="s">
        <v>240</v>
      </c>
      <c r="AU494" s="157" t="s">
        <v>84</v>
      </c>
      <c r="AV494" s="12" t="s">
        <v>86</v>
      </c>
      <c r="AW494" s="12" t="s">
        <v>32</v>
      </c>
      <c r="AX494" s="12" t="s">
        <v>77</v>
      </c>
      <c r="AY494" s="157" t="s">
        <v>177</v>
      </c>
    </row>
    <row r="495" spans="2:65" s="14" customFormat="1" ht="11.25">
      <c r="B495" s="169"/>
      <c r="D495" s="149" t="s">
        <v>240</v>
      </c>
      <c r="E495" s="170" t="s">
        <v>1</v>
      </c>
      <c r="F495" s="171" t="s">
        <v>263</v>
      </c>
      <c r="H495" s="172">
        <v>19</v>
      </c>
      <c r="I495" s="173"/>
      <c r="L495" s="169"/>
      <c r="M495" s="174"/>
      <c r="T495" s="175"/>
      <c r="AT495" s="170" t="s">
        <v>240</v>
      </c>
      <c r="AU495" s="170" t="s">
        <v>84</v>
      </c>
      <c r="AV495" s="14" t="s">
        <v>115</v>
      </c>
      <c r="AW495" s="14" t="s">
        <v>32</v>
      </c>
      <c r="AX495" s="14" t="s">
        <v>84</v>
      </c>
      <c r="AY495" s="170" t="s">
        <v>177</v>
      </c>
    </row>
    <row r="496" spans="2:65" s="1" customFormat="1" ht="24.2" customHeight="1">
      <c r="B496" s="32"/>
      <c r="C496" s="136" t="s">
        <v>620</v>
      </c>
      <c r="D496" s="136" t="s">
        <v>180</v>
      </c>
      <c r="E496" s="137" t="s">
        <v>4399</v>
      </c>
      <c r="F496" s="138" t="s">
        <v>4400</v>
      </c>
      <c r="G496" s="139" t="s">
        <v>393</v>
      </c>
      <c r="H496" s="140">
        <v>7</v>
      </c>
      <c r="I496" s="141"/>
      <c r="J496" s="142">
        <f>ROUND(I496*H496,2)</f>
        <v>0</v>
      </c>
      <c r="K496" s="138" t="s">
        <v>4156</v>
      </c>
      <c r="L496" s="32"/>
      <c r="M496" s="143" t="s">
        <v>1</v>
      </c>
      <c r="N496" s="144" t="s">
        <v>42</v>
      </c>
      <c r="P496" s="145">
        <f>O496*H496</f>
        <v>0</v>
      </c>
      <c r="Q496" s="145">
        <v>0</v>
      </c>
      <c r="R496" s="145">
        <f>Q496*H496</f>
        <v>0</v>
      </c>
      <c r="S496" s="145">
        <v>0</v>
      </c>
      <c r="T496" s="146">
        <f>S496*H496</f>
        <v>0</v>
      </c>
      <c r="AR496" s="147" t="s">
        <v>115</v>
      </c>
      <c r="AT496" s="147" t="s">
        <v>180</v>
      </c>
      <c r="AU496" s="147" t="s">
        <v>84</v>
      </c>
      <c r="AY496" s="17" t="s">
        <v>177</v>
      </c>
      <c r="BE496" s="148">
        <f>IF(N496="základní",J496,0)</f>
        <v>0</v>
      </c>
      <c r="BF496" s="148">
        <f>IF(N496="snížená",J496,0)</f>
        <v>0</v>
      </c>
      <c r="BG496" s="148">
        <f>IF(N496="zákl. přenesená",J496,0)</f>
        <v>0</v>
      </c>
      <c r="BH496" s="148">
        <f>IF(N496="sníž. přenesená",J496,0)</f>
        <v>0</v>
      </c>
      <c r="BI496" s="148">
        <f>IF(N496="nulová",J496,0)</f>
        <v>0</v>
      </c>
      <c r="BJ496" s="17" t="s">
        <v>84</v>
      </c>
      <c r="BK496" s="148">
        <f>ROUND(I496*H496,2)</f>
        <v>0</v>
      </c>
      <c r="BL496" s="17" t="s">
        <v>115</v>
      </c>
      <c r="BM496" s="147" t="s">
        <v>1058</v>
      </c>
    </row>
    <row r="497" spans="2:65" s="1" customFormat="1" ht="19.5">
      <c r="B497" s="32"/>
      <c r="D497" s="149" t="s">
        <v>186</v>
      </c>
      <c r="F497" s="150" t="s">
        <v>4400</v>
      </c>
      <c r="I497" s="151"/>
      <c r="L497" s="32"/>
      <c r="M497" s="152"/>
      <c r="T497" s="56"/>
      <c r="AT497" s="17" t="s">
        <v>186</v>
      </c>
      <c r="AU497" s="17" t="s">
        <v>84</v>
      </c>
    </row>
    <row r="498" spans="2:65" s="13" customFormat="1" ht="11.25">
      <c r="B498" s="163"/>
      <c r="D498" s="149" t="s">
        <v>240</v>
      </c>
      <c r="E498" s="164" t="s">
        <v>1</v>
      </c>
      <c r="F498" s="165" t="s">
        <v>4158</v>
      </c>
      <c r="H498" s="164" t="s">
        <v>1</v>
      </c>
      <c r="I498" s="166"/>
      <c r="L498" s="163"/>
      <c r="M498" s="167"/>
      <c r="T498" s="168"/>
      <c r="AT498" s="164" t="s">
        <v>240</v>
      </c>
      <c r="AU498" s="164" t="s">
        <v>84</v>
      </c>
      <c r="AV498" s="13" t="s">
        <v>84</v>
      </c>
      <c r="AW498" s="13" t="s">
        <v>32</v>
      </c>
      <c r="AX498" s="13" t="s">
        <v>77</v>
      </c>
      <c r="AY498" s="164" t="s">
        <v>177</v>
      </c>
    </row>
    <row r="499" spans="2:65" s="13" customFormat="1" ht="11.25">
      <c r="B499" s="163"/>
      <c r="D499" s="149" t="s">
        <v>240</v>
      </c>
      <c r="E499" s="164" t="s">
        <v>1</v>
      </c>
      <c r="F499" s="165" t="s">
        <v>4367</v>
      </c>
      <c r="H499" s="164" t="s">
        <v>1</v>
      </c>
      <c r="I499" s="166"/>
      <c r="L499" s="163"/>
      <c r="M499" s="167"/>
      <c r="T499" s="168"/>
      <c r="AT499" s="164" t="s">
        <v>240</v>
      </c>
      <c r="AU499" s="164" t="s">
        <v>84</v>
      </c>
      <c r="AV499" s="13" t="s">
        <v>84</v>
      </c>
      <c r="AW499" s="13" t="s">
        <v>32</v>
      </c>
      <c r="AX499" s="13" t="s">
        <v>77</v>
      </c>
      <c r="AY499" s="164" t="s">
        <v>177</v>
      </c>
    </row>
    <row r="500" spans="2:65" s="13" customFormat="1" ht="11.25">
      <c r="B500" s="163"/>
      <c r="D500" s="149" t="s">
        <v>240</v>
      </c>
      <c r="E500" s="164" t="s">
        <v>1</v>
      </c>
      <c r="F500" s="165" t="s">
        <v>4401</v>
      </c>
      <c r="H500" s="164" t="s">
        <v>1</v>
      </c>
      <c r="I500" s="166"/>
      <c r="L500" s="163"/>
      <c r="M500" s="167"/>
      <c r="T500" s="168"/>
      <c r="AT500" s="164" t="s">
        <v>240</v>
      </c>
      <c r="AU500" s="164" t="s">
        <v>84</v>
      </c>
      <c r="AV500" s="13" t="s">
        <v>84</v>
      </c>
      <c r="AW500" s="13" t="s">
        <v>32</v>
      </c>
      <c r="AX500" s="13" t="s">
        <v>77</v>
      </c>
      <c r="AY500" s="164" t="s">
        <v>177</v>
      </c>
    </row>
    <row r="501" spans="2:65" s="13" customFormat="1" ht="11.25">
      <c r="B501" s="163"/>
      <c r="D501" s="149" t="s">
        <v>240</v>
      </c>
      <c r="E501" s="164" t="s">
        <v>1</v>
      </c>
      <c r="F501" s="165" t="s">
        <v>4369</v>
      </c>
      <c r="H501" s="164" t="s">
        <v>1</v>
      </c>
      <c r="I501" s="166"/>
      <c r="L501" s="163"/>
      <c r="M501" s="167"/>
      <c r="T501" s="168"/>
      <c r="AT501" s="164" t="s">
        <v>240</v>
      </c>
      <c r="AU501" s="164" t="s">
        <v>84</v>
      </c>
      <c r="AV501" s="13" t="s">
        <v>84</v>
      </c>
      <c r="AW501" s="13" t="s">
        <v>32</v>
      </c>
      <c r="AX501" s="13" t="s">
        <v>77</v>
      </c>
      <c r="AY501" s="164" t="s">
        <v>177</v>
      </c>
    </row>
    <row r="502" spans="2:65" s="13" customFormat="1" ht="11.25">
      <c r="B502" s="163"/>
      <c r="D502" s="149" t="s">
        <v>240</v>
      </c>
      <c r="E502" s="164" t="s">
        <v>1</v>
      </c>
      <c r="F502" s="165" t="s">
        <v>4370</v>
      </c>
      <c r="H502" s="164" t="s">
        <v>1</v>
      </c>
      <c r="I502" s="166"/>
      <c r="L502" s="163"/>
      <c r="M502" s="167"/>
      <c r="T502" s="168"/>
      <c r="AT502" s="164" t="s">
        <v>240</v>
      </c>
      <c r="AU502" s="164" t="s">
        <v>84</v>
      </c>
      <c r="AV502" s="13" t="s">
        <v>84</v>
      </c>
      <c r="AW502" s="13" t="s">
        <v>32</v>
      </c>
      <c r="AX502" s="13" t="s">
        <v>77</v>
      </c>
      <c r="AY502" s="164" t="s">
        <v>177</v>
      </c>
    </row>
    <row r="503" spans="2:65" s="12" customFormat="1" ht="11.25">
      <c r="B503" s="156"/>
      <c r="D503" s="149" t="s">
        <v>240</v>
      </c>
      <c r="E503" s="157" t="s">
        <v>1</v>
      </c>
      <c r="F503" s="158" t="s">
        <v>283</v>
      </c>
      <c r="H503" s="159">
        <v>7</v>
      </c>
      <c r="I503" s="160"/>
      <c r="L503" s="156"/>
      <c r="M503" s="161"/>
      <c r="T503" s="162"/>
      <c r="AT503" s="157" t="s">
        <v>240</v>
      </c>
      <c r="AU503" s="157" t="s">
        <v>84</v>
      </c>
      <c r="AV503" s="12" t="s">
        <v>86</v>
      </c>
      <c r="AW503" s="12" t="s">
        <v>32</v>
      </c>
      <c r="AX503" s="12" t="s">
        <v>84</v>
      </c>
      <c r="AY503" s="157" t="s">
        <v>177</v>
      </c>
    </row>
    <row r="504" spans="2:65" s="1" customFormat="1" ht="24.2" customHeight="1">
      <c r="B504" s="32"/>
      <c r="C504" s="136" t="s">
        <v>627</v>
      </c>
      <c r="D504" s="136" t="s">
        <v>180</v>
      </c>
      <c r="E504" s="137" t="s">
        <v>4402</v>
      </c>
      <c r="F504" s="138" t="s">
        <v>4403</v>
      </c>
      <c r="G504" s="139" t="s">
        <v>393</v>
      </c>
      <c r="H504" s="140">
        <v>7</v>
      </c>
      <c r="I504" s="141"/>
      <c r="J504" s="142">
        <f>ROUND(I504*H504,2)</f>
        <v>0</v>
      </c>
      <c r="K504" s="138" t="s">
        <v>4156</v>
      </c>
      <c r="L504" s="32"/>
      <c r="M504" s="143" t="s">
        <v>1</v>
      </c>
      <c r="N504" s="144" t="s">
        <v>42</v>
      </c>
      <c r="P504" s="145">
        <f>O504*H504</f>
        <v>0</v>
      </c>
      <c r="Q504" s="145">
        <v>0</v>
      </c>
      <c r="R504" s="145">
        <f>Q504*H504</f>
        <v>0</v>
      </c>
      <c r="S504" s="145">
        <v>0</v>
      </c>
      <c r="T504" s="146">
        <f>S504*H504</f>
        <v>0</v>
      </c>
      <c r="AR504" s="147" t="s">
        <v>115</v>
      </c>
      <c r="AT504" s="147" t="s">
        <v>180</v>
      </c>
      <c r="AU504" s="147" t="s">
        <v>84</v>
      </c>
      <c r="AY504" s="17" t="s">
        <v>177</v>
      </c>
      <c r="BE504" s="148">
        <f>IF(N504="základní",J504,0)</f>
        <v>0</v>
      </c>
      <c r="BF504" s="148">
        <f>IF(N504="snížená",J504,0)</f>
        <v>0</v>
      </c>
      <c r="BG504" s="148">
        <f>IF(N504="zákl. přenesená",J504,0)</f>
        <v>0</v>
      </c>
      <c r="BH504" s="148">
        <f>IF(N504="sníž. přenesená",J504,0)</f>
        <v>0</v>
      </c>
      <c r="BI504" s="148">
        <f>IF(N504="nulová",J504,0)</f>
        <v>0</v>
      </c>
      <c r="BJ504" s="17" t="s">
        <v>84</v>
      </c>
      <c r="BK504" s="148">
        <f>ROUND(I504*H504,2)</f>
        <v>0</v>
      </c>
      <c r="BL504" s="17" t="s">
        <v>115</v>
      </c>
      <c r="BM504" s="147" t="s">
        <v>1066</v>
      </c>
    </row>
    <row r="505" spans="2:65" s="1" customFormat="1" ht="19.5">
      <c r="B505" s="32"/>
      <c r="D505" s="149" t="s">
        <v>186</v>
      </c>
      <c r="F505" s="150" t="s">
        <v>4403</v>
      </c>
      <c r="I505" s="151"/>
      <c r="L505" s="32"/>
      <c r="M505" s="152"/>
      <c r="T505" s="56"/>
      <c r="AT505" s="17" t="s">
        <v>186</v>
      </c>
      <c r="AU505" s="17" t="s">
        <v>84</v>
      </c>
    </row>
    <row r="506" spans="2:65" s="13" customFormat="1" ht="11.25">
      <c r="B506" s="163"/>
      <c r="D506" s="149" t="s">
        <v>240</v>
      </c>
      <c r="E506" s="164" t="s">
        <v>1</v>
      </c>
      <c r="F506" s="165" t="s">
        <v>4158</v>
      </c>
      <c r="H506" s="164" t="s">
        <v>1</v>
      </c>
      <c r="I506" s="166"/>
      <c r="L506" s="163"/>
      <c r="M506" s="167"/>
      <c r="T506" s="168"/>
      <c r="AT506" s="164" t="s">
        <v>240</v>
      </c>
      <c r="AU506" s="164" t="s">
        <v>84</v>
      </c>
      <c r="AV506" s="13" t="s">
        <v>84</v>
      </c>
      <c r="AW506" s="13" t="s">
        <v>32</v>
      </c>
      <c r="AX506" s="13" t="s">
        <v>77</v>
      </c>
      <c r="AY506" s="164" t="s">
        <v>177</v>
      </c>
    </row>
    <row r="507" spans="2:65" s="13" customFormat="1" ht="11.25">
      <c r="B507" s="163"/>
      <c r="D507" s="149" t="s">
        <v>240</v>
      </c>
      <c r="E507" s="164" t="s">
        <v>1</v>
      </c>
      <c r="F507" s="165" t="s">
        <v>4367</v>
      </c>
      <c r="H507" s="164" t="s">
        <v>1</v>
      </c>
      <c r="I507" s="166"/>
      <c r="L507" s="163"/>
      <c r="M507" s="167"/>
      <c r="T507" s="168"/>
      <c r="AT507" s="164" t="s">
        <v>240</v>
      </c>
      <c r="AU507" s="164" t="s">
        <v>84</v>
      </c>
      <c r="AV507" s="13" t="s">
        <v>84</v>
      </c>
      <c r="AW507" s="13" t="s">
        <v>32</v>
      </c>
      <c r="AX507" s="13" t="s">
        <v>77</v>
      </c>
      <c r="AY507" s="164" t="s">
        <v>177</v>
      </c>
    </row>
    <row r="508" spans="2:65" s="13" customFormat="1" ht="11.25">
      <c r="B508" s="163"/>
      <c r="D508" s="149" t="s">
        <v>240</v>
      </c>
      <c r="E508" s="164" t="s">
        <v>1</v>
      </c>
      <c r="F508" s="165" t="s">
        <v>4401</v>
      </c>
      <c r="H508" s="164" t="s">
        <v>1</v>
      </c>
      <c r="I508" s="166"/>
      <c r="L508" s="163"/>
      <c r="M508" s="167"/>
      <c r="T508" s="168"/>
      <c r="AT508" s="164" t="s">
        <v>240</v>
      </c>
      <c r="AU508" s="164" t="s">
        <v>84</v>
      </c>
      <c r="AV508" s="13" t="s">
        <v>84</v>
      </c>
      <c r="AW508" s="13" t="s">
        <v>32</v>
      </c>
      <c r="AX508" s="13" t="s">
        <v>77</v>
      </c>
      <c r="AY508" s="164" t="s">
        <v>177</v>
      </c>
    </row>
    <row r="509" spans="2:65" s="13" customFormat="1" ht="11.25">
      <c r="B509" s="163"/>
      <c r="D509" s="149" t="s">
        <v>240</v>
      </c>
      <c r="E509" s="164" t="s">
        <v>1</v>
      </c>
      <c r="F509" s="165" t="s">
        <v>4369</v>
      </c>
      <c r="H509" s="164" t="s">
        <v>1</v>
      </c>
      <c r="I509" s="166"/>
      <c r="L509" s="163"/>
      <c r="M509" s="167"/>
      <c r="T509" s="168"/>
      <c r="AT509" s="164" t="s">
        <v>240</v>
      </c>
      <c r="AU509" s="164" t="s">
        <v>84</v>
      </c>
      <c r="AV509" s="13" t="s">
        <v>84</v>
      </c>
      <c r="AW509" s="13" t="s">
        <v>32</v>
      </c>
      <c r="AX509" s="13" t="s">
        <v>77</v>
      </c>
      <c r="AY509" s="164" t="s">
        <v>177</v>
      </c>
    </row>
    <row r="510" spans="2:65" s="13" customFormat="1" ht="11.25">
      <c r="B510" s="163"/>
      <c r="D510" s="149" t="s">
        <v>240</v>
      </c>
      <c r="E510" s="164" t="s">
        <v>1</v>
      </c>
      <c r="F510" s="165" t="s">
        <v>4370</v>
      </c>
      <c r="H510" s="164" t="s">
        <v>1</v>
      </c>
      <c r="I510" s="166"/>
      <c r="L510" s="163"/>
      <c r="M510" s="167"/>
      <c r="T510" s="168"/>
      <c r="AT510" s="164" t="s">
        <v>240</v>
      </c>
      <c r="AU510" s="164" t="s">
        <v>84</v>
      </c>
      <c r="AV510" s="13" t="s">
        <v>84</v>
      </c>
      <c r="AW510" s="13" t="s">
        <v>32</v>
      </c>
      <c r="AX510" s="13" t="s">
        <v>77</v>
      </c>
      <c r="AY510" s="164" t="s">
        <v>177</v>
      </c>
    </row>
    <row r="511" spans="2:65" s="12" customFormat="1" ht="11.25">
      <c r="B511" s="156"/>
      <c r="D511" s="149" t="s">
        <v>240</v>
      </c>
      <c r="E511" s="157" t="s">
        <v>1</v>
      </c>
      <c r="F511" s="158" t="s">
        <v>283</v>
      </c>
      <c r="H511" s="159">
        <v>7</v>
      </c>
      <c r="I511" s="160"/>
      <c r="L511" s="156"/>
      <c r="M511" s="161"/>
      <c r="T511" s="162"/>
      <c r="AT511" s="157" t="s">
        <v>240</v>
      </c>
      <c r="AU511" s="157" t="s">
        <v>84</v>
      </c>
      <c r="AV511" s="12" t="s">
        <v>86</v>
      </c>
      <c r="AW511" s="12" t="s">
        <v>32</v>
      </c>
      <c r="AX511" s="12" t="s">
        <v>84</v>
      </c>
      <c r="AY511" s="157" t="s">
        <v>177</v>
      </c>
    </row>
    <row r="512" spans="2:65" s="1" customFormat="1" ht="24.2" customHeight="1">
      <c r="B512" s="32"/>
      <c r="C512" s="136" t="s">
        <v>643</v>
      </c>
      <c r="D512" s="136" t="s">
        <v>180</v>
      </c>
      <c r="E512" s="137" t="s">
        <v>4404</v>
      </c>
      <c r="F512" s="138" t="s">
        <v>4405</v>
      </c>
      <c r="G512" s="139" t="s">
        <v>393</v>
      </c>
      <c r="H512" s="140">
        <v>4</v>
      </c>
      <c r="I512" s="141"/>
      <c r="J512" s="142">
        <f>ROUND(I512*H512,2)</f>
        <v>0</v>
      </c>
      <c r="K512" s="138" t="s">
        <v>4156</v>
      </c>
      <c r="L512" s="32"/>
      <c r="M512" s="143" t="s">
        <v>1</v>
      </c>
      <c r="N512" s="144" t="s">
        <v>42</v>
      </c>
      <c r="P512" s="145">
        <f>O512*H512</f>
        <v>0</v>
      </c>
      <c r="Q512" s="145">
        <v>0</v>
      </c>
      <c r="R512" s="145">
        <f>Q512*H512</f>
        <v>0</v>
      </c>
      <c r="S512" s="145">
        <v>0</v>
      </c>
      <c r="T512" s="146">
        <f>S512*H512</f>
        <v>0</v>
      </c>
      <c r="AR512" s="147" t="s">
        <v>115</v>
      </c>
      <c r="AT512" s="147" t="s">
        <v>180</v>
      </c>
      <c r="AU512" s="147" t="s">
        <v>84</v>
      </c>
      <c r="AY512" s="17" t="s">
        <v>177</v>
      </c>
      <c r="BE512" s="148">
        <f>IF(N512="základní",J512,0)</f>
        <v>0</v>
      </c>
      <c r="BF512" s="148">
        <f>IF(N512="snížená",J512,0)</f>
        <v>0</v>
      </c>
      <c r="BG512" s="148">
        <f>IF(N512="zákl. přenesená",J512,0)</f>
        <v>0</v>
      </c>
      <c r="BH512" s="148">
        <f>IF(N512="sníž. přenesená",J512,0)</f>
        <v>0</v>
      </c>
      <c r="BI512" s="148">
        <f>IF(N512="nulová",J512,0)</f>
        <v>0</v>
      </c>
      <c r="BJ512" s="17" t="s">
        <v>84</v>
      </c>
      <c r="BK512" s="148">
        <f>ROUND(I512*H512,2)</f>
        <v>0</v>
      </c>
      <c r="BL512" s="17" t="s">
        <v>115</v>
      </c>
      <c r="BM512" s="147" t="s">
        <v>1080</v>
      </c>
    </row>
    <row r="513" spans="2:65" s="1" customFormat="1" ht="19.5">
      <c r="B513" s="32"/>
      <c r="D513" s="149" t="s">
        <v>186</v>
      </c>
      <c r="F513" s="150" t="s">
        <v>4405</v>
      </c>
      <c r="I513" s="151"/>
      <c r="L513" s="32"/>
      <c r="M513" s="152"/>
      <c r="T513" s="56"/>
      <c r="AT513" s="17" t="s">
        <v>186</v>
      </c>
      <c r="AU513" s="17" t="s">
        <v>84</v>
      </c>
    </row>
    <row r="514" spans="2:65" s="13" customFormat="1" ht="11.25">
      <c r="B514" s="163"/>
      <c r="D514" s="149" t="s">
        <v>240</v>
      </c>
      <c r="E514" s="164" t="s">
        <v>1</v>
      </c>
      <c r="F514" s="165" t="s">
        <v>4158</v>
      </c>
      <c r="H514" s="164" t="s">
        <v>1</v>
      </c>
      <c r="I514" s="166"/>
      <c r="L514" s="163"/>
      <c r="M514" s="167"/>
      <c r="T514" s="168"/>
      <c r="AT514" s="164" t="s">
        <v>240</v>
      </c>
      <c r="AU514" s="164" t="s">
        <v>84</v>
      </c>
      <c r="AV514" s="13" t="s">
        <v>84</v>
      </c>
      <c r="AW514" s="13" t="s">
        <v>32</v>
      </c>
      <c r="AX514" s="13" t="s">
        <v>77</v>
      </c>
      <c r="AY514" s="164" t="s">
        <v>177</v>
      </c>
    </row>
    <row r="515" spans="2:65" s="13" customFormat="1" ht="11.25">
      <c r="B515" s="163"/>
      <c r="D515" s="149" t="s">
        <v>240</v>
      </c>
      <c r="E515" s="164" t="s">
        <v>1</v>
      </c>
      <c r="F515" s="165" t="s">
        <v>4367</v>
      </c>
      <c r="H515" s="164" t="s">
        <v>1</v>
      </c>
      <c r="I515" s="166"/>
      <c r="L515" s="163"/>
      <c r="M515" s="167"/>
      <c r="T515" s="168"/>
      <c r="AT515" s="164" t="s">
        <v>240</v>
      </c>
      <c r="AU515" s="164" t="s">
        <v>84</v>
      </c>
      <c r="AV515" s="13" t="s">
        <v>84</v>
      </c>
      <c r="AW515" s="13" t="s">
        <v>32</v>
      </c>
      <c r="AX515" s="13" t="s">
        <v>77</v>
      </c>
      <c r="AY515" s="164" t="s">
        <v>177</v>
      </c>
    </row>
    <row r="516" spans="2:65" s="13" customFormat="1" ht="11.25">
      <c r="B516" s="163"/>
      <c r="D516" s="149" t="s">
        <v>240</v>
      </c>
      <c r="E516" s="164" t="s">
        <v>1</v>
      </c>
      <c r="F516" s="165" t="s">
        <v>4406</v>
      </c>
      <c r="H516" s="164" t="s">
        <v>1</v>
      </c>
      <c r="I516" s="166"/>
      <c r="L516" s="163"/>
      <c r="M516" s="167"/>
      <c r="T516" s="168"/>
      <c r="AT516" s="164" t="s">
        <v>240</v>
      </c>
      <c r="AU516" s="164" t="s">
        <v>84</v>
      </c>
      <c r="AV516" s="13" t="s">
        <v>84</v>
      </c>
      <c r="AW516" s="13" t="s">
        <v>32</v>
      </c>
      <c r="AX516" s="13" t="s">
        <v>77</v>
      </c>
      <c r="AY516" s="164" t="s">
        <v>177</v>
      </c>
    </row>
    <row r="517" spans="2:65" s="13" customFormat="1" ht="11.25">
      <c r="B517" s="163"/>
      <c r="D517" s="149" t="s">
        <v>240</v>
      </c>
      <c r="E517" s="164" t="s">
        <v>1</v>
      </c>
      <c r="F517" s="165" t="s">
        <v>4369</v>
      </c>
      <c r="H517" s="164" t="s">
        <v>1</v>
      </c>
      <c r="I517" s="166"/>
      <c r="L517" s="163"/>
      <c r="M517" s="167"/>
      <c r="T517" s="168"/>
      <c r="AT517" s="164" t="s">
        <v>240</v>
      </c>
      <c r="AU517" s="164" t="s">
        <v>84</v>
      </c>
      <c r="AV517" s="13" t="s">
        <v>84</v>
      </c>
      <c r="AW517" s="13" t="s">
        <v>32</v>
      </c>
      <c r="AX517" s="13" t="s">
        <v>77</v>
      </c>
      <c r="AY517" s="164" t="s">
        <v>177</v>
      </c>
    </row>
    <row r="518" spans="2:65" s="13" customFormat="1" ht="11.25">
      <c r="B518" s="163"/>
      <c r="D518" s="149" t="s">
        <v>240</v>
      </c>
      <c r="E518" s="164" t="s">
        <v>1</v>
      </c>
      <c r="F518" s="165" t="s">
        <v>4407</v>
      </c>
      <c r="H518" s="164" t="s">
        <v>1</v>
      </c>
      <c r="I518" s="166"/>
      <c r="L518" s="163"/>
      <c r="M518" s="167"/>
      <c r="T518" s="168"/>
      <c r="AT518" s="164" t="s">
        <v>240</v>
      </c>
      <c r="AU518" s="164" t="s">
        <v>84</v>
      </c>
      <c r="AV518" s="13" t="s">
        <v>84</v>
      </c>
      <c r="AW518" s="13" t="s">
        <v>32</v>
      </c>
      <c r="AX518" s="13" t="s">
        <v>77</v>
      </c>
      <c r="AY518" s="164" t="s">
        <v>177</v>
      </c>
    </row>
    <row r="519" spans="2:65" s="12" customFormat="1" ht="11.25">
      <c r="B519" s="156"/>
      <c r="D519" s="149" t="s">
        <v>240</v>
      </c>
      <c r="E519" s="157" t="s">
        <v>1</v>
      </c>
      <c r="F519" s="158" t="s">
        <v>115</v>
      </c>
      <c r="H519" s="159">
        <v>4</v>
      </c>
      <c r="I519" s="160"/>
      <c r="L519" s="156"/>
      <c r="M519" s="161"/>
      <c r="T519" s="162"/>
      <c r="AT519" s="157" t="s">
        <v>240</v>
      </c>
      <c r="AU519" s="157" t="s">
        <v>84</v>
      </c>
      <c r="AV519" s="12" t="s">
        <v>86</v>
      </c>
      <c r="AW519" s="12" t="s">
        <v>32</v>
      </c>
      <c r="AX519" s="12" t="s">
        <v>84</v>
      </c>
      <c r="AY519" s="157" t="s">
        <v>177</v>
      </c>
    </row>
    <row r="520" spans="2:65" s="1" customFormat="1" ht="24.2" customHeight="1">
      <c r="B520" s="32"/>
      <c r="C520" s="136" t="s">
        <v>651</v>
      </c>
      <c r="D520" s="136" t="s">
        <v>180</v>
      </c>
      <c r="E520" s="137" t="s">
        <v>4408</v>
      </c>
      <c r="F520" s="138" t="s">
        <v>4409</v>
      </c>
      <c r="G520" s="139" t="s">
        <v>393</v>
      </c>
      <c r="H520" s="140">
        <v>1</v>
      </c>
      <c r="I520" s="141"/>
      <c r="J520" s="142">
        <f>ROUND(I520*H520,2)</f>
        <v>0</v>
      </c>
      <c r="K520" s="138" t="s">
        <v>4156</v>
      </c>
      <c r="L520" s="32"/>
      <c r="M520" s="143" t="s">
        <v>1</v>
      </c>
      <c r="N520" s="144" t="s">
        <v>42</v>
      </c>
      <c r="P520" s="145">
        <f>O520*H520</f>
        <v>0</v>
      </c>
      <c r="Q520" s="145">
        <v>0</v>
      </c>
      <c r="R520" s="145">
        <f>Q520*H520</f>
        <v>0</v>
      </c>
      <c r="S520" s="145">
        <v>0</v>
      </c>
      <c r="T520" s="146">
        <f>S520*H520</f>
        <v>0</v>
      </c>
      <c r="AR520" s="147" t="s">
        <v>115</v>
      </c>
      <c r="AT520" s="147" t="s">
        <v>180</v>
      </c>
      <c r="AU520" s="147" t="s">
        <v>84</v>
      </c>
      <c r="AY520" s="17" t="s">
        <v>177</v>
      </c>
      <c r="BE520" s="148">
        <f>IF(N520="základní",J520,0)</f>
        <v>0</v>
      </c>
      <c r="BF520" s="148">
        <f>IF(N520="snížená",J520,0)</f>
        <v>0</v>
      </c>
      <c r="BG520" s="148">
        <f>IF(N520="zákl. přenesená",J520,0)</f>
        <v>0</v>
      </c>
      <c r="BH520" s="148">
        <f>IF(N520="sníž. přenesená",J520,0)</f>
        <v>0</v>
      </c>
      <c r="BI520" s="148">
        <f>IF(N520="nulová",J520,0)</f>
        <v>0</v>
      </c>
      <c r="BJ520" s="17" t="s">
        <v>84</v>
      </c>
      <c r="BK520" s="148">
        <f>ROUND(I520*H520,2)</f>
        <v>0</v>
      </c>
      <c r="BL520" s="17" t="s">
        <v>115</v>
      </c>
      <c r="BM520" s="147" t="s">
        <v>1095</v>
      </c>
    </row>
    <row r="521" spans="2:65" s="1" customFormat="1" ht="19.5">
      <c r="B521" s="32"/>
      <c r="D521" s="149" t="s">
        <v>186</v>
      </c>
      <c r="F521" s="150" t="s">
        <v>4409</v>
      </c>
      <c r="I521" s="151"/>
      <c r="L521" s="32"/>
      <c r="M521" s="152"/>
      <c r="T521" s="56"/>
      <c r="AT521" s="17" t="s">
        <v>186</v>
      </c>
      <c r="AU521" s="17" t="s">
        <v>84</v>
      </c>
    </row>
    <row r="522" spans="2:65" s="13" customFormat="1" ht="11.25">
      <c r="B522" s="163"/>
      <c r="D522" s="149" t="s">
        <v>240</v>
      </c>
      <c r="E522" s="164" t="s">
        <v>1</v>
      </c>
      <c r="F522" s="165" t="s">
        <v>4158</v>
      </c>
      <c r="H522" s="164" t="s">
        <v>1</v>
      </c>
      <c r="I522" s="166"/>
      <c r="L522" s="163"/>
      <c r="M522" s="167"/>
      <c r="T522" s="168"/>
      <c r="AT522" s="164" t="s">
        <v>240</v>
      </c>
      <c r="AU522" s="164" t="s">
        <v>84</v>
      </c>
      <c r="AV522" s="13" t="s">
        <v>84</v>
      </c>
      <c r="AW522" s="13" t="s">
        <v>32</v>
      </c>
      <c r="AX522" s="13" t="s">
        <v>77</v>
      </c>
      <c r="AY522" s="164" t="s">
        <v>177</v>
      </c>
    </row>
    <row r="523" spans="2:65" s="12" customFormat="1" ht="11.25">
      <c r="B523" s="156"/>
      <c r="D523" s="149" t="s">
        <v>240</v>
      </c>
      <c r="E523" s="157" t="s">
        <v>1</v>
      </c>
      <c r="F523" s="158" t="s">
        <v>84</v>
      </c>
      <c r="H523" s="159">
        <v>1</v>
      </c>
      <c r="I523" s="160"/>
      <c r="L523" s="156"/>
      <c r="M523" s="161"/>
      <c r="T523" s="162"/>
      <c r="AT523" s="157" t="s">
        <v>240</v>
      </c>
      <c r="AU523" s="157" t="s">
        <v>84</v>
      </c>
      <c r="AV523" s="12" t="s">
        <v>86</v>
      </c>
      <c r="AW523" s="12" t="s">
        <v>32</v>
      </c>
      <c r="AX523" s="12" t="s">
        <v>77</v>
      </c>
      <c r="AY523" s="157" t="s">
        <v>177</v>
      </c>
    </row>
    <row r="524" spans="2:65" s="14" customFormat="1" ht="11.25">
      <c r="B524" s="169"/>
      <c r="D524" s="149" t="s">
        <v>240</v>
      </c>
      <c r="E524" s="170" t="s">
        <v>1</v>
      </c>
      <c r="F524" s="171" t="s">
        <v>263</v>
      </c>
      <c r="H524" s="172">
        <v>1</v>
      </c>
      <c r="I524" s="173"/>
      <c r="L524" s="169"/>
      <c r="M524" s="174"/>
      <c r="T524" s="175"/>
      <c r="AT524" s="170" t="s">
        <v>240</v>
      </c>
      <c r="AU524" s="170" t="s">
        <v>84</v>
      </c>
      <c r="AV524" s="14" t="s">
        <v>115</v>
      </c>
      <c r="AW524" s="14" t="s">
        <v>32</v>
      </c>
      <c r="AX524" s="14" t="s">
        <v>84</v>
      </c>
      <c r="AY524" s="170" t="s">
        <v>177</v>
      </c>
    </row>
    <row r="525" spans="2:65" s="1" customFormat="1" ht="21.75" customHeight="1">
      <c r="B525" s="32"/>
      <c r="C525" s="136" t="s">
        <v>657</v>
      </c>
      <c r="D525" s="136" t="s">
        <v>180</v>
      </c>
      <c r="E525" s="137" t="s">
        <v>4410</v>
      </c>
      <c r="F525" s="138" t="s">
        <v>4411</v>
      </c>
      <c r="G525" s="139" t="s">
        <v>393</v>
      </c>
      <c r="H525" s="140">
        <v>5</v>
      </c>
      <c r="I525" s="141"/>
      <c r="J525" s="142">
        <f>ROUND(I525*H525,2)</f>
        <v>0</v>
      </c>
      <c r="K525" s="138" t="s">
        <v>4156</v>
      </c>
      <c r="L525" s="32"/>
      <c r="M525" s="143" t="s">
        <v>1</v>
      </c>
      <c r="N525" s="144" t="s">
        <v>42</v>
      </c>
      <c r="P525" s="145">
        <f>O525*H525</f>
        <v>0</v>
      </c>
      <c r="Q525" s="145">
        <v>0</v>
      </c>
      <c r="R525" s="145">
        <f>Q525*H525</f>
        <v>0</v>
      </c>
      <c r="S525" s="145">
        <v>0</v>
      </c>
      <c r="T525" s="146">
        <f>S525*H525</f>
        <v>0</v>
      </c>
      <c r="AR525" s="147" t="s">
        <v>115</v>
      </c>
      <c r="AT525" s="147" t="s">
        <v>180</v>
      </c>
      <c r="AU525" s="147" t="s">
        <v>84</v>
      </c>
      <c r="AY525" s="17" t="s">
        <v>177</v>
      </c>
      <c r="BE525" s="148">
        <f>IF(N525="základní",J525,0)</f>
        <v>0</v>
      </c>
      <c r="BF525" s="148">
        <f>IF(N525="snížená",J525,0)</f>
        <v>0</v>
      </c>
      <c r="BG525" s="148">
        <f>IF(N525="zákl. přenesená",J525,0)</f>
        <v>0</v>
      </c>
      <c r="BH525" s="148">
        <f>IF(N525="sníž. přenesená",J525,0)</f>
        <v>0</v>
      </c>
      <c r="BI525" s="148">
        <f>IF(N525="nulová",J525,0)</f>
        <v>0</v>
      </c>
      <c r="BJ525" s="17" t="s">
        <v>84</v>
      </c>
      <c r="BK525" s="148">
        <f>ROUND(I525*H525,2)</f>
        <v>0</v>
      </c>
      <c r="BL525" s="17" t="s">
        <v>115</v>
      </c>
      <c r="BM525" s="147" t="s">
        <v>1108</v>
      </c>
    </row>
    <row r="526" spans="2:65" s="1" customFormat="1" ht="11.25">
      <c r="B526" s="32"/>
      <c r="D526" s="149" t="s">
        <v>186</v>
      </c>
      <c r="F526" s="150" t="s">
        <v>4411</v>
      </c>
      <c r="I526" s="151"/>
      <c r="L526" s="32"/>
      <c r="M526" s="152"/>
      <c r="T526" s="56"/>
      <c r="AT526" s="17" t="s">
        <v>186</v>
      </c>
      <c r="AU526" s="17" t="s">
        <v>84</v>
      </c>
    </row>
    <row r="527" spans="2:65" s="1" customFormat="1" ht="19.5">
      <c r="B527" s="32"/>
      <c r="D527" s="149" t="s">
        <v>784</v>
      </c>
      <c r="F527" s="193" t="s">
        <v>4394</v>
      </c>
      <c r="I527" s="151"/>
      <c r="L527" s="32"/>
      <c r="M527" s="152"/>
      <c r="T527" s="56"/>
      <c r="AT527" s="17" t="s">
        <v>784</v>
      </c>
      <c r="AU527" s="17" t="s">
        <v>84</v>
      </c>
    </row>
    <row r="528" spans="2:65" s="13" customFormat="1" ht="11.25">
      <c r="B528" s="163"/>
      <c r="D528" s="149" t="s">
        <v>240</v>
      </c>
      <c r="E528" s="164" t="s">
        <v>1</v>
      </c>
      <c r="F528" s="165" t="s">
        <v>4412</v>
      </c>
      <c r="H528" s="164" t="s">
        <v>1</v>
      </c>
      <c r="I528" s="166"/>
      <c r="L528" s="163"/>
      <c r="M528" s="167"/>
      <c r="T528" s="168"/>
      <c r="AT528" s="164" t="s">
        <v>240</v>
      </c>
      <c r="AU528" s="164" t="s">
        <v>84</v>
      </c>
      <c r="AV528" s="13" t="s">
        <v>84</v>
      </c>
      <c r="AW528" s="13" t="s">
        <v>32</v>
      </c>
      <c r="AX528" s="13" t="s">
        <v>77</v>
      </c>
      <c r="AY528" s="164" t="s">
        <v>177</v>
      </c>
    </row>
    <row r="529" spans="2:65" s="12" customFormat="1" ht="11.25">
      <c r="B529" s="156"/>
      <c r="D529" s="149" t="s">
        <v>240</v>
      </c>
      <c r="E529" s="157" t="s">
        <v>1</v>
      </c>
      <c r="F529" s="158" t="s">
        <v>84</v>
      </c>
      <c r="H529" s="159">
        <v>1</v>
      </c>
      <c r="I529" s="160"/>
      <c r="L529" s="156"/>
      <c r="M529" s="161"/>
      <c r="T529" s="162"/>
      <c r="AT529" s="157" t="s">
        <v>240</v>
      </c>
      <c r="AU529" s="157" t="s">
        <v>84</v>
      </c>
      <c r="AV529" s="12" t="s">
        <v>86</v>
      </c>
      <c r="AW529" s="12" t="s">
        <v>32</v>
      </c>
      <c r="AX529" s="12" t="s">
        <v>77</v>
      </c>
      <c r="AY529" s="157" t="s">
        <v>177</v>
      </c>
    </row>
    <row r="530" spans="2:65" s="13" customFormat="1" ht="11.25">
      <c r="B530" s="163"/>
      <c r="D530" s="149" t="s">
        <v>240</v>
      </c>
      <c r="E530" s="164" t="s">
        <v>1</v>
      </c>
      <c r="F530" s="165" t="s">
        <v>4413</v>
      </c>
      <c r="H530" s="164" t="s">
        <v>1</v>
      </c>
      <c r="I530" s="166"/>
      <c r="L530" s="163"/>
      <c r="M530" s="167"/>
      <c r="T530" s="168"/>
      <c r="AT530" s="164" t="s">
        <v>240</v>
      </c>
      <c r="AU530" s="164" t="s">
        <v>84</v>
      </c>
      <c r="AV530" s="13" t="s">
        <v>84</v>
      </c>
      <c r="AW530" s="13" t="s">
        <v>32</v>
      </c>
      <c r="AX530" s="13" t="s">
        <v>77</v>
      </c>
      <c r="AY530" s="164" t="s">
        <v>177</v>
      </c>
    </row>
    <row r="531" spans="2:65" s="12" customFormat="1" ht="11.25">
      <c r="B531" s="156"/>
      <c r="D531" s="149" t="s">
        <v>240</v>
      </c>
      <c r="E531" s="157" t="s">
        <v>1</v>
      </c>
      <c r="F531" s="158" t="s">
        <v>84</v>
      </c>
      <c r="H531" s="159">
        <v>1</v>
      </c>
      <c r="I531" s="160"/>
      <c r="L531" s="156"/>
      <c r="M531" s="161"/>
      <c r="T531" s="162"/>
      <c r="AT531" s="157" t="s">
        <v>240</v>
      </c>
      <c r="AU531" s="157" t="s">
        <v>84</v>
      </c>
      <c r="AV531" s="12" t="s">
        <v>86</v>
      </c>
      <c r="AW531" s="12" t="s">
        <v>32</v>
      </c>
      <c r="AX531" s="12" t="s">
        <v>77</v>
      </c>
      <c r="AY531" s="157" t="s">
        <v>177</v>
      </c>
    </row>
    <row r="532" spans="2:65" s="13" customFormat="1" ht="11.25">
      <c r="B532" s="163"/>
      <c r="D532" s="149" t="s">
        <v>240</v>
      </c>
      <c r="E532" s="164" t="s">
        <v>1</v>
      </c>
      <c r="F532" s="165" t="s">
        <v>4414</v>
      </c>
      <c r="H532" s="164" t="s">
        <v>1</v>
      </c>
      <c r="I532" s="166"/>
      <c r="L532" s="163"/>
      <c r="M532" s="167"/>
      <c r="T532" s="168"/>
      <c r="AT532" s="164" t="s">
        <v>240</v>
      </c>
      <c r="AU532" s="164" t="s">
        <v>84</v>
      </c>
      <c r="AV532" s="13" t="s">
        <v>84</v>
      </c>
      <c r="AW532" s="13" t="s">
        <v>32</v>
      </c>
      <c r="AX532" s="13" t="s">
        <v>77</v>
      </c>
      <c r="AY532" s="164" t="s">
        <v>177</v>
      </c>
    </row>
    <row r="533" spans="2:65" s="12" customFormat="1" ht="11.25">
      <c r="B533" s="156"/>
      <c r="D533" s="149" t="s">
        <v>240</v>
      </c>
      <c r="E533" s="157" t="s">
        <v>1</v>
      </c>
      <c r="F533" s="158" t="s">
        <v>84</v>
      </c>
      <c r="H533" s="159">
        <v>1</v>
      </c>
      <c r="I533" s="160"/>
      <c r="L533" s="156"/>
      <c r="M533" s="161"/>
      <c r="T533" s="162"/>
      <c r="AT533" s="157" t="s">
        <v>240</v>
      </c>
      <c r="AU533" s="157" t="s">
        <v>84</v>
      </c>
      <c r="AV533" s="12" t="s">
        <v>86</v>
      </c>
      <c r="AW533" s="12" t="s">
        <v>32</v>
      </c>
      <c r="AX533" s="12" t="s">
        <v>77</v>
      </c>
      <c r="AY533" s="157" t="s">
        <v>177</v>
      </c>
    </row>
    <row r="534" spans="2:65" s="13" customFormat="1" ht="11.25">
      <c r="B534" s="163"/>
      <c r="D534" s="149" t="s">
        <v>240</v>
      </c>
      <c r="E534" s="164" t="s">
        <v>1</v>
      </c>
      <c r="F534" s="165" t="s">
        <v>4415</v>
      </c>
      <c r="H534" s="164" t="s">
        <v>1</v>
      </c>
      <c r="I534" s="166"/>
      <c r="L534" s="163"/>
      <c r="M534" s="167"/>
      <c r="T534" s="168"/>
      <c r="AT534" s="164" t="s">
        <v>240</v>
      </c>
      <c r="AU534" s="164" t="s">
        <v>84</v>
      </c>
      <c r="AV534" s="13" t="s">
        <v>84</v>
      </c>
      <c r="AW534" s="13" t="s">
        <v>32</v>
      </c>
      <c r="AX534" s="13" t="s">
        <v>77</v>
      </c>
      <c r="AY534" s="164" t="s">
        <v>177</v>
      </c>
    </row>
    <row r="535" spans="2:65" s="12" customFormat="1" ht="11.25">
      <c r="B535" s="156"/>
      <c r="D535" s="149" t="s">
        <v>240</v>
      </c>
      <c r="E535" s="157" t="s">
        <v>1</v>
      </c>
      <c r="F535" s="158" t="s">
        <v>86</v>
      </c>
      <c r="H535" s="159">
        <v>2</v>
      </c>
      <c r="I535" s="160"/>
      <c r="L535" s="156"/>
      <c r="M535" s="161"/>
      <c r="T535" s="162"/>
      <c r="AT535" s="157" t="s">
        <v>240</v>
      </c>
      <c r="AU535" s="157" t="s">
        <v>84</v>
      </c>
      <c r="AV535" s="12" t="s">
        <v>86</v>
      </c>
      <c r="AW535" s="12" t="s">
        <v>32</v>
      </c>
      <c r="AX535" s="12" t="s">
        <v>77</v>
      </c>
      <c r="AY535" s="157" t="s">
        <v>177</v>
      </c>
    </row>
    <row r="536" spans="2:65" s="14" customFormat="1" ht="11.25">
      <c r="B536" s="169"/>
      <c r="D536" s="149" t="s">
        <v>240</v>
      </c>
      <c r="E536" s="170" t="s">
        <v>1</v>
      </c>
      <c r="F536" s="171" t="s">
        <v>263</v>
      </c>
      <c r="H536" s="172">
        <v>5</v>
      </c>
      <c r="I536" s="173"/>
      <c r="L536" s="169"/>
      <c r="M536" s="174"/>
      <c r="T536" s="175"/>
      <c r="AT536" s="170" t="s">
        <v>240</v>
      </c>
      <c r="AU536" s="170" t="s">
        <v>84</v>
      </c>
      <c r="AV536" s="14" t="s">
        <v>115</v>
      </c>
      <c r="AW536" s="14" t="s">
        <v>32</v>
      </c>
      <c r="AX536" s="14" t="s">
        <v>84</v>
      </c>
      <c r="AY536" s="170" t="s">
        <v>177</v>
      </c>
    </row>
    <row r="537" spans="2:65" s="1" customFormat="1" ht="24.2" customHeight="1">
      <c r="B537" s="32"/>
      <c r="C537" s="136" t="s">
        <v>667</v>
      </c>
      <c r="D537" s="136" t="s">
        <v>180</v>
      </c>
      <c r="E537" s="137" t="s">
        <v>4416</v>
      </c>
      <c r="F537" s="138" t="s">
        <v>4417</v>
      </c>
      <c r="G537" s="139" t="s">
        <v>393</v>
      </c>
      <c r="H537" s="140">
        <v>1</v>
      </c>
      <c r="I537" s="141"/>
      <c r="J537" s="142">
        <f>ROUND(I537*H537,2)</f>
        <v>0</v>
      </c>
      <c r="K537" s="138" t="s">
        <v>4156</v>
      </c>
      <c r="L537" s="32"/>
      <c r="M537" s="143" t="s">
        <v>1</v>
      </c>
      <c r="N537" s="144" t="s">
        <v>42</v>
      </c>
      <c r="P537" s="145">
        <f>O537*H537</f>
        <v>0</v>
      </c>
      <c r="Q537" s="145">
        <v>0</v>
      </c>
      <c r="R537" s="145">
        <f>Q537*H537</f>
        <v>0</v>
      </c>
      <c r="S537" s="145">
        <v>0</v>
      </c>
      <c r="T537" s="146">
        <f>S537*H537</f>
        <v>0</v>
      </c>
      <c r="AR537" s="147" t="s">
        <v>115</v>
      </c>
      <c r="AT537" s="147" t="s">
        <v>180</v>
      </c>
      <c r="AU537" s="147" t="s">
        <v>84</v>
      </c>
      <c r="AY537" s="17" t="s">
        <v>177</v>
      </c>
      <c r="BE537" s="148">
        <f>IF(N537="základní",J537,0)</f>
        <v>0</v>
      </c>
      <c r="BF537" s="148">
        <f>IF(N537="snížená",J537,0)</f>
        <v>0</v>
      </c>
      <c r="BG537" s="148">
        <f>IF(N537="zákl. přenesená",J537,0)</f>
        <v>0</v>
      </c>
      <c r="BH537" s="148">
        <f>IF(N537="sníž. přenesená",J537,0)</f>
        <v>0</v>
      </c>
      <c r="BI537" s="148">
        <f>IF(N537="nulová",J537,0)</f>
        <v>0</v>
      </c>
      <c r="BJ537" s="17" t="s">
        <v>84</v>
      </c>
      <c r="BK537" s="148">
        <f>ROUND(I537*H537,2)</f>
        <v>0</v>
      </c>
      <c r="BL537" s="17" t="s">
        <v>115</v>
      </c>
      <c r="BM537" s="147" t="s">
        <v>1120</v>
      </c>
    </row>
    <row r="538" spans="2:65" s="1" customFormat="1" ht="19.5">
      <c r="B538" s="32"/>
      <c r="D538" s="149" t="s">
        <v>186</v>
      </c>
      <c r="F538" s="150" t="s">
        <v>4417</v>
      </c>
      <c r="I538" s="151"/>
      <c r="L538" s="32"/>
      <c r="M538" s="152"/>
      <c r="T538" s="56"/>
      <c r="AT538" s="17" t="s">
        <v>186</v>
      </c>
      <c r="AU538" s="17" t="s">
        <v>84</v>
      </c>
    </row>
    <row r="539" spans="2:65" s="13" customFormat="1" ht="11.25">
      <c r="B539" s="163"/>
      <c r="D539" s="149" t="s">
        <v>240</v>
      </c>
      <c r="E539" s="164" t="s">
        <v>1</v>
      </c>
      <c r="F539" s="165" t="s">
        <v>4158</v>
      </c>
      <c r="H539" s="164" t="s">
        <v>1</v>
      </c>
      <c r="I539" s="166"/>
      <c r="L539" s="163"/>
      <c r="M539" s="167"/>
      <c r="T539" s="168"/>
      <c r="AT539" s="164" t="s">
        <v>240</v>
      </c>
      <c r="AU539" s="164" t="s">
        <v>84</v>
      </c>
      <c r="AV539" s="13" t="s">
        <v>84</v>
      </c>
      <c r="AW539" s="13" t="s">
        <v>32</v>
      </c>
      <c r="AX539" s="13" t="s">
        <v>77</v>
      </c>
      <c r="AY539" s="164" t="s">
        <v>177</v>
      </c>
    </row>
    <row r="540" spans="2:65" s="12" customFormat="1" ht="11.25">
      <c r="B540" s="156"/>
      <c r="D540" s="149" t="s">
        <v>240</v>
      </c>
      <c r="E540" s="157" t="s">
        <v>1</v>
      </c>
      <c r="F540" s="158" t="s">
        <v>84</v>
      </c>
      <c r="H540" s="159">
        <v>1</v>
      </c>
      <c r="I540" s="160"/>
      <c r="L540" s="156"/>
      <c r="M540" s="161"/>
      <c r="T540" s="162"/>
      <c r="AT540" s="157" t="s">
        <v>240</v>
      </c>
      <c r="AU540" s="157" t="s">
        <v>84</v>
      </c>
      <c r="AV540" s="12" t="s">
        <v>86</v>
      </c>
      <c r="AW540" s="12" t="s">
        <v>32</v>
      </c>
      <c r="AX540" s="12" t="s">
        <v>77</v>
      </c>
      <c r="AY540" s="157" t="s">
        <v>177</v>
      </c>
    </row>
    <row r="541" spans="2:65" s="14" customFormat="1" ht="11.25">
      <c r="B541" s="169"/>
      <c r="D541" s="149" t="s">
        <v>240</v>
      </c>
      <c r="E541" s="170" t="s">
        <v>1</v>
      </c>
      <c r="F541" s="171" t="s">
        <v>263</v>
      </c>
      <c r="H541" s="172">
        <v>1</v>
      </c>
      <c r="I541" s="173"/>
      <c r="L541" s="169"/>
      <c r="M541" s="174"/>
      <c r="T541" s="175"/>
      <c r="AT541" s="170" t="s">
        <v>240</v>
      </c>
      <c r="AU541" s="170" t="s">
        <v>84</v>
      </c>
      <c r="AV541" s="14" t="s">
        <v>115</v>
      </c>
      <c r="AW541" s="14" t="s">
        <v>32</v>
      </c>
      <c r="AX541" s="14" t="s">
        <v>84</v>
      </c>
      <c r="AY541" s="170" t="s">
        <v>177</v>
      </c>
    </row>
    <row r="542" spans="2:65" s="1" customFormat="1" ht="24.2" customHeight="1">
      <c r="B542" s="32"/>
      <c r="C542" s="136" t="s">
        <v>673</v>
      </c>
      <c r="D542" s="136" t="s">
        <v>180</v>
      </c>
      <c r="E542" s="137" t="s">
        <v>4418</v>
      </c>
      <c r="F542" s="138" t="s">
        <v>4419</v>
      </c>
      <c r="G542" s="139" t="s">
        <v>393</v>
      </c>
      <c r="H542" s="140">
        <v>1</v>
      </c>
      <c r="I542" s="141"/>
      <c r="J542" s="142">
        <f>ROUND(I542*H542,2)</f>
        <v>0</v>
      </c>
      <c r="K542" s="138" t="s">
        <v>4156</v>
      </c>
      <c r="L542" s="32"/>
      <c r="M542" s="143" t="s">
        <v>1</v>
      </c>
      <c r="N542" s="144" t="s">
        <v>42</v>
      </c>
      <c r="P542" s="145">
        <f>O542*H542</f>
        <v>0</v>
      </c>
      <c r="Q542" s="145">
        <v>0</v>
      </c>
      <c r="R542" s="145">
        <f>Q542*H542</f>
        <v>0</v>
      </c>
      <c r="S542" s="145">
        <v>0</v>
      </c>
      <c r="T542" s="146">
        <f>S542*H542</f>
        <v>0</v>
      </c>
      <c r="AR542" s="147" t="s">
        <v>115</v>
      </c>
      <c r="AT542" s="147" t="s">
        <v>180</v>
      </c>
      <c r="AU542" s="147" t="s">
        <v>84</v>
      </c>
      <c r="AY542" s="17" t="s">
        <v>177</v>
      </c>
      <c r="BE542" s="148">
        <f>IF(N542="základní",J542,0)</f>
        <v>0</v>
      </c>
      <c r="BF542" s="148">
        <f>IF(N542="snížená",J542,0)</f>
        <v>0</v>
      </c>
      <c r="BG542" s="148">
        <f>IF(N542="zákl. přenesená",J542,0)</f>
        <v>0</v>
      </c>
      <c r="BH542" s="148">
        <f>IF(N542="sníž. přenesená",J542,0)</f>
        <v>0</v>
      </c>
      <c r="BI542" s="148">
        <f>IF(N542="nulová",J542,0)</f>
        <v>0</v>
      </c>
      <c r="BJ542" s="17" t="s">
        <v>84</v>
      </c>
      <c r="BK542" s="148">
        <f>ROUND(I542*H542,2)</f>
        <v>0</v>
      </c>
      <c r="BL542" s="17" t="s">
        <v>115</v>
      </c>
      <c r="BM542" s="147" t="s">
        <v>1132</v>
      </c>
    </row>
    <row r="543" spans="2:65" s="1" customFormat="1" ht="19.5">
      <c r="B543" s="32"/>
      <c r="D543" s="149" t="s">
        <v>186</v>
      </c>
      <c r="F543" s="150" t="s">
        <v>4419</v>
      </c>
      <c r="I543" s="151"/>
      <c r="L543" s="32"/>
      <c r="M543" s="152"/>
      <c r="T543" s="56"/>
      <c r="AT543" s="17" t="s">
        <v>186</v>
      </c>
      <c r="AU543" s="17" t="s">
        <v>84</v>
      </c>
    </row>
    <row r="544" spans="2:65" s="13" customFormat="1" ht="11.25">
      <c r="B544" s="163"/>
      <c r="D544" s="149" t="s">
        <v>240</v>
      </c>
      <c r="E544" s="164" t="s">
        <v>1</v>
      </c>
      <c r="F544" s="165" t="s">
        <v>4158</v>
      </c>
      <c r="H544" s="164" t="s">
        <v>1</v>
      </c>
      <c r="I544" s="166"/>
      <c r="L544" s="163"/>
      <c r="M544" s="167"/>
      <c r="T544" s="168"/>
      <c r="AT544" s="164" t="s">
        <v>240</v>
      </c>
      <c r="AU544" s="164" t="s">
        <v>84</v>
      </c>
      <c r="AV544" s="13" t="s">
        <v>84</v>
      </c>
      <c r="AW544" s="13" t="s">
        <v>32</v>
      </c>
      <c r="AX544" s="13" t="s">
        <v>77</v>
      </c>
      <c r="AY544" s="164" t="s">
        <v>177</v>
      </c>
    </row>
    <row r="545" spans="2:65" s="12" customFormat="1" ht="11.25">
      <c r="B545" s="156"/>
      <c r="D545" s="149" t="s">
        <v>240</v>
      </c>
      <c r="E545" s="157" t="s">
        <v>1</v>
      </c>
      <c r="F545" s="158" t="s">
        <v>84</v>
      </c>
      <c r="H545" s="159">
        <v>1</v>
      </c>
      <c r="I545" s="160"/>
      <c r="L545" s="156"/>
      <c r="M545" s="161"/>
      <c r="T545" s="162"/>
      <c r="AT545" s="157" t="s">
        <v>240</v>
      </c>
      <c r="AU545" s="157" t="s">
        <v>84</v>
      </c>
      <c r="AV545" s="12" t="s">
        <v>86</v>
      </c>
      <c r="AW545" s="12" t="s">
        <v>32</v>
      </c>
      <c r="AX545" s="12" t="s">
        <v>77</v>
      </c>
      <c r="AY545" s="157" t="s">
        <v>177</v>
      </c>
    </row>
    <row r="546" spans="2:65" s="14" customFormat="1" ht="11.25">
      <c r="B546" s="169"/>
      <c r="D546" s="149" t="s">
        <v>240</v>
      </c>
      <c r="E546" s="170" t="s">
        <v>1</v>
      </c>
      <c r="F546" s="171" t="s">
        <v>263</v>
      </c>
      <c r="H546" s="172">
        <v>1</v>
      </c>
      <c r="I546" s="173"/>
      <c r="L546" s="169"/>
      <c r="M546" s="174"/>
      <c r="T546" s="175"/>
      <c r="AT546" s="170" t="s">
        <v>240</v>
      </c>
      <c r="AU546" s="170" t="s">
        <v>84</v>
      </c>
      <c r="AV546" s="14" t="s">
        <v>115</v>
      </c>
      <c r="AW546" s="14" t="s">
        <v>32</v>
      </c>
      <c r="AX546" s="14" t="s">
        <v>84</v>
      </c>
      <c r="AY546" s="170" t="s">
        <v>177</v>
      </c>
    </row>
    <row r="547" spans="2:65" s="1" customFormat="1" ht="24.2" customHeight="1">
      <c r="B547" s="32"/>
      <c r="C547" s="136" t="s">
        <v>679</v>
      </c>
      <c r="D547" s="136" t="s">
        <v>180</v>
      </c>
      <c r="E547" s="137" t="s">
        <v>4420</v>
      </c>
      <c r="F547" s="138" t="s">
        <v>4421</v>
      </c>
      <c r="G547" s="139" t="s">
        <v>393</v>
      </c>
      <c r="H547" s="140">
        <v>1</v>
      </c>
      <c r="I547" s="141"/>
      <c r="J547" s="142">
        <f>ROUND(I547*H547,2)</f>
        <v>0</v>
      </c>
      <c r="K547" s="138" t="s">
        <v>4156</v>
      </c>
      <c r="L547" s="32"/>
      <c r="M547" s="143" t="s">
        <v>1</v>
      </c>
      <c r="N547" s="144" t="s">
        <v>42</v>
      </c>
      <c r="P547" s="145">
        <f>O547*H547</f>
        <v>0</v>
      </c>
      <c r="Q547" s="145">
        <v>0</v>
      </c>
      <c r="R547" s="145">
        <f>Q547*H547</f>
        <v>0</v>
      </c>
      <c r="S547" s="145">
        <v>0</v>
      </c>
      <c r="T547" s="146">
        <f>S547*H547</f>
        <v>0</v>
      </c>
      <c r="AR547" s="147" t="s">
        <v>115</v>
      </c>
      <c r="AT547" s="147" t="s">
        <v>180</v>
      </c>
      <c r="AU547" s="147" t="s">
        <v>84</v>
      </c>
      <c r="AY547" s="17" t="s">
        <v>177</v>
      </c>
      <c r="BE547" s="148">
        <f>IF(N547="základní",J547,0)</f>
        <v>0</v>
      </c>
      <c r="BF547" s="148">
        <f>IF(N547="snížená",J547,0)</f>
        <v>0</v>
      </c>
      <c r="BG547" s="148">
        <f>IF(N547="zákl. přenesená",J547,0)</f>
        <v>0</v>
      </c>
      <c r="BH547" s="148">
        <f>IF(N547="sníž. přenesená",J547,0)</f>
        <v>0</v>
      </c>
      <c r="BI547" s="148">
        <f>IF(N547="nulová",J547,0)</f>
        <v>0</v>
      </c>
      <c r="BJ547" s="17" t="s">
        <v>84</v>
      </c>
      <c r="BK547" s="148">
        <f>ROUND(I547*H547,2)</f>
        <v>0</v>
      </c>
      <c r="BL547" s="17" t="s">
        <v>115</v>
      </c>
      <c r="BM547" s="147" t="s">
        <v>1143</v>
      </c>
    </row>
    <row r="548" spans="2:65" s="1" customFormat="1" ht="19.5">
      <c r="B548" s="32"/>
      <c r="D548" s="149" t="s">
        <v>186</v>
      </c>
      <c r="F548" s="150" t="s">
        <v>4421</v>
      </c>
      <c r="I548" s="151"/>
      <c r="L548" s="32"/>
      <c r="M548" s="152"/>
      <c r="T548" s="56"/>
      <c r="AT548" s="17" t="s">
        <v>186</v>
      </c>
      <c r="AU548" s="17" t="s">
        <v>84</v>
      </c>
    </row>
    <row r="549" spans="2:65" s="13" customFormat="1" ht="11.25">
      <c r="B549" s="163"/>
      <c r="D549" s="149" t="s">
        <v>240</v>
      </c>
      <c r="E549" s="164" t="s">
        <v>1</v>
      </c>
      <c r="F549" s="165" t="s">
        <v>4158</v>
      </c>
      <c r="H549" s="164" t="s">
        <v>1</v>
      </c>
      <c r="I549" s="166"/>
      <c r="L549" s="163"/>
      <c r="M549" s="167"/>
      <c r="T549" s="168"/>
      <c r="AT549" s="164" t="s">
        <v>240</v>
      </c>
      <c r="AU549" s="164" t="s">
        <v>84</v>
      </c>
      <c r="AV549" s="13" t="s">
        <v>84</v>
      </c>
      <c r="AW549" s="13" t="s">
        <v>32</v>
      </c>
      <c r="AX549" s="13" t="s">
        <v>77</v>
      </c>
      <c r="AY549" s="164" t="s">
        <v>177</v>
      </c>
    </row>
    <row r="550" spans="2:65" s="12" customFormat="1" ht="11.25">
      <c r="B550" s="156"/>
      <c r="D550" s="149" t="s">
        <v>240</v>
      </c>
      <c r="E550" s="157" t="s">
        <v>1</v>
      </c>
      <c r="F550" s="158" t="s">
        <v>84</v>
      </c>
      <c r="H550" s="159">
        <v>1</v>
      </c>
      <c r="I550" s="160"/>
      <c r="L550" s="156"/>
      <c r="M550" s="161"/>
      <c r="T550" s="162"/>
      <c r="AT550" s="157" t="s">
        <v>240</v>
      </c>
      <c r="AU550" s="157" t="s">
        <v>84</v>
      </c>
      <c r="AV550" s="12" t="s">
        <v>86</v>
      </c>
      <c r="AW550" s="12" t="s">
        <v>32</v>
      </c>
      <c r="AX550" s="12" t="s">
        <v>77</v>
      </c>
      <c r="AY550" s="157" t="s">
        <v>177</v>
      </c>
    </row>
    <row r="551" spans="2:65" s="14" customFormat="1" ht="11.25">
      <c r="B551" s="169"/>
      <c r="D551" s="149" t="s">
        <v>240</v>
      </c>
      <c r="E551" s="170" t="s">
        <v>1</v>
      </c>
      <c r="F551" s="171" t="s">
        <v>263</v>
      </c>
      <c r="H551" s="172">
        <v>1</v>
      </c>
      <c r="I551" s="173"/>
      <c r="L551" s="169"/>
      <c r="M551" s="174"/>
      <c r="T551" s="175"/>
      <c r="AT551" s="170" t="s">
        <v>240</v>
      </c>
      <c r="AU551" s="170" t="s">
        <v>84</v>
      </c>
      <c r="AV551" s="14" t="s">
        <v>115</v>
      </c>
      <c r="AW551" s="14" t="s">
        <v>32</v>
      </c>
      <c r="AX551" s="14" t="s">
        <v>84</v>
      </c>
      <c r="AY551" s="170" t="s">
        <v>177</v>
      </c>
    </row>
    <row r="552" spans="2:65" s="1" customFormat="1" ht="24.2" customHeight="1">
      <c r="B552" s="32"/>
      <c r="C552" s="136" t="s">
        <v>685</v>
      </c>
      <c r="D552" s="136" t="s">
        <v>180</v>
      </c>
      <c r="E552" s="137" t="s">
        <v>4422</v>
      </c>
      <c r="F552" s="138" t="s">
        <v>4423</v>
      </c>
      <c r="G552" s="139" t="s">
        <v>393</v>
      </c>
      <c r="H552" s="140">
        <v>2</v>
      </c>
      <c r="I552" s="141"/>
      <c r="J552" s="142">
        <f>ROUND(I552*H552,2)</f>
        <v>0</v>
      </c>
      <c r="K552" s="138" t="s">
        <v>4156</v>
      </c>
      <c r="L552" s="32"/>
      <c r="M552" s="143" t="s">
        <v>1</v>
      </c>
      <c r="N552" s="144" t="s">
        <v>42</v>
      </c>
      <c r="P552" s="145">
        <f>O552*H552</f>
        <v>0</v>
      </c>
      <c r="Q552" s="145">
        <v>0</v>
      </c>
      <c r="R552" s="145">
        <f>Q552*H552</f>
        <v>0</v>
      </c>
      <c r="S552" s="145">
        <v>0</v>
      </c>
      <c r="T552" s="146">
        <f>S552*H552</f>
        <v>0</v>
      </c>
      <c r="AR552" s="147" t="s">
        <v>115</v>
      </c>
      <c r="AT552" s="147" t="s">
        <v>180</v>
      </c>
      <c r="AU552" s="147" t="s">
        <v>84</v>
      </c>
      <c r="AY552" s="17" t="s">
        <v>177</v>
      </c>
      <c r="BE552" s="148">
        <f>IF(N552="základní",J552,0)</f>
        <v>0</v>
      </c>
      <c r="BF552" s="148">
        <f>IF(N552="snížená",J552,0)</f>
        <v>0</v>
      </c>
      <c r="BG552" s="148">
        <f>IF(N552="zákl. přenesená",J552,0)</f>
        <v>0</v>
      </c>
      <c r="BH552" s="148">
        <f>IF(N552="sníž. přenesená",J552,0)</f>
        <v>0</v>
      </c>
      <c r="BI552" s="148">
        <f>IF(N552="nulová",J552,0)</f>
        <v>0</v>
      </c>
      <c r="BJ552" s="17" t="s">
        <v>84</v>
      </c>
      <c r="BK552" s="148">
        <f>ROUND(I552*H552,2)</f>
        <v>0</v>
      </c>
      <c r="BL552" s="17" t="s">
        <v>115</v>
      </c>
      <c r="BM552" s="147" t="s">
        <v>1154</v>
      </c>
    </row>
    <row r="553" spans="2:65" s="1" customFormat="1" ht="19.5">
      <c r="B553" s="32"/>
      <c r="D553" s="149" t="s">
        <v>186</v>
      </c>
      <c r="F553" s="150" t="s">
        <v>4423</v>
      </c>
      <c r="I553" s="151"/>
      <c r="L553" s="32"/>
      <c r="M553" s="152"/>
      <c r="T553" s="56"/>
      <c r="AT553" s="17" t="s">
        <v>186</v>
      </c>
      <c r="AU553" s="17" t="s">
        <v>84</v>
      </c>
    </row>
    <row r="554" spans="2:65" s="13" customFormat="1" ht="11.25">
      <c r="B554" s="163"/>
      <c r="D554" s="149" t="s">
        <v>240</v>
      </c>
      <c r="E554" s="164" t="s">
        <v>1</v>
      </c>
      <c r="F554" s="165" t="s">
        <v>4158</v>
      </c>
      <c r="H554" s="164" t="s">
        <v>1</v>
      </c>
      <c r="I554" s="166"/>
      <c r="L554" s="163"/>
      <c r="M554" s="167"/>
      <c r="T554" s="168"/>
      <c r="AT554" s="164" t="s">
        <v>240</v>
      </c>
      <c r="AU554" s="164" t="s">
        <v>84</v>
      </c>
      <c r="AV554" s="13" t="s">
        <v>84</v>
      </c>
      <c r="AW554" s="13" t="s">
        <v>32</v>
      </c>
      <c r="AX554" s="13" t="s">
        <v>77</v>
      </c>
      <c r="AY554" s="164" t="s">
        <v>177</v>
      </c>
    </row>
    <row r="555" spans="2:65" s="12" customFormat="1" ht="11.25">
      <c r="B555" s="156"/>
      <c r="D555" s="149" t="s">
        <v>240</v>
      </c>
      <c r="E555" s="157" t="s">
        <v>1</v>
      </c>
      <c r="F555" s="158" t="s">
        <v>86</v>
      </c>
      <c r="H555" s="159">
        <v>2</v>
      </c>
      <c r="I555" s="160"/>
      <c r="L555" s="156"/>
      <c r="M555" s="161"/>
      <c r="T555" s="162"/>
      <c r="AT555" s="157" t="s">
        <v>240</v>
      </c>
      <c r="AU555" s="157" t="s">
        <v>84</v>
      </c>
      <c r="AV555" s="12" t="s">
        <v>86</v>
      </c>
      <c r="AW555" s="12" t="s">
        <v>32</v>
      </c>
      <c r="AX555" s="12" t="s">
        <v>77</v>
      </c>
      <c r="AY555" s="157" t="s">
        <v>177</v>
      </c>
    </row>
    <row r="556" spans="2:65" s="14" customFormat="1" ht="11.25">
      <c r="B556" s="169"/>
      <c r="D556" s="149" t="s">
        <v>240</v>
      </c>
      <c r="E556" s="170" t="s">
        <v>1</v>
      </c>
      <c r="F556" s="171" t="s">
        <v>263</v>
      </c>
      <c r="H556" s="172">
        <v>2</v>
      </c>
      <c r="I556" s="173"/>
      <c r="L556" s="169"/>
      <c r="M556" s="174"/>
      <c r="T556" s="175"/>
      <c r="AT556" s="170" t="s">
        <v>240</v>
      </c>
      <c r="AU556" s="170" t="s">
        <v>84</v>
      </c>
      <c r="AV556" s="14" t="s">
        <v>115</v>
      </c>
      <c r="AW556" s="14" t="s">
        <v>32</v>
      </c>
      <c r="AX556" s="14" t="s">
        <v>84</v>
      </c>
      <c r="AY556" s="170" t="s">
        <v>177</v>
      </c>
    </row>
    <row r="557" spans="2:65" s="1" customFormat="1" ht="16.5" customHeight="1">
      <c r="B557" s="32"/>
      <c r="C557" s="136" t="s">
        <v>691</v>
      </c>
      <c r="D557" s="136" t="s">
        <v>180</v>
      </c>
      <c r="E557" s="137" t="s">
        <v>4424</v>
      </c>
      <c r="F557" s="138" t="s">
        <v>4425</v>
      </c>
      <c r="G557" s="139" t="s">
        <v>236</v>
      </c>
      <c r="H557" s="140">
        <v>7</v>
      </c>
      <c r="I557" s="141"/>
      <c r="J557" s="142">
        <f>ROUND(I557*H557,2)</f>
        <v>0</v>
      </c>
      <c r="K557" s="138" t="s">
        <v>4156</v>
      </c>
      <c r="L557" s="32"/>
      <c r="M557" s="143" t="s">
        <v>1</v>
      </c>
      <c r="N557" s="144" t="s">
        <v>42</v>
      </c>
      <c r="P557" s="145">
        <f>O557*H557</f>
        <v>0</v>
      </c>
      <c r="Q557" s="145">
        <v>0</v>
      </c>
      <c r="R557" s="145">
        <f>Q557*H557</f>
        <v>0</v>
      </c>
      <c r="S557" s="145">
        <v>0</v>
      </c>
      <c r="T557" s="146">
        <f>S557*H557</f>
        <v>0</v>
      </c>
      <c r="AR557" s="147" t="s">
        <v>115</v>
      </c>
      <c r="AT557" s="147" t="s">
        <v>180</v>
      </c>
      <c r="AU557" s="147" t="s">
        <v>84</v>
      </c>
      <c r="AY557" s="17" t="s">
        <v>177</v>
      </c>
      <c r="BE557" s="148">
        <f>IF(N557="základní",J557,0)</f>
        <v>0</v>
      </c>
      <c r="BF557" s="148">
        <f>IF(N557="snížená",J557,0)</f>
        <v>0</v>
      </c>
      <c r="BG557" s="148">
        <f>IF(N557="zákl. přenesená",J557,0)</f>
        <v>0</v>
      </c>
      <c r="BH557" s="148">
        <f>IF(N557="sníž. přenesená",J557,0)</f>
        <v>0</v>
      </c>
      <c r="BI557" s="148">
        <f>IF(N557="nulová",J557,0)</f>
        <v>0</v>
      </c>
      <c r="BJ557" s="17" t="s">
        <v>84</v>
      </c>
      <c r="BK557" s="148">
        <f>ROUND(I557*H557,2)</f>
        <v>0</v>
      </c>
      <c r="BL557" s="17" t="s">
        <v>115</v>
      </c>
      <c r="BM557" s="147" t="s">
        <v>1164</v>
      </c>
    </row>
    <row r="558" spans="2:65" s="1" customFormat="1" ht="11.25">
      <c r="B558" s="32"/>
      <c r="D558" s="149" t="s">
        <v>186</v>
      </c>
      <c r="F558" s="150" t="s">
        <v>4425</v>
      </c>
      <c r="I558" s="151"/>
      <c r="L558" s="32"/>
      <c r="M558" s="152"/>
      <c r="T558" s="56"/>
      <c r="AT558" s="17" t="s">
        <v>186</v>
      </c>
      <c r="AU558" s="17" t="s">
        <v>84</v>
      </c>
    </row>
    <row r="559" spans="2:65" s="1" customFormat="1" ht="19.5">
      <c r="B559" s="32"/>
      <c r="D559" s="149" t="s">
        <v>784</v>
      </c>
      <c r="F559" s="193" t="s">
        <v>4394</v>
      </c>
      <c r="I559" s="151"/>
      <c r="L559" s="32"/>
      <c r="M559" s="152"/>
      <c r="T559" s="56"/>
      <c r="AT559" s="17" t="s">
        <v>784</v>
      </c>
      <c r="AU559" s="17" t="s">
        <v>84</v>
      </c>
    </row>
    <row r="560" spans="2:65" s="13" customFormat="1" ht="11.25">
      <c r="B560" s="163"/>
      <c r="D560" s="149" t="s">
        <v>240</v>
      </c>
      <c r="E560" s="164" t="s">
        <v>1</v>
      </c>
      <c r="F560" s="165" t="s">
        <v>4158</v>
      </c>
      <c r="H560" s="164" t="s">
        <v>1</v>
      </c>
      <c r="I560" s="166"/>
      <c r="L560" s="163"/>
      <c r="M560" s="167"/>
      <c r="T560" s="168"/>
      <c r="AT560" s="164" t="s">
        <v>240</v>
      </c>
      <c r="AU560" s="164" t="s">
        <v>84</v>
      </c>
      <c r="AV560" s="13" t="s">
        <v>84</v>
      </c>
      <c r="AW560" s="13" t="s">
        <v>32</v>
      </c>
      <c r="AX560" s="13" t="s">
        <v>77</v>
      </c>
      <c r="AY560" s="164" t="s">
        <v>177</v>
      </c>
    </row>
    <row r="561" spans="2:65" s="12" customFormat="1" ht="11.25">
      <c r="B561" s="156"/>
      <c r="D561" s="149" t="s">
        <v>240</v>
      </c>
      <c r="E561" s="157" t="s">
        <v>1</v>
      </c>
      <c r="F561" s="158" t="s">
        <v>4426</v>
      </c>
      <c r="H561" s="159">
        <v>7</v>
      </c>
      <c r="I561" s="160"/>
      <c r="L561" s="156"/>
      <c r="M561" s="161"/>
      <c r="T561" s="162"/>
      <c r="AT561" s="157" t="s">
        <v>240</v>
      </c>
      <c r="AU561" s="157" t="s">
        <v>84</v>
      </c>
      <c r="AV561" s="12" t="s">
        <v>86</v>
      </c>
      <c r="AW561" s="12" t="s">
        <v>32</v>
      </c>
      <c r="AX561" s="12" t="s">
        <v>77</v>
      </c>
      <c r="AY561" s="157" t="s">
        <v>177</v>
      </c>
    </row>
    <row r="562" spans="2:65" s="14" customFormat="1" ht="11.25">
      <c r="B562" s="169"/>
      <c r="D562" s="149" t="s">
        <v>240</v>
      </c>
      <c r="E562" s="170" t="s">
        <v>1</v>
      </c>
      <c r="F562" s="171" t="s">
        <v>263</v>
      </c>
      <c r="H562" s="172">
        <v>7</v>
      </c>
      <c r="I562" s="173"/>
      <c r="L562" s="169"/>
      <c r="M562" s="174"/>
      <c r="T562" s="175"/>
      <c r="AT562" s="170" t="s">
        <v>240</v>
      </c>
      <c r="AU562" s="170" t="s">
        <v>84</v>
      </c>
      <c r="AV562" s="14" t="s">
        <v>115</v>
      </c>
      <c r="AW562" s="14" t="s">
        <v>32</v>
      </c>
      <c r="AX562" s="14" t="s">
        <v>84</v>
      </c>
      <c r="AY562" s="170" t="s">
        <v>177</v>
      </c>
    </row>
    <row r="563" spans="2:65" s="1" customFormat="1" ht="24.2" customHeight="1">
      <c r="B563" s="32"/>
      <c r="C563" s="136" t="s">
        <v>697</v>
      </c>
      <c r="D563" s="136" t="s">
        <v>180</v>
      </c>
      <c r="E563" s="137" t="s">
        <v>4427</v>
      </c>
      <c r="F563" s="138" t="s">
        <v>4428</v>
      </c>
      <c r="G563" s="139" t="s">
        <v>236</v>
      </c>
      <c r="H563" s="140">
        <v>7.7</v>
      </c>
      <c r="I563" s="141"/>
      <c r="J563" s="142">
        <f>ROUND(I563*H563,2)</f>
        <v>0</v>
      </c>
      <c r="K563" s="138" t="s">
        <v>4156</v>
      </c>
      <c r="L563" s="32"/>
      <c r="M563" s="143" t="s">
        <v>1</v>
      </c>
      <c r="N563" s="144" t="s">
        <v>42</v>
      </c>
      <c r="P563" s="145">
        <f>O563*H563</f>
        <v>0</v>
      </c>
      <c r="Q563" s="145">
        <v>0</v>
      </c>
      <c r="R563" s="145">
        <f>Q563*H563</f>
        <v>0</v>
      </c>
      <c r="S563" s="145">
        <v>0</v>
      </c>
      <c r="T563" s="146">
        <f>S563*H563</f>
        <v>0</v>
      </c>
      <c r="AR563" s="147" t="s">
        <v>115</v>
      </c>
      <c r="AT563" s="147" t="s">
        <v>180</v>
      </c>
      <c r="AU563" s="147" t="s">
        <v>84</v>
      </c>
      <c r="AY563" s="17" t="s">
        <v>177</v>
      </c>
      <c r="BE563" s="148">
        <f>IF(N563="základní",J563,0)</f>
        <v>0</v>
      </c>
      <c r="BF563" s="148">
        <f>IF(N563="snížená",J563,0)</f>
        <v>0</v>
      </c>
      <c r="BG563" s="148">
        <f>IF(N563="zákl. přenesená",J563,0)</f>
        <v>0</v>
      </c>
      <c r="BH563" s="148">
        <f>IF(N563="sníž. přenesená",J563,0)</f>
        <v>0</v>
      </c>
      <c r="BI563" s="148">
        <f>IF(N563="nulová",J563,0)</f>
        <v>0</v>
      </c>
      <c r="BJ563" s="17" t="s">
        <v>84</v>
      </c>
      <c r="BK563" s="148">
        <f>ROUND(I563*H563,2)</f>
        <v>0</v>
      </c>
      <c r="BL563" s="17" t="s">
        <v>115</v>
      </c>
      <c r="BM563" s="147" t="s">
        <v>1176</v>
      </c>
    </row>
    <row r="564" spans="2:65" s="1" customFormat="1" ht="19.5">
      <c r="B564" s="32"/>
      <c r="D564" s="149" t="s">
        <v>186</v>
      </c>
      <c r="F564" s="150" t="s">
        <v>4428</v>
      </c>
      <c r="I564" s="151"/>
      <c r="L564" s="32"/>
      <c r="M564" s="152"/>
      <c r="T564" s="56"/>
      <c r="AT564" s="17" t="s">
        <v>186</v>
      </c>
      <c r="AU564" s="17" t="s">
        <v>84</v>
      </c>
    </row>
    <row r="565" spans="2:65" s="13" customFormat="1" ht="11.25">
      <c r="B565" s="163"/>
      <c r="D565" s="149" t="s">
        <v>240</v>
      </c>
      <c r="E565" s="164" t="s">
        <v>1</v>
      </c>
      <c r="F565" s="165" t="s">
        <v>4429</v>
      </c>
      <c r="H565" s="164" t="s">
        <v>1</v>
      </c>
      <c r="I565" s="166"/>
      <c r="L565" s="163"/>
      <c r="M565" s="167"/>
      <c r="T565" s="168"/>
      <c r="AT565" s="164" t="s">
        <v>240</v>
      </c>
      <c r="AU565" s="164" t="s">
        <v>84</v>
      </c>
      <c r="AV565" s="13" t="s">
        <v>84</v>
      </c>
      <c r="AW565" s="13" t="s">
        <v>32</v>
      </c>
      <c r="AX565" s="13" t="s">
        <v>77</v>
      </c>
      <c r="AY565" s="164" t="s">
        <v>177</v>
      </c>
    </row>
    <row r="566" spans="2:65" s="13" customFormat="1" ht="11.25">
      <c r="B566" s="163"/>
      <c r="D566" s="149" t="s">
        <v>240</v>
      </c>
      <c r="E566" s="164" t="s">
        <v>1</v>
      </c>
      <c r="F566" s="165" t="s">
        <v>4270</v>
      </c>
      <c r="H566" s="164" t="s">
        <v>1</v>
      </c>
      <c r="I566" s="166"/>
      <c r="L566" s="163"/>
      <c r="M566" s="167"/>
      <c r="T566" s="168"/>
      <c r="AT566" s="164" t="s">
        <v>240</v>
      </c>
      <c r="AU566" s="164" t="s">
        <v>84</v>
      </c>
      <c r="AV566" s="13" t="s">
        <v>84</v>
      </c>
      <c r="AW566" s="13" t="s">
        <v>32</v>
      </c>
      <c r="AX566" s="13" t="s">
        <v>77</v>
      </c>
      <c r="AY566" s="164" t="s">
        <v>177</v>
      </c>
    </row>
    <row r="567" spans="2:65" s="12" customFormat="1" ht="11.25">
      <c r="B567" s="156"/>
      <c r="D567" s="149" t="s">
        <v>240</v>
      </c>
      <c r="E567" s="157" t="s">
        <v>1</v>
      </c>
      <c r="F567" s="158" t="s">
        <v>4430</v>
      </c>
      <c r="H567" s="159">
        <v>7.7</v>
      </c>
      <c r="I567" s="160"/>
      <c r="L567" s="156"/>
      <c r="M567" s="161"/>
      <c r="T567" s="162"/>
      <c r="AT567" s="157" t="s">
        <v>240</v>
      </c>
      <c r="AU567" s="157" t="s">
        <v>84</v>
      </c>
      <c r="AV567" s="12" t="s">
        <v>86</v>
      </c>
      <c r="AW567" s="12" t="s">
        <v>32</v>
      </c>
      <c r="AX567" s="12" t="s">
        <v>84</v>
      </c>
      <c r="AY567" s="157" t="s">
        <v>177</v>
      </c>
    </row>
    <row r="568" spans="2:65" s="1" customFormat="1" ht="21.75" customHeight="1">
      <c r="B568" s="32"/>
      <c r="C568" s="136" t="s">
        <v>703</v>
      </c>
      <c r="D568" s="136" t="s">
        <v>180</v>
      </c>
      <c r="E568" s="137" t="s">
        <v>4431</v>
      </c>
      <c r="F568" s="138" t="s">
        <v>4432</v>
      </c>
      <c r="G568" s="139" t="s">
        <v>236</v>
      </c>
      <c r="H568" s="140">
        <v>128.9</v>
      </c>
      <c r="I568" s="141"/>
      <c r="J568" s="142">
        <f>ROUND(I568*H568,2)</f>
        <v>0</v>
      </c>
      <c r="K568" s="138" t="s">
        <v>4156</v>
      </c>
      <c r="L568" s="32"/>
      <c r="M568" s="143" t="s">
        <v>1</v>
      </c>
      <c r="N568" s="144" t="s">
        <v>42</v>
      </c>
      <c r="P568" s="145">
        <f>O568*H568</f>
        <v>0</v>
      </c>
      <c r="Q568" s="145">
        <v>0</v>
      </c>
      <c r="R568" s="145">
        <f>Q568*H568</f>
        <v>0</v>
      </c>
      <c r="S568" s="145">
        <v>0</v>
      </c>
      <c r="T568" s="146">
        <f>S568*H568</f>
        <v>0</v>
      </c>
      <c r="AR568" s="147" t="s">
        <v>115</v>
      </c>
      <c r="AT568" s="147" t="s">
        <v>180</v>
      </c>
      <c r="AU568" s="147" t="s">
        <v>84</v>
      </c>
      <c r="AY568" s="17" t="s">
        <v>177</v>
      </c>
      <c r="BE568" s="148">
        <f>IF(N568="základní",J568,0)</f>
        <v>0</v>
      </c>
      <c r="BF568" s="148">
        <f>IF(N568="snížená",J568,0)</f>
        <v>0</v>
      </c>
      <c r="BG568" s="148">
        <f>IF(N568="zákl. přenesená",J568,0)</f>
        <v>0</v>
      </c>
      <c r="BH568" s="148">
        <f>IF(N568="sníž. přenesená",J568,0)</f>
        <v>0</v>
      </c>
      <c r="BI568" s="148">
        <f>IF(N568="nulová",J568,0)</f>
        <v>0</v>
      </c>
      <c r="BJ568" s="17" t="s">
        <v>84</v>
      </c>
      <c r="BK568" s="148">
        <f>ROUND(I568*H568,2)</f>
        <v>0</v>
      </c>
      <c r="BL568" s="17" t="s">
        <v>115</v>
      </c>
      <c r="BM568" s="147" t="s">
        <v>1188</v>
      </c>
    </row>
    <row r="569" spans="2:65" s="1" customFormat="1" ht="11.25">
      <c r="B569" s="32"/>
      <c r="D569" s="149" t="s">
        <v>186</v>
      </c>
      <c r="F569" s="150" t="s">
        <v>4432</v>
      </c>
      <c r="I569" s="151"/>
      <c r="L569" s="32"/>
      <c r="M569" s="152"/>
      <c r="T569" s="56"/>
      <c r="AT569" s="17" t="s">
        <v>186</v>
      </c>
      <c r="AU569" s="17" t="s">
        <v>84</v>
      </c>
    </row>
    <row r="570" spans="2:65" s="1" customFormat="1" ht="19.5">
      <c r="B570" s="32"/>
      <c r="D570" s="149" t="s">
        <v>784</v>
      </c>
      <c r="F570" s="193" t="s">
        <v>4433</v>
      </c>
      <c r="I570" s="151"/>
      <c r="L570" s="32"/>
      <c r="M570" s="152"/>
      <c r="T570" s="56"/>
      <c r="AT570" s="17" t="s">
        <v>784</v>
      </c>
      <c r="AU570" s="17" t="s">
        <v>84</v>
      </c>
    </row>
    <row r="571" spans="2:65" s="13" customFormat="1" ht="11.25">
      <c r="B571" s="163"/>
      <c r="D571" s="149" t="s">
        <v>240</v>
      </c>
      <c r="E571" s="164" t="s">
        <v>1</v>
      </c>
      <c r="F571" s="165" t="s">
        <v>4434</v>
      </c>
      <c r="H571" s="164" t="s">
        <v>1</v>
      </c>
      <c r="I571" s="166"/>
      <c r="L571" s="163"/>
      <c r="M571" s="167"/>
      <c r="T571" s="168"/>
      <c r="AT571" s="164" t="s">
        <v>240</v>
      </c>
      <c r="AU571" s="164" t="s">
        <v>84</v>
      </c>
      <c r="AV571" s="13" t="s">
        <v>84</v>
      </c>
      <c r="AW571" s="13" t="s">
        <v>32</v>
      </c>
      <c r="AX571" s="13" t="s">
        <v>77</v>
      </c>
      <c r="AY571" s="164" t="s">
        <v>177</v>
      </c>
    </row>
    <row r="572" spans="2:65" s="12" customFormat="1" ht="11.25">
      <c r="B572" s="156"/>
      <c r="D572" s="149" t="s">
        <v>240</v>
      </c>
      <c r="E572" s="157" t="s">
        <v>1</v>
      </c>
      <c r="F572" s="158" t="s">
        <v>4435</v>
      </c>
      <c r="H572" s="159">
        <v>33.5</v>
      </c>
      <c r="I572" s="160"/>
      <c r="L572" s="156"/>
      <c r="M572" s="161"/>
      <c r="T572" s="162"/>
      <c r="AT572" s="157" t="s">
        <v>240</v>
      </c>
      <c r="AU572" s="157" t="s">
        <v>84</v>
      </c>
      <c r="AV572" s="12" t="s">
        <v>86</v>
      </c>
      <c r="AW572" s="12" t="s">
        <v>32</v>
      </c>
      <c r="AX572" s="12" t="s">
        <v>77</v>
      </c>
      <c r="AY572" s="157" t="s">
        <v>177</v>
      </c>
    </row>
    <row r="573" spans="2:65" s="13" customFormat="1" ht="11.25">
      <c r="B573" s="163"/>
      <c r="D573" s="149" t="s">
        <v>240</v>
      </c>
      <c r="E573" s="164" t="s">
        <v>1</v>
      </c>
      <c r="F573" s="165" t="s">
        <v>4436</v>
      </c>
      <c r="H573" s="164" t="s">
        <v>1</v>
      </c>
      <c r="I573" s="166"/>
      <c r="L573" s="163"/>
      <c r="M573" s="167"/>
      <c r="T573" s="168"/>
      <c r="AT573" s="164" t="s">
        <v>240</v>
      </c>
      <c r="AU573" s="164" t="s">
        <v>84</v>
      </c>
      <c r="AV573" s="13" t="s">
        <v>84</v>
      </c>
      <c r="AW573" s="13" t="s">
        <v>32</v>
      </c>
      <c r="AX573" s="13" t="s">
        <v>77</v>
      </c>
      <c r="AY573" s="164" t="s">
        <v>177</v>
      </c>
    </row>
    <row r="574" spans="2:65" s="12" customFormat="1" ht="11.25">
      <c r="B574" s="156"/>
      <c r="D574" s="149" t="s">
        <v>240</v>
      </c>
      <c r="E574" s="157" t="s">
        <v>1</v>
      </c>
      <c r="F574" s="158" t="s">
        <v>4437</v>
      </c>
      <c r="H574" s="159">
        <v>88.4</v>
      </c>
      <c r="I574" s="160"/>
      <c r="L574" s="156"/>
      <c r="M574" s="161"/>
      <c r="T574" s="162"/>
      <c r="AT574" s="157" t="s">
        <v>240</v>
      </c>
      <c r="AU574" s="157" t="s">
        <v>84</v>
      </c>
      <c r="AV574" s="12" t="s">
        <v>86</v>
      </c>
      <c r="AW574" s="12" t="s">
        <v>32</v>
      </c>
      <c r="AX574" s="12" t="s">
        <v>77</v>
      </c>
      <c r="AY574" s="157" t="s">
        <v>177</v>
      </c>
    </row>
    <row r="575" spans="2:65" s="13" customFormat="1" ht="11.25">
      <c r="B575" s="163"/>
      <c r="D575" s="149" t="s">
        <v>240</v>
      </c>
      <c r="E575" s="164" t="s">
        <v>1</v>
      </c>
      <c r="F575" s="165" t="s">
        <v>4429</v>
      </c>
      <c r="H575" s="164" t="s">
        <v>1</v>
      </c>
      <c r="I575" s="166"/>
      <c r="L575" s="163"/>
      <c r="M575" s="167"/>
      <c r="T575" s="168"/>
      <c r="AT575" s="164" t="s">
        <v>240</v>
      </c>
      <c r="AU575" s="164" t="s">
        <v>84</v>
      </c>
      <c r="AV575" s="13" t="s">
        <v>84</v>
      </c>
      <c r="AW575" s="13" t="s">
        <v>32</v>
      </c>
      <c r="AX575" s="13" t="s">
        <v>77</v>
      </c>
      <c r="AY575" s="164" t="s">
        <v>177</v>
      </c>
    </row>
    <row r="576" spans="2:65" s="12" customFormat="1" ht="11.25">
      <c r="B576" s="156"/>
      <c r="D576" s="149" t="s">
        <v>240</v>
      </c>
      <c r="E576" s="157" t="s">
        <v>1</v>
      </c>
      <c r="F576" s="158" t="s">
        <v>4438</v>
      </c>
      <c r="H576" s="159">
        <v>7</v>
      </c>
      <c r="I576" s="160"/>
      <c r="L576" s="156"/>
      <c r="M576" s="161"/>
      <c r="T576" s="162"/>
      <c r="AT576" s="157" t="s">
        <v>240</v>
      </c>
      <c r="AU576" s="157" t="s">
        <v>84</v>
      </c>
      <c r="AV576" s="12" t="s">
        <v>86</v>
      </c>
      <c r="AW576" s="12" t="s">
        <v>32</v>
      </c>
      <c r="AX576" s="12" t="s">
        <v>77</v>
      </c>
      <c r="AY576" s="157" t="s">
        <v>177</v>
      </c>
    </row>
    <row r="577" spans="2:65" s="14" customFormat="1" ht="11.25">
      <c r="B577" s="169"/>
      <c r="D577" s="149" t="s">
        <v>240</v>
      </c>
      <c r="E577" s="170" t="s">
        <v>1</v>
      </c>
      <c r="F577" s="171" t="s">
        <v>263</v>
      </c>
      <c r="H577" s="172">
        <v>128.9</v>
      </c>
      <c r="I577" s="173"/>
      <c r="L577" s="169"/>
      <c r="M577" s="174"/>
      <c r="T577" s="175"/>
      <c r="AT577" s="170" t="s">
        <v>240</v>
      </c>
      <c r="AU577" s="170" t="s">
        <v>84</v>
      </c>
      <c r="AV577" s="14" t="s">
        <v>115</v>
      </c>
      <c r="AW577" s="14" t="s">
        <v>32</v>
      </c>
      <c r="AX577" s="14" t="s">
        <v>84</v>
      </c>
      <c r="AY577" s="170" t="s">
        <v>177</v>
      </c>
    </row>
    <row r="578" spans="2:65" s="1" customFormat="1" ht="16.5" customHeight="1">
      <c r="B578" s="32"/>
      <c r="C578" s="136" t="s">
        <v>709</v>
      </c>
      <c r="D578" s="136" t="s">
        <v>180</v>
      </c>
      <c r="E578" s="137" t="s">
        <v>4439</v>
      </c>
      <c r="F578" s="138" t="s">
        <v>4440</v>
      </c>
      <c r="G578" s="139" t="s">
        <v>368</v>
      </c>
      <c r="H578" s="140">
        <v>22.5</v>
      </c>
      <c r="I578" s="141"/>
      <c r="J578" s="142">
        <f>ROUND(I578*H578,2)</f>
        <v>0</v>
      </c>
      <c r="K578" s="138" t="s">
        <v>4285</v>
      </c>
      <c r="L578" s="32"/>
      <c r="M578" s="143" t="s">
        <v>1</v>
      </c>
      <c r="N578" s="144" t="s">
        <v>42</v>
      </c>
      <c r="P578" s="145">
        <f>O578*H578</f>
        <v>0</v>
      </c>
      <c r="Q578" s="145">
        <v>0</v>
      </c>
      <c r="R578" s="145">
        <f>Q578*H578</f>
        <v>0</v>
      </c>
      <c r="S578" s="145">
        <v>0</v>
      </c>
      <c r="T578" s="146">
        <f>S578*H578</f>
        <v>0</v>
      </c>
      <c r="AR578" s="147" t="s">
        <v>115</v>
      </c>
      <c r="AT578" s="147" t="s">
        <v>180</v>
      </c>
      <c r="AU578" s="147" t="s">
        <v>84</v>
      </c>
      <c r="AY578" s="17" t="s">
        <v>177</v>
      </c>
      <c r="BE578" s="148">
        <f>IF(N578="základní",J578,0)</f>
        <v>0</v>
      </c>
      <c r="BF578" s="148">
        <f>IF(N578="snížená",J578,0)</f>
        <v>0</v>
      </c>
      <c r="BG578" s="148">
        <f>IF(N578="zákl. přenesená",J578,0)</f>
        <v>0</v>
      </c>
      <c r="BH578" s="148">
        <f>IF(N578="sníž. přenesená",J578,0)</f>
        <v>0</v>
      </c>
      <c r="BI578" s="148">
        <f>IF(N578="nulová",J578,0)</f>
        <v>0</v>
      </c>
      <c r="BJ578" s="17" t="s">
        <v>84</v>
      </c>
      <c r="BK578" s="148">
        <f>ROUND(I578*H578,2)</f>
        <v>0</v>
      </c>
      <c r="BL578" s="17" t="s">
        <v>115</v>
      </c>
      <c r="BM578" s="147" t="s">
        <v>1198</v>
      </c>
    </row>
    <row r="579" spans="2:65" s="1" customFormat="1" ht="11.25">
      <c r="B579" s="32"/>
      <c r="D579" s="149" t="s">
        <v>186</v>
      </c>
      <c r="F579" s="150" t="s">
        <v>4440</v>
      </c>
      <c r="I579" s="151"/>
      <c r="L579" s="32"/>
      <c r="M579" s="152"/>
      <c r="T579" s="56"/>
      <c r="AT579" s="17" t="s">
        <v>186</v>
      </c>
      <c r="AU579" s="17" t="s">
        <v>84</v>
      </c>
    </row>
    <row r="580" spans="2:65" s="13" customFormat="1" ht="11.25">
      <c r="B580" s="163"/>
      <c r="D580" s="149" t="s">
        <v>240</v>
      </c>
      <c r="E580" s="164" t="s">
        <v>1</v>
      </c>
      <c r="F580" s="165" t="s">
        <v>4158</v>
      </c>
      <c r="H580" s="164" t="s">
        <v>1</v>
      </c>
      <c r="I580" s="166"/>
      <c r="L580" s="163"/>
      <c r="M580" s="167"/>
      <c r="T580" s="168"/>
      <c r="AT580" s="164" t="s">
        <v>240</v>
      </c>
      <c r="AU580" s="164" t="s">
        <v>84</v>
      </c>
      <c r="AV580" s="13" t="s">
        <v>84</v>
      </c>
      <c r="AW580" s="13" t="s">
        <v>32</v>
      </c>
      <c r="AX580" s="13" t="s">
        <v>77</v>
      </c>
      <c r="AY580" s="164" t="s">
        <v>177</v>
      </c>
    </row>
    <row r="581" spans="2:65" s="13" customFormat="1" ht="11.25">
      <c r="B581" s="163"/>
      <c r="D581" s="149" t="s">
        <v>240</v>
      </c>
      <c r="E581" s="164" t="s">
        <v>1</v>
      </c>
      <c r="F581" s="165" t="s">
        <v>4441</v>
      </c>
      <c r="H581" s="164" t="s">
        <v>1</v>
      </c>
      <c r="I581" s="166"/>
      <c r="L581" s="163"/>
      <c r="M581" s="167"/>
      <c r="T581" s="168"/>
      <c r="AT581" s="164" t="s">
        <v>240</v>
      </c>
      <c r="AU581" s="164" t="s">
        <v>84</v>
      </c>
      <c r="AV581" s="13" t="s">
        <v>84</v>
      </c>
      <c r="AW581" s="13" t="s">
        <v>32</v>
      </c>
      <c r="AX581" s="13" t="s">
        <v>77</v>
      </c>
      <c r="AY581" s="164" t="s">
        <v>177</v>
      </c>
    </row>
    <row r="582" spans="2:65" s="12" customFormat="1" ht="11.25">
      <c r="B582" s="156"/>
      <c r="D582" s="149" t="s">
        <v>240</v>
      </c>
      <c r="E582" s="157" t="s">
        <v>1</v>
      </c>
      <c r="F582" s="158" t="s">
        <v>4442</v>
      </c>
      <c r="H582" s="159">
        <v>22.5</v>
      </c>
      <c r="I582" s="160"/>
      <c r="L582" s="156"/>
      <c r="M582" s="161"/>
      <c r="T582" s="162"/>
      <c r="AT582" s="157" t="s">
        <v>240</v>
      </c>
      <c r="AU582" s="157" t="s">
        <v>84</v>
      </c>
      <c r="AV582" s="12" t="s">
        <v>86</v>
      </c>
      <c r="AW582" s="12" t="s">
        <v>32</v>
      </c>
      <c r="AX582" s="12" t="s">
        <v>84</v>
      </c>
      <c r="AY582" s="157" t="s">
        <v>177</v>
      </c>
    </row>
    <row r="583" spans="2:65" s="1" customFormat="1" ht="16.5" customHeight="1">
      <c r="B583" s="32"/>
      <c r="C583" s="136" t="s">
        <v>715</v>
      </c>
      <c r="D583" s="136" t="s">
        <v>180</v>
      </c>
      <c r="E583" s="137" t="s">
        <v>4443</v>
      </c>
      <c r="F583" s="138" t="s">
        <v>4444</v>
      </c>
      <c r="G583" s="139" t="s">
        <v>368</v>
      </c>
      <c r="H583" s="140">
        <v>22.5</v>
      </c>
      <c r="I583" s="141"/>
      <c r="J583" s="142">
        <f>ROUND(I583*H583,2)</f>
        <v>0</v>
      </c>
      <c r="K583" s="138" t="s">
        <v>4285</v>
      </c>
      <c r="L583" s="32"/>
      <c r="M583" s="143" t="s">
        <v>1</v>
      </c>
      <c r="N583" s="144" t="s">
        <v>42</v>
      </c>
      <c r="P583" s="145">
        <f>O583*H583</f>
        <v>0</v>
      </c>
      <c r="Q583" s="145">
        <v>0</v>
      </c>
      <c r="R583" s="145">
        <f>Q583*H583</f>
        <v>0</v>
      </c>
      <c r="S583" s="145">
        <v>0</v>
      </c>
      <c r="T583" s="146">
        <f>S583*H583</f>
        <v>0</v>
      </c>
      <c r="AR583" s="147" t="s">
        <v>115</v>
      </c>
      <c r="AT583" s="147" t="s">
        <v>180</v>
      </c>
      <c r="AU583" s="147" t="s">
        <v>84</v>
      </c>
      <c r="AY583" s="17" t="s">
        <v>177</v>
      </c>
      <c r="BE583" s="148">
        <f>IF(N583="základní",J583,0)</f>
        <v>0</v>
      </c>
      <c r="BF583" s="148">
        <f>IF(N583="snížená",J583,0)</f>
        <v>0</v>
      </c>
      <c r="BG583" s="148">
        <f>IF(N583="zákl. přenesená",J583,0)</f>
        <v>0</v>
      </c>
      <c r="BH583" s="148">
        <f>IF(N583="sníž. přenesená",J583,0)</f>
        <v>0</v>
      </c>
      <c r="BI583" s="148">
        <f>IF(N583="nulová",J583,0)</f>
        <v>0</v>
      </c>
      <c r="BJ583" s="17" t="s">
        <v>84</v>
      </c>
      <c r="BK583" s="148">
        <f>ROUND(I583*H583,2)</f>
        <v>0</v>
      </c>
      <c r="BL583" s="17" t="s">
        <v>115</v>
      </c>
      <c r="BM583" s="147" t="s">
        <v>1210</v>
      </c>
    </row>
    <row r="584" spans="2:65" s="1" customFormat="1" ht="11.25">
      <c r="B584" s="32"/>
      <c r="D584" s="149" t="s">
        <v>186</v>
      </c>
      <c r="F584" s="150" t="s">
        <v>4444</v>
      </c>
      <c r="I584" s="151"/>
      <c r="L584" s="32"/>
      <c r="M584" s="152"/>
      <c r="T584" s="56"/>
      <c r="AT584" s="17" t="s">
        <v>186</v>
      </c>
      <c r="AU584" s="17" t="s">
        <v>84</v>
      </c>
    </row>
    <row r="585" spans="2:65" s="13" customFormat="1" ht="11.25">
      <c r="B585" s="163"/>
      <c r="D585" s="149" t="s">
        <v>240</v>
      </c>
      <c r="E585" s="164" t="s">
        <v>1</v>
      </c>
      <c r="F585" s="165" t="s">
        <v>4445</v>
      </c>
      <c r="H585" s="164" t="s">
        <v>1</v>
      </c>
      <c r="I585" s="166"/>
      <c r="L585" s="163"/>
      <c r="M585" s="167"/>
      <c r="T585" s="168"/>
      <c r="AT585" s="164" t="s">
        <v>240</v>
      </c>
      <c r="AU585" s="164" t="s">
        <v>84</v>
      </c>
      <c r="AV585" s="13" t="s">
        <v>84</v>
      </c>
      <c r="AW585" s="13" t="s">
        <v>32</v>
      </c>
      <c r="AX585" s="13" t="s">
        <v>77</v>
      </c>
      <c r="AY585" s="164" t="s">
        <v>177</v>
      </c>
    </row>
    <row r="586" spans="2:65" s="12" customFormat="1" ht="11.25">
      <c r="B586" s="156"/>
      <c r="D586" s="149" t="s">
        <v>240</v>
      </c>
      <c r="E586" s="157" t="s">
        <v>1</v>
      </c>
      <c r="F586" s="158" t="s">
        <v>4446</v>
      </c>
      <c r="H586" s="159">
        <v>22.5</v>
      </c>
      <c r="I586" s="160"/>
      <c r="L586" s="156"/>
      <c r="M586" s="161"/>
      <c r="T586" s="162"/>
      <c r="AT586" s="157" t="s">
        <v>240</v>
      </c>
      <c r="AU586" s="157" t="s">
        <v>84</v>
      </c>
      <c r="AV586" s="12" t="s">
        <v>86</v>
      </c>
      <c r="AW586" s="12" t="s">
        <v>32</v>
      </c>
      <c r="AX586" s="12" t="s">
        <v>84</v>
      </c>
      <c r="AY586" s="157" t="s">
        <v>177</v>
      </c>
    </row>
    <row r="587" spans="2:65" s="1" customFormat="1" ht="24.2" customHeight="1">
      <c r="B587" s="32"/>
      <c r="C587" s="136" t="s">
        <v>722</v>
      </c>
      <c r="D587" s="136" t="s">
        <v>180</v>
      </c>
      <c r="E587" s="137" t="s">
        <v>4447</v>
      </c>
      <c r="F587" s="138" t="s">
        <v>4448</v>
      </c>
      <c r="G587" s="139" t="s">
        <v>183</v>
      </c>
      <c r="H587" s="140">
        <v>1</v>
      </c>
      <c r="I587" s="141"/>
      <c r="J587" s="142">
        <f>ROUND(I587*H587,2)</f>
        <v>0</v>
      </c>
      <c r="K587" s="138" t="s">
        <v>4285</v>
      </c>
      <c r="L587" s="32"/>
      <c r="M587" s="143" t="s">
        <v>1</v>
      </c>
      <c r="N587" s="144" t="s">
        <v>42</v>
      </c>
      <c r="P587" s="145">
        <f>O587*H587</f>
        <v>0</v>
      </c>
      <c r="Q587" s="145">
        <v>0</v>
      </c>
      <c r="R587" s="145">
        <f>Q587*H587</f>
        <v>0</v>
      </c>
      <c r="S587" s="145">
        <v>0</v>
      </c>
      <c r="T587" s="146">
        <f>S587*H587</f>
        <v>0</v>
      </c>
      <c r="AR587" s="147" t="s">
        <v>115</v>
      </c>
      <c r="AT587" s="147" t="s">
        <v>180</v>
      </c>
      <c r="AU587" s="147" t="s">
        <v>84</v>
      </c>
      <c r="AY587" s="17" t="s">
        <v>177</v>
      </c>
      <c r="BE587" s="148">
        <f>IF(N587="základní",J587,0)</f>
        <v>0</v>
      </c>
      <c r="BF587" s="148">
        <f>IF(N587="snížená",J587,0)</f>
        <v>0</v>
      </c>
      <c r="BG587" s="148">
        <f>IF(N587="zákl. přenesená",J587,0)</f>
        <v>0</v>
      </c>
      <c r="BH587" s="148">
        <f>IF(N587="sníž. přenesená",J587,0)</f>
        <v>0</v>
      </c>
      <c r="BI587" s="148">
        <f>IF(N587="nulová",J587,0)</f>
        <v>0</v>
      </c>
      <c r="BJ587" s="17" t="s">
        <v>84</v>
      </c>
      <c r="BK587" s="148">
        <f>ROUND(I587*H587,2)</f>
        <v>0</v>
      </c>
      <c r="BL587" s="17" t="s">
        <v>115</v>
      </c>
      <c r="BM587" s="147" t="s">
        <v>1220</v>
      </c>
    </row>
    <row r="588" spans="2:65" s="1" customFormat="1" ht="19.5">
      <c r="B588" s="32"/>
      <c r="D588" s="149" t="s">
        <v>186</v>
      </c>
      <c r="F588" s="150" t="s">
        <v>4448</v>
      </c>
      <c r="I588" s="151"/>
      <c r="L588" s="32"/>
      <c r="M588" s="152"/>
      <c r="T588" s="56"/>
      <c r="AT588" s="17" t="s">
        <v>186</v>
      </c>
      <c r="AU588" s="17" t="s">
        <v>84</v>
      </c>
    </row>
    <row r="589" spans="2:65" s="1" customFormat="1" ht="19.5">
      <c r="B589" s="32"/>
      <c r="D589" s="149" t="s">
        <v>784</v>
      </c>
      <c r="F589" s="193" t="s">
        <v>4449</v>
      </c>
      <c r="I589" s="151"/>
      <c r="L589" s="32"/>
      <c r="M589" s="152"/>
      <c r="T589" s="56"/>
      <c r="AT589" s="17" t="s">
        <v>784</v>
      </c>
      <c r="AU589" s="17" t="s">
        <v>84</v>
      </c>
    </row>
    <row r="590" spans="2:65" s="13" customFormat="1" ht="11.25">
      <c r="B590" s="163"/>
      <c r="D590" s="149" t="s">
        <v>240</v>
      </c>
      <c r="E590" s="164" t="s">
        <v>1</v>
      </c>
      <c r="F590" s="165" t="s">
        <v>4158</v>
      </c>
      <c r="H590" s="164" t="s">
        <v>1</v>
      </c>
      <c r="I590" s="166"/>
      <c r="L590" s="163"/>
      <c r="M590" s="167"/>
      <c r="T590" s="168"/>
      <c r="AT590" s="164" t="s">
        <v>240</v>
      </c>
      <c r="AU590" s="164" t="s">
        <v>84</v>
      </c>
      <c r="AV590" s="13" t="s">
        <v>84</v>
      </c>
      <c r="AW590" s="13" t="s">
        <v>32</v>
      </c>
      <c r="AX590" s="13" t="s">
        <v>77</v>
      </c>
      <c r="AY590" s="164" t="s">
        <v>177</v>
      </c>
    </row>
    <row r="591" spans="2:65" s="12" customFormat="1" ht="11.25">
      <c r="B591" s="156"/>
      <c r="D591" s="149" t="s">
        <v>240</v>
      </c>
      <c r="E591" s="157" t="s">
        <v>1</v>
      </c>
      <c r="F591" s="158" t="s">
        <v>84</v>
      </c>
      <c r="H591" s="159">
        <v>1</v>
      </c>
      <c r="I591" s="160"/>
      <c r="L591" s="156"/>
      <c r="M591" s="161"/>
      <c r="T591" s="162"/>
      <c r="AT591" s="157" t="s">
        <v>240</v>
      </c>
      <c r="AU591" s="157" t="s">
        <v>84</v>
      </c>
      <c r="AV591" s="12" t="s">
        <v>86</v>
      </c>
      <c r="AW591" s="12" t="s">
        <v>32</v>
      </c>
      <c r="AX591" s="12" t="s">
        <v>77</v>
      </c>
      <c r="AY591" s="157" t="s">
        <v>177</v>
      </c>
    </row>
    <row r="592" spans="2:65" s="14" customFormat="1" ht="11.25">
      <c r="B592" s="169"/>
      <c r="D592" s="149" t="s">
        <v>240</v>
      </c>
      <c r="E592" s="170" t="s">
        <v>1</v>
      </c>
      <c r="F592" s="171" t="s">
        <v>263</v>
      </c>
      <c r="H592" s="172">
        <v>1</v>
      </c>
      <c r="I592" s="173"/>
      <c r="L592" s="169"/>
      <c r="M592" s="174"/>
      <c r="T592" s="175"/>
      <c r="AT592" s="170" t="s">
        <v>240</v>
      </c>
      <c r="AU592" s="170" t="s">
        <v>84</v>
      </c>
      <c r="AV592" s="14" t="s">
        <v>115</v>
      </c>
      <c r="AW592" s="14" t="s">
        <v>32</v>
      </c>
      <c r="AX592" s="14" t="s">
        <v>84</v>
      </c>
      <c r="AY592" s="170" t="s">
        <v>177</v>
      </c>
    </row>
    <row r="593" spans="2:65" s="1" customFormat="1" ht="24.2" customHeight="1">
      <c r="B593" s="32"/>
      <c r="C593" s="136" t="s">
        <v>728</v>
      </c>
      <c r="D593" s="136" t="s">
        <v>180</v>
      </c>
      <c r="E593" s="137" t="s">
        <v>4450</v>
      </c>
      <c r="F593" s="138" t="s">
        <v>4451</v>
      </c>
      <c r="G593" s="139" t="s">
        <v>183</v>
      </c>
      <c r="H593" s="140">
        <v>1</v>
      </c>
      <c r="I593" s="141"/>
      <c r="J593" s="142">
        <f>ROUND(I593*H593,2)</f>
        <v>0</v>
      </c>
      <c r="K593" s="138" t="s">
        <v>4285</v>
      </c>
      <c r="L593" s="32"/>
      <c r="M593" s="143" t="s">
        <v>1</v>
      </c>
      <c r="N593" s="144" t="s">
        <v>42</v>
      </c>
      <c r="P593" s="145">
        <f>O593*H593</f>
        <v>0</v>
      </c>
      <c r="Q593" s="145">
        <v>0</v>
      </c>
      <c r="R593" s="145">
        <f>Q593*H593</f>
        <v>0</v>
      </c>
      <c r="S593" s="145">
        <v>0</v>
      </c>
      <c r="T593" s="146">
        <f>S593*H593</f>
        <v>0</v>
      </c>
      <c r="AR593" s="147" t="s">
        <v>115</v>
      </c>
      <c r="AT593" s="147" t="s">
        <v>180</v>
      </c>
      <c r="AU593" s="147" t="s">
        <v>84</v>
      </c>
      <c r="AY593" s="17" t="s">
        <v>177</v>
      </c>
      <c r="BE593" s="148">
        <f>IF(N593="základní",J593,0)</f>
        <v>0</v>
      </c>
      <c r="BF593" s="148">
        <f>IF(N593="snížená",J593,0)</f>
        <v>0</v>
      </c>
      <c r="BG593" s="148">
        <f>IF(N593="zákl. přenesená",J593,0)</f>
        <v>0</v>
      </c>
      <c r="BH593" s="148">
        <f>IF(N593="sníž. přenesená",J593,0)</f>
        <v>0</v>
      </c>
      <c r="BI593" s="148">
        <f>IF(N593="nulová",J593,0)</f>
        <v>0</v>
      </c>
      <c r="BJ593" s="17" t="s">
        <v>84</v>
      </c>
      <c r="BK593" s="148">
        <f>ROUND(I593*H593,2)</f>
        <v>0</v>
      </c>
      <c r="BL593" s="17" t="s">
        <v>115</v>
      </c>
      <c r="BM593" s="147" t="s">
        <v>1232</v>
      </c>
    </row>
    <row r="594" spans="2:65" s="1" customFormat="1" ht="19.5">
      <c r="B594" s="32"/>
      <c r="D594" s="149" t="s">
        <v>186</v>
      </c>
      <c r="F594" s="150" t="s">
        <v>4451</v>
      </c>
      <c r="I594" s="151"/>
      <c r="L594" s="32"/>
      <c r="M594" s="152"/>
      <c r="T594" s="56"/>
      <c r="AT594" s="17" t="s">
        <v>186</v>
      </c>
      <c r="AU594" s="17" t="s">
        <v>84</v>
      </c>
    </row>
    <row r="595" spans="2:65" s="1" customFormat="1" ht="19.5">
      <c r="B595" s="32"/>
      <c r="D595" s="149" t="s">
        <v>784</v>
      </c>
      <c r="F595" s="193" t="s">
        <v>4449</v>
      </c>
      <c r="I595" s="151"/>
      <c r="L595" s="32"/>
      <c r="M595" s="152"/>
      <c r="T595" s="56"/>
      <c r="AT595" s="17" t="s">
        <v>784</v>
      </c>
      <c r="AU595" s="17" t="s">
        <v>84</v>
      </c>
    </row>
    <row r="596" spans="2:65" s="13" customFormat="1" ht="11.25">
      <c r="B596" s="163"/>
      <c r="D596" s="149" t="s">
        <v>240</v>
      </c>
      <c r="E596" s="164" t="s">
        <v>1</v>
      </c>
      <c r="F596" s="165" t="s">
        <v>4158</v>
      </c>
      <c r="H596" s="164" t="s">
        <v>1</v>
      </c>
      <c r="I596" s="166"/>
      <c r="L596" s="163"/>
      <c r="M596" s="167"/>
      <c r="T596" s="168"/>
      <c r="AT596" s="164" t="s">
        <v>240</v>
      </c>
      <c r="AU596" s="164" t="s">
        <v>84</v>
      </c>
      <c r="AV596" s="13" t="s">
        <v>84</v>
      </c>
      <c r="AW596" s="13" t="s">
        <v>32</v>
      </c>
      <c r="AX596" s="13" t="s">
        <v>77</v>
      </c>
      <c r="AY596" s="164" t="s">
        <v>177</v>
      </c>
    </row>
    <row r="597" spans="2:65" s="12" customFormat="1" ht="11.25">
      <c r="B597" s="156"/>
      <c r="D597" s="149" t="s">
        <v>240</v>
      </c>
      <c r="E597" s="157" t="s">
        <v>1</v>
      </c>
      <c r="F597" s="158" t="s">
        <v>84</v>
      </c>
      <c r="H597" s="159">
        <v>1</v>
      </c>
      <c r="I597" s="160"/>
      <c r="L597" s="156"/>
      <c r="M597" s="161"/>
      <c r="T597" s="162"/>
      <c r="AT597" s="157" t="s">
        <v>240</v>
      </c>
      <c r="AU597" s="157" t="s">
        <v>84</v>
      </c>
      <c r="AV597" s="12" t="s">
        <v>86</v>
      </c>
      <c r="AW597" s="12" t="s">
        <v>32</v>
      </c>
      <c r="AX597" s="12" t="s">
        <v>77</v>
      </c>
      <c r="AY597" s="157" t="s">
        <v>177</v>
      </c>
    </row>
    <row r="598" spans="2:65" s="14" customFormat="1" ht="11.25">
      <c r="B598" s="169"/>
      <c r="D598" s="149" t="s">
        <v>240</v>
      </c>
      <c r="E598" s="170" t="s">
        <v>1</v>
      </c>
      <c r="F598" s="171" t="s">
        <v>263</v>
      </c>
      <c r="H598" s="172">
        <v>1</v>
      </c>
      <c r="I598" s="173"/>
      <c r="L598" s="169"/>
      <c r="M598" s="174"/>
      <c r="T598" s="175"/>
      <c r="AT598" s="170" t="s">
        <v>240</v>
      </c>
      <c r="AU598" s="170" t="s">
        <v>84</v>
      </c>
      <c r="AV598" s="14" t="s">
        <v>115</v>
      </c>
      <c r="AW598" s="14" t="s">
        <v>32</v>
      </c>
      <c r="AX598" s="14" t="s">
        <v>84</v>
      </c>
      <c r="AY598" s="170" t="s">
        <v>177</v>
      </c>
    </row>
    <row r="599" spans="2:65" s="1" customFormat="1" ht="24.2" customHeight="1">
      <c r="B599" s="32"/>
      <c r="C599" s="136" t="s">
        <v>735</v>
      </c>
      <c r="D599" s="136" t="s">
        <v>180</v>
      </c>
      <c r="E599" s="137" t="s">
        <v>4452</v>
      </c>
      <c r="F599" s="138" t="s">
        <v>4453</v>
      </c>
      <c r="G599" s="139" t="s">
        <v>183</v>
      </c>
      <c r="H599" s="140">
        <v>1</v>
      </c>
      <c r="I599" s="141"/>
      <c r="J599" s="142">
        <f>ROUND(I599*H599,2)</f>
        <v>0</v>
      </c>
      <c r="K599" s="138" t="s">
        <v>4285</v>
      </c>
      <c r="L599" s="32"/>
      <c r="M599" s="143" t="s">
        <v>1</v>
      </c>
      <c r="N599" s="144" t="s">
        <v>42</v>
      </c>
      <c r="P599" s="145">
        <f>O599*H599</f>
        <v>0</v>
      </c>
      <c r="Q599" s="145">
        <v>0</v>
      </c>
      <c r="R599" s="145">
        <f>Q599*H599</f>
        <v>0</v>
      </c>
      <c r="S599" s="145">
        <v>0</v>
      </c>
      <c r="T599" s="146">
        <f>S599*H599</f>
        <v>0</v>
      </c>
      <c r="AR599" s="147" t="s">
        <v>115</v>
      </c>
      <c r="AT599" s="147" t="s">
        <v>180</v>
      </c>
      <c r="AU599" s="147" t="s">
        <v>84</v>
      </c>
      <c r="AY599" s="17" t="s">
        <v>177</v>
      </c>
      <c r="BE599" s="148">
        <f>IF(N599="základní",J599,0)</f>
        <v>0</v>
      </c>
      <c r="BF599" s="148">
        <f>IF(N599="snížená",J599,0)</f>
        <v>0</v>
      </c>
      <c r="BG599" s="148">
        <f>IF(N599="zákl. přenesená",J599,0)</f>
        <v>0</v>
      </c>
      <c r="BH599" s="148">
        <f>IF(N599="sníž. přenesená",J599,0)</f>
        <v>0</v>
      </c>
      <c r="BI599" s="148">
        <f>IF(N599="nulová",J599,0)</f>
        <v>0</v>
      </c>
      <c r="BJ599" s="17" t="s">
        <v>84</v>
      </c>
      <c r="BK599" s="148">
        <f>ROUND(I599*H599,2)</f>
        <v>0</v>
      </c>
      <c r="BL599" s="17" t="s">
        <v>115</v>
      </c>
      <c r="BM599" s="147" t="s">
        <v>1243</v>
      </c>
    </row>
    <row r="600" spans="2:65" s="1" customFormat="1" ht="19.5">
      <c r="B600" s="32"/>
      <c r="D600" s="149" t="s">
        <v>186</v>
      </c>
      <c r="F600" s="150" t="s">
        <v>4453</v>
      </c>
      <c r="I600" s="151"/>
      <c r="L600" s="32"/>
      <c r="M600" s="152"/>
      <c r="T600" s="56"/>
      <c r="AT600" s="17" t="s">
        <v>186</v>
      </c>
      <c r="AU600" s="17" t="s">
        <v>84</v>
      </c>
    </row>
    <row r="601" spans="2:65" s="1" customFormat="1" ht="19.5">
      <c r="B601" s="32"/>
      <c r="D601" s="149" t="s">
        <v>784</v>
      </c>
      <c r="F601" s="193" t="s">
        <v>4449</v>
      </c>
      <c r="I601" s="151"/>
      <c r="L601" s="32"/>
      <c r="M601" s="152"/>
      <c r="T601" s="56"/>
      <c r="AT601" s="17" t="s">
        <v>784</v>
      </c>
      <c r="AU601" s="17" t="s">
        <v>84</v>
      </c>
    </row>
    <row r="602" spans="2:65" s="13" customFormat="1" ht="11.25">
      <c r="B602" s="163"/>
      <c r="D602" s="149" t="s">
        <v>240</v>
      </c>
      <c r="E602" s="164" t="s">
        <v>1</v>
      </c>
      <c r="F602" s="165" t="s">
        <v>4158</v>
      </c>
      <c r="H602" s="164" t="s">
        <v>1</v>
      </c>
      <c r="I602" s="166"/>
      <c r="L602" s="163"/>
      <c r="M602" s="167"/>
      <c r="T602" s="168"/>
      <c r="AT602" s="164" t="s">
        <v>240</v>
      </c>
      <c r="AU602" s="164" t="s">
        <v>84</v>
      </c>
      <c r="AV602" s="13" t="s">
        <v>84</v>
      </c>
      <c r="AW602" s="13" t="s">
        <v>32</v>
      </c>
      <c r="AX602" s="13" t="s">
        <v>77</v>
      </c>
      <c r="AY602" s="164" t="s">
        <v>177</v>
      </c>
    </row>
    <row r="603" spans="2:65" s="12" customFormat="1" ht="11.25">
      <c r="B603" s="156"/>
      <c r="D603" s="149" t="s">
        <v>240</v>
      </c>
      <c r="E603" s="157" t="s">
        <v>1</v>
      </c>
      <c r="F603" s="158" t="s">
        <v>84</v>
      </c>
      <c r="H603" s="159">
        <v>1</v>
      </c>
      <c r="I603" s="160"/>
      <c r="L603" s="156"/>
      <c r="M603" s="161"/>
      <c r="T603" s="162"/>
      <c r="AT603" s="157" t="s">
        <v>240</v>
      </c>
      <c r="AU603" s="157" t="s">
        <v>84</v>
      </c>
      <c r="AV603" s="12" t="s">
        <v>86</v>
      </c>
      <c r="AW603" s="12" t="s">
        <v>32</v>
      </c>
      <c r="AX603" s="12" t="s">
        <v>77</v>
      </c>
      <c r="AY603" s="157" t="s">
        <v>177</v>
      </c>
    </row>
    <row r="604" spans="2:65" s="14" customFormat="1" ht="11.25">
      <c r="B604" s="169"/>
      <c r="D604" s="149" t="s">
        <v>240</v>
      </c>
      <c r="E604" s="170" t="s">
        <v>1</v>
      </c>
      <c r="F604" s="171" t="s">
        <v>263</v>
      </c>
      <c r="H604" s="172">
        <v>1</v>
      </c>
      <c r="I604" s="173"/>
      <c r="L604" s="169"/>
      <c r="M604" s="174"/>
      <c r="T604" s="175"/>
      <c r="AT604" s="170" t="s">
        <v>240</v>
      </c>
      <c r="AU604" s="170" t="s">
        <v>84</v>
      </c>
      <c r="AV604" s="14" t="s">
        <v>115</v>
      </c>
      <c r="AW604" s="14" t="s">
        <v>32</v>
      </c>
      <c r="AX604" s="14" t="s">
        <v>84</v>
      </c>
      <c r="AY604" s="170" t="s">
        <v>177</v>
      </c>
    </row>
    <row r="605" spans="2:65" s="1" customFormat="1" ht="24.2" customHeight="1">
      <c r="B605" s="32"/>
      <c r="C605" s="136" t="s">
        <v>741</v>
      </c>
      <c r="D605" s="136" t="s">
        <v>180</v>
      </c>
      <c r="E605" s="137" t="s">
        <v>4454</v>
      </c>
      <c r="F605" s="138" t="s">
        <v>4455</v>
      </c>
      <c r="G605" s="139" t="s">
        <v>183</v>
      </c>
      <c r="H605" s="140">
        <v>1</v>
      </c>
      <c r="I605" s="141"/>
      <c r="J605" s="142">
        <f>ROUND(I605*H605,2)</f>
        <v>0</v>
      </c>
      <c r="K605" s="138" t="s">
        <v>4285</v>
      </c>
      <c r="L605" s="32"/>
      <c r="M605" s="143" t="s">
        <v>1</v>
      </c>
      <c r="N605" s="144" t="s">
        <v>42</v>
      </c>
      <c r="P605" s="145">
        <f>O605*H605</f>
        <v>0</v>
      </c>
      <c r="Q605" s="145">
        <v>0</v>
      </c>
      <c r="R605" s="145">
        <f>Q605*H605</f>
        <v>0</v>
      </c>
      <c r="S605" s="145">
        <v>0</v>
      </c>
      <c r="T605" s="146">
        <f>S605*H605</f>
        <v>0</v>
      </c>
      <c r="AR605" s="147" t="s">
        <v>115</v>
      </c>
      <c r="AT605" s="147" t="s">
        <v>180</v>
      </c>
      <c r="AU605" s="147" t="s">
        <v>84</v>
      </c>
      <c r="AY605" s="17" t="s">
        <v>177</v>
      </c>
      <c r="BE605" s="148">
        <f>IF(N605="základní",J605,0)</f>
        <v>0</v>
      </c>
      <c r="BF605" s="148">
        <f>IF(N605="snížená",J605,0)</f>
        <v>0</v>
      </c>
      <c r="BG605" s="148">
        <f>IF(N605="zákl. přenesená",J605,0)</f>
        <v>0</v>
      </c>
      <c r="BH605" s="148">
        <f>IF(N605="sníž. přenesená",J605,0)</f>
        <v>0</v>
      </c>
      <c r="BI605" s="148">
        <f>IF(N605="nulová",J605,0)</f>
        <v>0</v>
      </c>
      <c r="BJ605" s="17" t="s">
        <v>84</v>
      </c>
      <c r="BK605" s="148">
        <f>ROUND(I605*H605,2)</f>
        <v>0</v>
      </c>
      <c r="BL605" s="17" t="s">
        <v>115</v>
      </c>
      <c r="BM605" s="147" t="s">
        <v>1253</v>
      </c>
    </row>
    <row r="606" spans="2:65" s="1" customFormat="1" ht="19.5">
      <c r="B606" s="32"/>
      <c r="D606" s="149" t="s">
        <v>186</v>
      </c>
      <c r="F606" s="150" t="s">
        <v>4455</v>
      </c>
      <c r="I606" s="151"/>
      <c r="L606" s="32"/>
      <c r="M606" s="152"/>
      <c r="T606" s="56"/>
      <c r="AT606" s="17" t="s">
        <v>186</v>
      </c>
      <c r="AU606" s="17" t="s">
        <v>84</v>
      </c>
    </row>
    <row r="607" spans="2:65" s="1" customFormat="1" ht="19.5">
      <c r="B607" s="32"/>
      <c r="D607" s="149" t="s">
        <v>784</v>
      </c>
      <c r="F607" s="193" t="s">
        <v>4449</v>
      </c>
      <c r="I607" s="151"/>
      <c r="L607" s="32"/>
      <c r="M607" s="152"/>
      <c r="T607" s="56"/>
      <c r="AT607" s="17" t="s">
        <v>784</v>
      </c>
      <c r="AU607" s="17" t="s">
        <v>84</v>
      </c>
    </row>
    <row r="608" spans="2:65" s="13" customFormat="1" ht="11.25">
      <c r="B608" s="163"/>
      <c r="D608" s="149" t="s">
        <v>240</v>
      </c>
      <c r="E608" s="164" t="s">
        <v>1</v>
      </c>
      <c r="F608" s="165" t="s">
        <v>4158</v>
      </c>
      <c r="H608" s="164" t="s">
        <v>1</v>
      </c>
      <c r="I608" s="166"/>
      <c r="L608" s="163"/>
      <c r="M608" s="167"/>
      <c r="T608" s="168"/>
      <c r="AT608" s="164" t="s">
        <v>240</v>
      </c>
      <c r="AU608" s="164" t="s">
        <v>84</v>
      </c>
      <c r="AV608" s="13" t="s">
        <v>84</v>
      </c>
      <c r="AW608" s="13" t="s">
        <v>32</v>
      </c>
      <c r="AX608" s="13" t="s">
        <v>77</v>
      </c>
      <c r="AY608" s="164" t="s">
        <v>177</v>
      </c>
    </row>
    <row r="609" spans="2:65" s="12" customFormat="1" ht="11.25">
      <c r="B609" s="156"/>
      <c r="D609" s="149" t="s">
        <v>240</v>
      </c>
      <c r="E609" s="157" t="s">
        <v>1</v>
      </c>
      <c r="F609" s="158" t="s">
        <v>84</v>
      </c>
      <c r="H609" s="159">
        <v>1</v>
      </c>
      <c r="I609" s="160"/>
      <c r="L609" s="156"/>
      <c r="M609" s="161"/>
      <c r="T609" s="162"/>
      <c r="AT609" s="157" t="s">
        <v>240</v>
      </c>
      <c r="AU609" s="157" t="s">
        <v>84</v>
      </c>
      <c r="AV609" s="12" t="s">
        <v>86</v>
      </c>
      <c r="AW609" s="12" t="s">
        <v>32</v>
      </c>
      <c r="AX609" s="12" t="s">
        <v>77</v>
      </c>
      <c r="AY609" s="157" t="s">
        <v>177</v>
      </c>
    </row>
    <row r="610" spans="2:65" s="14" customFormat="1" ht="11.25">
      <c r="B610" s="169"/>
      <c r="D610" s="149" t="s">
        <v>240</v>
      </c>
      <c r="E610" s="170" t="s">
        <v>1</v>
      </c>
      <c r="F610" s="171" t="s">
        <v>263</v>
      </c>
      <c r="H610" s="172">
        <v>1</v>
      </c>
      <c r="I610" s="173"/>
      <c r="L610" s="169"/>
      <c r="M610" s="174"/>
      <c r="T610" s="175"/>
      <c r="AT610" s="170" t="s">
        <v>240</v>
      </c>
      <c r="AU610" s="170" t="s">
        <v>84</v>
      </c>
      <c r="AV610" s="14" t="s">
        <v>115</v>
      </c>
      <c r="AW610" s="14" t="s">
        <v>32</v>
      </c>
      <c r="AX610" s="14" t="s">
        <v>84</v>
      </c>
      <c r="AY610" s="170" t="s">
        <v>177</v>
      </c>
    </row>
    <row r="611" spans="2:65" s="1" customFormat="1" ht="24.2" customHeight="1">
      <c r="B611" s="32"/>
      <c r="C611" s="136" t="s">
        <v>747</v>
      </c>
      <c r="D611" s="136" t="s">
        <v>180</v>
      </c>
      <c r="E611" s="137" t="s">
        <v>4456</v>
      </c>
      <c r="F611" s="138" t="s">
        <v>4457</v>
      </c>
      <c r="G611" s="139" t="s">
        <v>183</v>
      </c>
      <c r="H611" s="140">
        <v>1</v>
      </c>
      <c r="I611" s="141"/>
      <c r="J611" s="142">
        <f>ROUND(I611*H611,2)</f>
        <v>0</v>
      </c>
      <c r="K611" s="138" t="s">
        <v>4285</v>
      </c>
      <c r="L611" s="32"/>
      <c r="M611" s="143" t="s">
        <v>1</v>
      </c>
      <c r="N611" s="144" t="s">
        <v>42</v>
      </c>
      <c r="P611" s="145">
        <f>O611*H611</f>
        <v>0</v>
      </c>
      <c r="Q611" s="145">
        <v>0</v>
      </c>
      <c r="R611" s="145">
        <f>Q611*H611</f>
        <v>0</v>
      </c>
      <c r="S611" s="145">
        <v>0</v>
      </c>
      <c r="T611" s="146">
        <f>S611*H611</f>
        <v>0</v>
      </c>
      <c r="AR611" s="147" t="s">
        <v>115</v>
      </c>
      <c r="AT611" s="147" t="s">
        <v>180</v>
      </c>
      <c r="AU611" s="147" t="s">
        <v>84</v>
      </c>
      <c r="AY611" s="17" t="s">
        <v>177</v>
      </c>
      <c r="BE611" s="148">
        <f>IF(N611="základní",J611,0)</f>
        <v>0</v>
      </c>
      <c r="BF611" s="148">
        <f>IF(N611="snížená",J611,0)</f>
        <v>0</v>
      </c>
      <c r="BG611" s="148">
        <f>IF(N611="zákl. přenesená",J611,0)</f>
        <v>0</v>
      </c>
      <c r="BH611" s="148">
        <f>IF(N611="sníž. přenesená",J611,0)</f>
        <v>0</v>
      </c>
      <c r="BI611" s="148">
        <f>IF(N611="nulová",J611,0)</f>
        <v>0</v>
      </c>
      <c r="BJ611" s="17" t="s">
        <v>84</v>
      </c>
      <c r="BK611" s="148">
        <f>ROUND(I611*H611,2)</f>
        <v>0</v>
      </c>
      <c r="BL611" s="17" t="s">
        <v>115</v>
      </c>
      <c r="BM611" s="147" t="s">
        <v>1261</v>
      </c>
    </row>
    <row r="612" spans="2:65" s="1" customFormat="1" ht="19.5">
      <c r="B612" s="32"/>
      <c r="D612" s="149" t="s">
        <v>186</v>
      </c>
      <c r="F612" s="150" t="s">
        <v>4457</v>
      </c>
      <c r="I612" s="151"/>
      <c r="L612" s="32"/>
      <c r="M612" s="152"/>
      <c r="T612" s="56"/>
      <c r="AT612" s="17" t="s">
        <v>186</v>
      </c>
      <c r="AU612" s="17" t="s">
        <v>84</v>
      </c>
    </row>
    <row r="613" spans="2:65" s="1" customFormat="1" ht="19.5">
      <c r="B613" s="32"/>
      <c r="D613" s="149" t="s">
        <v>784</v>
      </c>
      <c r="F613" s="193" t="s">
        <v>4449</v>
      </c>
      <c r="I613" s="151"/>
      <c r="L613" s="32"/>
      <c r="M613" s="152"/>
      <c r="T613" s="56"/>
      <c r="AT613" s="17" t="s">
        <v>784</v>
      </c>
      <c r="AU613" s="17" t="s">
        <v>84</v>
      </c>
    </row>
    <row r="614" spans="2:65" s="13" customFormat="1" ht="11.25">
      <c r="B614" s="163"/>
      <c r="D614" s="149" t="s">
        <v>240</v>
      </c>
      <c r="E614" s="164" t="s">
        <v>1</v>
      </c>
      <c r="F614" s="165" t="s">
        <v>4158</v>
      </c>
      <c r="H614" s="164" t="s">
        <v>1</v>
      </c>
      <c r="I614" s="166"/>
      <c r="L614" s="163"/>
      <c r="M614" s="167"/>
      <c r="T614" s="168"/>
      <c r="AT614" s="164" t="s">
        <v>240</v>
      </c>
      <c r="AU614" s="164" t="s">
        <v>84</v>
      </c>
      <c r="AV614" s="13" t="s">
        <v>84</v>
      </c>
      <c r="AW614" s="13" t="s">
        <v>32</v>
      </c>
      <c r="AX614" s="13" t="s">
        <v>77</v>
      </c>
      <c r="AY614" s="164" t="s">
        <v>177</v>
      </c>
    </row>
    <row r="615" spans="2:65" s="12" customFormat="1" ht="11.25">
      <c r="B615" s="156"/>
      <c r="D615" s="149" t="s">
        <v>240</v>
      </c>
      <c r="E615" s="157" t="s">
        <v>1</v>
      </c>
      <c r="F615" s="158" t="s">
        <v>84</v>
      </c>
      <c r="H615" s="159">
        <v>1</v>
      </c>
      <c r="I615" s="160"/>
      <c r="L615" s="156"/>
      <c r="M615" s="161"/>
      <c r="T615" s="162"/>
      <c r="AT615" s="157" t="s">
        <v>240</v>
      </c>
      <c r="AU615" s="157" t="s">
        <v>84</v>
      </c>
      <c r="AV615" s="12" t="s">
        <v>86</v>
      </c>
      <c r="AW615" s="12" t="s">
        <v>32</v>
      </c>
      <c r="AX615" s="12" t="s">
        <v>77</v>
      </c>
      <c r="AY615" s="157" t="s">
        <v>177</v>
      </c>
    </row>
    <row r="616" spans="2:65" s="14" customFormat="1" ht="11.25">
      <c r="B616" s="169"/>
      <c r="D616" s="149" t="s">
        <v>240</v>
      </c>
      <c r="E616" s="170" t="s">
        <v>1</v>
      </c>
      <c r="F616" s="171" t="s">
        <v>263</v>
      </c>
      <c r="H616" s="172">
        <v>1</v>
      </c>
      <c r="I616" s="173"/>
      <c r="L616" s="169"/>
      <c r="M616" s="174"/>
      <c r="T616" s="175"/>
      <c r="AT616" s="170" t="s">
        <v>240</v>
      </c>
      <c r="AU616" s="170" t="s">
        <v>84</v>
      </c>
      <c r="AV616" s="14" t="s">
        <v>115</v>
      </c>
      <c r="AW616" s="14" t="s">
        <v>32</v>
      </c>
      <c r="AX616" s="14" t="s">
        <v>84</v>
      </c>
      <c r="AY616" s="170" t="s">
        <v>177</v>
      </c>
    </row>
    <row r="617" spans="2:65" s="1" customFormat="1" ht="24.2" customHeight="1">
      <c r="B617" s="32"/>
      <c r="C617" s="136" t="s">
        <v>755</v>
      </c>
      <c r="D617" s="136" t="s">
        <v>180</v>
      </c>
      <c r="E617" s="137" t="s">
        <v>4458</v>
      </c>
      <c r="F617" s="138" t="s">
        <v>4459</v>
      </c>
      <c r="G617" s="139" t="s">
        <v>183</v>
      </c>
      <c r="H617" s="140">
        <v>1</v>
      </c>
      <c r="I617" s="141"/>
      <c r="J617" s="142">
        <f>ROUND(I617*H617,2)</f>
        <v>0</v>
      </c>
      <c r="K617" s="138" t="s">
        <v>4285</v>
      </c>
      <c r="L617" s="32"/>
      <c r="M617" s="143" t="s">
        <v>1</v>
      </c>
      <c r="N617" s="144" t="s">
        <v>42</v>
      </c>
      <c r="P617" s="145">
        <f>O617*H617</f>
        <v>0</v>
      </c>
      <c r="Q617" s="145">
        <v>0</v>
      </c>
      <c r="R617" s="145">
        <f>Q617*H617</f>
        <v>0</v>
      </c>
      <c r="S617" s="145">
        <v>0</v>
      </c>
      <c r="T617" s="146">
        <f>S617*H617</f>
        <v>0</v>
      </c>
      <c r="AR617" s="147" t="s">
        <v>115</v>
      </c>
      <c r="AT617" s="147" t="s">
        <v>180</v>
      </c>
      <c r="AU617" s="147" t="s">
        <v>84</v>
      </c>
      <c r="AY617" s="17" t="s">
        <v>177</v>
      </c>
      <c r="BE617" s="148">
        <f>IF(N617="základní",J617,0)</f>
        <v>0</v>
      </c>
      <c r="BF617" s="148">
        <f>IF(N617="snížená",J617,0)</f>
        <v>0</v>
      </c>
      <c r="BG617" s="148">
        <f>IF(N617="zákl. přenesená",J617,0)</f>
        <v>0</v>
      </c>
      <c r="BH617" s="148">
        <f>IF(N617="sníž. přenesená",J617,0)</f>
        <v>0</v>
      </c>
      <c r="BI617" s="148">
        <f>IF(N617="nulová",J617,0)</f>
        <v>0</v>
      </c>
      <c r="BJ617" s="17" t="s">
        <v>84</v>
      </c>
      <c r="BK617" s="148">
        <f>ROUND(I617*H617,2)</f>
        <v>0</v>
      </c>
      <c r="BL617" s="17" t="s">
        <v>115</v>
      </c>
      <c r="BM617" s="147" t="s">
        <v>1271</v>
      </c>
    </row>
    <row r="618" spans="2:65" s="1" customFormat="1" ht="19.5">
      <c r="B618" s="32"/>
      <c r="D618" s="149" t="s">
        <v>186</v>
      </c>
      <c r="F618" s="150" t="s">
        <v>4459</v>
      </c>
      <c r="I618" s="151"/>
      <c r="L618" s="32"/>
      <c r="M618" s="152"/>
      <c r="T618" s="56"/>
      <c r="AT618" s="17" t="s">
        <v>186</v>
      </c>
      <c r="AU618" s="17" t="s">
        <v>84</v>
      </c>
    </row>
    <row r="619" spans="2:65" s="1" customFormat="1" ht="19.5">
      <c r="B619" s="32"/>
      <c r="D619" s="149" t="s">
        <v>784</v>
      </c>
      <c r="F619" s="193" t="s">
        <v>4449</v>
      </c>
      <c r="I619" s="151"/>
      <c r="L619" s="32"/>
      <c r="M619" s="152"/>
      <c r="T619" s="56"/>
      <c r="AT619" s="17" t="s">
        <v>784</v>
      </c>
      <c r="AU619" s="17" t="s">
        <v>84</v>
      </c>
    </row>
    <row r="620" spans="2:65" s="13" customFormat="1" ht="11.25">
      <c r="B620" s="163"/>
      <c r="D620" s="149" t="s">
        <v>240</v>
      </c>
      <c r="E620" s="164" t="s">
        <v>1</v>
      </c>
      <c r="F620" s="165" t="s">
        <v>4158</v>
      </c>
      <c r="H620" s="164" t="s">
        <v>1</v>
      </c>
      <c r="I620" s="166"/>
      <c r="L620" s="163"/>
      <c r="M620" s="167"/>
      <c r="T620" s="168"/>
      <c r="AT620" s="164" t="s">
        <v>240</v>
      </c>
      <c r="AU620" s="164" t="s">
        <v>84</v>
      </c>
      <c r="AV620" s="13" t="s">
        <v>84</v>
      </c>
      <c r="AW620" s="13" t="s">
        <v>32</v>
      </c>
      <c r="AX620" s="13" t="s">
        <v>77</v>
      </c>
      <c r="AY620" s="164" t="s">
        <v>177</v>
      </c>
    </row>
    <row r="621" spans="2:65" s="12" customFormat="1" ht="11.25">
      <c r="B621" s="156"/>
      <c r="D621" s="149" t="s">
        <v>240</v>
      </c>
      <c r="E621" s="157" t="s">
        <v>1</v>
      </c>
      <c r="F621" s="158" t="s">
        <v>84</v>
      </c>
      <c r="H621" s="159">
        <v>1</v>
      </c>
      <c r="I621" s="160"/>
      <c r="L621" s="156"/>
      <c r="M621" s="161"/>
      <c r="T621" s="162"/>
      <c r="AT621" s="157" t="s">
        <v>240</v>
      </c>
      <c r="AU621" s="157" t="s">
        <v>84</v>
      </c>
      <c r="AV621" s="12" t="s">
        <v>86</v>
      </c>
      <c r="AW621" s="12" t="s">
        <v>32</v>
      </c>
      <c r="AX621" s="12" t="s">
        <v>77</v>
      </c>
      <c r="AY621" s="157" t="s">
        <v>177</v>
      </c>
    </row>
    <row r="622" spans="2:65" s="14" customFormat="1" ht="11.25">
      <c r="B622" s="169"/>
      <c r="D622" s="149" t="s">
        <v>240</v>
      </c>
      <c r="E622" s="170" t="s">
        <v>1</v>
      </c>
      <c r="F622" s="171" t="s">
        <v>263</v>
      </c>
      <c r="H622" s="172">
        <v>1</v>
      </c>
      <c r="I622" s="173"/>
      <c r="L622" s="169"/>
      <c r="M622" s="174"/>
      <c r="T622" s="175"/>
      <c r="AT622" s="170" t="s">
        <v>240</v>
      </c>
      <c r="AU622" s="170" t="s">
        <v>84</v>
      </c>
      <c r="AV622" s="14" t="s">
        <v>115</v>
      </c>
      <c r="AW622" s="14" t="s">
        <v>32</v>
      </c>
      <c r="AX622" s="14" t="s">
        <v>84</v>
      </c>
      <c r="AY622" s="170" t="s">
        <v>177</v>
      </c>
    </row>
    <row r="623" spans="2:65" s="1" customFormat="1" ht="24.2" customHeight="1">
      <c r="B623" s="32"/>
      <c r="C623" s="136" t="s">
        <v>763</v>
      </c>
      <c r="D623" s="136" t="s">
        <v>180</v>
      </c>
      <c r="E623" s="137" t="s">
        <v>4460</v>
      </c>
      <c r="F623" s="138" t="s">
        <v>4461</v>
      </c>
      <c r="G623" s="139" t="s">
        <v>183</v>
      </c>
      <c r="H623" s="140">
        <v>1</v>
      </c>
      <c r="I623" s="141"/>
      <c r="J623" s="142">
        <f>ROUND(I623*H623,2)</f>
        <v>0</v>
      </c>
      <c r="K623" s="138" t="s">
        <v>4285</v>
      </c>
      <c r="L623" s="32"/>
      <c r="M623" s="143" t="s">
        <v>1</v>
      </c>
      <c r="N623" s="144" t="s">
        <v>42</v>
      </c>
      <c r="P623" s="145">
        <f>O623*H623</f>
        <v>0</v>
      </c>
      <c r="Q623" s="145">
        <v>0</v>
      </c>
      <c r="R623" s="145">
        <f>Q623*H623</f>
        <v>0</v>
      </c>
      <c r="S623" s="145">
        <v>0</v>
      </c>
      <c r="T623" s="146">
        <f>S623*H623</f>
        <v>0</v>
      </c>
      <c r="AR623" s="147" t="s">
        <v>115</v>
      </c>
      <c r="AT623" s="147" t="s">
        <v>180</v>
      </c>
      <c r="AU623" s="147" t="s">
        <v>84</v>
      </c>
      <c r="AY623" s="17" t="s">
        <v>177</v>
      </c>
      <c r="BE623" s="148">
        <f>IF(N623="základní",J623,0)</f>
        <v>0</v>
      </c>
      <c r="BF623" s="148">
        <f>IF(N623="snížená",J623,0)</f>
        <v>0</v>
      </c>
      <c r="BG623" s="148">
        <f>IF(N623="zákl. přenesená",J623,0)</f>
        <v>0</v>
      </c>
      <c r="BH623" s="148">
        <f>IF(N623="sníž. přenesená",J623,0)</f>
        <v>0</v>
      </c>
      <c r="BI623" s="148">
        <f>IF(N623="nulová",J623,0)</f>
        <v>0</v>
      </c>
      <c r="BJ623" s="17" t="s">
        <v>84</v>
      </c>
      <c r="BK623" s="148">
        <f>ROUND(I623*H623,2)</f>
        <v>0</v>
      </c>
      <c r="BL623" s="17" t="s">
        <v>115</v>
      </c>
      <c r="BM623" s="147" t="s">
        <v>1282</v>
      </c>
    </row>
    <row r="624" spans="2:65" s="1" customFormat="1" ht="19.5">
      <c r="B624" s="32"/>
      <c r="D624" s="149" t="s">
        <v>186</v>
      </c>
      <c r="F624" s="150" t="s">
        <v>4461</v>
      </c>
      <c r="I624" s="151"/>
      <c r="L624" s="32"/>
      <c r="M624" s="152"/>
      <c r="T624" s="56"/>
      <c r="AT624" s="17" t="s">
        <v>186</v>
      </c>
      <c r="AU624" s="17" t="s">
        <v>84</v>
      </c>
    </row>
    <row r="625" spans="2:65" s="1" customFormat="1" ht="19.5">
      <c r="B625" s="32"/>
      <c r="D625" s="149" t="s">
        <v>784</v>
      </c>
      <c r="F625" s="193" t="s">
        <v>4449</v>
      </c>
      <c r="I625" s="151"/>
      <c r="L625" s="32"/>
      <c r="M625" s="152"/>
      <c r="T625" s="56"/>
      <c r="AT625" s="17" t="s">
        <v>784</v>
      </c>
      <c r="AU625" s="17" t="s">
        <v>84</v>
      </c>
    </row>
    <row r="626" spans="2:65" s="13" customFormat="1" ht="11.25">
      <c r="B626" s="163"/>
      <c r="D626" s="149" t="s">
        <v>240</v>
      </c>
      <c r="E626" s="164" t="s">
        <v>1</v>
      </c>
      <c r="F626" s="165" t="s">
        <v>4158</v>
      </c>
      <c r="H626" s="164" t="s">
        <v>1</v>
      </c>
      <c r="I626" s="166"/>
      <c r="L626" s="163"/>
      <c r="M626" s="167"/>
      <c r="T626" s="168"/>
      <c r="AT626" s="164" t="s">
        <v>240</v>
      </c>
      <c r="AU626" s="164" t="s">
        <v>84</v>
      </c>
      <c r="AV626" s="13" t="s">
        <v>84</v>
      </c>
      <c r="AW626" s="13" t="s">
        <v>32</v>
      </c>
      <c r="AX626" s="13" t="s">
        <v>77</v>
      </c>
      <c r="AY626" s="164" t="s">
        <v>177</v>
      </c>
    </row>
    <row r="627" spans="2:65" s="12" customFormat="1" ht="11.25">
      <c r="B627" s="156"/>
      <c r="D627" s="149" t="s">
        <v>240</v>
      </c>
      <c r="E627" s="157" t="s">
        <v>1</v>
      </c>
      <c r="F627" s="158" t="s">
        <v>84</v>
      </c>
      <c r="H627" s="159">
        <v>1</v>
      </c>
      <c r="I627" s="160"/>
      <c r="L627" s="156"/>
      <c r="M627" s="161"/>
      <c r="T627" s="162"/>
      <c r="AT627" s="157" t="s">
        <v>240</v>
      </c>
      <c r="AU627" s="157" t="s">
        <v>84</v>
      </c>
      <c r="AV627" s="12" t="s">
        <v>86</v>
      </c>
      <c r="AW627" s="12" t="s">
        <v>32</v>
      </c>
      <c r="AX627" s="12" t="s">
        <v>77</v>
      </c>
      <c r="AY627" s="157" t="s">
        <v>177</v>
      </c>
    </row>
    <row r="628" spans="2:65" s="14" customFormat="1" ht="11.25">
      <c r="B628" s="169"/>
      <c r="D628" s="149" t="s">
        <v>240</v>
      </c>
      <c r="E628" s="170" t="s">
        <v>1</v>
      </c>
      <c r="F628" s="171" t="s">
        <v>263</v>
      </c>
      <c r="H628" s="172">
        <v>1</v>
      </c>
      <c r="I628" s="173"/>
      <c r="L628" s="169"/>
      <c r="M628" s="174"/>
      <c r="T628" s="175"/>
      <c r="AT628" s="170" t="s">
        <v>240</v>
      </c>
      <c r="AU628" s="170" t="s">
        <v>84</v>
      </c>
      <c r="AV628" s="14" t="s">
        <v>115</v>
      </c>
      <c r="AW628" s="14" t="s">
        <v>32</v>
      </c>
      <c r="AX628" s="14" t="s">
        <v>84</v>
      </c>
      <c r="AY628" s="170" t="s">
        <v>177</v>
      </c>
    </row>
    <row r="629" spans="2:65" s="1" customFormat="1" ht="24.2" customHeight="1">
      <c r="B629" s="32"/>
      <c r="C629" s="136" t="s">
        <v>772</v>
      </c>
      <c r="D629" s="136" t="s">
        <v>180</v>
      </c>
      <c r="E629" s="137" t="s">
        <v>4462</v>
      </c>
      <c r="F629" s="138" t="s">
        <v>4463</v>
      </c>
      <c r="G629" s="139" t="s">
        <v>183</v>
      </c>
      <c r="H629" s="140">
        <v>1</v>
      </c>
      <c r="I629" s="141"/>
      <c r="J629" s="142">
        <f>ROUND(I629*H629,2)</f>
        <v>0</v>
      </c>
      <c r="K629" s="138" t="s">
        <v>4285</v>
      </c>
      <c r="L629" s="32"/>
      <c r="M629" s="143" t="s">
        <v>1</v>
      </c>
      <c r="N629" s="144" t="s">
        <v>42</v>
      </c>
      <c r="P629" s="145">
        <f>O629*H629</f>
        <v>0</v>
      </c>
      <c r="Q629" s="145">
        <v>0</v>
      </c>
      <c r="R629" s="145">
        <f>Q629*H629</f>
        <v>0</v>
      </c>
      <c r="S629" s="145">
        <v>0</v>
      </c>
      <c r="T629" s="146">
        <f>S629*H629</f>
        <v>0</v>
      </c>
      <c r="AR629" s="147" t="s">
        <v>115</v>
      </c>
      <c r="AT629" s="147" t="s">
        <v>180</v>
      </c>
      <c r="AU629" s="147" t="s">
        <v>84</v>
      </c>
      <c r="AY629" s="17" t="s">
        <v>177</v>
      </c>
      <c r="BE629" s="148">
        <f>IF(N629="základní",J629,0)</f>
        <v>0</v>
      </c>
      <c r="BF629" s="148">
        <f>IF(N629="snížená",J629,0)</f>
        <v>0</v>
      </c>
      <c r="BG629" s="148">
        <f>IF(N629="zákl. přenesená",J629,0)</f>
        <v>0</v>
      </c>
      <c r="BH629" s="148">
        <f>IF(N629="sníž. přenesená",J629,0)</f>
        <v>0</v>
      </c>
      <c r="BI629" s="148">
        <f>IF(N629="nulová",J629,0)</f>
        <v>0</v>
      </c>
      <c r="BJ629" s="17" t="s">
        <v>84</v>
      </c>
      <c r="BK629" s="148">
        <f>ROUND(I629*H629,2)</f>
        <v>0</v>
      </c>
      <c r="BL629" s="17" t="s">
        <v>115</v>
      </c>
      <c r="BM629" s="147" t="s">
        <v>1292</v>
      </c>
    </row>
    <row r="630" spans="2:65" s="1" customFormat="1" ht="19.5">
      <c r="B630" s="32"/>
      <c r="D630" s="149" t="s">
        <v>186</v>
      </c>
      <c r="F630" s="150" t="s">
        <v>4463</v>
      </c>
      <c r="I630" s="151"/>
      <c r="L630" s="32"/>
      <c r="M630" s="152"/>
      <c r="T630" s="56"/>
      <c r="AT630" s="17" t="s">
        <v>186</v>
      </c>
      <c r="AU630" s="17" t="s">
        <v>84</v>
      </c>
    </row>
    <row r="631" spans="2:65" s="1" customFormat="1" ht="19.5">
      <c r="B631" s="32"/>
      <c r="D631" s="149" t="s">
        <v>784</v>
      </c>
      <c r="F631" s="193" t="s">
        <v>4449</v>
      </c>
      <c r="I631" s="151"/>
      <c r="L631" s="32"/>
      <c r="M631" s="152"/>
      <c r="T631" s="56"/>
      <c r="AT631" s="17" t="s">
        <v>784</v>
      </c>
      <c r="AU631" s="17" t="s">
        <v>84</v>
      </c>
    </row>
    <row r="632" spans="2:65" s="13" customFormat="1" ht="11.25">
      <c r="B632" s="163"/>
      <c r="D632" s="149" t="s">
        <v>240</v>
      </c>
      <c r="E632" s="164" t="s">
        <v>1</v>
      </c>
      <c r="F632" s="165" t="s">
        <v>4158</v>
      </c>
      <c r="H632" s="164" t="s">
        <v>1</v>
      </c>
      <c r="I632" s="166"/>
      <c r="L632" s="163"/>
      <c r="M632" s="167"/>
      <c r="T632" s="168"/>
      <c r="AT632" s="164" t="s">
        <v>240</v>
      </c>
      <c r="AU632" s="164" t="s">
        <v>84</v>
      </c>
      <c r="AV632" s="13" t="s">
        <v>84</v>
      </c>
      <c r="AW632" s="13" t="s">
        <v>32</v>
      </c>
      <c r="AX632" s="13" t="s">
        <v>77</v>
      </c>
      <c r="AY632" s="164" t="s">
        <v>177</v>
      </c>
    </row>
    <row r="633" spans="2:65" s="12" customFormat="1" ht="11.25">
      <c r="B633" s="156"/>
      <c r="D633" s="149" t="s">
        <v>240</v>
      </c>
      <c r="E633" s="157" t="s">
        <v>1</v>
      </c>
      <c r="F633" s="158" t="s">
        <v>84</v>
      </c>
      <c r="H633" s="159">
        <v>1</v>
      </c>
      <c r="I633" s="160"/>
      <c r="L633" s="156"/>
      <c r="M633" s="161"/>
      <c r="T633" s="162"/>
      <c r="AT633" s="157" t="s">
        <v>240</v>
      </c>
      <c r="AU633" s="157" t="s">
        <v>84</v>
      </c>
      <c r="AV633" s="12" t="s">
        <v>86</v>
      </c>
      <c r="AW633" s="12" t="s">
        <v>32</v>
      </c>
      <c r="AX633" s="12" t="s">
        <v>77</v>
      </c>
      <c r="AY633" s="157" t="s">
        <v>177</v>
      </c>
    </row>
    <row r="634" spans="2:65" s="14" customFormat="1" ht="11.25">
      <c r="B634" s="169"/>
      <c r="D634" s="149" t="s">
        <v>240</v>
      </c>
      <c r="E634" s="170" t="s">
        <v>1</v>
      </c>
      <c r="F634" s="171" t="s">
        <v>263</v>
      </c>
      <c r="H634" s="172">
        <v>1</v>
      </c>
      <c r="I634" s="173"/>
      <c r="L634" s="169"/>
      <c r="M634" s="174"/>
      <c r="T634" s="175"/>
      <c r="AT634" s="170" t="s">
        <v>240</v>
      </c>
      <c r="AU634" s="170" t="s">
        <v>84</v>
      </c>
      <c r="AV634" s="14" t="s">
        <v>115</v>
      </c>
      <c r="AW634" s="14" t="s">
        <v>32</v>
      </c>
      <c r="AX634" s="14" t="s">
        <v>84</v>
      </c>
      <c r="AY634" s="170" t="s">
        <v>177</v>
      </c>
    </row>
    <row r="635" spans="2:65" s="1" customFormat="1" ht="24.2" customHeight="1">
      <c r="B635" s="32"/>
      <c r="C635" s="136" t="s">
        <v>780</v>
      </c>
      <c r="D635" s="136" t="s">
        <v>180</v>
      </c>
      <c r="E635" s="137" t="s">
        <v>4464</v>
      </c>
      <c r="F635" s="138" t="s">
        <v>4465</v>
      </c>
      <c r="G635" s="139" t="s">
        <v>183</v>
      </c>
      <c r="H635" s="140">
        <v>1</v>
      </c>
      <c r="I635" s="141"/>
      <c r="J635" s="142">
        <f>ROUND(I635*H635,2)</f>
        <v>0</v>
      </c>
      <c r="K635" s="138" t="s">
        <v>4285</v>
      </c>
      <c r="L635" s="32"/>
      <c r="M635" s="143" t="s">
        <v>1</v>
      </c>
      <c r="N635" s="144" t="s">
        <v>42</v>
      </c>
      <c r="P635" s="145">
        <f>O635*H635</f>
        <v>0</v>
      </c>
      <c r="Q635" s="145">
        <v>0</v>
      </c>
      <c r="R635" s="145">
        <f>Q635*H635</f>
        <v>0</v>
      </c>
      <c r="S635" s="145">
        <v>0</v>
      </c>
      <c r="T635" s="146">
        <f>S635*H635</f>
        <v>0</v>
      </c>
      <c r="AR635" s="147" t="s">
        <v>115</v>
      </c>
      <c r="AT635" s="147" t="s">
        <v>180</v>
      </c>
      <c r="AU635" s="147" t="s">
        <v>84</v>
      </c>
      <c r="AY635" s="17" t="s">
        <v>177</v>
      </c>
      <c r="BE635" s="148">
        <f>IF(N635="základní",J635,0)</f>
        <v>0</v>
      </c>
      <c r="BF635" s="148">
        <f>IF(N635="snížená",J635,0)</f>
        <v>0</v>
      </c>
      <c r="BG635" s="148">
        <f>IF(N635="zákl. přenesená",J635,0)</f>
        <v>0</v>
      </c>
      <c r="BH635" s="148">
        <f>IF(N635="sníž. přenesená",J635,0)</f>
        <v>0</v>
      </c>
      <c r="BI635" s="148">
        <f>IF(N635="nulová",J635,0)</f>
        <v>0</v>
      </c>
      <c r="BJ635" s="17" t="s">
        <v>84</v>
      </c>
      <c r="BK635" s="148">
        <f>ROUND(I635*H635,2)</f>
        <v>0</v>
      </c>
      <c r="BL635" s="17" t="s">
        <v>115</v>
      </c>
      <c r="BM635" s="147" t="s">
        <v>1302</v>
      </c>
    </row>
    <row r="636" spans="2:65" s="1" customFormat="1" ht="19.5">
      <c r="B636" s="32"/>
      <c r="D636" s="149" t="s">
        <v>186</v>
      </c>
      <c r="F636" s="150" t="s">
        <v>4465</v>
      </c>
      <c r="I636" s="151"/>
      <c r="L636" s="32"/>
      <c r="M636" s="152"/>
      <c r="T636" s="56"/>
      <c r="AT636" s="17" t="s">
        <v>186</v>
      </c>
      <c r="AU636" s="17" t="s">
        <v>84</v>
      </c>
    </row>
    <row r="637" spans="2:65" s="1" customFormat="1" ht="19.5">
      <c r="B637" s="32"/>
      <c r="D637" s="149" t="s">
        <v>784</v>
      </c>
      <c r="F637" s="193" t="s">
        <v>4449</v>
      </c>
      <c r="I637" s="151"/>
      <c r="L637" s="32"/>
      <c r="M637" s="152"/>
      <c r="T637" s="56"/>
      <c r="AT637" s="17" t="s">
        <v>784</v>
      </c>
      <c r="AU637" s="17" t="s">
        <v>84</v>
      </c>
    </row>
    <row r="638" spans="2:65" s="13" customFormat="1" ht="11.25">
      <c r="B638" s="163"/>
      <c r="D638" s="149" t="s">
        <v>240</v>
      </c>
      <c r="E638" s="164" t="s">
        <v>1</v>
      </c>
      <c r="F638" s="165" t="s">
        <v>4158</v>
      </c>
      <c r="H638" s="164" t="s">
        <v>1</v>
      </c>
      <c r="I638" s="166"/>
      <c r="L638" s="163"/>
      <c r="M638" s="167"/>
      <c r="T638" s="168"/>
      <c r="AT638" s="164" t="s">
        <v>240</v>
      </c>
      <c r="AU638" s="164" t="s">
        <v>84</v>
      </c>
      <c r="AV638" s="13" t="s">
        <v>84</v>
      </c>
      <c r="AW638" s="13" t="s">
        <v>32</v>
      </c>
      <c r="AX638" s="13" t="s">
        <v>77</v>
      </c>
      <c r="AY638" s="164" t="s">
        <v>177</v>
      </c>
    </row>
    <row r="639" spans="2:65" s="12" customFormat="1" ht="11.25">
      <c r="B639" s="156"/>
      <c r="D639" s="149" t="s">
        <v>240</v>
      </c>
      <c r="E639" s="157" t="s">
        <v>1</v>
      </c>
      <c r="F639" s="158" t="s">
        <v>84</v>
      </c>
      <c r="H639" s="159">
        <v>1</v>
      </c>
      <c r="I639" s="160"/>
      <c r="L639" s="156"/>
      <c r="M639" s="161"/>
      <c r="T639" s="162"/>
      <c r="AT639" s="157" t="s">
        <v>240</v>
      </c>
      <c r="AU639" s="157" t="s">
        <v>84</v>
      </c>
      <c r="AV639" s="12" t="s">
        <v>86</v>
      </c>
      <c r="AW639" s="12" t="s">
        <v>32</v>
      </c>
      <c r="AX639" s="12" t="s">
        <v>77</v>
      </c>
      <c r="AY639" s="157" t="s">
        <v>177</v>
      </c>
    </row>
    <row r="640" spans="2:65" s="14" customFormat="1" ht="11.25">
      <c r="B640" s="169"/>
      <c r="D640" s="149" t="s">
        <v>240</v>
      </c>
      <c r="E640" s="170" t="s">
        <v>1</v>
      </c>
      <c r="F640" s="171" t="s">
        <v>263</v>
      </c>
      <c r="H640" s="172">
        <v>1</v>
      </c>
      <c r="I640" s="173"/>
      <c r="L640" s="169"/>
      <c r="M640" s="174"/>
      <c r="T640" s="175"/>
      <c r="AT640" s="170" t="s">
        <v>240</v>
      </c>
      <c r="AU640" s="170" t="s">
        <v>84</v>
      </c>
      <c r="AV640" s="14" t="s">
        <v>115</v>
      </c>
      <c r="AW640" s="14" t="s">
        <v>32</v>
      </c>
      <c r="AX640" s="14" t="s">
        <v>84</v>
      </c>
      <c r="AY640" s="170" t="s">
        <v>177</v>
      </c>
    </row>
    <row r="641" spans="2:65" s="1" customFormat="1" ht="24.2" customHeight="1">
      <c r="B641" s="32"/>
      <c r="C641" s="136" t="s">
        <v>791</v>
      </c>
      <c r="D641" s="136" t="s">
        <v>180</v>
      </c>
      <c r="E641" s="137" t="s">
        <v>4466</v>
      </c>
      <c r="F641" s="138" t="s">
        <v>4467</v>
      </c>
      <c r="G641" s="139" t="s">
        <v>183</v>
      </c>
      <c r="H641" s="140">
        <v>1</v>
      </c>
      <c r="I641" s="141"/>
      <c r="J641" s="142">
        <f>ROUND(I641*H641,2)</f>
        <v>0</v>
      </c>
      <c r="K641" s="138" t="s">
        <v>4285</v>
      </c>
      <c r="L641" s="32"/>
      <c r="M641" s="143" t="s">
        <v>1</v>
      </c>
      <c r="N641" s="144" t="s">
        <v>42</v>
      </c>
      <c r="P641" s="145">
        <f>O641*H641</f>
        <v>0</v>
      </c>
      <c r="Q641" s="145">
        <v>0</v>
      </c>
      <c r="R641" s="145">
        <f>Q641*H641</f>
        <v>0</v>
      </c>
      <c r="S641" s="145">
        <v>0</v>
      </c>
      <c r="T641" s="146">
        <f>S641*H641</f>
        <v>0</v>
      </c>
      <c r="AR641" s="147" t="s">
        <v>115</v>
      </c>
      <c r="AT641" s="147" t="s">
        <v>180</v>
      </c>
      <c r="AU641" s="147" t="s">
        <v>84</v>
      </c>
      <c r="AY641" s="17" t="s">
        <v>177</v>
      </c>
      <c r="BE641" s="148">
        <f>IF(N641="základní",J641,0)</f>
        <v>0</v>
      </c>
      <c r="BF641" s="148">
        <f>IF(N641="snížená",J641,0)</f>
        <v>0</v>
      </c>
      <c r="BG641" s="148">
        <f>IF(N641="zákl. přenesená",J641,0)</f>
        <v>0</v>
      </c>
      <c r="BH641" s="148">
        <f>IF(N641="sníž. přenesená",J641,0)</f>
        <v>0</v>
      </c>
      <c r="BI641" s="148">
        <f>IF(N641="nulová",J641,0)</f>
        <v>0</v>
      </c>
      <c r="BJ641" s="17" t="s">
        <v>84</v>
      </c>
      <c r="BK641" s="148">
        <f>ROUND(I641*H641,2)</f>
        <v>0</v>
      </c>
      <c r="BL641" s="17" t="s">
        <v>115</v>
      </c>
      <c r="BM641" s="147" t="s">
        <v>1311</v>
      </c>
    </row>
    <row r="642" spans="2:65" s="1" customFormat="1" ht="19.5">
      <c r="B642" s="32"/>
      <c r="D642" s="149" t="s">
        <v>186</v>
      </c>
      <c r="F642" s="150" t="s">
        <v>4467</v>
      </c>
      <c r="I642" s="151"/>
      <c r="L642" s="32"/>
      <c r="M642" s="152"/>
      <c r="T642" s="56"/>
      <c r="AT642" s="17" t="s">
        <v>186</v>
      </c>
      <c r="AU642" s="17" t="s">
        <v>84</v>
      </c>
    </row>
    <row r="643" spans="2:65" s="1" customFormat="1" ht="19.5">
      <c r="B643" s="32"/>
      <c r="D643" s="149" t="s">
        <v>784</v>
      </c>
      <c r="F643" s="193" t="s">
        <v>4449</v>
      </c>
      <c r="I643" s="151"/>
      <c r="L643" s="32"/>
      <c r="M643" s="152"/>
      <c r="T643" s="56"/>
      <c r="AT643" s="17" t="s">
        <v>784</v>
      </c>
      <c r="AU643" s="17" t="s">
        <v>84</v>
      </c>
    </row>
    <row r="644" spans="2:65" s="13" customFormat="1" ht="11.25">
      <c r="B644" s="163"/>
      <c r="D644" s="149" t="s">
        <v>240</v>
      </c>
      <c r="E644" s="164" t="s">
        <v>1</v>
      </c>
      <c r="F644" s="165" t="s">
        <v>4158</v>
      </c>
      <c r="H644" s="164" t="s">
        <v>1</v>
      </c>
      <c r="I644" s="166"/>
      <c r="L644" s="163"/>
      <c r="M644" s="167"/>
      <c r="T644" s="168"/>
      <c r="AT644" s="164" t="s">
        <v>240</v>
      </c>
      <c r="AU644" s="164" t="s">
        <v>84</v>
      </c>
      <c r="AV644" s="13" t="s">
        <v>84</v>
      </c>
      <c r="AW644" s="13" t="s">
        <v>32</v>
      </c>
      <c r="AX644" s="13" t="s">
        <v>77</v>
      </c>
      <c r="AY644" s="164" t="s">
        <v>177</v>
      </c>
    </row>
    <row r="645" spans="2:65" s="12" customFormat="1" ht="11.25">
      <c r="B645" s="156"/>
      <c r="D645" s="149" t="s">
        <v>240</v>
      </c>
      <c r="E645" s="157" t="s">
        <v>1</v>
      </c>
      <c r="F645" s="158" t="s">
        <v>84</v>
      </c>
      <c r="H645" s="159">
        <v>1</v>
      </c>
      <c r="I645" s="160"/>
      <c r="L645" s="156"/>
      <c r="M645" s="161"/>
      <c r="T645" s="162"/>
      <c r="AT645" s="157" t="s">
        <v>240</v>
      </c>
      <c r="AU645" s="157" t="s">
        <v>84</v>
      </c>
      <c r="AV645" s="12" t="s">
        <v>86</v>
      </c>
      <c r="AW645" s="12" t="s">
        <v>32</v>
      </c>
      <c r="AX645" s="12" t="s">
        <v>77</v>
      </c>
      <c r="AY645" s="157" t="s">
        <v>177</v>
      </c>
    </row>
    <row r="646" spans="2:65" s="14" customFormat="1" ht="11.25">
      <c r="B646" s="169"/>
      <c r="D646" s="149" t="s">
        <v>240</v>
      </c>
      <c r="E646" s="170" t="s">
        <v>1</v>
      </c>
      <c r="F646" s="171" t="s">
        <v>263</v>
      </c>
      <c r="H646" s="172">
        <v>1</v>
      </c>
      <c r="I646" s="173"/>
      <c r="L646" s="169"/>
      <c r="M646" s="174"/>
      <c r="T646" s="175"/>
      <c r="AT646" s="170" t="s">
        <v>240</v>
      </c>
      <c r="AU646" s="170" t="s">
        <v>84</v>
      </c>
      <c r="AV646" s="14" t="s">
        <v>115</v>
      </c>
      <c r="AW646" s="14" t="s">
        <v>32</v>
      </c>
      <c r="AX646" s="14" t="s">
        <v>84</v>
      </c>
      <c r="AY646" s="170" t="s">
        <v>177</v>
      </c>
    </row>
    <row r="647" spans="2:65" s="1" customFormat="1" ht="24.2" customHeight="1">
      <c r="B647" s="32"/>
      <c r="C647" s="136" t="s">
        <v>798</v>
      </c>
      <c r="D647" s="136" t="s">
        <v>180</v>
      </c>
      <c r="E647" s="137" t="s">
        <v>4468</v>
      </c>
      <c r="F647" s="138" t="s">
        <v>4469</v>
      </c>
      <c r="G647" s="139" t="s">
        <v>393</v>
      </c>
      <c r="H647" s="140">
        <v>6</v>
      </c>
      <c r="I647" s="141"/>
      <c r="J647" s="142">
        <f>ROUND(I647*H647,2)</f>
        <v>0</v>
      </c>
      <c r="K647" s="138" t="s">
        <v>4156</v>
      </c>
      <c r="L647" s="32"/>
      <c r="M647" s="143" t="s">
        <v>1</v>
      </c>
      <c r="N647" s="144" t="s">
        <v>42</v>
      </c>
      <c r="P647" s="145">
        <f>O647*H647</f>
        <v>0</v>
      </c>
      <c r="Q647" s="145">
        <v>0</v>
      </c>
      <c r="R647" s="145">
        <f>Q647*H647</f>
        <v>0</v>
      </c>
      <c r="S647" s="145">
        <v>0</v>
      </c>
      <c r="T647" s="146">
        <f>S647*H647</f>
        <v>0</v>
      </c>
      <c r="AR647" s="147" t="s">
        <v>115</v>
      </c>
      <c r="AT647" s="147" t="s">
        <v>180</v>
      </c>
      <c r="AU647" s="147" t="s">
        <v>84</v>
      </c>
      <c r="AY647" s="17" t="s">
        <v>177</v>
      </c>
      <c r="BE647" s="148">
        <f>IF(N647="základní",J647,0)</f>
        <v>0</v>
      </c>
      <c r="BF647" s="148">
        <f>IF(N647="snížená",J647,0)</f>
        <v>0</v>
      </c>
      <c r="BG647" s="148">
        <f>IF(N647="zákl. přenesená",J647,0)</f>
        <v>0</v>
      </c>
      <c r="BH647" s="148">
        <f>IF(N647="sníž. přenesená",J647,0)</f>
        <v>0</v>
      </c>
      <c r="BI647" s="148">
        <f>IF(N647="nulová",J647,0)</f>
        <v>0</v>
      </c>
      <c r="BJ647" s="17" t="s">
        <v>84</v>
      </c>
      <c r="BK647" s="148">
        <f>ROUND(I647*H647,2)</f>
        <v>0</v>
      </c>
      <c r="BL647" s="17" t="s">
        <v>115</v>
      </c>
      <c r="BM647" s="147" t="s">
        <v>1322</v>
      </c>
    </row>
    <row r="648" spans="2:65" s="1" customFormat="1" ht="11.25">
      <c r="B648" s="32"/>
      <c r="D648" s="149" t="s">
        <v>186</v>
      </c>
      <c r="F648" s="150" t="s">
        <v>4469</v>
      </c>
      <c r="I648" s="151"/>
      <c r="L648" s="32"/>
      <c r="M648" s="152"/>
      <c r="T648" s="56"/>
      <c r="AT648" s="17" t="s">
        <v>186</v>
      </c>
      <c r="AU648" s="17" t="s">
        <v>84</v>
      </c>
    </row>
    <row r="649" spans="2:65" s="1" customFormat="1" ht="29.25">
      <c r="B649" s="32"/>
      <c r="D649" s="149" t="s">
        <v>784</v>
      </c>
      <c r="F649" s="193" t="s">
        <v>4470</v>
      </c>
      <c r="I649" s="151"/>
      <c r="L649" s="32"/>
      <c r="M649" s="152"/>
      <c r="T649" s="56"/>
      <c r="AT649" s="17" t="s">
        <v>784</v>
      </c>
      <c r="AU649" s="17" t="s">
        <v>84</v>
      </c>
    </row>
    <row r="650" spans="2:65" s="13" customFormat="1" ht="11.25">
      <c r="B650" s="163"/>
      <c r="D650" s="149" t="s">
        <v>240</v>
      </c>
      <c r="E650" s="164" t="s">
        <v>1</v>
      </c>
      <c r="F650" s="165" t="s">
        <v>4158</v>
      </c>
      <c r="H650" s="164" t="s">
        <v>1</v>
      </c>
      <c r="I650" s="166"/>
      <c r="L650" s="163"/>
      <c r="M650" s="167"/>
      <c r="T650" s="168"/>
      <c r="AT650" s="164" t="s">
        <v>240</v>
      </c>
      <c r="AU650" s="164" t="s">
        <v>84</v>
      </c>
      <c r="AV650" s="13" t="s">
        <v>84</v>
      </c>
      <c r="AW650" s="13" t="s">
        <v>32</v>
      </c>
      <c r="AX650" s="13" t="s">
        <v>77</v>
      </c>
      <c r="AY650" s="164" t="s">
        <v>177</v>
      </c>
    </row>
    <row r="651" spans="2:65" s="13" customFormat="1" ht="11.25">
      <c r="B651" s="163"/>
      <c r="D651" s="149" t="s">
        <v>240</v>
      </c>
      <c r="E651" s="164" t="s">
        <v>1</v>
      </c>
      <c r="F651" s="165" t="s">
        <v>4471</v>
      </c>
      <c r="H651" s="164" t="s">
        <v>1</v>
      </c>
      <c r="I651" s="166"/>
      <c r="L651" s="163"/>
      <c r="M651" s="167"/>
      <c r="T651" s="168"/>
      <c r="AT651" s="164" t="s">
        <v>240</v>
      </c>
      <c r="AU651" s="164" t="s">
        <v>84</v>
      </c>
      <c r="AV651" s="13" t="s">
        <v>84</v>
      </c>
      <c r="AW651" s="13" t="s">
        <v>32</v>
      </c>
      <c r="AX651" s="13" t="s">
        <v>77</v>
      </c>
      <c r="AY651" s="164" t="s">
        <v>177</v>
      </c>
    </row>
    <row r="652" spans="2:65" s="12" customFormat="1" ht="11.25">
      <c r="B652" s="156"/>
      <c r="D652" s="149" t="s">
        <v>240</v>
      </c>
      <c r="E652" s="157" t="s">
        <v>1</v>
      </c>
      <c r="F652" s="158" t="s">
        <v>277</v>
      </c>
      <c r="H652" s="159">
        <v>6</v>
      </c>
      <c r="I652" s="160"/>
      <c r="L652" s="156"/>
      <c r="M652" s="161"/>
      <c r="T652" s="162"/>
      <c r="AT652" s="157" t="s">
        <v>240</v>
      </c>
      <c r="AU652" s="157" t="s">
        <v>84</v>
      </c>
      <c r="AV652" s="12" t="s">
        <v>86</v>
      </c>
      <c r="AW652" s="12" t="s">
        <v>32</v>
      </c>
      <c r="AX652" s="12" t="s">
        <v>84</v>
      </c>
      <c r="AY652" s="157" t="s">
        <v>177</v>
      </c>
    </row>
    <row r="653" spans="2:65" s="11" customFormat="1" ht="25.9" customHeight="1">
      <c r="B653" s="124"/>
      <c r="D653" s="125" t="s">
        <v>76</v>
      </c>
      <c r="E653" s="126" t="s">
        <v>985</v>
      </c>
      <c r="F653" s="126" t="s">
        <v>4472</v>
      </c>
      <c r="I653" s="127"/>
      <c r="J653" s="128">
        <f>BK653</f>
        <v>0</v>
      </c>
      <c r="L653" s="124"/>
      <c r="M653" s="129"/>
      <c r="P653" s="130">
        <f>SUM(P654:P656)</f>
        <v>0</v>
      </c>
      <c r="R653" s="130">
        <f>SUM(R654:R656)</f>
        <v>0</v>
      </c>
      <c r="T653" s="131">
        <f>SUM(T654:T656)</f>
        <v>0</v>
      </c>
      <c r="AR653" s="125" t="s">
        <v>84</v>
      </c>
      <c r="AT653" s="132" t="s">
        <v>76</v>
      </c>
      <c r="AU653" s="132" t="s">
        <v>77</v>
      </c>
      <c r="AY653" s="125" t="s">
        <v>177</v>
      </c>
      <c r="BK653" s="133">
        <f>SUM(BK654:BK656)</f>
        <v>0</v>
      </c>
    </row>
    <row r="654" spans="2:65" s="1" customFormat="1" ht="16.5" customHeight="1">
      <c r="B654" s="32"/>
      <c r="C654" s="136" t="s">
        <v>803</v>
      </c>
      <c r="D654" s="136" t="s">
        <v>180</v>
      </c>
      <c r="E654" s="137" t="s">
        <v>4473</v>
      </c>
      <c r="F654" s="138" t="s">
        <v>4474</v>
      </c>
      <c r="G654" s="139" t="s">
        <v>307</v>
      </c>
      <c r="H654" s="140">
        <v>786.65</v>
      </c>
      <c r="I654" s="141"/>
      <c r="J654" s="142">
        <f>ROUND(I654*H654,2)</f>
        <v>0</v>
      </c>
      <c r="K654" s="138" t="s">
        <v>4156</v>
      </c>
      <c r="L654" s="32"/>
      <c r="M654" s="143" t="s">
        <v>1</v>
      </c>
      <c r="N654" s="144" t="s">
        <v>42</v>
      </c>
      <c r="P654" s="145">
        <f>O654*H654</f>
        <v>0</v>
      </c>
      <c r="Q654" s="145">
        <v>0</v>
      </c>
      <c r="R654" s="145">
        <f>Q654*H654</f>
        <v>0</v>
      </c>
      <c r="S654" s="145">
        <v>0</v>
      </c>
      <c r="T654" s="146">
        <f>S654*H654</f>
        <v>0</v>
      </c>
      <c r="AR654" s="147" t="s">
        <v>115</v>
      </c>
      <c r="AT654" s="147" t="s">
        <v>180</v>
      </c>
      <c r="AU654" s="147" t="s">
        <v>84</v>
      </c>
      <c r="AY654" s="17" t="s">
        <v>177</v>
      </c>
      <c r="BE654" s="148">
        <f>IF(N654="základní",J654,0)</f>
        <v>0</v>
      </c>
      <c r="BF654" s="148">
        <f>IF(N654="snížená",J654,0)</f>
        <v>0</v>
      </c>
      <c r="BG654" s="148">
        <f>IF(N654="zákl. přenesená",J654,0)</f>
        <v>0</v>
      </c>
      <c r="BH654" s="148">
        <f>IF(N654="sníž. přenesená",J654,0)</f>
        <v>0</v>
      </c>
      <c r="BI654" s="148">
        <f>IF(N654="nulová",J654,0)</f>
        <v>0</v>
      </c>
      <c r="BJ654" s="17" t="s">
        <v>84</v>
      </c>
      <c r="BK654" s="148">
        <f>ROUND(I654*H654,2)</f>
        <v>0</v>
      </c>
      <c r="BL654" s="17" t="s">
        <v>115</v>
      </c>
      <c r="BM654" s="147" t="s">
        <v>1332</v>
      </c>
    </row>
    <row r="655" spans="2:65" s="1" customFormat="1" ht="11.25">
      <c r="B655" s="32"/>
      <c r="D655" s="149" t="s">
        <v>186</v>
      </c>
      <c r="F655" s="150" t="s">
        <v>4474</v>
      </c>
      <c r="I655" s="151"/>
      <c r="L655" s="32"/>
      <c r="M655" s="152"/>
      <c r="T655" s="56"/>
      <c r="AT655" s="17" t="s">
        <v>186</v>
      </c>
      <c r="AU655" s="17" t="s">
        <v>84</v>
      </c>
    </row>
    <row r="656" spans="2:65" s="1" customFormat="1" ht="29.25">
      <c r="B656" s="32"/>
      <c r="D656" s="149" t="s">
        <v>784</v>
      </c>
      <c r="F656" s="193" t="s">
        <v>4475</v>
      </c>
      <c r="I656" s="151"/>
      <c r="L656" s="32"/>
      <c r="M656" s="153"/>
      <c r="N656" s="154"/>
      <c r="O656" s="154"/>
      <c r="P656" s="154"/>
      <c r="Q656" s="154"/>
      <c r="R656" s="154"/>
      <c r="S656" s="154"/>
      <c r="T656" s="155"/>
      <c r="AT656" s="17" t="s">
        <v>784</v>
      </c>
      <c r="AU656" s="17" t="s">
        <v>84</v>
      </c>
    </row>
    <row r="657" spans="2:12" s="1" customFormat="1" ht="6.95" customHeight="1">
      <c r="B657" s="44"/>
      <c r="C657" s="45"/>
      <c r="D657" s="45"/>
      <c r="E657" s="45"/>
      <c r="F657" s="45"/>
      <c r="G657" s="45"/>
      <c r="H657" s="45"/>
      <c r="I657" s="45"/>
      <c r="J657" s="45"/>
      <c r="K657" s="45"/>
      <c r="L657" s="32"/>
    </row>
  </sheetData>
  <sheetProtection algorithmName="SHA-512" hashValue="bq1QqG8JXAI+FF1w0mvyxLCZdcnCryUeciAqZ0HpVXYHbivd02E7Xff0y6A2iq2AdEmJ3lqygcAZjNHqizH37g==" saltValue="mNwhf/PXscs3zEJ9VV/BG6zGcaJ24e+OT2MnkcPBTDomzjvtUkNbKu7mKvan21tGnn9tijmUA7HFI4uGBdiysQ==" spinCount="100000" sheet="1" objects="1" scenarios="1" formatColumns="0" formatRows="0" autoFilter="0"/>
  <autoFilter ref="C129:K656" xr:uid="{00000000-0009-0000-0000-00000C000000}"/>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42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8"/>
      <c r="M2" s="208"/>
      <c r="N2" s="208"/>
      <c r="O2" s="208"/>
      <c r="P2" s="208"/>
      <c r="Q2" s="208"/>
      <c r="R2" s="208"/>
      <c r="S2" s="208"/>
      <c r="T2" s="208"/>
      <c r="U2" s="208"/>
      <c r="V2" s="208"/>
      <c r="AT2" s="17" t="s">
        <v>143</v>
      </c>
    </row>
    <row r="3" spans="2:46" ht="6.95" customHeight="1">
      <c r="B3" s="18"/>
      <c r="C3" s="19"/>
      <c r="D3" s="19"/>
      <c r="E3" s="19"/>
      <c r="F3" s="19"/>
      <c r="G3" s="19"/>
      <c r="H3" s="19"/>
      <c r="I3" s="19"/>
      <c r="J3" s="19"/>
      <c r="K3" s="19"/>
      <c r="L3" s="20"/>
      <c r="AT3" s="17" t="s">
        <v>86</v>
      </c>
    </row>
    <row r="4" spans="2:46" ht="24.95" customHeight="1">
      <c r="B4" s="20"/>
      <c r="D4" s="21" t="s">
        <v>147</v>
      </c>
      <c r="L4" s="20"/>
      <c r="M4" s="93" t="s">
        <v>10</v>
      </c>
      <c r="AT4" s="17" t="s">
        <v>4</v>
      </c>
    </row>
    <row r="5" spans="2:46" ht="6.95" customHeight="1">
      <c r="B5" s="20"/>
      <c r="L5" s="20"/>
    </row>
    <row r="6" spans="2:46" ht="12" customHeight="1">
      <c r="B6" s="20"/>
      <c r="D6" s="27" t="s">
        <v>16</v>
      </c>
      <c r="L6" s="20"/>
    </row>
    <row r="7" spans="2:46" ht="16.5" customHeight="1">
      <c r="B7" s="20"/>
      <c r="E7" s="240" t="str">
        <f>'Rekapitulace stavby'!K6</f>
        <v>PŘÍSTAVBA WALDORFSKÉ MŠ TURNOV</v>
      </c>
      <c r="F7" s="241"/>
      <c r="G7" s="241"/>
      <c r="H7" s="241"/>
      <c r="L7" s="20"/>
    </row>
    <row r="8" spans="2:46" ht="12.75">
      <c r="B8" s="20"/>
      <c r="D8" s="27" t="s">
        <v>148</v>
      </c>
      <c r="L8" s="20"/>
    </row>
    <row r="9" spans="2:46" ht="16.5" customHeight="1">
      <c r="B9" s="20"/>
      <c r="E9" s="240" t="s">
        <v>202</v>
      </c>
      <c r="F9" s="208"/>
      <c r="G9" s="208"/>
      <c r="H9" s="208"/>
      <c r="L9" s="20"/>
    </row>
    <row r="10" spans="2:46" ht="12" customHeight="1">
      <c r="B10" s="20"/>
      <c r="D10" s="27" t="s">
        <v>150</v>
      </c>
      <c r="L10" s="20"/>
    </row>
    <row r="11" spans="2:46" s="1" customFormat="1" ht="16.5" customHeight="1">
      <c r="B11" s="32"/>
      <c r="E11" s="237" t="s">
        <v>4146</v>
      </c>
      <c r="F11" s="242"/>
      <c r="G11" s="242"/>
      <c r="H11" s="242"/>
      <c r="L11" s="32"/>
    </row>
    <row r="12" spans="2:46" s="1" customFormat="1" ht="12" customHeight="1">
      <c r="B12" s="32"/>
      <c r="D12" s="27" t="s">
        <v>2484</v>
      </c>
      <c r="L12" s="32"/>
    </row>
    <row r="13" spans="2:46" s="1" customFormat="1" ht="16.5" customHeight="1">
      <c r="B13" s="32"/>
      <c r="E13" s="202" t="s">
        <v>4476</v>
      </c>
      <c r="F13" s="242"/>
      <c r="G13" s="242"/>
      <c r="H13" s="242"/>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24. 10. 2024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43" t="str">
        <f>'Rekapitulace stavby'!E14</f>
        <v>Vyplň údaj</v>
      </c>
      <c r="F22" s="207"/>
      <c r="G22" s="207"/>
      <c r="H22" s="207"/>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12" t="s">
        <v>1</v>
      </c>
      <c r="F31" s="212"/>
      <c r="G31" s="212"/>
      <c r="H31" s="212"/>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37</v>
      </c>
      <c r="J34" s="66">
        <f>ROUND(J128,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ROUND((SUM(BE128:BE424)),  2)</f>
        <v>0</v>
      </c>
      <c r="I37" s="96">
        <v>0.21</v>
      </c>
      <c r="J37" s="86">
        <f>ROUND(((SUM(BE128:BE424))*I37),  2)</f>
        <v>0</v>
      </c>
      <c r="L37" s="32"/>
    </row>
    <row r="38" spans="2:12" s="1" customFormat="1" ht="14.45" customHeight="1">
      <c r="B38" s="32"/>
      <c r="E38" s="27" t="s">
        <v>43</v>
      </c>
      <c r="F38" s="86">
        <f>ROUND((SUM(BF128:BF424)),  2)</f>
        <v>0</v>
      </c>
      <c r="I38" s="96">
        <v>0.12</v>
      </c>
      <c r="J38" s="86">
        <f>ROUND(((SUM(BF128:BF424))*I38),  2)</f>
        <v>0</v>
      </c>
      <c r="L38" s="32"/>
    </row>
    <row r="39" spans="2:12" s="1" customFormat="1" ht="14.45" hidden="1" customHeight="1">
      <c r="B39" s="32"/>
      <c r="E39" s="27" t="s">
        <v>44</v>
      </c>
      <c r="F39" s="86">
        <f>ROUND((SUM(BG128:BG424)),  2)</f>
        <v>0</v>
      </c>
      <c r="I39" s="96">
        <v>0.21</v>
      </c>
      <c r="J39" s="86">
        <f>0</f>
        <v>0</v>
      </c>
      <c r="L39" s="32"/>
    </row>
    <row r="40" spans="2:12" s="1" customFormat="1" ht="14.45" hidden="1" customHeight="1">
      <c r="B40" s="32"/>
      <c r="E40" s="27" t="s">
        <v>45</v>
      </c>
      <c r="F40" s="86">
        <f>ROUND((SUM(BH128:BH424)),  2)</f>
        <v>0</v>
      </c>
      <c r="I40" s="96">
        <v>0.12</v>
      </c>
      <c r="J40" s="86">
        <f>0</f>
        <v>0</v>
      </c>
      <c r="L40" s="32"/>
    </row>
    <row r="41" spans="2:12" s="1" customFormat="1" ht="14.45" hidden="1" customHeight="1">
      <c r="B41" s="32"/>
      <c r="E41" s="27" t="s">
        <v>46</v>
      </c>
      <c r="F41" s="86">
        <f>ROUND((SUM(BI128:BI424)),  2)</f>
        <v>0</v>
      </c>
      <c r="I41" s="96">
        <v>0</v>
      </c>
      <c r="J41" s="86">
        <f>0</f>
        <v>0</v>
      </c>
      <c r="L41" s="32"/>
    </row>
    <row r="42" spans="2:12" s="1" customFormat="1" ht="6.95" customHeight="1">
      <c r="B42" s="32"/>
      <c r="L42" s="32"/>
    </row>
    <row r="43" spans="2:12" s="1" customFormat="1" ht="25.35" customHeight="1">
      <c r="B43" s="32"/>
      <c r="C43" s="97"/>
      <c r="D43" s="98" t="s">
        <v>47</v>
      </c>
      <c r="E43" s="57"/>
      <c r="F43" s="57"/>
      <c r="G43" s="99" t="s">
        <v>48</v>
      </c>
      <c r="H43" s="100" t="s">
        <v>49</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3" t="s">
        <v>53</v>
      </c>
      <c r="G61" s="43" t="s">
        <v>52</v>
      </c>
      <c r="H61" s="34"/>
      <c r="I61" s="34"/>
      <c r="J61" s="104"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152</v>
      </c>
      <c r="L82" s="32"/>
    </row>
    <row r="83" spans="2:12" s="1" customFormat="1" ht="6.95" customHeight="1">
      <c r="B83" s="32"/>
      <c r="L83" s="32"/>
    </row>
    <row r="84" spans="2:12" s="1" customFormat="1" ht="12" customHeight="1">
      <c r="B84" s="32"/>
      <c r="C84" s="27" t="s">
        <v>16</v>
      </c>
      <c r="L84" s="32"/>
    </row>
    <row r="85" spans="2:12" s="1" customFormat="1" ht="16.5" customHeight="1">
      <c r="B85" s="32"/>
      <c r="E85" s="240" t="str">
        <f>E7</f>
        <v>PŘÍSTAVBA WALDORFSKÉ MŠ TURNOV</v>
      </c>
      <c r="F85" s="241"/>
      <c r="G85" s="241"/>
      <c r="H85" s="241"/>
      <c r="L85" s="32"/>
    </row>
    <row r="86" spans="2:12" ht="12" customHeight="1">
      <c r="B86" s="20"/>
      <c r="C86" s="27" t="s">
        <v>148</v>
      </c>
      <c r="L86" s="20"/>
    </row>
    <row r="87" spans="2:12" ht="16.5" customHeight="1">
      <c r="B87" s="20"/>
      <c r="E87" s="240" t="s">
        <v>202</v>
      </c>
      <c r="F87" s="208"/>
      <c r="G87" s="208"/>
      <c r="H87" s="208"/>
      <c r="L87" s="20"/>
    </row>
    <row r="88" spans="2:12" ht="12" customHeight="1">
      <c r="B88" s="20"/>
      <c r="C88" s="27" t="s">
        <v>150</v>
      </c>
      <c r="L88" s="20"/>
    </row>
    <row r="89" spans="2:12" s="1" customFormat="1" ht="16.5" customHeight="1">
      <c r="B89" s="32"/>
      <c r="E89" s="237" t="s">
        <v>4146</v>
      </c>
      <c r="F89" s="242"/>
      <c r="G89" s="242"/>
      <c r="H89" s="242"/>
      <c r="L89" s="32"/>
    </row>
    <row r="90" spans="2:12" s="1" customFormat="1" ht="12" customHeight="1">
      <c r="B90" s="32"/>
      <c r="C90" s="27" t="s">
        <v>2484</v>
      </c>
      <c r="L90" s="32"/>
    </row>
    <row r="91" spans="2:12" s="1" customFormat="1" ht="16.5" customHeight="1">
      <c r="B91" s="32"/>
      <c r="E91" s="202" t="str">
        <f>E13</f>
        <v>700.3.2 - Areálová přípojka vody</v>
      </c>
      <c r="F91" s="242"/>
      <c r="G91" s="242"/>
      <c r="H91" s="242"/>
      <c r="L91" s="32"/>
    </row>
    <row r="92" spans="2:12" s="1" customFormat="1" ht="6.95" customHeight="1">
      <c r="B92" s="32"/>
      <c r="L92" s="32"/>
    </row>
    <row r="93" spans="2:12" s="1" customFormat="1" ht="12" customHeight="1">
      <c r="B93" s="32"/>
      <c r="C93" s="27" t="s">
        <v>20</v>
      </c>
      <c r="F93" s="25" t="str">
        <f>F16</f>
        <v>Turnov</v>
      </c>
      <c r="I93" s="27" t="s">
        <v>22</v>
      </c>
      <c r="J93" s="52" t="str">
        <f>IF(J16="","",J16)</f>
        <v>24. 10. 2024</v>
      </c>
      <c r="L93" s="32"/>
    </row>
    <row r="94" spans="2:12" s="1" customFormat="1" ht="6.95" customHeight="1">
      <c r="B94" s="32"/>
      <c r="L94" s="32"/>
    </row>
    <row r="95" spans="2:12" s="1" customFormat="1" ht="15.2" customHeight="1">
      <c r="B95" s="32"/>
      <c r="C95" s="27" t="s">
        <v>24</v>
      </c>
      <c r="F95" s="25" t="str">
        <f>E19</f>
        <v>MĚSTO TURNOV</v>
      </c>
      <c r="I95" s="27" t="s">
        <v>30</v>
      </c>
      <c r="J95" s="30" t="str">
        <f>E25</f>
        <v>Valbek, spol. s 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153</v>
      </c>
      <c r="D98" s="97"/>
      <c r="E98" s="97"/>
      <c r="F98" s="97"/>
      <c r="G98" s="97"/>
      <c r="H98" s="97"/>
      <c r="I98" s="97"/>
      <c r="J98" s="106" t="s">
        <v>154</v>
      </c>
      <c r="K98" s="97"/>
      <c r="L98" s="32"/>
    </row>
    <row r="99" spans="2:47" s="1" customFormat="1" ht="10.35" customHeight="1">
      <c r="B99" s="32"/>
      <c r="L99" s="32"/>
    </row>
    <row r="100" spans="2:47" s="1" customFormat="1" ht="22.9" customHeight="1">
      <c r="B100" s="32"/>
      <c r="C100" s="107" t="s">
        <v>155</v>
      </c>
      <c r="J100" s="66">
        <f>J128</f>
        <v>0</v>
      </c>
      <c r="L100" s="32"/>
      <c r="AU100" s="17" t="s">
        <v>156</v>
      </c>
    </row>
    <row r="101" spans="2:47" s="8" customFormat="1" ht="24.95" customHeight="1">
      <c r="B101" s="108"/>
      <c r="D101" s="109" t="s">
        <v>4148</v>
      </c>
      <c r="E101" s="110"/>
      <c r="F101" s="110"/>
      <c r="G101" s="110"/>
      <c r="H101" s="110"/>
      <c r="I101" s="110"/>
      <c r="J101" s="111">
        <f>J129</f>
        <v>0</v>
      </c>
      <c r="L101" s="108"/>
    </row>
    <row r="102" spans="2:47" s="8" customFormat="1" ht="24.95" customHeight="1">
      <c r="B102" s="108"/>
      <c r="D102" s="109" t="s">
        <v>4150</v>
      </c>
      <c r="E102" s="110"/>
      <c r="F102" s="110"/>
      <c r="G102" s="110"/>
      <c r="H102" s="110"/>
      <c r="I102" s="110"/>
      <c r="J102" s="111">
        <f>J231</f>
        <v>0</v>
      </c>
      <c r="L102" s="108"/>
    </row>
    <row r="103" spans="2:47" s="8" customFormat="1" ht="24.95" customHeight="1">
      <c r="B103" s="108"/>
      <c r="D103" s="109" t="s">
        <v>4152</v>
      </c>
      <c r="E103" s="110"/>
      <c r="F103" s="110"/>
      <c r="G103" s="110"/>
      <c r="H103" s="110"/>
      <c r="I103" s="110"/>
      <c r="J103" s="111">
        <f>J238</f>
        <v>0</v>
      </c>
      <c r="L103" s="108"/>
    </row>
    <row r="104" spans="2:47" s="8" customFormat="1" ht="24.95" customHeight="1">
      <c r="B104" s="108"/>
      <c r="D104" s="109" t="s">
        <v>4153</v>
      </c>
      <c r="E104" s="110"/>
      <c r="F104" s="110"/>
      <c r="G104" s="110"/>
      <c r="H104" s="110"/>
      <c r="I104" s="110"/>
      <c r="J104" s="111">
        <f>J421</f>
        <v>0</v>
      </c>
      <c r="L104" s="108"/>
    </row>
    <row r="105" spans="2:47" s="1" customFormat="1" ht="21.75" customHeight="1">
      <c r="B105" s="32"/>
      <c r="L105" s="32"/>
    </row>
    <row r="106" spans="2:47" s="1" customFormat="1" ht="6.95" customHeight="1">
      <c r="B106" s="44"/>
      <c r="C106" s="45"/>
      <c r="D106" s="45"/>
      <c r="E106" s="45"/>
      <c r="F106" s="45"/>
      <c r="G106" s="45"/>
      <c r="H106" s="45"/>
      <c r="I106" s="45"/>
      <c r="J106" s="45"/>
      <c r="K106" s="45"/>
      <c r="L106" s="32"/>
    </row>
    <row r="110" spans="2:47" s="1" customFormat="1" ht="6.95" customHeight="1">
      <c r="B110" s="46"/>
      <c r="C110" s="47"/>
      <c r="D110" s="47"/>
      <c r="E110" s="47"/>
      <c r="F110" s="47"/>
      <c r="G110" s="47"/>
      <c r="H110" s="47"/>
      <c r="I110" s="47"/>
      <c r="J110" s="47"/>
      <c r="K110" s="47"/>
      <c r="L110" s="32"/>
    </row>
    <row r="111" spans="2:47" s="1" customFormat="1" ht="24.95" customHeight="1">
      <c r="B111" s="32"/>
      <c r="C111" s="21" t="s">
        <v>161</v>
      </c>
      <c r="L111" s="32"/>
    </row>
    <row r="112" spans="2:47" s="1" customFormat="1" ht="6.95" customHeight="1">
      <c r="B112" s="32"/>
      <c r="L112" s="32"/>
    </row>
    <row r="113" spans="2:63" s="1" customFormat="1" ht="12" customHeight="1">
      <c r="B113" s="32"/>
      <c r="C113" s="27" t="s">
        <v>16</v>
      </c>
      <c r="L113" s="32"/>
    </row>
    <row r="114" spans="2:63" s="1" customFormat="1" ht="16.5" customHeight="1">
      <c r="B114" s="32"/>
      <c r="E114" s="240" t="str">
        <f>E7</f>
        <v>PŘÍSTAVBA WALDORFSKÉ MŠ TURNOV</v>
      </c>
      <c r="F114" s="241"/>
      <c r="G114" s="241"/>
      <c r="H114" s="241"/>
      <c r="L114" s="32"/>
    </row>
    <row r="115" spans="2:63" ht="12" customHeight="1">
      <c r="B115" s="20"/>
      <c r="C115" s="27" t="s">
        <v>148</v>
      </c>
      <c r="L115" s="20"/>
    </row>
    <row r="116" spans="2:63" ht="16.5" customHeight="1">
      <c r="B116" s="20"/>
      <c r="E116" s="240" t="s">
        <v>202</v>
      </c>
      <c r="F116" s="208"/>
      <c r="G116" s="208"/>
      <c r="H116" s="208"/>
      <c r="L116" s="20"/>
    </row>
    <row r="117" spans="2:63" ht="12" customHeight="1">
      <c r="B117" s="20"/>
      <c r="C117" s="27" t="s">
        <v>150</v>
      </c>
      <c r="L117" s="20"/>
    </row>
    <row r="118" spans="2:63" s="1" customFormat="1" ht="16.5" customHeight="1">
      <c r="B118" s="32"/>
      <c r="E118" s="237" t="s">
        <v>4146</v>
      </c>
      <c r="F118" s="242"/>
      <c r="G118" s="242"/>
      <c r="H118" s="242"/>
      <c r="L118" s="32"/>
    </row>
    <row r="119" spans="2:63" s="1" customFormat="1" ht="12" customHeight="1">
      <c r="B119" s="32"/>
      <c r="C119" s="27" t="s">
        <v>2484</v>
      </c>
      <c r="L119" s="32"/>
    </row>
    <row r="120" spans="2:63" s="1" customFormat="1" ht="16.5" customHeight="1">
      <c r="B120" s="32"/>
      <c r="E120" s="202" t="str">
        <f>E13</f>
        <v>700.3.2 - Areálová přípojka vody</v>
      </c>
      <c r="F120" s="242"/>
      <c r="G120" s="242"/>
      <c r="H120" s="242"/>
      <c r="L120" s="32"/>
    </row>
    <row r="121" spans="2:63" s="1" customFormat="1" ht="6.95" customHeight="1">
      <c r="B121" s="32"/>
      <c r="L121" s="32"/>
    </row>
    <row r="122" spans="2:63" s="1" customFormat="1" ht="12" customHeight="1">
      <c r="B122" s="32"/>
      <c r="C122" s="27" t="s">
        <v>20</v>
      </c>
      <c r="F122" s="25" t="str">
        <f>F16</f>
        <v>Turnov</v>
      </c>
      <c r="I122" s="27" t="s">
        <v>22</v>
      </c>
      <c r="J122" s="52" t="str">
        <f>IF(J16="","",J16)</f>
        <v>24. 10. 2024</v>
      </c>
      <c r="L122" s="32"/>
    </row>
    <row r="123" spans="2:63" s="1" customFormat="1" ht="6.95" customHeight="1">
      <c r="B123" s="32"/>
      <c r="L123" s="32"/>
    </row>
    <row r="124" spans="2:63" s="1" customFormat="1" ht="15.2" customHeight="1">
      <c r="B124" s="32"/>
      <c r="C124" s="27" t="s">
        <v>24</v>
      </c>
      <c r="F124" s="25" t="str">
        <f>E19</f>
        <v>MĚSTO TURNOV</v>
      </c>
      <c r="I124" s="27" t="s">
        <v>30</v>
      </c>
      <c r="J124" s="30" t="str">
        <f>E25</f>
        <v>Valbek, spol. s r.o.</v>
      </c>
      <c r="L124" s="32"/>
    </row>
    <row r="125" spans="2:63" s="1" customFormat="1" ht="15.2" customHeight="1">
      <c r="B125" s="32"/>
      <c r="C125" s="27" t="s">
        <v>28</v>
      </c>
      <c r="F125" s="25" t="str">
        <f>IF(E22="","",E22)</f>
        <v>Vyplň údaj</v>
      </c>
      <c r="I125" s="27" t="s">
        <v>33</v>
      </c>
      <c r="J125" s="30" t="str">
        <f>E28</f>
        <v xml:space="preserve"> </v>
      </c>
      <c r="L125" s="32"/>
    </row>
    <row r="126" spans="2:63" s="1" customFormat="1" ht="10.35" customHeight="1">
      <c r="B126" s="32"/>
      <c r="L126" s="32"/>
    </row>
    <row r="127" spans="2:63" s="10" customFormat="1" ht="29.25" customHeight="1">
      <c r="B127" s="116"/>
      <c r="C127" s="117" t="s">
        <v>162</v>
      </c>
      <c r="D127" s="118" t="s">
        <v>62</v>
      </c>
      <c r="E127" s="118" t="s">
        <v>58</v>
      </c>
      <c r="F127" s="118" t="s">
        <v>59</v>
      </c>
      <c r="G127" s="118" t="s">
        <v>163</v>
      </c>
      <c r="H127" s="118" t="s">
        <v>164</v>
      </c>
      <c r="I127" s="118" t="s">
        <v>165</v>
      </c>
      <c r="J127" s="118" t="s">
        <v>154</v>
      </c>
      <c r="K127" s="119" t="s">
        <v>166</v>
      </c>
      <c r="L127" s="116"/>
      <c r="M127" s="59" t="s">
        <v>1</v>
      </c>
      <c r="N127" s="60" t="s">
        <v>41</v>
      </c>
      <c r="O127" s="60" t="s">
        <v>167</v>
      </c>
      <c r="P127" s="60" t="s">
        <v>168</v>
      </c>
      <c r="Q127" s="60" t="s">
        <v>169</v>
      </c>
      <c r="R127" s="60" t="s">
        <v>170</v>
      </c>
      <c r="S127" s="60" t="s">
        <v>171</v>
      </c>
      <c r="T127" s="61" t="s">
        <v>172</v>
      </c>
    </row>
    <row r="128" spans="2:63" s="1" customFormat="1" ht="22.9" customHeight="1">
      <c r="B128" s="32"/>
      <c r="C128" s="64" t="s">
        <v>173</v>
      </c>
      <c r="J128" s="120">
        <f>BK128</f>
        <v>0</v>
      </c>
      <c r="L128" s="32"/>
      <c r="M128" s="62"/>
      <c r="N128" s="53"/>
      <c r="O128" s="53"/>
      <c r="P128" s="121">
        <f>P129+P231+P238+P421</f>
        <v>0</v>
      </c>
      <c r="Q128" s="53"/>
      <c r="R128" s="121">
        <f>R129+R231+R238+R421</f>
        <v>0</v>
      </c>
      <c r="S128" s="53"/>
      <c r="T128" s="122">
        <f>T129+T231+T238+T421</f>
        <v>0</v>
      </c>
      <c r="AT128" s="17" t="s">
        <v>76</v>
      </c>
      <c r="AU128" s="17" t="s">
        <v>156</v>
      </c>
      <c r="BK128" s="123">
        <f>BK129+BK231+BK238+BK421</f>
        <v>0</v>
      </c>
    </row>
    <row r="129" spans="2:65" s="11" customFormat="1" ht="25.9" customHeight="1">
      <c r="B129" s="124"/>
      <c r="D129" s="125" t="s">
        <v>76</v>
      </c>
      <c r="E129" s="126" t="s">
        <v>84</v>
      </c>
      <c r="F129" s="126" t="s">
        <v>121</v>
      </c>
      <c r="I129" s="127"/>
      <c r="J129" s="128">
        <f>BK129</f>
        <v>0</v>
      </c>
      <c r="L129" s="124"/>
      <c r="M129" s="129"/>
      <c r="P129" s="130">
        <f>SUM(P130:P230)</f>
        <v>0</v>
      </c>
      <c r="R129" s="130">
        <f>SUM(R130:R230)</f>
        <v>0</v>
      </c>
      <c r="T129" s="131">
        <f>SUM(T130:T230)</f>
        <v>0</v>
      </c>
      <c r="AR129" s="125" t="s">
        <v>84</v>
      </c>
      <c r="AT129" s="132" t="s">
        <v>76</v>
      </c>
      <c r="AU129" s="132" t="s">
        <v>77</v>
      </c>
      <c r="AY129" s="125" t="s">
        <v>177</v>
      </c>
      <c r="BK129" s="133">
        <f>SUM(BK130:BK230)</f>
        <v>0</v>
      </c>
    </row>
    <row r="130" spans="2:65" s="1" customFormat="1" ht="16.5" customHeight="1">
      <c r="B130" s="32"/>
      <c r="C130" s="136" t="s">
        <v>84</v>
      </c>
      <c r="D130" s="136" t="s">
        <v>180</v>
      </c>
      <c r="E130" s="137" t="s">
        <v>4477</v>
      </c>
      <c r="F130" s="138" t="s">
        <v>4478</v>
      </c>
      <c r="G130" s="139" t="s">
        <v>256</v>
      </c>
      <c r="H130" s="140">
        <v>4.4000000000000004</v>
      </c>
      <c r="I130" s="141"/>
      <c r="J130" s="142">
        <f>ROUND(I130*H130,2)</f>
        <v>0</v>
      </c>
      <c r="K130" s="138" t="s">
        <v>4156</v>
      </c>
      <c r="L130" s="32"/>
      <c r="M130" s="143" t="s">
        <v>1</v>
      </c>
      <c r="N130" s="144" t="s">
        <v>42</v>
      </c>
      <c r="P130" s="145">
        <f>O130*H130</f>
        <v>0</v>
      </c>
      <c r="Q130" s="145">
        <v>0</v>
      </c>
      <c r="R130" s="145">
        <f>Q130*H130</f>
        <v>0</v>
      </c>
      <c r="S130" s="145">
        <v>0</v>
      </c>
      <c r="T130" s="146">
        <f>S130*H130</f>
        <v>0</v>
      </c>
      <c r="AR130" s="147" t="s">
        <v>115</v>
      </c>
      <c r="AT130" s="147" t="s">
        <v>180</v>
      </c>
      <c r="AU130" s="147" t="s">
        <v>84</v>
      </c>
      <c r="AY130" s="17" t="s">
        <v>177</v>
      </c>
      <c r="BE130" s="148">
        <f>IF(N130="základní",J130,0)</f>
        <v>0</v>
      </c>
      <c r="BF130" s="148">
        <f>IF(N130="snížená",J130,0)</f>
        <v>0</v>
      </c>
      <c r="BG130" s="148">
        <f>IF(N130="zákl. přenesená",J130,0)</f>
        <v>0</v>
      </c>
      <c r="BH130" s="148">
        <f>IF(N130="sníž. přenesená",J130,0)</f>
        <v>0</v>
      </c>
      <c r="BI130" s="148">
        <f>IF(N130="nulová",J130,0)</f>
        <v>0</v>
      </c>
      <c r="BJ130" s="17" t="s">
        <v>84</v>
      </c>
      <c r="BK130" s="148">
        <f>ROUND(I130*H130,2)</f>
        <v>0</v>
      </c>
      <c r="BL130" s="17" t="s">
        <v>115</v>
      </c>
      <c r="BM130" s="147" t="s">
        <v>86</v>
      </c>
    </row>
    <row r="131" spans="2:65" s="1" customFormat="1" ht="11.25">
      <c r="B131" s="32"/>
      <c r="D131" s="149" t="s">
        <v>186</v>
      </c>
      <c r="F131" s="150" t="s">
        <v>4478</v>
      </c>
      <c r="I131" s="151"/>
      <c r="L131" s="32"/>
      <c r="M131" s="152"/>
      <c r="T131" s="56"/>
      <c r="AT131" s="17" t="s">
        <v>186</v>
      </c>
      <c r="AU131" s="17" t="s">
        <v>84</v>
      </c>
    </row>
    <row r="132" spans="2:65" s="1" customFormat="1" ht="19.5">
      <c r="B132" s="32"/>
      <c r="D132" s="149" t="s">
        <v>784</v>
      </c>
      <c r="F132" s="193" t="s">
        <v>4479</v>
      </c>
      <c r="I132" s="151"/>
      <c r="L132" s="32"/>
      <c r="M132" s="152"/>
      <c r="T132" s="56"/>
      <c r="AT132" s="17" t="s">
        <v>784</v>
      </c>
      <c r="AU132" s="17" t="s">
        <v>84</v>
      </c>
    </row>
    <row r="133" spans="2:65" s="13" customFormat="1" ht="11.25">
      <c r="B133" s="163"/>
      <c r="D133" s="149" t="s">
        <v>240</v>
      </c>
      <c r="E133" s="164" t="s">
        <v>1</v>
      </c>
      <c r="F133" s="165" t="s">
        <v>4158</v>
      </c>
      <c r="H133" s="164" t="s">
        <v>1</v>
      </c>
      <c r="I133" s="166"/>
      <c r="L133" s="163"/>
      <c r="M133" s="167"/>
      <c r="T133" s="168"/>
      <c r="AT133" s="164" t="s">
        <v>240</v>
      </c>
      <c r="AU133" s="164" t="s">
        <v>84</v>
      </c>
      <c r="AV133" s="13" t="s">
        <v>84</v>
      </c>
      <c r="AW133" s="13" t="s">
        <v>32</v>
      </c>
      <c r="AX133" s="13" t="s">
        <v>77</v>
      </c>
      <c r="AY133" s="164" t="s">
        <v>177</v>
      </c>
    </row>
    <row r="134" spans="2:65" s="12" customFormat="1" ht="11.25">
      <c r="B134" s="156"/>
      <c r="D134" s="149" t="s">
        <v>240</v>
      </c>
      <c r="E134" s="157" t="s">
        <v>1</v>
      </c>
      <c r="F134" s="158" t="s">
        <v>4480</v>
      </c>
      <c r="H134" s="159">
        <v>4.4000000000000004</v>
      </c>
      <c r="I134" s="160"/>
      <c r="L134" s="156"/>
      <c r="M134" s="161"/>
      <c r="T134" s="162"/>
      <c r="AT134" s="157" t="s">
        <v>240</v>
      </c>
      <c r="AU134" s="157" t="s">
        <v>84</v>
      </c>
      <c r="AV134" s="12" t="s">
        <v>86</v>
      </c>
      <c r="AW134" s="12" t="s">
        <v>32</v>
      </c>
      <c r="AX134" s="12" t="s">
        <v>77</v>
      </c>
      <c r="AY134" s="157" t="s">
        <v>177</v>
      </c>
    </row>
    <row r="135" spans="2:65" s="14" customFormat="1" ht="11.25">
      <c r="B135" s="169"/>
      <c r="D135" s="149" t="s">
        <v>240</v>
      </c>
      <c r="E135" s="170" t="s">
        <v>1</v>
      </c>
      <c r="F135" s="171" t="s">
        <v>263</v>
      </c>
      <c r="H135" s="172">
        <v>4.4000000000000004</v>
      </c>
      <c r="I135" s="173"/>
      <c r="L135" s="169"/>
      <c r="M135" s="174"/>
      <c r="T135" s="175"/>
      <c r="AT135" s="170" t="s">
        <v>240</v>
      </c>
      <c r="AU135" s="170" t="s">
        <v>84</v>
      </c>
      <c r="AV135" s="14" t="s">
        <v>115</v>
      </c>
      <c r="AW135" s="14" t="s">
        <v>32</v>
      </c>
      <c r="AX135" s="14" t="s">
        <v>84</v>
      </c>
      <c r="AY135" s="170" t="s">
        <v>177</v>
      </c>
    </row>
    <row r="136" spans="2:65" s="1" customFormat="1" ht="16.5" customHeight="1">
      <c r="B136" s="32"/>
      <c r="C136" s="136" t="s">
        <v>86</v>
      </c>
      <c r="D136" s="136" t="s">
        <v>180</v>
      </c>
      <c r="E136" s="137" t="s">
        <v>4183</v>
      </c>
      <c r="F136" s="138" t="s">
        <v>4184</v>
      </c>
      <c r="G136" s="139" t="s">
        <v>256</v>
      </c>
      <c r="H136" s="140">
        <v>112.992</v>
      </c>
      <c r="I136" s="141"/>
      <c r="J136" s="142">
        <f>ROUND(I136*H136,2)</f>
        <v>0</v>
      </c>
      <c r="K136" s="138" t="s">
        <v>4156</v>
      </c>
      <c r="L136" s="32"/>
      <c r="M136" s="143" t="s">
        <v>1</v>
      </c>
      <c r="N136" s="144" t="s">
        <v>42</v>
      </c>
      <c r="P136" s="145">
        <f>O136*H136</f>
        <v>0</v>
      </c>
      <c r="Q136" s="145">
        <v>0</v>
      </c>
      <c r="R136" s="145">
        <f>Q136*H136</f>
        <v>0</v>
      </c>
      <c r="S136" s="145">
        <v>0</v>
      </c>
      <c r="T136" s="146">
        <f>S136*H136</f>
        <v>0</v>
      </c>
      <c r="AR136" s="147" t="s">
        <v>115</v>
      </c>
      <c r="AT136" s="147" t="s">
        <v>180</v>
      </c>
      <c r="AU136" s="147" t="s">
        <v>84</v>
      </c>
      <c r="AY136" s="17" t="s">
        <v>177</v>
      </c>
      <c r="BE136" s="148">
        <f>IF(N136="základní",J136,0)</f>
        <v>0</v>
      </c>
      <c r="BF136" s="148">
        <f>IF(N136="snížená",J136,0)</f>
        <v>0</v>
      </c>
      <c r="BG136" s="148">
        <f>IF(N136="zákl. přenesená",J136,0)</f>
        <v>0</v>
      </c>
      <c r="BH136" s="148">
        <f>IF(N136="sníž. přenesená",J136,0)</f>
        <v>0</v>
      </c>
      <c r="BI136" s="148">
        <f>IF(N136="nulová",J136,0)</f>
        <v>0</v>
      </c>
      <c r="BJ136" s="17" t="s">
        <v>84</v>
      </c>
      <c r="BK136" s="148">
        <f>ROUND(I136*H136,2)</f>
        <v>0</v>
      </c>
      <c r="BL136" s="17" t="s">
        <v>115</v>
      </c>
      <c r="BM136" s="147" t="s">
        <v>115</v>
      </c>
    </row>
    <row r="137" spans="2:65" s="1" customFormat="1" ht="11.25">
      <c r="B137" s="32"/>
      <c r="D137" s="149" t="s">
        <v>186</v>
      </c>
      <c r="F137" s="150" t="s">
        <v>4184</v>
      </c>
      <c r="I137" s="151"/>
      <c r="L137" s="32"/>
      <c r="M137" s="152"/>
      <c r="T137" s="56"/>
      <c r="AT137" s="17" t="s">
        <v>186</v>
      </c>
      <c r="AU137" s="17" t="s">
        <v>84</v>
      </c>
    </row>
    <row r="138" spans="2:65" s="1" customFormat="1" ht="39">
      <c r="B138" s="32"/>
      <c r="D138" s="149" t="s">
        <v>784</v>
      </c>
      <c r="F138" s="193" t="s">
        <v>4185</v>
      </c>
      <c r="I138" s="151"/>
      <c r="L138" s="32"/>
      <c r="M138" s="152"/>
      <c r="T138" s="56"/>
      <c r="AT138" s="17" t="s">
        <v>784</v>
      </c>
      <c r="AU138" s="17" t="s">
        <v>84</v>
      </c>
    </row>
    <row r="139" spans="2:65" s="13" customFormat="1" ht="11.25">
      <c r="B139" s="163"/>
      <c r="D139" s="149" t="s">
        <v>240</v>
      </c>
      <c r="E139" s="164" t="s">
        <v>1</v>
      </c>
      <c r="F139" s="165" t="s">
        <v>4158</v>
      </c>
      <c r="H139" s="164" t="s">
        <v>1</v>
      </c>
      <c r="I139" s="166"/>
      <c r="L139" s="163"/>
      <c r="M139" s="167"/>
      <c r="T139" s="168"/>
      <c r="AT139" s="164" t="s">
        <v>240</v>
      </c>
      <c r="AU139" s="164" t="s">
        <v>84</v>
      </c>
      <c r="AV139" s="13" t="s">
        <v>84</v>
      </c>
      <c r="AW139" s="13" t="s">
        <v>32</v>
      </c>
      <c r="AX139" s="13" t="s">
        <v>77</v>
      </c>
      <c r="AY139" s="164" t="s">
        <v>177</v>
      </c>
    </row>
    <row r="140" spans="2:65" s="12" customFormat="1" ht="11.25">
      <c r="B140" s="156"/>
      <c r="D140" s="149" t="s">
        <v>240</v>
      </c>
      <c r="E140" s="157" t="s">
        <v>1</v>
      </c>
      <c r="F140" s="158" t="s">
        <v>4481</v>
      </c>
      <c r="H140" s="159">
        <v>112.992</v>
      </c>
      <c r="I140" s="160"/>
      <c r="L140" s="156"/>
      <c r="M140" s="161"/>
      <c r="T140" s="162"/>
      <c r="AT140" s="157" t="s">
        <v>240</v>
      </c>
      <c r="AU140" s="157" t="s">
        <v>84</v>
      </c>
      <c r="AV140" s="12" t="s">
        <v>86</v>
      </c>
      <c r="AW140" s="12" t="s">
        <v>32</v>
      </c>
      <c r="AX140" s="12" t="s">
        <v>77</v>
      </c>
      <c r="AY140" s="157" t="s">
        <v>177</v>
      </c>
    </row>
    <row r="141" spans="2:65" s="14" customFormat="1" ht="11.25">
      <c r="B141" s="169"/>
      <c r="D141" s="149" t="s">
        <v>240</v>
      </c>
      <c r="E141" s="170" t="s">
        <v>1</v>
      </c>
      <c r="F141" s="171" t="s">
        <v>263</v>
      </c>
      <c r="H141" s="172">
        <v>112.992</v>
      </c>
      <c r="I141" s="173"/>
      <c r="L141" s="169"/>
      <c r="M141" s="174"/>
      <c r="T141" s="175"/>
      <c r="AT141" s="170" t="s">
        <v>240</v>
      </c>
      <c r="AU141" s="170" t="s">
        <v>84</v>
      </c>
      <c r="AV141" s="14" t="s">
        <v>115</v>
      </c>
      <c r="AW141" s="14" t="s">
        <v>32</v>
      </c>
      <c r="AX141" s="14" t="s">
        <v>84</v>
      </c>
      <c r="AY141" s="170" t="s">
        <v>177</v>
      </c>
    </row>
    <row r="142" spans="2:65" s="1" customFormat="1" ht="16.5" customHeight="1">
      <c r="B142" s="32"/>
      <c r="C142" s="136" t="s">
        <v>102</v>
      </c>
      <c r="D142" s="136" t="s">
        <v>180</v>
      </c>
      <c r="E142" s="137" t="s">
        <v>4196</v>
      </c>
      <c r="F142" s="138" t="s">
        <v>4197</v>
      </c>
      <c r="G142" s="139" t="s">
        <v>256</v>
      </c>
      <c r="H142" s="140">
        <v>56.496000000000002</v>
      </c>
      <c r="I142" s="141"/>
      <c r="J142" s="142">
        <f>ROUND(I142*H142,2)</f>
        <v>0</v>
      </c>
      <c r="K142" s="138" t="s">
        <v>4156</v>
      </c>
      <c r="L142" s="32"/>
      <c r="M142" s="143" t="s">
        <v>1</v>
      </c>
      <c r="N142" s="144" t="s">
        <v>42</v>
      </c>
      <c r="P142" s="145">
        <f>O142*H142</f>
        <v>0</v>
      </c>
      <c r="Q142" s="145">
        <v>0</v>
      </c>
      <c r="R142" s="145">
        <f>Q142*H142</f>
        <v>0</v>
      </c>
      <c r="S142" s="145">
        <v>0</v>
      </c>
      <c r="T142" s="146">
        <f>S142*H142</f>
        <v>0</v>
      </c>
      <c r="AR142" s="147" t="s">
        <v>115</v>
      </c>
      <c r="AT142" s="147" t="s">
        <v>180</v>
      </c>
      <c r="AU142" s="147" t="s">
        <v>84</v>
      </c>
      <c r="AY142" s="17" t="s">
        <v>177</v>
      </c>
      <c r="BE142" s="148">
        <f>IF(N142="základní",J142,0)</f>
        <v>0</v>
      </c>
      <c r="BF142" s="148">
        <f>IF(N142="snížená",J142,0)</f>
        <v>0</v>
      </c>
      <c r="BG142" s="148">
        <f>IF(N142="zákl. přenesená",J142,0)</f>
        <v>0</v>
      </c>
      <c r="BH142" s="148">
        <f>IF(N142="sníž. přenesená",J142,0)</f>
        <v>0</v>
      </c>
      <c r="BI142" s="148">
        <f>IF(N142="nulová",J142,0)</f>
        <v>0</v>
      </c>
      <c r="BJ142" s="17" t="s">
        <v>84</v>
      </c>
      <c r="BK142" s="148">
        <f>ROUND(I142*H142,2)</f>
        <v>0</v>
      </c>
      <c r="BL142" s="17" t="s">
        <v>115</v>
      </c>
      <c r="BM142" s="147" t="s">
        <v>277</v>
      </c>
    </row>
    <row r="143" spans="2:65" s="1" customFormat="1" ht="11.25">
      <c r="B143" s="32"/>
      <c r="D143" s="149" t="s">
        <v>186</v>
      </c>
      <c r="F143" s="150" t="s">
        <v>4197</v>
      </c>
      <c r="I143" s="151"/>
      <c r="L143" s="32"/>
      <c r="M143" s="152"/>
      <c r="T143" s="56"/>
      <c r="AT143" s="17" t="s">
        <v>186</v>
      </c>
      <c r="AU143" s="17" t="s">
        <v>84</v>
      </c>
    </row>
    <row r="144" spans="2:65" s="1" customFormat="1" ht="39">
      <c r="B144" s="32"/>
      <c r="D144" s="149" t="s">
        <v>784</v>
      </c>
      <c r="F144" s="193" t="s">
        <v>4185</v>
      </c>
      <c r="I144" s="151"/>
      <c r="L144" s="32"/>
      <c r="M144" s="152"/>
      <c r="T144" s="56"/>
      <c r="AT144" s="17" t="s">
        <v>784</v>
      </c>
      <c r="AU144" s="17" t="s">
        <v>84</v>
      </c>
    </row>
    <row r="145" spans="2:65" s="13" customFormat="1" ht="11.25">
      <c r="B145" s="163"/>
      <c r="D145" s="149" t="s">
        <v>240</v>
      </c>
      <c r="E145" s="164" t="s">
        <v>1</v>
      </c>
      <c r="F145" s="165" t="s">
        <v>4482</v>
      </c>
      <c r="H145" s="164" t="s">
        <v>1</v>
      </c>
      <c r="I145" s="166"/>
      <c r="L145" s="163"/>
      <c r="M145" s="167"/>
      <c r="T145" s="168"/>
      <c r="AT145" s="164" t="s">
        <v>240</v>
      </c>
      <c r="AU145" s="164" t="s">
        <v>84</v>
      </c>
      <c r="AV145" s="13" t="s">
        <v>84</v>
      </c>
      <c r="AW145" s="13" t="s">
        <v>32</v>
      </c>
      <c r="AX145" s="13" t="s">
        <v>77</v>
      </c>
      <c r="AY145" s="164" t="s">
        <v>177</v>
      </c>
    </row>
    <row r="146" spans="2:65" s="12" customFormat="1" ht="11.25">
      <c r="B146" s="156"/>
      <c r="D146" s="149" t="s">
        <v>240</v>
      </c>
      <c r="E146" s="157" t="s">
        <v>1</v>
      </c>
      <c r="F146" s="158" t="s">
        <v>4483</v>
      </c>
      <c r="H146" s="159">
        <v>56.496000000000002</v>
      </c>
      <c r="I146" s="160"/>
      <c r="L146" s="156"/>
      <c r="M146" s="161"/>
      <c r="T146" s="162"/>
      <c r="AT146" s="157" t="s">
        <v>240</v>
      </c>
      <c r="AU146" s="157" t="s">
        <v>84</v>
      </c>
      <c r="AV146" s="12" t="s">
        <v>86</v>
      </c>
      <c r="AW146" s="12" t="s">
        <v>32</v>
      </c>
      <c r="AX146" s="12" t="s">
        <v>84</v>
      </c>
      <c r="AY146" s="157" t="s">
        <v>177</v>
      </c>
    </row>
    <row r="147" spans="2:65" s="1" customFormat="1" ht="16.5" customHeight="1">
      <c r="B147" s="32"/>
      <c r="C147" s="136" t="s">
        <v>115</v>
      </c>
      <c r="D147" s="136" t="s">
        <v>180</v>
      </c>
      <c r="E147" s="137" t="s">
        <v>4200</v>
      </c>
      <c r="F147" s="138" t="s">
        <v>4201</v>
      </c>
      <c r="G147" s="139" t="s">
        <v>256</v>
      </c>
      <c r="H147" s="140">
        <v>56.496000000000002</v>
      </c>
      <c r="I147" s="141"/>
      <c r="J147" s="142">
        <f>ROUND(I147*H147,2)</f>
        <v>0</v>
      </c>
      <c r="K147" s="138" t="s">
        <v>4156</v>
      </c>
      <c r="L147" s="32"/>
      <c r="M147" s="143" t="s">
        <v>1</v>
      </c>
      <c r="N147" s="144" t="s">
        <v>42</v>
      </c>
      <c r="P147" s="145">
        <f>O147*H147</f>
        <v>0</v>
      </c>
      <c r="Q147" s="145">
        <v>0</v>
      </c>
      <c r="R147" s="145">
        <f>Q147*H147</f>
        <v>0</v>
      </c>
      <c r="S147" s="145">
        <v>0</v>
      </c>
      <c r="T147" s="146">
        <f>S147*H147</f>
        <v>0</v>
      </c>
      <c r="AR147" s="147" t="s">
        <v>115</v>
      </c>
      <c r="AT147" s="147" t="s">
        <v>180</v>
      </c>
      <c r="AU147" s="147" t="s">
        <v>84</v>
      </c>
      <c r="AY147" s="17" t="s">
        <v>177</v>
      </c>
      <c r="BE147" s="148">
        <f>IF(N147="základní",J147,0)</f>
        <v>0</v>
      </c>
      <c r="BF147" s="148">
        <f>IF(N147="snížená",J147,0)</f>
        <v>0</v>
      </c>
      <c r="BG147" s="148">
        <f>IF(N147="zákl. přenesená",J147,0)</f>
        <v>0</v>
      </c>
      <c r="BH147" s="148">
        <f>IF(N147="sníž. přenesená",J147,0)</f>
        <v>0</v>
      </c>
      <c r="BI147" s="148">
        <f>IF(N147="nulová",J147,0)</f>
        <v>0</v>
      </c>
      <c r="BJ147" s="17" t="s">
        <v>84</v>
      </c>
      <c r="BK147" s="148">
        <f>ROUND(I147*H147,2)</f>
        <v>0</v>
      </c>
      <c r="BL147" s="17" t="s">
        <v>115</v>
      </c>
      <c r="BM147" s="147" t="s">
        <v>290</v>
      </c>
    </row>
    <row r="148" spans="2:65" s="1" customFormat="1" ht="11.25">
      <c r="B148" s="32"/>
      <c r="D148" s="149" t="s">
        <v>186</v>
      </c>
      <c r="F148" s="150" t="s">
        <v>4201</v>
      </c>
      <c r="I148" s="151"/>
      <c r="L148" s="32"/>
      <c r="M148" s="152"/>
      <c r="T148" s="56"/>
      <c r="AT148" s="17" t="s">
        <v>186</v>
      </c>
      <c r="AU148" s="17" t="s">
        <v>84</v>
      </c>
    </row>
    <row r="149" spans="2:65" s="1" customFormat="1" ht="19.5">
      <c r="B149" s="32"/>
      <c r="D149" s="149" t="s">
        <v>784</v>
      </c>
      <c r="F149" s="193" t="s">
        <v>4202</v>
      </c>
      <c r="I149" s="151"/>
      <c r="L149" s="32"/>
      <c r="M149" s="152"/>
      <c r="T149" s="56"/>
      <c r="AT149" s="17" t="s">
        <v>784</v>
      </c>
      <c r="AU149" s="17" t="s">
        <v>84</v>
      </c>
    </row>
    <row r="150" spans="2:65" s="13" customFormat="1" ht="11.25">
      <c r="B150" s="163"/>
      <c r="D150" s="149" t="s">
        <v>240</v>
      </c>
      <c r="E150" s="164" t="s">
        <v>1</v>
      </c>
      <c r="F150" s="165" t="s">
        <v>4482</v>
      </c>
      <c r="H150" s="164" t="s">
        <v>1</v>
      </c>
      <c r="I150" s="166"/>
      <c r="L150" s="163"/>
      <c r="M150" s="167"/>
      <c r="T150" s="168"/>
      <c r="AT150" s="164" t="s">
        <v>240</v>
      </c>
      <c r="AU150" s="164" t="s">
        <v>84</v>
      </c>
      <c r="AV150" s="13" t="s">
        <v>84</v>
      </c>
      <c r="AW150" s="13" t="s">
        <v>32</v>
      </c>
      <c r="AX150" s="13" t="s">
        <v>77</v>
      </c>
      <c r="AY150" s="164" t="s">
        <v>177</v>
      </c>
    </row>
    <row r="151" spans="2:65" s="12" customFormat="1" ht="11.25">
      <c r="B151" s="156"/>
      <c r="D151" s="149" t="s">
        <v>240</v>
      </c>
      <c r="E151" s="157" t="s">
        <v>1</v>
      </c>
      <c r="F151" s="158" t="s">
        <v>4483</v>
      </c>
      <c r="H151" s="159">
        <v>56.496000000000002</v>
      </c>
      <c r="I151" s="160"/>
      <c r="L151" s="156"/>
      <c r="M151" s="161"/>
      <c r="T151" s="162"/>
      <c r="AT151" s="157" t="s">
        <v>240</v>
      </c>
      <c r="AU151" s="157" t="s">
        <v>84</v>
      </c>
      <c r="AV151" s="12" t="s">
        <v>86</v>
      </c>
      <c r="AW151" s="12" t="s">
        <v>32</v>
      </c>
      <c r="AX151" s="12" t="s">
        <v>84</v>
      </c>
      <c r="AY151" s="157" t="s">
        <v>177</v>
      </c>
    </row>
    <row r="152" spans="2:65" s="1" customFormat="1" ht="16.5" customHeight="1">
      <c r="B152" s="32"/>
      <c r="C152" s="136" t="s">
        <v>176</v>
      </c>
      <c r="D152" s="136" t="s">
        <v>180</v>
      </c>
      <c r="E152" s="137" t="s">
        <v>4204</v>
      </c>
      <c r="F152" s="138" t="s">
        <v>4205</v>
      </c>
      <c r="G152" s="139" t="s">
        <v>256</v>
      </c>
      <c r="H152" s="140">
        <v>10</v>
      </c>
      <c r="I152" s="141"/>
      <c r="J152" s="142">
        <f>ROUND(I152*H152,2)</f>
        <v>0</v>
      </c>
      <c r="K152" s="138" t="s">
        <v>4156</v>
      </c>
      <c r="L152" s="32"/>
      <c r="M152" s="143" t="s">
        <v>1</v>
      </c>
      <c r="N152" s="144" t="s">
        <v>42</v>
      </c>
      <c r="P152" s="145">
        <f>O152*H152</f>
        <v>0</v>
      </c>
      <c r="Q152" s="145">
        <v>0</v>
      </c>
      <c r="R152" s="145">
        <f>Q152*H152</f>
        <v>0</v>
      </c>
      <c r="S152" s="145">
        <v>0</v>
      </c>
      <c r="T152" s="146">
        <f>S152*H152</f>
        <v>0</v>
      </c>
      <c r="AR152" s="147" t="s">
        <v>115</v>
      </c>
      <c r="AT152" s="147" t="s">
        <v>180</v>
      </c>
      <c r="AU152" s="147" t="s">
        <v>84</v>
      </c>
      <c r="AY152" s="17" t="s">
        <v>177</v>
      </c>
      <c r="BE152" s="148">
        <f>IF(N152="základní",J152,0)</f>
        <v>0</v>
      </c>
      <c r="BF152" s="148">
        <f>IF(N152="snížená",J152,0)</f>
        <v>0</v>
      </c>
      <c r="BG152" s="148">
        <f>IF(N152="zákl. přenesená",J152,0)</f>
        <v>0</v>
      </c>
      <c r="BH152" s="148">
        <f>IF(N152="sníž. přenesená",J152,0)</f>
        <v>0</v>
      </c>
      <c r="BI152" s="148">
        <f>IF(N152="nulová",J152,0)</f>
        <v>0</v>
      </c>
      <c r="BJ152" s="17" t="s">
        <v>84</v>
      </c>
      <c r="BK152" s="148">
        <f>ROUND(I152*H152,2)</f>
        <v>0</v>
      </c>
      <c r="BL152" s="17" t="s">
        <v>115</v>
      </c>
      <c r="BM152" s="147" t="s">
        <v>304</v>
      </c>
    </row>
    <row r="153" spans="2:65" s="1" customFormat="1" ht="11.25">
      <c r="B153" s="32"/>
      <c r="D153" s="149" t="s">
        <v>186</v>
      </c>
      <c r="F153" s="150" t="s">
        <v>4205</v>
      </c>
      <c r="I153" s="151"/>
      <c r="L153" s="32"/>
      <c r="M153" s="152"/>
      <c r="T153" s="56"/>
      <c r="AT153" s="17" t="s">
        <v>186</v>
      </c>
      <c r="AU153" s="17" t="s">
        <v>84</v>
      </c>
    </row>
    <row r="154" spans="2:65" s="1" customFormat="1" ht="19.5">
      <c r="B154" s="32"/>
      <c r="D154" s="149" t="s">
        <v>784</v>
      </c>
      <c r="F154" s="193" t="s">
        <v>4206</v>
      </c>
      <c r="I154" s="151"/>
      <c r="L154" s="32"/>
      <c r="M154" s="152"/>
      <c r="T154" s="56"/>
      <c r="AT154" s="17" t="s">
        <v>784</v>
      </c>
      <c r="AU154" s="17" t="s">
        <v>84</v>
      </c>
    </row>
    <row r="155" spans="2:65" s="13" customFormat="1" ht="11.25">
      <c r="B155" s="163"/>
      <c r="D155" s="149" t="s">
        <v>240</v>
      </c>
      <c r="E155" s="164" t="s">
        <v>1</v>
      </c>
      <c r="F155" s="165" t="s">
        <v>4158</v>
      </c>
      <c r="H155" s="164" t="s">
        <v>1</v>
      </c>
      <c r="I155" s="166"/>
      <c r="L155" s="163"/>
      <c r="M155" s="167"/>
      <c r="T155" s="168"/>
      <c r="AT155" s="164" t="s">
        <v>240</v>
      </c>
      <c r="AU155" s="164" t="s">
        <v>84</v>
      </c>
      <c r="AV155" s="13" t="s">
        <v>84</v>
      </c>
      <c r="AW155" s="13" t="s">
        <v>32</v>
      </c>
      <c r="AX155" s="13" t="s">
        <v>77</v>
      </c>
      <c r="AY155" s="164" t="s">
        <v>177</v>
      </c>
    </row>
    <row r="156" spans="2:65" s="13" customFormat="1" ht="11.25">
      <c r="B156" s="163"/>
      <c r="D156" s="149" t="s">
        <v>240</v>
      </c>
      <c r="E156" s="164" t="s">
        <v>1</v>
      </c>
      <c r="F156" s="165" t="s">
        <v>4207</v>
      </c>
      <c r="H156" s="164" t="s">
        <v>1</v>
      </c>
      <c r="I156" s="166"/>
      <c r="L156" s="163"/>
      <c r="M156" s="167"/>
      <c r="T156" s="168"/>
      <c r="AT156" s="164" t="s">
        <v>240</v>
      </c>
      <c r="AU156" s="164" t="s">
        <v>84</v>
      </c>
      <c r="AV156" s="13" t="s">
        <v>84</v>
      </c>
      <c r="AW156" s="13" t="s">
        <v>32</v>
      </c>
      <c r="AX156" s="13" t="s">
        <v>77</v>
      </c>
      <c r="AY156" s="164" t="s">
        <v>177</v>
      </c>
    </row>
    <row r="157" spans="2:65" s="12" customFormat="1" ht="11.25">
      <c r="B157" s="156"/>
      <c r="D157" s="149" t="s">
        <v>240</v>
      </c>
      <c r="E157" s="157" t="s">
        <v>1</v>
      </c>
      <c r="F157" s="158" t="s">
        <v>4484</v>
      </c>
      <c r="H157" s="159">
        <v>10</v>
      </c>
      <c r="I157" s="160"/>
      <c r="L157" s="156"/>
      <c r="M157" s="161"/>
      <c r="T157" s="162"/>
      <c r="AT157" s="157" t="s">
        <v>240</v>
      </c>
      <c r="AU157" s="157" t="s">
        <v>84</v>
      </c>
      <c r="AV157" s="12" t="s">
        <v>86</v>
      </c>
      <c r="AW157" s="12" t="s">
        <v>32</v>
      </c>
      <c r="AX157" s="12" t="s">
        <v>84</v>
      </c>
      <c r="AY157" s="157" t="s">
        <v>177</v>
      </c>
    </row>
    <row r="158" spans="2:65" s="1" customFormat="1" ht="16.5" customHeight="1">
      <c r="B158" s="32"/>
      <c r="C158" s="136" t="s">
        <v>277</v>
      </c>
      <c r="D158" s="136" t="s">
        <v>180</v>
      </c>
      <c r="E158" s="137" t="s">
        <v>4208</v>
      </c>
      <c r="F158" s="138" t="s">
        <v>4209</v>
      </c>
      <c r="G158" s="139" t="s">
        <v>256</v>
      </c>
      <c r="H158" s="140">
        <v>10</v>
      </c>
      <c r="I158" s="141"/>
      <c r="J158" s="142">
        <f>ROUND(I158*H158,2)</f>
        <v>0</v>
      </c>
      <c r="K158" s="138" t="s">
        <v>4156</v>
      </c>
      <c r="L158" s="32"/>
      <c r="M158" s="143" t="s">
        <v>1</v>
      </c>
      <c r="N158" s="144" t="s">
        <v>42</v>
      </c>
      <c r="P158" s="145">
        <f>O158*H158</f>
        <v>0</v>
      </c>
      <c r="Q158" s="145">
        <v>0</v>
      </c>
      <c r="R158" s="145">
        <f>Q158*H158</f>
        <v>0</v>
      </c>
      <c r="S158" s="145">
        <v>0</v>
      </c>
      <c r="T158" s="146">
        <f>S158*H158</f>
        <v>0</v>
      </c>
      <c r="AR158" s="147" t="s">
        <v>115</v>
      </c>
      <c r="AT158" s="147" t="s">
        <v>180</v>
      </c>
      <c r="AU158" s="147" t="s">
        <v>84</v>
      </c>
      <c r="AY158" s="17" t="s">
        <v>177</v>
      </c>
      <c r="BE158" s="148">
        <f>IF(N158="základní",J158,0)</f>
        <v>0</v>
      </c>
      <c r="BF158" s="148">
        <f>IF(N158="snížená",J158,0)</f>
        <v>0</v>
      </c>
      <c r="BG158" s="148">
        <f>IF(N158="zákl. přenesená",J158,0)</f>
        <v>0</v>
      </c>
      <c r="BH158" s="148">
        <f>IF(N158="sníž. přenesená",J158,0)</f>
        <v>0</v>
      </c>
      <c r="BI158" s="148">
        <f>IF(N158="nulová",J158,0)</f>
        <v>0</v>
      </c>
      <c r="BJ158" s="17" t="s">
        <v>84</v>
      </c>
      <c r="BK158" s="148">
        <f>ROUND(I158*H158,2)</f>
        <v>0</v>
      </c>
      <c r="BL158" s="17" t="s">
        <v>115</v>
      </c>
      <c r="BM158" s="147" t="s">
        <v>8</v>
      </c>
    </row>
    <row r="159" spans="2:65" s="1" customFormat="1" ht="11.25">
      <c r="B159" s="32"/>
      <c r="D159" s="149" t="s">
        <v>186</v>
      </c>
      <c r="F159" s="150" t="s">
        <v>4209</v>
      </c>
      <c r="I159" s="151"/>
      <c r="L159" s="32"/>
      <c r="M159" s="152"/>
      <c r="T159" s="56"/>
      <c r="AT159" s="17" t="s">
        <v>186</v>
      </c>
      <c r="AU159" s="17" t="s">
        <v>84</v>
      </c>
    </row>
    <row r="160" spans="2:65" s="1" customFormat="1" ht="19.5">
      <c r="B160" s="32"/>
      <c r="D160" s="149" t="s">
        <v>784</v>
      </c>
      <c r="F160" s="193" t="s">
        <v>4210</v>
      </c>
      <c r="I160" s="151"/>
      <c r="L160" s="32"/>
      <c r="M160" s="152"/>
      <c r="T160" s="56"/>
      <c r="AT160" s="17" t="s">
        <v>784</v>
      </c>
      <c r="AU160" s="17" t="s">
        <v>84</v>
      </c>
    </row>
    <row r="161" spans="2:65" s="13" customFormat="1" ht="11.25">
      <c r="B161" s="163"/>
      <c r="D161" s="149" t="s">
        <v>240</v>
      </c>
      <c r="E161" s="164" t="s">
        <v>1</v>
      </c>
      <c r="F161" s="165" t="s">
        <v>4181</v>
      </c>
      <c r="H161" s="164" t="s">
        <v>1</v>
      </c>
      <c r="I161" s="166"/>
      <c r="L161" s="163"/>
      <c r="M161" s="167"/>
      <c r="T161" s="168"/>
      <c r="AT161" s="164" t="s">
        <v>240</v>
      </c>
      <c r="AU161" s="164" t="s">
        <v>84</v>
      </c>
      <c r="AV161" s="13" t="s">
        <v>84</v>
      </c>
      <c r="AW161" s="13" t="s">
        <v>32</v>
      </c>
      <c r="AX161" s="13" t="s">
        <v>77</v>
      </c>
      <c r="AY161" s="164" t="s">
        <v>177</v>
      </c>
    </row>
    <row r="162" spans="2:65" s="12" customFormat="1" ht="11.25">
      <c r="B162" s="156"/>
      <c r="D162" s="149" t="s">
        <v>240</v>
      </c>
      <c r="E162" s="157" t="s">
        <v>1</v>
      </c>
      <c r="F162" s="158" t="s">
        <v>4484</v>
      </c>
      <c r="H162" s="159">
        <v>10</v>
      </c>
      <c r="I162" s="160"/>
      <c r="L162" s="156"/>
      <c r="M162" s="161"/>
      <c r="T162" s="162"/>
      <c r="AT162" s="157" t="s">
        <v>240</v>
      </c>
      <c r="AU162" s="157" t="s">
        <v>84</v>
      </c>
      <c r="AV162" s="12" t="s">
        <v>86</v>
      </c>
      <c r="AW162" s="12" t="s">
        <v>32</v>
      </c>
      <c r="AX162" s="12" t="s">
        <v>84</v>
      </c>
      <c r="AY162" s="157" t="s">
        <v>177</v>
      </c>
    </row>
    <row r="163" spans="2:65" s="1" customFormat="1" ht="16.5" customHeight="1">
      <c r="B163" s="32"/>
      <c r="C163" s="136" t="s">
        <v>283</v>
      </c>
      <c r="D163" s="136" t="s">
        <v>180</v>
      </c>
      <c r="E163" s="137" t="s">
        <v>4213</v>
      </c>
      <c r="F163" s="138" t="s">
        <v>4214</v>
      </c>
      <c r="G163" s="139" t="s">
        <v>368</v>
      </c>
      <c r="H163" s="140">
        <v>205.44</v>
      </c>
      <c r="I163" s="141"/>
      <c r="J163" s="142">
        <f>ROUND(I163*H163,2)</f>
        <v>0</v>
      </c>
      <c r="K163" s="138" t="s">
        <v>4156</v>
      </c>
      <c r="L163" s="32"/>
      <c r="M163" s="143" t="s">
        <v>1</v>
      </c>
      <c r="N163" s="144" t="s">
        <v>42</v>
      </c>
      <c r="P163" s="145">
        <f>O163*H163</f>
        <v>0</v>
      </c>
      <c r="Q163" s="145">
        <v>0</v>
      </c>
      <c r="R163" s="145">
        <f>Q163*H163</f>
        <v>0</v>
      </c>
      <c r="S163" s="145">
        <v>0</v>
      </c>
      <c r="T163" s="146">
        <f>S163*H163</f>
        <v>0</v>
      </c>
      <c r="AR163" s="147" t="s">
        <v>115</v>
      </c>
      <c r="AT163" s="147" t="s">
        <v>180</v>
      </c>
      <c r="AU163" s="147" t="s">
        <v>84</v>
      </c>
      <c r="AY163" s="17" t="s">
        <v>177</v>
      </c>
      <c r="BE163" s="148">
        <f>IF(N163="základní",J163,0)</f>
        <v>0</v>
      </c>
      <c r="BF163" s="148">
        <f>IF(N163="snížená",J163,0)</f>
        <v>0</v>
      </c>
      <c r="BG163" s="148">
        <f>IF(N163="zákl. přenesená",J163,0)</f>
        <v>0</v>
      </c>
      <c r="BH163" s="148">
        <f>IF(N163="sníž. přenesená",J163,0)</f>
        <v>0</v>
      </c>
      <c r="BI163" s="148">
        <f>IF(N163="nulová",J163,0)</f>
        <v>0</v>
      </c>
      <c r="BJ163" s="17" t="s">
        <v>84</v>
      </c>
      <c r="BK163" s="148">
        <f>ROUND(I163*H163,2)</f>
        <v>0</v>
      </c>
      <c r="BL163" s="17" t="s">
        <v>115</v>
      </c>
      <c r="BM163" s="147" t="s">
        <v>343</v>
      </c>
    </row>
    <row r="164" spans="2:65" s="1" customFormat="1" ht="11.25">
      <c r="B164" s="32"/>
      <c r="D164" s="149" t="s">
        <v>186</v>
      </c>
      <c r="F164" s="150" t="s">
        <v>4214</v>
      </c>
      <c r="I164" s="151"/>
      <c r="L164" s="32"/>
      <c r="M164" s="152"/>
      <c r="T164" s="56"/>
      <c r="AT164" s="17" t="s">
        <v>186</v>
      </c>
      <c r="AU164" s="17" t="s">
        <v>84</v>
      </c>
    </row>
    <row r="165" spans="2:65" s="1" customFormat="1" ht="19.5">
      <c r="B165" s="32"/>
      <c r="D165" s="149" t="s">
        <v>784</v>
      </c>
      <c r="F165" s="193" t="s">
        <v>4215</v>
      </c>
      <c r="I165" s="151"/>
      <c r="L165" s="32"/>
      <c r="M165" s="152"/>
      <c r="T165" s="56"/>
      <c r="AT165" s="17" t="s">
        <v>784</v>
      </c>
      <c r="AU165" s="17" t="s">
        <v>84</v>
      </c>
    </row>
    <row r="166" spans="2:65" s="13" customFormat="1" ht="11.25">
      <c r="B166" s="163"/>
      <c r="D166" s="149" t="s">
        <v>240</v>
      </c>
      <c r="E166" s="164" t="s">
        <v>1</v>
      </c>
      <c r="F166" s="165" t="s">
        <v>4158</v>
      </c>
      <c r="H166" s="164" t="s">
        <v>1</v>
      </c>
      <c r="I166" s="166"/>
      <c r="L166" s="163"/>
      <c r="M166" s="167"/>
      <c r="T166" s="168"/>
      <c r="AT166" s="164" t="s">
        <v>240</v>
      </c>
      <c r="AU166" s="164" t="s">
        <v>84</v>
      </c>
      <c r="AV166" s="13" t="s">
        <v>84</v>
      </c>
      <c r="AW166" s="13" t="s">
        <v>32</v>
      </c>
      <c r="AX166" s="13" t="s">
        <v>77</v>
      </c>
      <c r="AY166" s="164" t="s">
        <v>177</v>
      </c>
    </row>
    <row r="167" spans="2:65" s="12" customFormat="1" ht="11.25">
      <c r="B167" s="156"/>
      <c r="D167" s="149" t="s">
        <v>240</v>
      </c>
      <c r="E167" s="157" t="s">
        <v>1</v>
      </c>
      <c r="F167" s="158" t="s">
        <v>4485</v>
      </c>
      <c r="H167" s="159">
        <v>205.44</v>
      </c>
      <c r="I167" s="160"/>
      <c r="L167" s="156"/>
      <c r="M167" s="161"/>
      <c r="T167" s="162"/>
      <c r="AT167" s="157" t="s">
        <v>240</v>
      </c>
      <c r="AU167" s="157" t="s">
        <v>84</v>
      </c>
      <c r="AV167" s="12" t="s">
        <v>86</v>
      </c>
      <c r="AW167" s="12" t="s">
        <v>32</v>
      </c>
      <c r="AX167" s="12" t="s">
        <v>77</v>
      </c>
      <c r="AY167" s="157" t="s">
        <v>177</v>
      </c>
    </row>
    <row r="168" spans="2:65" s="14" customFormat="1" ht="11.25">
      <c r="B168" s="169"/>
      <c r="D168" s="149" t="s">
        <v>240</v>
      </c>
      <c r="E168" s="170" t="s">
        <v>1</v>
      </c>
      <c r="F168" s="171" t="s">
        <v>263</v>
      </c>
      <c r="H168" s="172">
        <v>205.44</v>
      </c>
      <c r="I168" s="173"/>
      <c r="L168" s="169"/>
      <c r="M168" s="174"/>
      <c r="T168" s="175"/>
      <c r="AT168" s="170" t="s">
        <v>240</v>
      </c>
      <c r="AU168" s="170" t="s">
        <v>84</v>
      </c>
      <c r="AV168" s="14" t="s">
        <v>115</v>
      </c>
      <c r="AW168" s="14" t="s">
        <v>32</v>
      </c>
      <c r="AX168" s="14" t="s">
        <v>84</v>
      </c>
      <c r="AY168" s="170" t="s">
        <v>177</v>
      </c>
    </row>
    <row r="169" spans="2:65" s="1" customFormat="1" ht="16.5" customHeight="1">
      <c r="B169" s="32"/>
      <c r="C169" s="136" t="s">
        <v>290</v>
      </c>
      <c r="D169" s="136" t="s">
        <v>180</v>
      </c>
      <c r="E169" s="137" t="s">
        <v>4224</v>
      </c>
      <c r="F169" s="138" t="s">
        <v>4225</v>
      </c>
      <c r="G169" s="139" t="s">
        <v>368</v>
      </c>
      <c r="H169" s="140">
        <v>205.44</v>
      </c>
      <c r="I169" s="141"/>
      <c r="J169" s="142">
        <f>ROUND(I169*H169,2)</f>
        <v>0</v>
      </c>
      <c r="K169" s="138" t="s">
        <v>4156</v>
      </c>
      <c r="L169" s="32"/>
      <c r="M169" s="143" t="s">
        <v>1</v>
      </c>
      <c r="N169" s="144" t="s">
        <v>42</v>
      </c>
      <c r="P169" s="145">
        <f>O169*H169</f>
        <v>0</v>
      </c>
      <c r="Q169" s="145">
        <v>0</v>
      </c>
      <c r="R169" s="145">
        <f>Q169*H169</f>
        <v>0</v>
      </c>
      <c r="S169" s="145">
        <v>0</v>
      </c>
      <c r="T169" s="146">
        <f>S169*H169</f>
        <v>0</v>
      </c>
      <c r="AR169" s="147" t="s">
        <v>115</v>
      </c>
      <c r="AT169" s="147" t="s">
        <v>180</v>
      </c>
      <c r="AU169" s="147" t="s">
        <v>84</v>
      </c>
      <c r="AY169" s="17" t="s">
        <v>177</v>
      </c>
      <c r="BE169" s="148">
        <f>IF(N169="základní",J169,0)</f>
        <v>0</v>
      </c>
      <c r="BF169" s="148">
        <f>IF(N169="snížená",J169,0)</f>
        <v>0</v>
      </c>
      <c r="BG169" s="148">
        <f>IF(N169="zákl. přenesená",J169,0)</f>
        <v>0</v>
      </c>
      <c r="BH169" s="148">
        <f>IF(N169="sníž. přenesená",J169,0)</f>
        <v>0</v>
      </c>
      <c r="BI169" s="148">
        <f>IF(N169="nulová",J169,0)</f>
        <v>0</v>
      </c>
      <c r="BJ169" s="17" t="s">
        <v>84</v>
      </c>
      <c r="BK169" s="148">
        <f>ROUND(I169*H169,2)</f>
        <v>0</v>
      </c>
      <c r="BL169" s="17" t="s">
        <v>115</v>
      </c>
      <c r="BM169" s="147" t="s">
        <v>354</v>
      </c>
    </row>
    <row r="170" spans="2:65" s="1" customFormat="1" ht="11.25">
      <c r="B170" s="32"/>
      <c r="D170" s="149" t="s">
        <v>186</v>
      </c>
      <c r="F170" s="150" t="s">
        <v>4225</v>
      </c>
      <c r="I170" s="151"/>
      <c r="L170" s="32"/>
      <c r="M170" s="152"/>
      <c r="T170" s="56"/>
      <c r="AT170" s="17" t="s">
        <v>186</v>
      </c>
      <c r="AU170" s="17" t="s">
        <v>84</v>
      </c>
    </row>
    <row r="171" spans="2:65" s="1" customFormat="1" ht="19.5">
      <c r="B171" s="32"/>
      <c r="D171" s="149" t="s">
        <v>784</v>
      </c>
      <c r="F171" s="193" t="s">
        <v>4226</v>
      </c>
      <c r="I171" s="151"/>
      <c r="L171" s="32"/>
      <c r="M171" s="152"/>
      <c r="T171" s="56"/>
      <c r="AT171" s="17" t="s">
        <v>784</v>
      </c>
      <c r="AU171" s="17" t="s">
        <v>84</v>
      </c>
    </row>
    <row r="172" spans="2:65" s="13" customFormat="1" ht="11.25">
      <c r="B172" s="163"/>
      <c r="D172" s="149" t="s">
        <v>240</v>
      </c>
      <c r="E172" s="164" t="s">
        <v>1</v>
      </c>
      <c r="F172" s="165" t="s">
        <v>4244</v>
      </c>
      <c r="H172" s="164" t="s">
        <v>1</v>
      </c>
      <c r="I172" s="166"/>
      <c r="L172" s="163"/>
      <c r="M172" s="167"/>
      <c r="T172" s="168"/>
      <c r="AT172" s="164" t="s">
        <v>240</v>
      </c>
      <c r="AU172" s="164" t="s">
        <v>84</v>
      </c>
      <c r="AV172" s="13" t="s">
        <v>84</v>
      </c>
      <c r="AW172" s="13" t="s">
        <v>32</v>
      </c>
      <c r="AX172" s="13" t="s">
        <v>77</v>
      </c>
      <c r="AY172" s="164" t="s">
        <v>177</v>
      </c>
    </row>
    <row r="173" spans="2:65" s="12" customFormat="1" ht="11.25">
      <c r="B173" s="156"/>
      <c r="D173" s="149" t="s">
        <v>240</v>
      </c>
      <c r="E173" s="157" t="s">
        <v>1</v>
      </c>
      <c r="F173" s="158" t="s">
        <v>4486</v>
      </c>
      <c r="H173" s="159">
        <v>205.44</v>
      </c>
      <c r="I173" s="160"/>
      <c r="L173" s="156"/>
      <c r="M173" s="161"/>
      <c r="T173" s="162"/>
      <c r="AT173" s="157" t="s">
        <v>240</v>
      </c>
      <c r="AU173" s="157" t="s">
        <v>84</v>
      </c>
      <c r="AV173" s="12" t="s">
        <v>86</v>
      </c>
      <c r="AW173" s="12" t="s">
        <v>32</v>
      </c>
      <c r="AX173" s="12" t="s">
        <v>84</v>
      </c>
      <c r="AY173" s="157" t="s">
        <v>177</v>
      </c>
    </row>
    <row r="174" spans="2:65" s="1" customFormat="1" ht="16.5" customHeight="1">
      <c r="B174" s="32"/>
      <c r="C174" s="136" t="s">
        <v>299</v>
      </c>
      <c r="D174" s="136" t="s">
        <v>180</v>
      </c>
      <c r="E174" s="137" t="s">
        <v>4238</v>
      </c>
      <c r="F174" s="138" t="s">
        <v>4239</v>
      </c>
      <c r="G174" s="139" t="s">
        <v>256</v>
      </c>
      <c r="H174" s="140">
        <v>135.291</v>
      </c>
      <c r="I174" s="141"/>
      <c r="J174" s="142">
        <f>ROUND(I174*H174,2)</f>
        <v>0</v>
      </c>
      <c r="K174" s="138" t="s">
        <v>4156</v>
      </c>
      <c r="L174" s="32"/>
      <c r="M174" s="143" t="s">
        <v>1</v>
      </c>
      <c r="N174" s="144" t="s">
        <v>42</v>
      </c>
      <c r="P174" s="145">
        <f>O174*H174</f>
        <v>0</v>
      </c>
      <c r="Q174" s="145">
        <v>0</v>
      </c>
      <c r="R174" s="145">
        <f>Q174*H174</f>
        <v>0</v>
      </c>
      <c r="S174" s="145">
        <v>0</v>
      </c>
      <c r="T174" s="146">
        <f>S174*H174</f>
        <v>0</v>
      </c>
      <c r="AR174" s="147" t="s">
        <v>115</v>
      </c>
      <c r="AT174" s="147" t="s">
        <v>180</v>
      </c>
      <c r="AU174" s="147" t="s">
        <v>84</v>
      </c>
      <c r="AY174" s="17" t="s">
        <v>177</v>
      </c>
      <c r="BE174" s="148">
        <f>IF(N174="základní",J174,0)</f>
        <v>0</v>
      </c>
      <c r="BF174" s="148">
        <f>IF(N174="snížená",J174,0)</f>
        <v>0</v>
      </c>
      <c r="BG174" s="148">
        <f>IF(N174="zákl. přenesená",J174,0)</f>
        <v>0</v>
      </c>
      <c r="BH174" s="148">
        <f>IF(N174="sníž. přenesená",J174,0)</f>
        <v>0</v>
      </c>
      <c r="BI174" s="148">
        <f>IF(N174="nulová",J174,0)</f>
        <v>0</v>
      </c>
      <c r="BJ174" s="17" t="s">
        <v>84</v>
      </c>
      <c r="BK174" s="148">
        <f>ROUND(I174*H174,2)</f>
        <v>0</v>
      </c>
      <c r="BL174" s="17" t="s">
        <v>115</v>
      </c>
      <c r="BM174" s="147" t="s">
        <v>365</v>
      </c>
    </row>
    <row r="175" spans="2:65" s="1" customFormat="1" ht="11.25">
      <c r="B175" s="32"/>
      <c r="D175" s="149" t="s">
        <v>186</v>
      </c>
      <c r="F175" s="150" t="s">
        <v>4239</v>
      </c>
      <c r="I175" s="151"/>
      <c r="L175" s="32"/>
      <c r="M175" s="152"/>
      <c r="T175" s="56"/>
      <c r="AT175" s="17" t="s">
        <v>186</v>
      </c>
      <c r="AU175" s="17" t="s">
        <v>84</v>
      </c>
    </row>
    <row r="176" spans="2:65" s="1" customFormat="1" ht="19.5">
      <c r="B176" s="32"/>
      <c r="D176" s="149" t="s">
        <v>784</v>
      </c>
      <c r="F176" s="193" t="s">
        <v>4240</v>
      </c>
      <c r="I176" s="151"/>
      <c r="L176" s="32"/>
      <c r="M176" s="152"/>
      <c r="T176" s="56"/>
      <c r="AT176" s="17" t="s">
        <v>784</v>
      </c>
      <c r="AU176" s="17" t="s">
        <v>84</v>
      </c>
    </row>
    <row r="177" spans="2:65" s="13" customFormat="1" ht="11.25">
      <c r="B177" s="163"/>
      <c r="D177" s="149" t="s">
        <v>240</v>
      </c>
      <c r="E177" s="164" t="s">
        <v>1</v>
      </c>
      <c r="F177" s="165" t="s">
        <v>4241</v>
      </c>
      <c r="H177" s="164" t="s">
        <v>1</v>
      </c>
      <c r="I177" s="166"/>
      <c r="L177" s="163"/>
      <c r="M177" s="167"/>
      <c r="T177" s="168"/>
      <c r="AT177" s="164" t="s">
        <v>240</v>
      </c>
      <c r="AU177" s="164" t="s">
        <v>84</v>
      </c>
      <c r="AV177" s="13" t="s">
        <v>84</v>
      </c>
      <c r="AW177" s="13" t="s">
        <v>32</v>
      </c>
      <c r="AX177" s="13" t="s">
        <v>77</v>
      </c>
      <c r="AY177" s="164" t="s">
        <v>177</v>
      </c>
    </row>
    <row r="178" spans="2:65" s="13" customFormat="1" ht="11.25">
      <c r="B178" s="163"/>
      <c r="D178" s="149" t="s">
        <v>240</v>
      </c>
      <c r="E178" s="164" t="s">
        <v>1</v>
      </c>
      <c r="F178" s="165" t="s">
        <v>4482</v>
      </c>
      <c r="H178" s="164" t="s">
        <v>1</v>
      </c>
      <c r="I178" s="166"/>
      <c r="L178" s="163"/>
      <c r="M178" s="167"/>
      <c r="T178" s="168"/>
      <c r="AT178" s="164" t="s">
        <v>240</v>
      </c>
      <c r="AU178" s="164" t="s">
        <v>84</v>
      </c>
      <c r="AV178" s="13" t="s">
        <v>84</v>
      </c>
      <c r="AW178" s="13" t="s">
        <v>32</v>
      </c>
      <c r="AX178" s="13" t="s">
        <v>77</v>
      </c>
      <c r="AY178" s="164" t="s">
        <v>177</v>
      </c>
    </row>
    <row r="179" spans="2:65" s="12" customFormat="1" ht="11.25">
      <c r="B179" s="156"/>
      <c r="D179" s="149" t="s">
        <v>240</v>
      </c>
      <c r="E179" s="157" t="s">
        <v>1</v>
      </c>
      <c r="F179" s="158" t="s">
        <v>4487</v>
      </c>
      <c r="H179" s="159">
        <v>124.291</v>
      </c>
      <c r="I179" s="160"/>
      <c r="L179" s="156"/>
      <c r="M179" s="161"/>
      <c r="T179" s="162"/>
      <c r="AT179" s="157" t="s">
        <v>240</v>
      </c>
      <c r="AU179" s="157" t="s">
        <v>84</v>
      </c>
      <c r="AV179" s="12" t="s">
        <v>86</v>
      </c>
      <c r="AW179" s="12" t="s">
        <v>32</v>
      </c>
      <c r="AX179" s="12" t="s">
        <v>77</v>
      </c>
      <c r="AY179" s="157" t="s">
        <v>177</v>
      </c>
    </row>
    <row r="180" spans="2:65" s="13" customFormat="1" ht="11.25">
      <c r="B180" s="163"/>
      <c r="D180" s="149" t="s">
        <v>240</v>
      </c>
      <c r="E180" s="164" t="s">
        <v>1</v>
      </c>
      <c r="F180" s="165" t="s">
        <v>4181</v>
      </c>
      <c r="H180" s="164" t="s">
        <v>1</v>
      </c>
      <c r="I180" s="166"/>
      <c r="L180" s="163"/>
      <c r="M180" s="167"/>
      <c r="T180" s="168"/>
      <c r="AT180" s="164" t="s">
        <v>240</v>
      </c>
      <c r="AU180" s="164" t="s">
        <v>84</v>
      </c>
      <c r="AV180" s="13" t="s">
        <v>84</v>
      </c>
      <c r="AW180" s="13" t="s">
        <v>32</v>
      </c>
      <c r="AX180" s="13" t="s">
        <v>77</v>
      </c>
      <c r="AY180" s="164" t="s">
        <v>177</v>
      </c>
    </row>
    <row r="181" spans="2:65" s="12" customFormat="1" ht="11.25">
      <c r="B181" s="156"/>
      <c r="D181" s="149" t="s">
        <v>240</v>
      </c>
      <c r="E181" s="157" t="s">
        <v>1</v>
      </c>
      <c r="F181" s="158" t="s">
        <v>4488</v>
      </c>
      <c r="H181" s="159">
        <v>11</v>
      </c>
      <c r="I181" s="160"/>
      <c r="L181" s="156"/>
      <c r="M181" s="161"/>
      <c r="T181" s="162"/>
      <c r="AT181" s="157" t="s">
        <v>240</v>
      </c>
      <c r="AU181" s="157" t="s">
        <v>84</v>
      </c>
      <c r="AV181" s="12" t="s">
        <v>86</v>
      </c>
      <c r="AW181" s="12" t="s">
        <v>32</v>
      </c>
      <c r="AX181" s="12" t="s">
        <v>77</v>
      </c>
      <c r="AY181" s="157" t="s">
        <v>177</v>
      </c>
    </row>
    <row r="182" spans="2:65" s="14" customFormat="1" ht="11.25">
      <c r="B182" s="169"/>
      <c r="D182" s="149" t="s">
        <v>240</v>
      </c>
      <c r="E182" s="170" t="s">
        <v>1</v>
      </c>
      <c r="F182" s="171" t="s">
        <v>263</v>
      </c>
      <c r="H182" s="172">
        <v>135.291</v>
      </c>
      <c r="I182" s="173"/>
      <c r="L182" s="169"/>
      <c r="M182" s="174"/>
      <c r="T182" s="175"/>
      <c r="AT182" s="170" t="s">
        <v>240</v>
      </c>
      <c r="AU182" s="170" t="s">
        <v>84</v>
      </c>
      <c r="AV182" s="14" t="s">
        <v>115</v>
      </c>
      <c r="AW182" s="14" t="s">
        <v>32</v>
      </c>
      <c r="AX182" s="14" t="s">
        <v>84</v>
      </c>
      <c r="AY182" s="170" t="s">
        <v>177</v>
      </c>
    </row>
    <row r="183" spans="2:65" s="1" customFormat="1" ht="16.5" customHeight="1">
      <c r="B183" s="32"/>
      <c r="C183" s="136" t="s">
        <v>304</v>
      </c>
      <c r="D183" s="136" t="s">
        <v>180</v>
      </c>
      <c r="E183" s="137" t="s">
        <v>4247</v>
      </c>
      <c r="F183" s="138" t="s">
        <v>4248</v>
      </c>
      <c r="G183" s="139" t="s">
        <v>256</v>
      </c>
      <c r="H183" s="140">
        <v>77.682000000000002</v>
      </c>
      <c r="I183" s="141"/>
      <c r="J183" s="142">
        <f>ROUND(I183*H183,2)</f>
        <v>0</v>
      </c>
      <c r="K183" s="138" t="s">
        <v>4156</v>
      </c>
      <c r="L183" s="32"/>
      <c r="M183" s="143" t="s">
        <v>1</v>
      </c>
      <c r="N183" s="144" t="s">
        <v>42</v>
      </c>
      <c r="P183" s="145">
        <f>O183*H183</f>
        <v>0</v>
      </c>
      <c r="Q183" s="145">
        <v>0</v>
      </c>
      <c r="R183" s="145">
        <f>Q183*H183</f>
        <v>0</v>
      </c>
      <c r="S183" s="145">
        <v>0</v>
      </c>
      <c r="T183" s="146">
        <f>S183*H183</f>
        <v>0</v>
      </c>
      <c r="AR183" s="147" t="s">
        <v>115</v>
      </c>
      <c r="AT183" s="147" t="s">
        <v>180</v>
      </c>
      <c r="AU183" s="147" t="s">
        <v>84</v>
      </c>
      <c r="AY183" s="17" t="s">
        <v>177</v>
      </c>
      <c r="BE183" s="148">
        <f>IF(N183="základní",J183,0)</f>
        <v>0</v>
      </c>
      <c r="BF183" s="148">
        <f>IF(N183="snížená",J183,0)</f>
        <v>0</v>
      </c>
      <c r="BG183" s="148">
        <f>IF(N183="zákl. přenesená",J183,0)</f>
        <v>0</v>
      </c>
      <c r="BH183" s="148">
        <f>IF(N183="sníž. přenesená",J183,0)</f>
        <v>0</v>
      </c>
      <c r="BI183" s="148">
        <f>IF(N183="nulová",J183,0)</f>
        <v>0</v>
      </c>
      <c r="BJ183" s="17" t="s">
        <v>84</v>
      </c>
      <c r="BK183" s="148">
        <f>ROUND(I183*H183,2)</f>
        <v>0</v>
      </c>
      <c r="BL183" s="17" t="s">
        <v>115</v>
      </c>
      <c r="BM183" s="147" t="s">
        <v>378</v>
      </c>
    </row>
    <row r="184" spans="2:65" s="1" customFormat="1" ht="11.25">
      <c r="B184" s="32"/>
      <c r="D184" s="149" t="s">
        <v>186</v>
      </c>
      <c r="F184" s="150" t="s">
        <v>4248</v>
      </c>
      <c r="I184" s="151"/>
      <c r="L184" s="32"/>
      <c r="M184" s="152"/>
      <c r="T184" s="56"/>
      <c r="AT184" s="17" t="s">
        <v>186</v>
      </c>
      <c r="AU184" s="17" t="s">
        <v>84</v>
      </c>
    </row>
    <row r="185" spans="2:65" s="1" customFormat="1" ht="39">
      <c r="B185" s="32"/>
      <c r="D185" s="149" t="s">
        <v>784</v>
      </c>
      <c r="F185" s="193" t="s">
        <v>4249</v>
      </c>
      <c r="I185" s="151"/>
      <c r="L185" s="32"/>
      <c r="M185" s="152"/>
      <c r="T185" s="56"/>
      <c r="AT185" s="17" t="s">
        <v>784</v>
      </c>
      <c r="AU185" s="17" t="s">
        <v>84</v>
      </c>
    </row>
    <row r="186" spans="2:65" s="13" customFormat="1" ht="11.25">
      <c r="B186" s="163"/>
      <c r="D186" s="149" t="s">
        <v>240</v>
      </c>
      <c r="E186" s="164" t="s">
        <v>1</v>
      </c>
      <c r="F186" s="165" t="s">
        <v>4158</v>
      </c>
      <c r="H186" s="164" t="s">
        <v>1</v>
      </c>
      <c r="I186" s="166"/>
      <c r="L186" s="163"/>
      <c r="M186" s="167"/>
      <c r="T186" s="168"/>
      <c r="AT186" s="164" t="s">
        <v>240</v>
      </c>
      <c r="AU186" s="164" t="s">
        <v>84</v>
      </c>
      <c r="AV186" s="13" t="s">
        <v>84</v>
      </c>
      <c r="AW186" s="13" t="s">
        <v>32</v>
      </c>
      <c r="AX186" s="13" t="s">
        <v>77</v>
      </c>
      <c r="AY186" s="164" t="s">
        <v>177</v>
      </c>
    </row>
    <row r="187" spans="2:65" s="12" customFormat="1" ht="11.25">
      <c r="B187" s="156"/>
      <c r="D187" s="149" t="s">
        <v>240</v>
      </c>
      <c r="E187" s="157" t="s">
        <v>1</v>
      </c>
      <c r="F187" s="158" t="s">
        <v>4489</v>
      </c>
      <c r="H187" s="159">
        <v>77.682000000000002</v>
      </c>
      <c r="I187" s="160"/>
      <c r="L187" s="156"/>
      <c r="M187" s="161"/>
      <c r="T187" s="162"/>
      <c r="AT187" s="157" t="s">
        <v>240</v>
      </c>
      <c r="AU187" s="157" t="s">
        <v>84</v>
      </c>
      <c r="AV187" s="12" t="s">
        <v>86</v>
      </c>
      <c r="AW187" s="12" t="s">
        <v>32</v>
      </c>
      <c r="AX187" s="12" t="s">
        <v>77</v>
      </c>
      <c r="AY187" s="157" t="s">
        <v>177</v>
      </c>
    </row>
    <row r="188" spans="2:65" s="14" customFormat="1" ht="11.25">
      <c r="B188" s="169"/>
      <c r="D188" s="149" t="s">
        <v>240</v>
      </c>
      <c r="E188" s="170" t="s">
        <v>1</v>
      </c>
      <c r="F188" s="171" t="s">
        <v>263</v>
      </c>
      <c r="H188" s="172">
        <v>77.682000000000002</v>
      </c>
      <c r="I188" s="173"/>
      <c r="L188" s="169"/>
      <c r="M188" s="174"/>
      <c r="T188" s="175"/>
      <c r="AT188" s="170" t="s">
        <v>240</v>
      </c>
      <c r="AU188" s="170" t="s">
        <v>84</v>
      </c>
      <c r="AV188" s="14" t="s">
        <v>115</v>
      </c>
      <c r="AW188" s="14" t="s">
        <v>32</v>
      </c>
      <c r="AX188" s="14" t="s">
        <v>84</v>
      </c>
      <c r="AY188" s="170" t="s">
        <v>177</v>
      </c>
    </row>
    <row r="189" spans="2:65" s="1" customFormat="1" ht="16.5" customHeight="1">
      <c r="B189" s="32"/>
      <c r="C189" s="136" t="s">
        <v>311</v>
      </c>
      <c r="D189" s="136" t="s">
        <v>180</v>
      </c>
      <c r="E189" s="137" t="s">
        <v>4266</v>
      </c>
      <c r="F189" s="138" t="s">
        <v>4267</v>
      </c>
      <c r="G189" s="139" t="s">
        <v>307</v>
      </c>
      <c r="H189" s="140">
        <v>153.81</v>
      </c>
      <c r="I189" s="141"/>
      <c r="J189" s="142">
        <f>ROUND(I189*H189,2)</f>
        <v>0</v>
      </c>
      <c r="K189" s="138" t="s">
        <v>4156</v>
      </c>
      <c r="L189" s="32"/>
      <c r="M189" s="143" t="s">
        <v>1</v>
      </c>
      <c r="N189" s="144" t="s">
        <v>42</v>
      </c>
      <c r="P189" s="145">
        <f>O189*H189</f>
        <v>0</v>
      </c>
      <c r="Q189" s="145">
        <v>0</v>
      </c>
      <c r="R189" s="145">
        <f>Q189*H189</f>
        <v>0</v>
      </c>
      <c r="S189" s="145">
        <v>0</v>
      </c>
      <c r="T189" s="146">
        <f>S189*H189</f>
        <v>0</v>
      </c>
      <c r="AR189" s="147" t="s">
        <v>115</v>
      </c>
      <c r="AT189" s="147" t="s">
        <v>180</v>
      </c>
      <c r="AU189" s="147" t="s">
        <v>84</v>
      </c>
      <c r="AY189" s="17" t="s">
        <v>177</v>
      </c>
      <c r="BE189" s="148">
        <f>IF(N189="základní",J189,0)</f>
        <v>0</v>
      </c>
      <c r="BF189" s="148">
        <f>IF(N189="snížená",J189,0)</f>
        <v>0</v>
      </c>
      <c r="BG189" s="148">
        <f>IF(N189="zákl. přenesená",J189,0)</f>
        <v>0</v>
      </c>
      <c r="BH189" s="148">
        <f>IF(N189="sníž. přenesená",J189,0)</f>
        <v>0</v>
      </c>
      <c r="BI189" s="148">
        <f>IF(N189="nulová",J189,0)</f>
        <v>0</v>
      </c>
      <c r="BJ189" s="17" t="s">
        <v>84</v>
      </c>
      <c r="BK189" s="148">
        <f>ROUND(I189*H189,2)</f>
        <v>0</v>
      </c>
      <c r="BL189" s="17" t="s">
        <v>115</v>
      </c>
      <c r="BM189" s="147" t="s">
        <v>390</v>
      </c>
    </row>
    <row r="190" spans="2:65" s="1" customFormat="1" ht="11.25">
      <c r="B190" s="32"/>
      <c r="D190" s="149" t="s">
        <v>186</v>
      </c>
      <c r="F190" s="150" t="s">
        <v>4267</v>
      </c>
      <c r="I190" s="151"/>
      <c r="L190" s="32"/>
      <c r="M190" s="152"/>
      <c r="T190" s="56"/>
      <c r="AT190" s="17" t="s">
        <v>186</v>
      </c>
      <c r="AU190" s="17" t="s">
        <v>84</v>
      </c>
    </row>
    <row r="191" spans="2:65" s="13" customFormat="1" ht="11.25">
      <c r="B191" s="163"/>
      <c r="D191" s="149" t="s">
        <v>240</v>
      </c>
      <c r="E191" s="164" t="s">
        <v>1</v>
      </c>
      <c r="F191" s="165" t="s">
        <v>4211</v>
      </c>
      <c r="H191" s="164" t="s">
        <v>1</v>
      </c>
      <c r="I191" s="166"/>
      <c r="L191" s="163"/>
      <c r="M191" s="167"/>
      <c r="T191" s="168"/>
      <c r="AT191" s="164" t="s">
        <v>240</v>
      </c>
      <c r="AU191" s="164" t="s">
        <v>84</v>
      </c>
      <c r="AV191" s="13" t="s">
        <v>84</v>
      </c>
      <c r="AW191" s="13" t="s">
        <v>32</v>
      </c>
      <c r="AX191" s="13" t="s">
        <v>77</v>
      </c>
      <c r="AY191" s="164" t="s">
        <v>177</v>
      </c>
    </row>
    <row r="192" spans="2:65" s="13" customFormat="1" ht="11.25">
      <c r="B192" s="163"/>
      <c r="D192" s="149" t="s">
        <v>240</v>
      </c>
      <c r="E192" s="164" t="s">
        <v>1</v>
      </c>
      <c r="F192" s="165" t="s">
        <v>4270</v>
      </c>
      <c r="H192" s="164" t="s">
        <v>1</v>
      </c>
      <c r="I192" s="166"/>
      <c r="L192" s="163"/>
      <c r="M192" s="167"/>
      <c r="T192" s="168"/>
      <c r="AT192" s="164" t="s">
        <v>240</v>
      </c>
      <c r="AU192" s="164" t="s">
        <v>84</v>
      </c>
      <c r="AV192" s="13" t="s">
        <v>84</v>
      </c>
      <c r="AW192" s="13" t="s">
        <v>32</v>
      </c>
      <c r="AX192" s="13" t="s">
        <v>77</v>
      </c>
      <c r="AY192" s="164" t="s">
        <v>177</v>
      </c>
    </row>
    <row r="193" spans="2:65" s="12" customFormat="1" ht="11.25">
      <c r="B193" s="156"/>
      <c r="D193" s="149" t="s">
        <v>240</v>
      </c>
      <c r="E193" s="157" t="s">
        <v>1</v>
      </c>
      <c r="F193" s="158" t="s">
        <v>4490</v>
      </c>
      <c r="H193" s="159">
        <v>153.81</v>
      </c>
      <c r="I193" s="160"/>
      <c r="L193" s="156"/>
      <c r="M193" s="161"/>
      <c r="T193" s="162"/>
      <c r="AT193" s="157" t="s">
        <v>240</v>
      </c>
      <c r="AU193" s="157" t="s">
        <v>84</v>
      </c>
      <c r="AV193" s="12" t="s">
        <v>86</v>
      </c>
      <c r="AW193" s="12" t="s">
        <v>32</v>
      </c>
      <c r="AX193" s="12" t="s">
        <v>84</v>
      </c>
      <c r="AY193" s="157" t="s">
        <v>177</v>
      </c>
    </row>
    <row r="194" spans="2:65" s="1" customFormat="1" ht="16.5" customHeight="1">
      <c r="B194" s="32"/>
      <c r="C194" s="136" t="s">
        <v>8</v>
      </c>
      <c r="D194" s="136" t="s">
        <v>180</v>
      </c>
      <c r="E194" s="137" t="s">
        <v>4271</v>
      </c>
      <c r="F194" s="138" t="s">
        <v>4272</v>
      </c>
      <c r="G194" s="139" t="s">
        <v>256</v>
      </c>
      <c r="H194" s="140">
        <v>14.124000000000001</v>
      </c>
      <c r="I194" s="141"/>
      <c r="J194" s="142">
        <f>ROUND(I194*H194,2)</f>
        <v>0</v>
      </c>
      <c r="K194" s="138" t="s">
        <v>4156</v>
      </c>
      <c r="L194" s="32"/>
      <c r="M194" s="143" t="s">
        <v>1</v>
      </c>
      <c r="N194" s="144" t="s">
        <v>42</v>
      </c>
      <c r="P194" s="145">
        <f>O194*H194</f>
        <v>0</v>
      </c>
      <c r="Q194" s="145">
        <v>0</v>
      </c>
      <c r="R194" s="145">
        <f>Q194*H194</f>
        <v>0</v>
      </c>
      <c r="S194" s="145">
        <v>0</v>
      </c>
      <c r="T194" s="146">
        <f>S194*H194</f>
        <v>0</v>
      </c>
      <c r="AR194" s="147" t="s">
        <v>115</v>
      </c>
      <c r="AT194" s="147" t="s">
        <v>180</v>
      </c>
      <c r="AU194" s="147" t="s">
        <v>84</v>
      </c>
      <c r="AY194" s="17" t="s">
        <v>177</v>
      </c>
      <c r="BE194" s="148">
        <f>IF(N194="základní",J194,0)</f>
        <v>0</v>
      </c>
      <c r="BF194" s="148">
        <f>IF(N194="snížená",J194,0)</f>
        <v>0</v>
      </c>
      <c r="BG194" s="148">
        <f>IF(N194="zákl. přenesená",J194,0)</f>
        <v>0</v>
      </c>
      <c r="BH194" s="148">
        <f>IF(N194="sníž. přenesená",J194,0)</f>
        <v>0</v>
      </c>
      <c r="BI194" s="148">
        <f>IF(N194="nulová",J194,0)</f>
        <v>0</v>
      </c>
      <c r="BJ194" s="17" t="s">
        <v>84</v>
      </c>
      <c r="BK194" s="148">
        <f>ROUND(I194*H194,2)</f>
        <v>0</v>
      </c>
      <c r="BL194" s="17" t="s">
        <v>115</v>
      </c>
      <c r="BM194" s="147" t="s">
        <v>402</v>
      </c>
    </row>
    <row r="195" spans="2:65" s="1" customFormat="1" ht="11.25">
      <c r="B195" s="32"/>
      <c r="D195" s="149" t="s">
        <v>186</v>
      </c>
      <c r="F195" s="150" t="s">
        <v>4272</v>
      </c>
      <c r="I195" s="151"/>
      <c r="L195" s="32"/>
      <c r="M195" s="152"/>
      <c r="T195" s="56"/>
      <c r="AT195" s="17" t="s">
        <v>186</v>
      </c>
      <c r="AU195" s="17" t="s">
        <v>84</v>
      </c>
    </row>
    <row r="196" spans="2:65" s="1" customFormat="1" ht="29.25">
      <c r="B196" s="32"/>
      <c r="D196" s="149" t="s">
        <v>784</v>
      </c>
      <c r="F196" s="193" t="s">
        <v>4273</v>
      </c>
      <c r="I196" s="151"/>
      <c r="L196" s="32"/>
      <c r="M196" s="152"/>
      <c r="T196" s="56"/>
      <c r="AT196" s="17" t="s">
        <v>784</v>
      </c>
      <c r="AU196" s="17" t="s">
        <v>84</v>
      </c>
    </row>
    <row r="197" spans="2:65" s="13" customFormat="1" ht="11.25">
      <c r="B197" s="163"/>
      <c r="D197" s="149" t="s">
        <v>240</v>
      </c>
      <c r="E197" s="164" t="s">
        <v>1</v>
      </c>
      <c r="F197" s="165" t="s">
        <v>4158</v>
      </c>
      <c r="H197" s="164" t="s">
        <v>1</v>
      </c>
      <c r="I197" s="166"/>
      <c r="L197" s="163"/>
      <c r="M197" s="167"/>
      <c r="T197" s="168"/>
      <c r="AT197" s="164" t="s">
        <v>240</v>
      </c>
      <c r="AU197" s="164" t="s">
        <v>84</v>
      </c>
      <c r="AV197" s="13" t="s">
        <v>84</v>
      </c>
      <c r="AW197" s="13" t="s">
        <v>32</v>
      </c>
      <c r="AX197" s="13" t="s">
        <v>77</v>
      </c>
      <c r="AY197" s="164" t="s">
        <v>177</v>
      </c>
    </row>
    <row r="198" spans="2:65" s="12" customFormat="1" ht="11.25">
      <c r="B198" s="156"/>
      <c r="D198" s="149" t="s">
        <v>240</v>
      </c>
      <c r="E198" s="157" t="s">
        <v>1</v>
      </c>
      <c r="F198" s="158" t="s">
        <v>4491</v>
      </c>
      <c r="H198" s="159">
        <v>14.124000000000001</v>
      </c>
      <c r="I198" s="160"/>
      <c r="L198" s="156"/>
      <c r="M198" s="161"/>
      <c r="T198" s="162"/>
      <c r="AT198" s="157" t="s">
        <v>240</v>
      </c>
      <c r="AU198" s="157" t="s">
        <v>84</v>
      </c>
      <c r="AV198" s="12" t="s">
        <v>86</v>
      </c>
      <c r="AW198" s="12" t="s">
        <v>32</v>
      </c>
      <c r="AX198" s="12" t="s">
        <v>77</v>
      </c>
      <c r="AY198" s="157" t="s">
        <v>177</v>
      </c>
    </row>
    <row r="199" spans="2:65" s="14" customFormat="1" ht="11.25">
      <c r="B199" s="169"/>
      <c r="D199" s="149" t="s">
        <v>240</v>
      </c>
      <c r="E199" s="170" t="s">
        <v>1</v>
      </c>
      <c r="F199" s="171" t="s">
        <v>263</v>
      </c>
      <c r="H199" s="172">
        <v>14.124000000000001</v>
      </c>
      <c r="I199" s="173"/>
      <c r="L199" s="169"/>
      <c r="M199" s="174"/>
      <c r="T199" s="175"/>
      <c r="AT199" s="170" t="s">
        <v>240</v>
      </c>
      <c r="AU199" s="170" t="s">
        <v>84</v>
      </c>
      <c r="AV199" s="14" t="s">
        <v>115</v>
      </c>
      <c r="AW199" s="14" t="s">
        <v>32</v>
      </c>
      <c r="AX199" s="14" t="s">
        <v>84</v>
      </c>
      <c r="AY199" s="170" t="s">
        <v>177</v>
      </c>
    </row>
    <row r="200" spans="2:65" s="1" customFormat="1" ht="16.5" customHeight="1">
      <c r="B200" s="32"/>
      <c r="C200" s="136" t="s">
        <v>322</v>
      </c>
      <c r="D200" s="136" t="s">
        <v>180</v>
      </c>
      <c r="E200" s="137" t="s">
        <v>4275</v>
      </c>
      <c r="F200" s="138" t="s">
        <v>4276</v>
      </c>
      <c r="G200" s="139" t="s">
        <v>256</v>
      </c>
      <c r="H200" s="140">
        <v>14.124000000000001</v>
      </c>
      <c r="I200" s="141"/>
      <c r="J200" s="142">
        <f>ROUND(I200*H200,2)</f>
        <v>0</v>
      </c>
      <c r="K200" s="138" t="s">
        <v>4156</v>
      </c>
      <c r="L200" s="32"/>
      <c r="M200" s="143" t="s">
        <v>1</v>
      </c>
      <c r="N200" s="144" t="s">
        <v>42</v>
      </c>
      <c r="P200" s="145">
        <f>O200*H200</f>
        <v>0</v>
      </c>
      <c r="Q200" s="145">
        <v>0</v>
      </c>
      <c r="R200" s="145">
        <f>Q200*H200</f>
        <v>0</v>
      </c>
      <c r="S200" s="145">
        <v>0</v>
      </c>
      <c r="T200" s="146">
        <f>S200*H200</f>
        <v>0</v>
      </c>
      <c r="AR200" s="147" t="s">
        <v>115</v>
      </c>
      <c r="AT200" s="147" t="s">
        <v>180</v>
      </c>
      <c r="AU200" s="147" t="s">
        <v>84</v>
      </c>
      <c r="AY200" s="17" t="s">
        <v>177</v>
      </c>
      <c r="BE200" s="148">
        <f>IF(N200="základní",J200,0)</f>
        <v>0</v>
      </c>
      <c r="BF200" s="148">
        <f>IF(N200="snížená",J200,0)</f>
        <v>0</v>
      </c>
      <c r="BG200" s="148">
        <f>IF(N200="zákl. přenesená",J200,0)</f>
        <v>0</v>
      </c>
      <c r="BH200" s="148">
        <f>IF(N200="sníž. přenesená",J200,0)</f>
        <v>0</v>
      </c>
      <c r="BI200" s="148">
        <f>IF(N200="nulová",J200,0)</f>
        <v>0</v>
      </c>
      <c r="BJ200" s="17" t="s">
        <v>84</v>
      </c>
      <c r="BK200" s="148">
        <f>ROUND(I200*H200,2)</f>
        <v>0</v>
      </c>
      <c r="BL200" s="17" t="s">
        <v>115</v>
      </c>
      <c r="BM200" s="147" t="s">
        <v>412</v>
      </c>
    </row>
    <row r="201" spans="2:65" s="1" customFormat="1" ht="11.25">
      <c r="B201" s="32"/>
      <c r="D201" s="149" t="s">
        <v>186</v>
      </c>
      <c r="F201" s="150" t="s">
        <v>4276</v>
      </c>
      <c r="I201" s="151"/>
      <c r="L201" s="32"/>
      <c r="M201" s="152"/>
      <c r="T201" s="56"/>
      <c r="AT201" s="17" t="s">
        <v>186</v>
      </c>
      <c r="AU201" s="17" t="s">
        <v>84</v>
      </c>
    </row>
    <row r="202" spans="2:65" s="1" customFormat="1" ht="29.25">
      <c r="B202" s="32"/>
      <c r="D202" s="149" t="s">
        <v>784</v>
      </c>
      <c r="F202" s="193" t="s">
        <v>4273</v>
      </c>
      <c r="I202" s="151"/>
      <c r="L202" s="32"/>
      <c r="M202" s="152"/>
      <c r="T202" s="56"/>
      <c r="AT202" s="17" t="s">
        <v>784</v>
      </c>
      <c r="AU202" s="17" t="s">
        <v>84</v>
      </c>
    </row>
    <row r="203" spans="2:65" s="13" customFormat="1" ht="11.25">
      <c r="B203" s="163"/>
      <c r="D203" s="149" t="s">
        <v>240</v>
      </c>
      <c r="E203" s="164" t="s">
        <v>1</v>
      </c>
      <c r="F203" s="165" t="s">
        <v>4492</v>
      </c>
      <c r="H203" s="164" t="s">
        <v>1</v>
      </c>
      <c r="I203" s="166"/>
      <c r="L203" s="163"/>
      <c r="M203" s="167"/>
      <c r="T203" s="168"/>
      <c r="AT203" s="164" t="s">
        <v>240</v>
      </c>
      <c r="AU203" s="164" t="s">
        <v>84</v>
      </c>
      <c r="AV203" s="13" t="s">
        <v>84</v>
      </c>
      <c r="AW203" s="13" t="s">
        <v>32</v>
      </c>
      <c r="AX203" s="13" t="s">
        <v>77</v>
      </c>
      <c r="AY203" s="164" t="s">
        <v>177</v>
      </c>
    </row>
    <row r="204" spans="2:65" s="12" customFormat="1" ht="11.25">
      <c r="B204" s="156"/>
      <c r="D204" s="149" t="s">
        <v>240</v>
      </c>
      <c r="E204" s="157" t="s">
        <v>1</v>
      </c>
      <c r="F204" s="158" t="s">
        <v>4493</v>
      </c>
      <c r="H204" s="159">
        <v>14.124000000000001</v>
      </c>
      <c r="I204" s="160"/>
      <c r="L204" s="156"/>
      <c r="M204" s="161"/>
      <c r="T204" s="162"/>
      <c r="AT204" s="157" t="s">
        <v>240</v>
      </c>
      <c r="AU204" s="157" t="s">
        <v>84</v>
      </c>
      <c r="AV204" s="12" t="s">
        <v>86</v>
      </c>
      <c r="AW204" s="12" t="s">
        <v>32</v>
      </c>
      <c r="AX204" s="12" t="s">
        <v>84</v>
      </c>
      <c r="AY204" s="157" t="s">
        <v>177</v>
      </c>
    </row>
    <row r="205" spans="2:65" s="1" customFormat="1" ht="16.5" customHeight="1">
      <c r="B205" s="32"/>
      <c r="C205" s="136" t="s">
        <v>343</v>
      </c>
      <c r="D205" s="136" t="s">
        <v>180</v>
      </c>
      <c r="E205" s="137" t="s">
        <v>4494</v>
      </c>
      <c r="F205" s="138" t="s">
        <v>4495</v>
      </c>
      <c r="G205" s="139" t="s">
        <v>307</v>
      </c>
      <c r="H205" s="140">
        <v>27.966000000000001</v>
      </c>
      <c r="I205" s="141"/>
      <c r="J205" s="142">
        <f>ROUND(I205*H205,2)</f>
        <v>0</v>
      </c>
      <c r="K205" s="138" t="s">
        <v>4156</v>
      </c>
      <c r="L205" s="32"/>
      <c r="M205" s="143" t="s">
        <v>1</v>
      </c>
      <c r="N205" s="144" t="s">
        <v>42</v>
      </c>
      <c r="P205" s="145">
        <f>O205*H205</f>
        <v>0</v>
      </c>
      <c r="Q205" s="145">
        <v>0</v>
      </c>
      <c r="R205" s="145">
        <f>Q205*H205</f>
        <v>0</v>
      </c>
      <c r="S205" s="145">
        <v>0</v>
      </c>
      <c r="T205" s="146">
        <f>S205*H205</f>
        <v>0</v>
      </c>
      <c r="AR205" s="147" t="s">
        <v>115</v>
      </c>
      <c r="AT205" s="147" t="s">
        <v>180</v>
      </c>
      <c r="AU205" s="147" t="s">
        <v>84</v>
      </c>
      <c r="AY205" s="17" t="s">
        <v>177</v>
      </c>
      <c r="BE205" s="148">
        <f>IF(N205="základní",J205,0)</f>
        <v>0</v>
      </c>
      <c r="BF205" s="148">
        <f>IF(N205="snížená",J205,0)</f>
        <v>0</v>
      </c>
      <c r="BG205" s="148">
        <f>IF(N205="zákl. přenesená",J205,0)</f>
        <v>0</v>
      </c>
      <c r="BH205" s="148">
        <f>IF(N205="sníž. přenesená",J205,0)</f>
        <v>0</v>
      </c>
      <c r="BI205" s="148">
        <f>IF(N205="nulová",J205,0)</f>
        <v>0</v>
      </c>
      <c r="BJ205" s="17" t="s">
        <v>84</v>
      </c>
      <c r="BK205" s="148">
        <f>ROUND(I205*H205,2)</f>
        <v>0</v>
      </c>
      <c r="BL205" s="17" t="s">
        <v>115</v>
      </c>
      <c r="BM205" s="147" t="s">
        <v>425</v>
      </c>
    </row>
    <row r="206" spans="2:65" s="1" customFormat="1" ht="11.25">
      <c r="B206" s="32"/>
      <c r="D206" s="149" t="s">
        <v>186</v>
      </c>
      <c r="F206" s="150" t="s">
        <v>4495</v>
      </c>
      <c r="I206" s="151"/>
      <c r="L206" s="32"/>
      <c r="M206" s="152"/>
      <c r="T206" s="56"/>
      <c r="AT206" s="17" t="s">
        <v>186</v>
      </c>
      <c r="AU206" s="17" t="s">
        <v>84</v>
      </c>
    </row>
    <row r="207" spans="2:65" s="13" customFormat="1" ht="11.25">
      <c r="B207" s="163"/>
      <c r="D207" s="149" t="s">
        <v>240</v>
      </c>
      <c r="E207" s="164" t="s">
        <v>1</v>
      </c>
      <c r="F207" s="165" t="s">
        <v>4227</v>
      </c>
      <c r="H207" s="164" t="s">
        <v>1</v>
      </c>
      <c r="I207" s="166"/>
      <c r="L207" s="163"/>
      <c r="M207" s="167"/>
      <c r="T207" s="168"/>
      <c r="AT207" s="164" t="s">
        <v>240</v>
      </c>
      <c r="AU207" s="164" t="s">
        <v>84</v>
      </c>
      <c r="AV207" s="13" t="s">
        <v>84</v>
      </c>
      <c r="AW207" s="13" t="s">
        <v>32</v>
      </c>
      <c r="AX207" s="13" t="s">
        <v>77</v>
      </c>
      <c r="AY207" s="164" t="s">
        <v>177</v>
      </c>
    </row>
    <row r="208" spans="2:65" s="13" customFormat="1" ht="11.25">
      <c r="B208" s="163"/>
      <c r="D208" s="149" t="s">
        <v>240</v>
      </c>
      <c r="E208" s="164" t="s">
        <v>1</v>
      </c>
      <c r="F208" s="165" t="s">
        <v>4270</v>
      </c>
      <c r="H208" s="164" t="s">
        <v>1</v>
      </c>
      <c r="I208" s="166"/>
      <c r="L208" s="163"/>
      <c r="M208" s="167"/>
      <c r="T208" s="168"/>
      <c r="AT208" s="164" t="s">
        <v>240</v>
      </c>
      <c r="AU208" s="164" t="s">
        <v>84</v>
      </c>
      <c r="AV208" s="13" t="s">
        <v>84</v>
      </c>
      <c r="AW208" s="13" t="s">
        <v>32</v>
      </c>
      <c r="AX208" s="13" t="s">
        <v>77</v>
      </c>
      <c r="AY208" s="164" t="s">
        <v>177</v>
      </c>
    </row>
    <row r="209" spans="2:65" s="12" customFormat="1" ht="11.25">
      <c r="B209" s="156"/>
      <c r="D209" s="149" t="s">
        <v>240</v>
      </c>
      <c r="E209" s="157" t="s">
        <v>1</v>
      </c>
      <c r="F209" s="158" t="s">
        <v>4496</v>
      </c>
      <c r="H209" s="159">
        <v>27.966000000000001</v>
      </c>
      <c r="I209" s="160"/>
      <c r="L209" s="156"/>
      <c r="M209" s="161"/>
      <c r="T209" s="162"/>
      <c r="AT209" s="157" t="s">
        <v>240</v>
      </c>
      <c r="AU209" s="157" t="s">
        <v>84</v>
      </c>
      <c r="AV209" s="12" t="s">
        <v>86</v>
      </c>
      <c r="AW209" s="12" t="s">
        <v>32</v>
      </c>
      <c r="AX209" s="12" t="s">
        <v>84</v>
      </c>
      <c r="AY209" s="157" t="s">
        <v>177</v>
      </c>
    </row>
    <row r="210" spans="2:65" s="1" customFormat="1" ht="16.5" customHeight="1">
      <c r="B210" s="32"/>
      <c r="C210" s="136" t="s">
        <v>350</v>
      </c>
      <c r="D210" s="136" t="s">
        <v>180</v>
      </c>
      <c r="E210" s="137" t="s">
        <v>4283</v>
      </c>
      <c r="F210" s="138" t="s">
        <v>4284</v>
      </c>
      <c r="G210" s="139" t="s">
        <v>368</v>
      </c>
      <c r="H210" s="140">
        <v>70.62</v>
      </c>
      <c r="I210" s="141"/>
      <c r="J210" s="142">
        <f>ROUND(I210*H210,2)</f>
        <v>0</v>
      </c>
      <c r="K210" s="138" t="s">
        <v>4285</v>
      </c>
      <c r="L210" s="32"/>
      <c r="M210" s="143" t="s">
        <v>1</v>
      </c>
      <c r="N210" s="144" t="s">
        <v>42</v>
      </c>
      <c r="P210" s="145">
        <f>O210*H210</f>
        <v>0</v>
      </c>
      <c r="Q210" s="145">
        <v>0</v>
      </c>
      <c r="R210" s="145">
        <f>Q210*H210</f>
        <v>0</v>
      </c>
      <c r="S210" s="145">
        <v>0</v>
      </c>
      <c r="T210" s="146">
        <f>S210*H210</f>
        <v>0</v>
      </c>
      <c r="AR210" s="147" t="s">
        <v>115</v>
      </c>
      <c r="AT210" s="147" t="s">
        <v>180</v>
      </c>
      <c r="AU210" s="147" t="s">
        <v>84</v>
      </c>
      <c r="AY210" s="17" t="s">
        <v>177</v>
      </c>
      <c r="BE210" s="148">
        <f>IF(N210="základní",J210,0)</f>
        <v>0</v>
      </c>
      <c r="BF210" s="148">
        <f>IF(N210="snížená",J210,0)</f>
        <v>0</v>
      </c>
      <c r="BG210" s="148">
        <f>IF(N210="zákl. přenesená",J210,0)</f>
        <v>0</v>
      </c>
      <c r="BH210" s="148">
        <f>IF(N210="sníž. přenesená",J210,0)</f>
        <v>0</v>
      </c>
      <c r="BI210" s="148">
        <f>IF(N210="nulová",J210,0)</f>
        <v>0</v>
      </c>
      <c r="BJ210" s="17" t="s">
        <v>84</v>
      </c>
      <c r="BK210" s="148">
        <f>ROUND(I210*H210,2)</f>
        <v>0</v>
      </c>
      <c r="BL210" s="17" t="s">
        <v>115</v>
      </c>
      <c r="BM210" s="147" t="s">
        <v>436</v>
      </c>
    </row>
    <row r="211" spans="2:65" s="1" customFormat="1" ht="11.25">
      <c r="B211" s="32"/>
      <c r="D211" s="149" t="s">
        <v>186</v>
      </c>
      <c r="F211" s="150" t="s">
        <v>4284</v>
      </c>
      <c r="I211" s="151"/>
      <c r="L211" s="32"/>
      <c r="M211" s="152"/>
      <c r="T211" s="56"/>
      <c r="AT211" s="17" t="s">
        <v>186</v>
      </c>
      <c r="AU211" s="17" t="s">
        <v>84</v>
      </c>
    </row>
    <row r="212" spans="2:65" s="13" customFormat="1" ht="11.25">
      <c r="B212" s="163"/>
      <c r="D212" s="149" t="s">
        <v>240</v>
      </c>
      <c r="E212" s="164" t="s">
        <v>1</v>
      </c>
      <c r="F212" s="165" t="s">
        <v>4158</v>
      </c>
      <c r="H212" s="164" t="s">
        <v>1</v>
      </c>
      <c r="I212" s="166"/>
      <c r="L212" s="163"/>
      <c r="M212" s="167"/>
      <c r="T212" s="168"/>
      <c r="AT212" s="164" t="s">
        <v>240</v>
      </c>
      <c r="AU212" s="164" t="s">
        <v>84</v>
      </c>
      <c r="AV212" s="13" t="s">
        <v>84</v>
      </c>
      <c r="AW212" s="13" t="s">
        <v>32</v>
      </c>
      <c r="AX212" s="13" t="s">
        <v>77</v>
      </c>
      <c r="AY212" s="164" t="s">
        <v>177</v>
      </c>
    </row>
    <row r="213" spans="2:65" s="12" customFormat="1" ht="11.25">
      <c r="B213" s="156"/>
      <c r="D213" s="149" t="s">
        <v>240</v>
      </c>
      <c r="E213" s="157" t="s">
        <v>1</v>
      </c>
      <c r="F213" s="158" t="s">
        <v>4497</v>
      </c>
      <c r="H213" s="159">
        <v>70.62</v>
      </c>
      <c r="I213" s="160"/>
      <c r="L213" s="156"/>
      <c r="M213" s="161"/>
      <c r="T213" s="162"/>
      <c r="AT213" s="157" t="s">
        <v>240</v>
      </c>
      <c r="AU213" s="157" t="s">
        <v>84</v>
      </c>
      <c r="AV213" s="12" t="s">
        <v>86</v>
      </c>
      <c r="AW213" s="12" t="s">
        <v>32</v>
      </c>
      <c r="AX213" s="12" t="s">
        <v>77</v>
      </c>
      <c r="AY213" s="157" t="s">
        <v>177</v>
      </c>
    </row>
    <row r="214" spans="2:65" s="14" customFormat="1" ht="11.25">
      <c r="B214" s="169"/>
      <c r="D214" s="149" t="s">
        <v>240</v>
      </c>
      <c r="E214" s="170" t="s">
        <v>1</v>
      </c>
      <c r="F214" s="171" t="s">
        <v>263</v>
      </c>
      <c r="H214" s="172">
        <v>70.62</v>
      </c>
      <c r="I214" s="173"/>
      <c r="L214" s="169"/>
      <c r="M214" s="174"/>
      <c r="T214" s="175"/>
      <c r="AT214" s="170" t="s">
        <v>240</v>
      </c>
      <c r="AU214" s="170" t="s">
        <v>84</v>
      </c>
      <c r="AV214" s="14" t="s">
        <v>115</v>
      </c>
      <c r="AW214" s="14" t="s">
        <v>32</v>
      </c>
      <c r="AX214" s="14" t="s">
        <v>84</v>
      </c>
      <c r="AY214" s="170" t="s">
        <v>177</v>
      </c>
    </row>
    <row r="215" spans="2:65" s="1" customFormat="1" ht="21.75" customHeight="1">
      <c r="B215" s="32"/>
      <c r="C215" s="136" t="s">
        <v>354</v>
      </c>
      <c r="D215" s="136" t="s">
        <v>180</v>
      </c>
      <c r="E215" s="137" t="s">
        <v>4498</v>
      </c>
      <c r="F215" s="138" t="s">
        <v>4499</v>
      </c>
      <c r="G215" s="139" t="s">
        <v>368</v>
      </c>
      <c r="H215" s="140">
        <v>22</v>
      </c>
      <c r="I215" s="141"/>
      <c r="J215" s="142">
        <f>ROUND(I215*H215,2)</f>
        <v>0</v>
      </c>
      <c r="K215" s="138" t="s">
        <v>4156</v>
      </c>
      <c r="L215" s="32"/>
      <c r="M215" s="143" t="s">
        <v>1</v>
      </c>
      <c r="N215" s="144" t="s">
        <v>42</v>
      </c>
      <c r="P215" s="145">
        <f>O215*H215</f>
        <v>0</v>
      </c>
      <c r="Q215" s="145">
        <v>0</v>
      </c>
      <c r="R215" s="145">
        <f>Q215*H215</f>
        <v>0</v>
      </c>
      <c r="S215" s="145">
        <v>0</v>
      </c>
      <c r="T215" s="146">
        <f>S215*H215</f>
        <v>0</v>
      </c>
      <c r="AR215" s="147" t="s">
        <v>115</v>
      </c>
      <c r="AT215" s="147" t="s">
        <v>180</v>
      </c>
      <c r="AU215" s="147" t="s">
        <v>84</v>
      </c>
      <c r="AY215" s="17" t="s">
        <v>177</v>
      </c>
      <c r="BE215" s="148">
        <f>IF(N215="základní",J215,0)</f>
        <v>0</v>
      </c>
      <c r="BF215" s="148">
        <f>IF(N215="snížená",J215,0)</f>
        <v>0</v>
      </c>
      <c r="BG215" s="148">
        <f>IF(N215="zákl. přenesená",J215,0)</f>
        <v>0</v>
      </c>
      <c r="BH215" s="148">
        <f>IF(N215="sníž. přenesená",J215,0)</f>
        <v>0</v>
      </c>
      <c r="BI215" s="148">
        <f>IF(N215="nulová",J215,0)</f>
        <v>0</v>
      </c>
      <c r="BJ215" s="17" t="s">
        <v>84</v>
      </c>
      <c r="BK215" s="148">
        <f>ROUND(I215*H215,2)</f>
        <v>0</v>
      </c>
      <c r="BL215" s="17" t="s">
        <v>115</v>
      </c>
      <c r="BM215" s="147" t="s">
        <v>447</v>
      </c>
    </row>
    <row r="216" spans="2:65" s="1" customFormat="1" ht="11.25">
      <c r="B216" s="32"/>
      <c r="D216" s="149" t="s">
        <v>186</v>
      </c>
      <c r="F216" s="150" t="s">
        <v>4499</v>
      </c>
      <c r="I216" s="151"/>
      <c r="L216" s="32"/>
      <c r="M216" s="152"/>
      <c r="T216" s="56"/>
      <c r="AT216" s="17" t="s">
        <v>186</v>
      </c>
      <c r="AU216" s="17" t="s">
        <v>84</v>
      </c>
    </row>
    <row r="217" spans="2:65" s="1" customFormat="1" ht="19.5">
      <c r="B217" s="32"/>
      <c r="D217" s="149" t="s">
        <v>784</v>
      </c>
      <c r="F217" s="193" t="s">
        <v>4500</v>
      </c>
      <c r="I217" s="151"/>
      <c r="L217" s="32"/>
      <c r="M217" s="152"/>
      <c r="T217" s="56"/>
      <c r="AT217" s="17" t="s">
        <v>784</v>
      </c>
      <c r="AU217" s="17" t="s">
        <v>84</v>
      </c>
    </row>
    <row r="218" spans="2:65" s="13" customFormat="1" ht="11.25">
      <c r="B218" s="163"/>
      <c r="D218" s="149" t="s">
        <v>240</v>
      </c>
      <c r="E218" s="164" t="s">
        <v>1</v>
      </c>
      <c r="F218" s="165" t="s">
        <v>4158</v>
      </c>
      <c r="H218" s="164" t="s">
        <v>1</v>
      </c>
      <c r="I218" s="166"/>
      <c r="L218" s="163"/>
      <c r="M218" s="167"/>
      <c r="T218" s="168"/>
      <c r="AT218" s="164" t="s">
        <v>240</v>
      </c>
      <c r="AU218" s="164" t="s">
        <v>84</v>
      </c>
      <c r="AV218" s="13" t="s">
        <v>84</v>
      </c>
      <c r="AW218" s="13" t="s">
        <v>32</v>
      </c>
      <c r="AX218" s="13" t="s">
        <v>77</v>
      </c>
      <c r="AY218" s="164" t="s">
        <v>177</v>
      </c>
    </row>
    <row r="219" spans="2:65" s="12" customFormat="1" ht="11.25">
      <c r="B219" s="156"/>
      <c r="D219" s="149" t="s">
        <v>240</v>
      </c>
      <c r="E219" s="157" t="s">
        <v>1</v>
      </c>
      <c r="F219" s="158" t="s">
        <v>390</v>
      </c>
      <c r="H219" s="159">
        <v>22</v>
      </c>
      <c r="I219" s="160"/>
      <c r="L219" s="156"/>
      <c r="M219" s="161"/>
      <c r="T219" s="162"/>
      <c r="AT219" s="157" t="s">
        <v>240</v>
      </c>
      <c r="AU219" s="157" t="s">
        <v>84</v>
      </c>
      <c r="AV219" s="12" t="s">
        <v>86</v>
      </c>
      <c r="AW219" s="12" t="s">
        <v>32</v>
      </c>
      <c r="AX219" s="12" t="s">
        <v>77</v>
      </c>
      <c r="AY219" s="157" t="s">
        <v>177</v>
      </c>
    </row>
    <row r="220" spans="2:65" s="14" customFormat="1" ht="11.25">
      <c r="B220" s="169"/>
      <c r="D220" s="149" t="s">
        <v>240</v>
      </c>
      <c r="E220" s="170" t="s">
        <v>1</v>
      </c>
      <c r="F220" s="171" t="s">
        <v>263</v>
      </c>
      <c r="H220" s="172">
        <v>22</v>
      </c>
      <c r="I220" s="173"/>
      <c r="L220" s="169"/>
      <c r="M220" s="174"/>
      <c r="T220" s="175"/>
      <c r="AT220" s="170" t="s">
        <v>240</v>
      </c>
      <c r="AU220" s="170" t="s">
        <v>84</v>
      </c>
      <c r="AV220" s="14" t="s">
        <v>115</v>
      </c>
      <c r="AW220" s="14" t="s">
        <v>32</v>
      </c>
      <c r="AX220" s="14" t="s">
        <v>84</v>
      </c>
      <c r="AY220" s="170" t="s">
        <v>177</v>
      </c>
    </row>
    <row r="221" spans="2:65" s="1" customFormat="1" ht="16.5" customHeight="1">
      <c r="B221" s="32"/>
      <c r="C221" s="136" t="s">
        <v>360</v>
      </c>
      <c r="D221" s="136" t="s">
        <v>180</v>
      </c>
      <c r="E221" s="137" t="s">
        <v>4501</v>
      </c>
      <c r="F221" s="138" t="s">
        <v>4502</v>
      </c>
      <c r="G221" s="139" t="s">
        <v>368</v>
      </c>
      <c r="H221" s="140">
        <v>22</v>
      </c>
      <c r="I221" s="141"/>
      <c r="J221" s="142">
        <f>ROUND(I221*H221,2)</f>
        <v>0</v>
      </c>
      <c r="K221" s="138" t="s">
        <v>4156</v>
      </c>
      <c r="L221" s="32"/>
      <c r="M221" s="143" t="s">
        <v>1</v>
      </c>
      <c r="N221" s="144" t="s">
        <v>42</v>
      </c>
      <c r="P221" s="145">
        <f>O221*H221</f>
        <v>0</v>
      </c>
      <c r="Q221" s="145">
        <v>0</v>
      </c>
      <c r="R221" s="145">
        <f>Q221*H221</f>
        <v>0</v>
      </c>
      <c r="S221" s="145">
        <v>0</v>
      </c>
      <c r="T221" s="146">
        <f>S221*H221</f>
        <v>0</v>
      </c>
      <c r="AR221" s="147" t="s">
        <v>115</v>
      </c>
      <c r="AT221" s="147" t="s">
        <v>180</v>
      </c>
      <c r="AU221" s="147" t="s">
        <v>84</v>
      </c>
      <c r="AY221" s="17" t="s">
        <v>177</v>
      </c>
      <c r="BE221" s="148">
        <f>IF(N221="základní",J221,0)</f>
        <v>0</v>
      </c>
      <c r="BF221" s="148">
        <f>IF(N221="snížená",J221,0)</f>
        <v>0</v>
      </c>
      <c r="BG221" s="148">
        <f>IF(N221="zákl. přenesená",J221,0)</f>
        <v>0</v>
      </c>
      <c r="BH221" s="148">
        <f>IF(N221="sníž. přenesená",J221,0)</f>
        <v>0</v>
      </c>
      <c r="BI221" s="148">
        <f>IF(N221="nulová",J221,0)</f>
        <v>0</v>
      </c>
      <c r="BJ221" s="17" t="s">
        <v>84</v>
      </c>
      <c r="BK221" s="148">
        <f>ROUND(I221*H221,2)</f>
        <v>0</v>
      </c>
      <c r="BL221" s="17" t="s">
        <v>115</v>
      </c>
      <c r="BM221" s="147" t="s">
        <v>459</v>
      </c>
    </row>
    <row r="222" spans="2:65" s="1" customFormat="1" ht="11.25">
      <c r="B222" s="32"/>
      <c r="D222" s="149" t="s">
        <v>186</v>
      </c>
      <c r="F222" s="150" t="s">
        <v>4502</v>
      </c>
      <c r="I222" s="151"/>
      <c r="L222" s="32"/>
      <c r="M222" s="152"/>
      <c r="T222" s="56"/>
      <c r="AT222" s="17" t="s">
        <v>186</v>
      </c>
      <c r="AU222" s="17" t="s">
        <v>84</v>
      </c>
    </row>
    <row r="223" spans="2:65" s="1" customFormat="1" ht="19.5">
      <c r="B223" s="32"/>
      <c r="D223" s="149" t="s">
        <v>784</v>
      </c>
      <c r="F223" s="193" t="s">
        <v>4503</v>
      </c>
      <c r="I223" s="151"/>
      <c r="L223" s="32"/>
      <c r="M223" s="152"/>
      <c r="T223" s="56"/>
      <c r="AT223" s="17" t="s">
        <v>784</v>
      </c>
      <c r="AU223" s="17" t="s">
        <v>84</v>
      </c>
    </row>
    <row r="224" spans="2:65" s="13" customFormat="1" ht="11.25">
      <c r="B224" s="163"/>
      <c r="D224" s="149" t="s">
        <v>240</v>
      </c>
      <c r="E224" s="164" t="s">
        <v>1</v>
      </c>
      <c r="F224" s="165" t="s">
        <v>4504</v>
      </c>
      <c r="H224" s="164" t="s">
        <v>1</v>
      </c>
      <c r="I224" s="166"/>
      <c r="L224" s="163"/>
      <c r="M224" s="167"/>
      <c r="T224" s="168"/>
      <c r="AT224" s="164" t="s">
        <v>240</v>
      </c>
      <c r="AU224" s="164" t="s">
        <v>84</v>
      </c>
      <c r="AV224" s="13" t="s">
        <v>84</v>
      </c>
      <c r="AW224" s="13" t="s">
        <v>32</v>
      </c>
      <c r="AX224" s="13" t="s">
        <v>77</v>
      </c>
      <c r="AY224" s="164" t="s">
        <v>177</v>
      </c>
    </row>
    <row r="225" spans="2:65" s="12" customFormat="1" ht="11.25">
      <c r="B225" s="156"/>
      <c r="D225" s="149" t="s">
        <v>240</v>
      </c>
      <c r="E225" s="157" t="s">
        <v>1</v>
      </c>
      <c r="F225" s="158" t="s">
        <v>4505</v>
      </c>
      <c r="H225" s="159">
        <v>22</v>
      </c>
      <c r="I225" s="160"/>
      <c r="L225" s="156"/>
      <c r="M225" s="161"/>
      <c r="T225" s="162"/>
      <c r="AT225" s="157" t="s">
        <v>240</v>
      </c>
      <c r="AU225" s="157" t="s">
        <v>84</v>
      </c>
      <c r="AV225" s="12" t="s">
        <v>86</v>
      </c>
      <c r="AW225" s="12" t="s">
        <v>32</v>
      </c>
      <c r="AX225" s="12" t="s">
        <v>84</v>
      </c>
      <c r="AY225" s="157" t="s">
        <v>177</v>
      </c>
    </row>
    <row r="226" spans="2:65" s="1" customFormat="1" ht="16.5" customHeight="1">
      <c r="B226" s="32"/>
      <c r="C226" s="136" t="s">
        <v>365</v>
      </c>
      <c r="D226" s="136" t="s">
        <v>180</v>
      </c>
      <c r="E226" s="137" t="s">
        <v>4506</v>
      </c>
      <c r="F226" s="138" t="s">
        <v>4507</v>
      </c>
      <c r="G226" s="139" t="s">
        <v>375</v>
      </c>
      <c r="H226" s="140">
        <v>0.72599999999999998</v>
      </c>
      <c r="I226" s="141"/>
      <c r="J226" s="142">
        <f>ROUND(I226*H226,2)</f>
        <v>0</v>
      </c>
      <c r="K226" s="138" t="s">
        <v>4156</v>
      </c>
      <c r="L226" s="32"/>
      <c r="M226" s="143" t="s">
        <v>1</v>
      </c>
      <c r="N226" s="144" t="s">
        <v>42</v>
      </c>
      <c r="P226" s="145">
        <f>O226*H226</f>
        <v>0</v>
      </c>
      <c r="Q226" s="145">
        <v>0</v>
      </c>
      <c r="R226" s="145">
        <f>Q226*H226</f>
        <v>0</v>
      </c>
      <c r="S226" s="145">
        <v>0</v>
      </c>
      <c r="T226" s="146">
        <f>S226*H226</f>
        <v>0</v>
      </c>
      <c r="AR226" s="147" t="s">
        <v>115</v>
      </c>
      <c r="AT226" s="147" t="s">
        <v>180</v>
      </c>
      <c r="AU226" s="147" t="s">
        <v>84</v>
      </c>
      <c r="AY226" s="17" t="s">
        <v>177</v>
      </c>
      <c r="BE226" s="148">
        <f>IF(N226="základní",J226,0)</f>
        <v>0</v>
      </c>
      <c r="BF226" s="148">
        <f>IF(N226="snížená",J226,0)</f>
        <v>0</v>
      </c>
      <c r="BG226" s="148">
        <f>IF(N226="zákl. přenesená",J226,0)</f>
        <v>0</v>
      </c>
      <c r="BH226" s="148">
        <f>IF(N226="sníž. přenesená",J226,0)</f>
        <v>0</v>
      </c>
      <c r="BI226" s="148">
        <f>IF(N226="nulová",J226,0)</f>
        <v>0</v>
      </c>
      <c r="BJ226" s="17" t="s">
        <v>84</v>
      </c>
      <c r="BK226" s="148">
        <f>ROUND(I226*H226,2)</f>
        <v>0</v>
      </c>
      <c r="BL226" s="17" t="s">
        <v>115</v>
      </c>
      <c r="BM226" s="147" t="s">
        <v>471</v>
      </c>
    </row>
    <row r="227" spans="2:65" s="1" customFormat="1" ht="11.25">
      <c r="B227" s="32"/>
      <c r="D227" s="149" t="s">
        <v>186</v>
      </c>
      <c r="F227" s="150" t="s">
        <v>4507</v>
      </c>
      <c r="I227" s="151"/>
      <c r="L227" s="32"/>
      <c r="M227" s="152"/>
      <c r="T227" s="56"/>
      <c r="AT227" s="17" t="s">
        <v>186</v>
      </c>
      <c r="AU227" s="17" t="s">
        <v>84</v>
      </c>
    </row>
    <row r="228" spans="2:65" s="13" customFormat="1" ht="11.25">
      <c r="B228" s="163"/>
      <c r="D228" s="149" t="s">
        <v>240</v>
      </c>
      <c r="E228" s="164" t="s">
        <v>1</v>
      </c>
      <c r="F228" s="165" t="s">
        <v>4508</v>
      </c>
      <c r="H228" s="164" t="s">
        <v>1</v>
      </c>
      <c r="I228" s="166"/>
      <c r="L228" s="163"/>
      <c r="M228" s="167"/>
      <c r="T228" s="168"/>
      <c r="AT228" s="164" t="s">
        <v>240</v>
      </c>
      <c r="AU228" s="164" t="s">
        <v>84</v>
      </c>
      <c r="AV228" s="13" t="s">
        <v>84</v>
      </c>
      <c r="AW228" s="13" t="s">
        <v>32</v>
      </c>
      <c r="AX228" s="13" t="s">
        <v>77</v>
      </c>
      <c r="AY228" s="164" t="s">
        <v>177</v>
      </c>
    </row>
    <row r="229" spans="2:65" s="13" customFormat="1" ht="11.25">
      <c r="B229" s="163"/>
      <c r="D229" s="149" t="s">
        <v>240</v>
      </c>
      <c r="E229" s="164" t="s">
        <v>1</v>
      </c>
      <c r="F229" s="165" t="s">
        <v>4270</v>
      </c>
      <c r="H229" s="164" t="s">
        <v>1</v>
      </c>
      <c r="I229" s="166"/>
      <c r="L229" s="163"/>
      <c r="M229" s="167"/>
      <c r="T229" s="168"/>
      <c r="AT229" s="164" t="s">
        <v>240</v>
      </c>
      <c r="AU229" s="164" t="s">
        <v>84</v>
      </c>
      <c r="AV229" s="13" t="s">
        <v>84</v>
      </c>
      <c r="AW229" s="13" t="s">
        <v>32</v>
      </c>
      <c r="AX229" s="13" t="s">
        <v>77</v>
      </c>
      <c r="AY229" s="164" t="s">
        <v>177</v>
      </c>
    </row>
    <row r="230" spans="2:65" s="12" customFormat="1" ht="11.25">
      <c r="B230" s="156"/>
      <c r="D230" s="149" t="s">
        <v>240</v>
      </c>
      <c r="E230" s="157" t="s">
        <v>1</v>
      </c>
      <c r="F230" s="158" t="s">
        <v>4509</v>
      </c>
      <c r="H230" s="159">
        <v>0.72599999999999998</v>
      </c>
      <c r="I230" s="160"/>
      <c r="L230" s="156"/>
      <c r="M230" s="161"/>
      <c r="T230" s="162"/>
      <c r="AT230" s="157" t="s">
        <v>240</v>
      </c>
      <c r="AU230" s="157" t="s">
        <v>84</v>
      </c>
      <c r="AV230" s="12" t="s">
        <v>86</v>
      </c>
      <c r="AW230" s="12" t="s">
        <v>32</v>
      </c>
      <c r="AX230" s="12" t="s">
        <v>84</v>
      </c>
      <c r="AY230" s="157" t="s">
        <v>177</v>
      </c>
    </row>
    <row r="231" spans="2:65" s="11" customFormat="1" ht="25.9" customHeight="1">
      <c r="B231" s="124"/>
      <c r="D231" s="125" t="s">
        <v>76</v>
      </c>
      <c r="E231" s="126" t="s">
        <v>115</v>
      </c>
      <c r="F231" s="126" t="s">
        <v>779</v>
      </c>
      <c r="I231" s="127"/>
      <c r="J231" s="128">
        <f>BK231</f>
        <v>0</v>
      </c>
      <c r="L231" s="124"/>
      <c r="M231" s="129"/>
      <c r="P231" s="130">
        <f>SUM(P232:P237)</f>
        <v>0</v>
      </c>
      <c r="R231" s="130">
        <f>SUM(R232:R237)</f>
        <v>0</v>
      </c>
      <c r="T231" s="131">
        <f>SUM(T232:T237)</f>
        <v>0</v>
      </c>
      <c r="AR231" s="125" t="s">
        <v>84</v>
      </c>
      <c r="AT231" s="132" t="s">
        <v>76</v>
      </c>
      <c r="AU231" s="132" t="s">
        <v>77</v>
      </c>
      <c r="AY231" s="125" t="s">
        <v>177</v>
      </c>
      <c r="BK231" s="133">
        <f>SUM(BK232:BK237)</f>
        <v>0</v>
      </c>
    </row>
    <row r="232" spans="2:65" s="1" customFormat="1" ht="16.5" customHeight="1">
      <c r="B232" s="32"/>
      <c r="C232" s="136" t="s">
        <v>372</v>
      </c>
      <c r="D232" s="136" t="s">
        <v>180</v>
      </c>
      <c r="E232" s="137" t="s">
        <v>4510</v>
      </c>
      <c r="F232" s="138" t="s">
        <v>4511</v>
      </c>
      <c r="G232" s="139" t="s">
        <v>256</v>
      </c>
      <c r="H232" s="140">
        <v>7.0620000000000003</v>
      </c>
      <c r="I232" s="141"/>
      <c r="J232" s="142">
        <f>ROUND(I232*H232,2)</f>
        <v>0</v>
      </c>
      <c r="K232" s="138" t="s">
        <v>4156</v>
      </c>
      <c r="L232" s="32"/>
      <c r="M232" s="143" t="s">
        <v>1</v>
      </c>
      <c r="N232" s="144" t="s">
        <v>42</v>
      </c>
      <c r="P232" s="145">
        <f>O232*H232</f>
        <v>0</v>
      </c>
      <c r="Q232" s="145">
        <v>0</v>
      </c>
      <c r="R232" s="145">
        <f>Q232*H232</f>
        <v>0</v>
      </c>
      <c r="S232" s="145">
        <v>0</v>
      </c>
      <c r="T232" s="146">
        <f>S232*H232</f>
        <v>0</v>
      </c>
      <c r="AR232" s="147" t="s">
        <v>115</v>
      </c>
      <c r="AT232" s="147" t="s">
        <v>180</v>
      </c>
      <c r="AU232" s="147" t="s">
        <v>84</v>
      </c>
      <c r="AY232" s="17" t="s">
        <v>177</v>
      </c>
      <c r="BE232" s="148">
        <f>IF(N232="základní",J232,0)</f>
        <v>0</v>
      </c>
      <c r="BF232" s="148">
        <f>IF(N232="snížená",J232,0)</f>
        <v>0</v>
      </c>
      <c r="BG232" s="148">
        <f>IF(N232="zákl. přenesená",J232,0)</f>
        <v>0</v>
      </c>
      <c r="BH232" s="148">
        <f>IF(N232="sníž. přenesená",J232,0)</f>
        <v>0</v>
      </c>
      <c r="BI232" s="148">
        <f>IF(N232="nulová",J232,0)</f>
        <v>0</v>
      </c>
      <c r="BJ232" s="17" t="s">
        <v>84</v>
      </c>
      <c r="BK232" s="148">
        <f>ROUND(I232*H232,2)</f>
        <v>0</v>
      </c>
      <c r="BL232" s="17" t="s">
        <v>115</v>
      </c>
      <c r="BM232" s="147" t="s">
        <v>483</v>
      </c>
    </row>
    <row r="233" spans="2:65" s="1" customFormat="1" ht="11.25">
      <c r="B233" s="32"/>
      <c r="D233" s="149" t="s">
        <v>186</v>
      </c>
      <c r="F233" s="150" t="s">
        <v>4511</v>
      </c>
      <c r="I233" s="151"/>
      <c r="L233" s="32"/>
      <c r="M233" s="152"/>
      <c r="T233" s="56"/>
      <c r="AT233" s="17" t="s">
        <v>186</v>
      </c>
      <c r="AU233" s="17" t="s">
        <v>84</v>
      </c>
    </row>
    <row r="234" spans="2:65" s="1" customFormat="1" ht="19.5">
      <c r="B234" s="32"/>
      <c r="D234" s="149" t="s">
        <v>784</v>
      </c>
      <c r="F234" s="193" t="s">
        <v>4394</v>
      </c>
      <c r="I234" s="151"/>
      <c r="L234" s="32"/>
      <c r="M234" s="152"/>
      <c r="T234" s="56"/>
      <c r="AT234" s="17" t="s">
        <v>784</v>
      </c>
      <c r="AU234" s="17" t="s">
        <v>84</v>
      </c>
    </row>
    <row r="235" spans="2:65" s="13" customFormat="1" ht="11.25">
      <c r="B235" s="163"/>
      <c r="D235" s="149" t="s">
        <v>240</v>
      </c>
      <c r="E235" s="164" t="s">
        <v>1</v>
      </c>
      <c r="F235" s="165" t="s">
        <v>4158</v>
      </c>
      <c r="H235" s="164" t="s">
        <v>1</v>
      </c>
      <c r="I235" s="166"/>
      <c r="L235" s="163"/>
      <c r="M235" s="167"/>
      <c r="T235" s="168"/>
      <c r="AT235" s="164" t="s">
        <v>240</v>
      </c>
      <c r="AU235" s="164" t="s">
        <v>84</v>
      </c>
      <c r="AV235" s="13" t="s">
        <v>84</v>
      </c>
      <c r="AW235" s="13" t="s">
        <v>32</v>
      </c>
      <c r="AX235" s="13" t="s">
        <v>77</v>
      </c>
      <c r="AY235" s="164" t="s">
        <v>177</v>
      </c>
    </row>
    <row r="236" spans="2:65" s="12" customFormat="1" ht="11.25">
      <c r="B236" s="156"/>
      <c r="D236" s="149" t="s">
        <v>240</v>
      </c>
      <c r="E236" s="157" t="s">
        <v>1</v>
      </c>
      <c r="F236" s="158" t="s">
        <v>4512</v>
      </c>
      <c r="H236" s="159">
        <v>7.0620000000000003</v>
      </c>
      <c r="I236" s="160"/>
      <c r="L236" s="156"/>
      <c r="M236" s="161"/>
      <c r="T236" s="162"/>
      <c r="AT236" s="157" t="s">
        <v>240</v>
      </c>
      <c r="AU236" s="157" t="s">
        <v>84</v>
      </c>
      <c r="AV236" s="12" t="s">
        <v>86</v>
      </c>
      <c r="AW236" s="12" t="s">
        <v>32</v>
      </c>
      <c r="AX236" s="12" t="s">
        <v>77</v>
      </c>
      <c r="AY236" s="157" t="s">
        <v>177</v>
      </c>
    </row>
    <row r="237" spans="2:65" s="14" customFormat="1" ht="11.25">
      <c r="B237" s="169"/>
      <c r="D237" s="149" t="s">
        <v>240</v>
      </c>
      <c r="E237" s="170" t="s">
        <v>1</v>
      </c>
      <c r="F237" s="171" t="s">
        <v>263</v>
      </c>
      <c r="H237" s="172">
        <v>7.0620000000000003</v>
      </c>
      <c r="I237" s="173"/>
      <c r="L237" s="169"/>
      <c r="M237" s="174"/>
      <c r="T237" s="175"/>
      <c r="AT237" s="170" t="s">
        <v>240</v>
      </c>
      <c r="AU237" s="170" t="s">
        <v>84</v>
      </c>
      <c r="AV237" s="14" t="s">
        <v>115</v>
      </c>
      <c r="AW237" s="14" t="s">
        <v>32</v>
      </c>
      <c r="AX237" s="14" t="s">
        <v>84</v>
      </c>
      <c r="AY237" s="170" t="s">
        <v>177</v>
      </c>
    </row>
    <row r="238" spans="2:65" s="11" customFormat="1" ht="25.9" customHeight="1">
      <c r="B238" s="124"/>
      <c r="D238" s="125" t="s">
        <v>76</v>
      </c>
      <c r="E238" s="126" t="s">
        <v>290</v>
      </c>
      <c r="F238" s="126" t="s">
        <v>1175</v>
      </c>
      <c r="I238" s="127"/>
      <c r="J238" s="128">
        <f>BK238</f>
        <v>0</v>
      </c>
      <c r="L238" s="124"/>
      <c r="M238" s="129"/>
      <c r="P238" s="130">
        <f>SUM(P239:P420)</f>
        <v>0</v>
      </c>
      <c r="R238" s="130">
        <f>SUM(R239:R420)</f>
        <v>0</v>
      </c>
      <c r="T238" s="131">
        <f>SUM(T239:T420)</f>
        <v>0</v>
      </c>
      <c r="AR238" s="125" t="s">
        <v>84</v>
      </c>
      <c r="AT238" s="132" t="s">
        <v>76</v>
      </c>
      <c r="AU238" s="132" t="s">
        <v>77</v>
      </c>
      <c r="AY238" s="125" t="s">
        <v>177</v>
      </c>
      <c r="BK238" s="133">
        <f>SUM(BK239:BK420)</f>
        <v>0</v>
      </c>
    </row>
    <row r="239" spans="2:65" s="1" customFormat="1" ht="24.2" customHeight="1">
      <c r="B239" s="32"/>
      <c r="C239" s="136" t="s">
        <v>378</v>
      </c>
      <c r="D239" s="136" t="s">
        <v>180</v>
      </c>
      <c r="E239" s="137" t="s">
        <v>4513</v>
      </c>
      <c r="F239" s="138" t="s">
        <v>4514</v>
      </c>
      <c r="G239" s="139" t="s">
        <v>183</v>
      </c>
      <c r="H239" s="140">
        <v>1</v>
      </c>
      <c r="I239" s="141"/>
      <c r="J239" s="142">
        <f>ROUND(I239*H239,2)</f>
        <v>0</v>
      </c>
      <c r="K239" s="138" t="s">
        <v>4285</v>
      </c>
      <c r="L239" s="32"/>
      <c r="M239" s="143" t="s">
        <v>1</v>
      </c>
      <c r="N239" s="144" t="s">
        <v>42</v>
      </c>
      <c r="P239" s="145">
        <f>O239*H239</f>
        <v>0</v>
      </c>
      <c r="Q239" s="145">
        <v>0</v>
      </c>
      <c r="R239" s="145">
        <f>Q239*H239</f>
        <v>0</v>
      </c>
      <c r="S239" s="145">
        <v>0</v>
      </c>
      <c r="T239" s="146">
        <f>S239*H239</f>
        <v>0</v>
      </c>
      <c r="AR239" s="147" t="s">
        <v>115</v>
      </c>
      <c r="AT239" s="147" t="s">
        <v>180</v>
      </c>
      <c r="AU239" s="147" t="s">
        <v>84</v>
      </c>
      <c r="AY239" s="17" t="s">
        <v>177</v>
      </c>
      <c r="BE239" s="148">
        <f>IF(N239="základní",J239,0)</f>
        <v>0</v>
      </c>
      <c r="BF239" s="148">
        <f>IF(N239="snížená",J239,0)</f>
        <v>0</v>
      </c>
      <c r="BG239" s="148">
        <f>IF(N239="zákl. přenesená",J239,0)</f>
        <v>0</v>
      </c>
      <c r="BH239" s="148">
        <f>IF(N239="sníž. přenesená",J239,0)</f>
        <v>0</v>
      </c>
      <c r="BI239" s="148">
        <f>IF(N239="nulová",J239,0)</f>
        <v>0</v>
      </c>
      <c r="BJ239" s="17" t="s">
        <v>84</v>
      </c>
      <c r="BK239" s="148">
        <f>ROUND(I239*H239,2)</f>
        <v>0</v>
      </c>
      <c r="BL239" s="17" t="s">
        <v>115</v>
      </c>
      <c r="BM239" s="147" t="s">
        <v>497</v>
      </c>
    </row>
    <row r="240" spans="2:65" s="1" customFormat="1" ht="19.5">
      <c r="B240" s="32"/>
      <c r="D240" s="149" t="s">
        <v>186</v>
      </c>
      <c r="F240" s="150" t="s">
        <v>4514</v>
      </c>
      <c r="I240" s="151"/>
      <c r="L240" s="32"/>
      <c r="M240" s="152"/>
      <c r="T240" s="56"/>
      <c r="AT240" s="17" t="s">
        <v>186</v>
      </c>
      <c r="AU240" s="17" t="s">
        <v>84</v>
      </c>
    </row>
    <row r="241" spans="2:65" s="13" customFormat="1" ht="11.25">
      <c r="B241" s="163"/>
      <c r="D241" s="149" t="s">
        <v>240</v>
      </c>
      <c r="E241" s="164" t="s">
        <v>1</v>
      </c>
      <c r="F241" s="165" t="s">
        <v>4158</v>
      </c>
      <c r="H241" s="164" t="s">
        <v>1</v>
      </c>
      <c r="I241" s="166"/>
      <c r="L241" s="163"/>
      <c r="M241" s="167"/>
      <c r="T241" s="168"/>
      <c r="AT241" s="164" t="s">
        <v>240</v>
      </c>
      <c r="AU241" s="164" t="s">
        <v>84</v>
      </c>
      <c r="AV241" s="13" t="s">
        <v>84</v>
      </c>
      <c r="AW241" s="13" t="s">
        <v>32</v>
      </c>
      <c r="AX241" s="13" t="s">
        <v>77</v>
      </c>
      <c r="AY241" s="164" t="s">
        <v>177</v>
      </c>
    </row>
    <row r="242" spans="2:65" s="12" customFormat="1" ht="11.25">
      <c r="B242" s="156"/>
      <c r="D242" s="149" t="s">
        <v>240</v>
      </c>
      <c r="E242" s="157" t="s">
        <v>1</v>
      </c>
      <c r="F242" s="158" t="s">
        <v>84</v>
      </c>
      <c r="H242" s="159">
        <v>1</v>
      </c>
      <c r="I242" s="160"/>
      <c r="L242" s="156"/>
      <c r="M242" s="161"/>
      <c r="T242" s="162"/>
      <c r="AT242" s="157" t="s">
        <v>240</v>
      </c>
      <c r="AU242" s="157" t="s">
        <v>84</v>
      </c>
      <c r="AV242" s="12" t="s">
        <v>86</v>
      </c>
      <c r="AW242" s="12" t="s">
        <v>32</v>
      </c>
      <c r="AX242" s="12" t="s">
        <v>77</v>
      </c>
      <c r="AY242" s="157" t="s">
        <v>177</v>
      </c>
    </row>
    <row r="243" spans="2:65" s="14" customFormat="1" ht="11.25">
      <c r="B243" s="169"/>
      <c r="D243" s="149" t="s">
        <v>240</v>
      </c>
      <c r="E243" s="170" t="s">
        <v>1</v>
      </c>
      <c r="F243" s="171" t="s">
        <v>263</v>
      </c>
      <c r="H243" s="172">
        <v>1</v>
      </c>
      <c r="I243" s="173"/>
      <c r="L243" s="169"/>
      <c r="M243" s="174"/>
      <c r="T243" s="175"/>
      <c r="AT243" s="170" t="s">
        <v>240</v>
      </c>
      <c r="AU243" s="170" t="s">
        <v>84</v>
      </c>
      <c r="AV243" s="14" t="s">
        <v>115</v>
      </c>
      <c r="AW243" s="14" t="s">
        <v>32</v>
      </c>
      <c r="AX243" s="14" t="s">
        <v>84</v>
      </c>
      <c r="AY243" s="170" t="s">
        <v>177</v>
      </c>
    </row>
    <row r="244" spans="2:65" s="1" customFormat="1" ht="16.5" customHeight="1">
      <c r="B244" s="32"/>
      <c r="C244" s="136" t="s">
        <v>7</v>
      </c>
      <c r="D244" s="136" t="s">
        <v>180</v>
      </c>
      <c r="E244" s="137" t="s">
        <v>4515</v>
      </c>
      <c r="F244" s="138" t="s">
        <v>4516</v>
      </c>
      <c r="G244" s="139" t="s">
        <v>183</v>
      </c>
      <c r="H244" s="140">
        <v>1</v>
      </c>
      <c r="I244" s="141"/>
      <c r="J244" s="142">
        <f>ROUND(I244*H244,2)</f>
        <v>0</v>
      </c>
      <c r="K244" s="138" t="s">
        <v>4285</v>
      </c>
      <c r="L244" s="32"/>
      <c r="M244" s="143" t="s">
        <v>1</v>
      </c>
      <c r="N244" s="144" t="s">
        <v>42</v>
      </c>
      <c r="P244" s="145">
        <f>O244*H244</f>
        <v>0</v>
      </c>
      <c r="Q244" s="145">
        <v>0</v>
      </c>
      <c r="R244" s="145">
        <f>Q244*H244</f>
        <v>0</v>
      </c>
      <c r="S244" s="145">
        <v>0</v>
      </c>
      <c r="T244" s="146">
        <f>S244*H244</f>
        <v>0</v>
      </c>
      <c r="AR244" s="147" t="s">
        <v>115</v>
      </c>
      <c r="AT244" s="147" t="s">
        <v>180</v>
      </c>
      <c r="AU244" s="147" t="s">
        <v>84</v>
      </c>
      <c r="AY244" s="17" t="s">
        <v>177</v>
      </c>
      <c r="BE244" s="148">
        <f>IF(N244="základní",J244,0)</f>
        <v>0</v>
      </c>
      <c r="BF244" s="148">
        <f>IF(N244="snížená",J244,0)</f>
        <v>0</v>
      </c>
      <c r="BG244" s="148">
        <f>IF(N244="zákl. přenesená",J244,0)</f>
        <v>0</v>
      </c>
      <c r="BH244" s="148">
        <f>IF(N244="sníž. přenesená",J244,0)</f>
        <v>0</v>
      </c>
      <c r="BI244" s="148">
        <f>IF(N244="nulová",J244,0)</f>
        <v>0</v>
      </c>
      <c r="BJ244" s="17" t="s">
        <v>84</v>
      </c>
      <c r="BK244" s="148">
        <f>ROUND(I244*H244,2)</f>
        <v>0</v>
      </c>
      <c r="BL244" s="17" t="s">
        <v>115</v>
      </c>
      <c r="BM244" s="147" t="s">
        <v>510</v>
      </c>
    </row>
    <row r="245" spans="2:65" s="1" customFormat="1" ht="11.25">
      <c r="B245" s="32"/>
      <c r="D245" s="149" t="s">
        <v>186</v>
      </c>
      <c r="F245" s="150" t="s">
        <v>4516</v>
      </c>
      <c r="I245" s="151"/>
      <c r="L245" s="32"/>
      <c r="M245" s="152"/>
      <c r="T245" s="56"/>
      <c r="AT245" s="17" t="s">
        <v>186</v>
      </c>
      <c r="AU245" s="17" t="s">
        <v>84</v>
      </c>
    </row>
    <row r="246" spans="2:65" s="13" customFormat="1" ht="11.25">
      <c r="B246" s="163"/>
      <c r="D246" s="149" t="s">
        <v>240</v>
      </c>
      <c r="E246" s="164" t="s">
        <v>1</v>
      </c>
      <c r="F246" s="165" t="s">
        <v>4158</v>
      </c>
      <c r="H246" s="164" t="s">
        <v>1</v>
      </c>
      <c r="I246" s="166"/>
      <c r="L246" s="163"/>
      <c r="M246" s="167"/>
      <c r="T246" s="168"/>
      <c r="AT246" s="164" t="s">
        <v>240</v>
      </c>
      <c r="AU246" s="164" t="s">
        <v>84</v>
      </c>
      <c r="AV246" s="13" t="s">
        <v>84</v>
      </c>
      <c r="AW246" s="13" t="s">
        <v>32</v>
      </c>
      <c r="AX246" s="13" t="s">
        <v>77</v>
      </c>
      <c r="AY246" s="164" t="s">
        <v>177</v>
      </c>
    </row>
    <row r="247" spans="2:65" s="12" customFormat="1" ht="11.25">
      <c r="B247" s="156"/>
      <c r="D247" s="149" t="s">
        <v>240</v>
      </c>
      <c r="E247" s="157" t="s">
        <v>1</v>
      </c>
      <c r="F247" s="158" t="s">
        <v>84</v>
      </c>
      <c r="H247" s="159">
        <v>1</v>
      </c>
      <c r="I247" s="160"/>
      <c r="L247" s="156"/>
      <c r="M247" s="161"/>
      <c r="T247" s="162"/>
      <c r="AT247" s="157" t="s">
        <v>240</v>
      </c>
      <c r="AU247" s="157" t="s">
        <v>84</v>
      </c>
      <c r="AV247" s="12" t="s">
        <v>86</v>
      </c>
      <c r="AW247" s="12" t="s">
        <v>32</v>
      </c>
      <c r="AX247" s="12" t="s">
        <v>77</v>
      </c>
      <c r="AY247" s="157" t="s">
        <v>177</v>
      </c>
    </row>
    <row r="248" spans="2:65" s="14" customFormat="1" ht="11.25">
      <c r="B248" s="169"/>
      <c r="D248" s="149" t="s">
        <v>240</v>
      </c>
      <c r="E248" s="170" t="s">
        <v>1</v>
      </c>
      <c r="F248" s="171" t="s">
        <v>263</v>
      </c>
      <c r="H248" s="172">
        <v>1</v>
      </c>
      <c r="I248" s="173"/>
      <c r="L248" s="169"/>
      <c r="M248" s="174"/>
      <c r="T248" s="175"/>
      <c r="AT248" s="170" t="s">
        <v>240</v>
      </c>
      <c r="AU248" s="170" t="s">
        <v>84</v>
      </c>
      <c r="AV248" s="14" t="s">
        <v>115</v>
      </c>
      <c r="AW248" s="14" t="s">
        <v>32</v>
      </c>
      <c r="AX248" s="14" t="s">
        <v>84</v>
      </c>
      <c r="AY248" s="170" t="s">
        <v>177</v>
      </c>
    </row>
    <row r="249" spans="2:65" s="1" customFormat="1" ht="16.5" customHeight="1">
      <c r="B249" s="32"/>
      <c r="C249" s="136" t="s">
        <v>390</v>
      </c>
      <c r="D249" s="136" t="s">
        <v>180</v>
      </c>
      <c r="E249" s="137" t="s">
        <v>4517</v>
      </c>
      <c r="F249" s="138" t="s">
        <v>4518</v>
      </c>
      <c r="G249" s="139" t="s">
        <v>368</v>
      </c>
      <c r="H249" s="140">
        <v>77.682000000000002</v>
      </c>
      <c r="I249" s="141"/>
      <c r="J249" s="142">
        <f>ROUND(I249*H249,2)</f>
        <v>0</v>
      </c>
      <c r="K249" s="138" t="s">
        <v>4285</v>
      </c>
      <c r="L249" s="32"/>
      <c r="M249" s="143" t="s">
        <v>1</v>
      </c>
      <c r="N249" s="144" t="s">
        <v>42</v>
      </c>
      <c r="P249" s="145">
        <f>O249*H249</f>
        <v>0</v>
      </c>
      <c r="Q249" s="145">
        <v>0</v>
      </c>
      <c r="R249" s="145">
        <f>Q249*H249</f>
        <v>0</v>
      </c>
      <c r="S249" s="145">
        <v>0</v>
      </c>
      <c r="T249" s="146">
        <f>S249*H249</f>
        <v>0</v>
      </c>
      <c r="AR249" s="147" t="s">
        <v>115</v>
      </c>
      <c r="AT249" s="147" t="s">
        <v>180</v>
      </c>
      <c r="AU249" s="147" t="s">
        <v>84</v>
      </c>
      <c r="AY249" s="17" t="s">
        <v>177</v>
      </c>
      <c r="BE249" s="148">
        <f>IF(N249="základní",J249,0)</f>
        <v>0</v>
      </c>
      <c r="BF249" s="148">
        <f>IF(N249="snížená",J249,0)</f>
        <v>0</v>
      </c>
      <c r="BG249" s="148">
        <f>IF(N249="zákl. přenesená",J249,0)</f>
        <v>0</v>
      </c>
      <c r="BH249" s="148">
        <f>IF(N249="sníž. přenesená",J249,0)</f>
        <v>0</v>
      </c>
      <c r="BI249" s="148">
        <f>IF(N249="nulová",J249,0)</f>
        <v>0</v>
      </c>
      <c r="BJ249" s="17" t="s">
        <v>84</v>
      </c>
      <c r="BK249" s="148">
        <f>ROUND(I249*H249,2)</f>
        <v>0</v>
      </c>
      <c r="BL249" s="17" t="s">
        <v>115</v>
      </c>
      <c r="BM249" s="147" t="s">
        <v>523</v>
      </c>
    </row>
    <row r="250" spans="2:65" s="1" customFormat="1" ht="11.25">
      <c r="B250" s="32"/>
      <c r="D250" s="149" t="s">
        <v>186</v>
      </c>
      <c r="F250" s="150" t="s">
        <v>4518</v>
      </c>
      <c r="I250" s="151"/>
      <c r="L250" s="32"/>
      <c r="M250" s="152"/>
      <c r="T250" s="56"/>
      <c r="AT250" s="17" t="s">
        <v>186</v>
      </c>
      <c r="AU250" s="17" t="s">
        <v>84</v>
      </c>
    </row>
    <row r="251" spans="2:65" s="13" customFormat="1" ht="11.25">
      <c r="B251" s="163"/>
      <c r="D251" s="149" t="s">
        <v>240</v>
      </c>
      <c r="E251" s="164" t="s">
        <v>1</v>
      </c>
      <c r="F251" s="165" t="s">
        <v>4158</v>
      </c>
      <c r="H251" s="164" t="s">
        <v>1</v>
      </c>
      <c r="I251" s="166"/>
      <c r="L251" s="163"/>
      <c r="M251" s="167"/>
      <c r="T251" s="168"/>
      <c r="AT251" s="164" t="s">
        <v>240</v>
      </c>
      <c r="AU251" s="164" t="s">
        <v>84</v>
      </c>
      <c r="AV251" s="13" t="s">
        <v>84</v>
      </c>
      <c r="AW251" s="13" t="s">
        <v>32</v>
      </c>
      <c r="AX251" s="13" t="s">
        <v>77</v>
      </c>
      <c r="AY251" s="164" t="s">
        <v>177</v>
      </c>
    </row>
    <row r="252" spans="2:65" s="12" customFormat="1" ht="11.25">
      <c r="B252" s="156"/>
      <c r="D252" s="149" t="s">
        <v>240</v>
      </c>
      <c r="E252" s="157" t="s">
        <v>1</v>
      </c>
      <c r="F252" s="158" t="s">
        <v>4489</v>
      </c>
      <c r="H252" s="159">
        <v>77.682000000000002</v>
      </c>
      <c r="I252" s="160"/>
      <c r="L252" s="156"/>
      <c r="M252" s="161"/>
      <c r="T252" s="162"/>
      <c r="AT252" s="157" t="s">
        <v>240</v>
      </c>
      <c r="AU252" s="157" t="s">
        <v>84</v>
      </c>
      <c r="AV252" s="12" t="s">
        <v>86</v>
      </c>
      <c r="AW252" s="12" t="s">
        <v>32</v>
      </c>
      <c r="AX252" s="12" t="s">
        <v>84</v>
      </c>
      <c r="AY252" s="157" t="s">
        <v>177</v>
      </c>
    </row>
    <row r="253" spans="2:65" s="13" customFormat="1" ht="11.25">
      <c r="B253" s="163"/>
      <c r="D253" s="149" t="s">
        <v>240</v>
      </c>
      <c r="E253" s="164" t="s">
        <v>1</v>
      </c>
      <c r="F253" s="165" t="s">
        <v>4342</v>
      </c>
      <c r="H253" s="164" t="s">
        <v>1</v>
      </c>
      <c r="I253" s="166"/>
      <c r="L253" s="163"/>
      <c r="M253" s="167"/>
      <c r="T253" s="168"/>
      <c r="AT253" s="164" t="s">
        <v>240</v>
      </c>
      <c r="AU253" s="164" t="s">
        <v>84</v>
      </c>
      <c r="AV253" s="13" t="s">
        <v>84</v>
      </c>
      <c r="AW253" s="13" t="s">
        <v>32</v>
      </c>
      <c r="AX253" s="13" t="s">
        <v>77</v>
      </c>
      <c r="AY253" s="164" t="s">
        <v>177</v>
      </c>
    </row>
    <row r="254" spans="2:65" s="1" customFormat="1" ht="16.5" customHeight="1">
      <c r="B254" s="32"/>
      <c r="C254" s="136" t="s">
        <v>397</v>
      </c>
      <c r="D254" s="136" t="s">
        <v>180</v>
      </c>
      <c r="E254" s="137" t="s">
        <v>4344</v>
      </c>
      <c r="F254" s="138" t="s">
        <v>4345</v>
      </c>
      <c r="G254" s="139" t="s">
        <v>368</v>
      </c>
      <c r="H254" s="140">
        <v>183.61199999999999</v>
      </c>
      <c r="I254" s="141"/>
      <c r="J254" s="142">
        <f>ROUND(I254*H254,2)</f>
        <v>0</v>
      </c>
      <c r="K254" s="138" t="s">
        <v>4285</v>
      </c>
      <c r="L254" s="32"/>
      <c r="M254" s="143" t="s">
        <v>1</v>
      </c>
      <c r="N254" s="144" t="s">
        <v>42</v>
      </c>
      <c r="P254" s="145">
        <f>O254*H254</f>
        <v>0</v>
      </c>
      <c r="Q254" s="145">
        <v>0</v>
      </c>
      <c r="R254" s="145">
        <f>Q254*H254</f>
        <v>0</v>
      </c>
      <c r="S254" s="145">
        <v>0</v>
      </c>
      <c r="T254" s="146">
        <f>S254*H254</f>
        <v>0</v>
      </c>
      <c r="AR254" s="147" t="s">
        <v>115</v>
      </c>
      <c r="AT254" s="147" t="s">
        <v>180</v>
      </c>
      <c r="AU254" s="147" t="s">
        <v>84</v>
      </c>
      <c r="AY254" s="17" t="s">
        <v>177</v>
      </c>
      <c r="BE254" s="148">
        <f>IF(N254="základní",J254,0)</f>
        <v>0</v>
      </c>
      <c r="BF254" s="148">
        <f>IF(N254="snížená",J254,0)</f>
        <v>0</v>
      </c>
      <c r="BG254" s="148">
        <f>IF(N254="zákl. přenesená",J254,0)</f>
        <v>0</v>
      </c>
      <c r="BH254" s="148">
        <f>IF(N254="sníž. přenesená",J254,0)</f>
        <v>0</v>
      </c>
      <c r="BI254" s="148">
        <f>IF(N254="nulová",J254,0)</f>
        <v>0</v>
      </c>
      <c r="BJ254" s="17" t="s">
        <v>84</v>
      </c>
      <c r="BK254" s="148">
        <f>ROUND(I254*H254,2)</f>
        <v>0</v>
      </c>
      <c r="BL254" s="17" t="s">
        <v>115</v>
      </c>
      <c r="BM254" s="147" t="s">
        <v>548</v>
      </c>
    </row>
    <row r="255" spans="2:65" s="1" customFormat="1" ht="11.25">
      <c r="B255" s="32"/>
      <c r="D255" s="149" t="s">
        <v>186</v>
      </c>
      <c r="F255" s="150" t="s">
        <v>4345</v>
      </c>
      <c r="I255" s="151"/>
      <c r="L255" s="32"/>
      <c r="M255" s="152"/>
      <c r="T255" s="56"/>
      <c r="AT255" s="17" t="s">
        <v>186</v>
      </c>
      <c r="AU255" s="17" t="s">
        <v>84</v>
      </c>
    </row>
    <row r="256" spans="2:65" s="13" customFormat="1" ht="11.25">
      <c r="B256" s="163"/>
      <c r="D256" s="149" t="s">
        <v>240</v>
      </c>
      <c r="E256" s="164" t="s">
        <v>1</v>
      </c>
      <c r="F256" s="165" t="s">
        <v>4158</v>
      </c>
      <c r="H256" s="164" t="s">
        <v>1</v>
      </c>
      <c r="I256" s="166"/>
      <c r="L256" s="163"/>
      <c r="M256" s="167"/>
      <c r="T256" s="168"/>
      <c r="AT256" s="164" t="s">
        <v>240</v>
      </c>
      <c r="AU256" s="164" t="s">
        <v>84</v>
      </c>
      <c r="AV256" s="13" t="s">
        <v>84</v>
      </c>
      <c r="AW256" s="13" t="s">
        <v>32</v>
      </c>
      <c r="AX256" s="13" t="s">
        <v>77</v>
      </c>
      <c r="AY256" s="164" t="s">
        <v>177</v>
      </c>
    </row>
    <row r="257" spans="2:65" s="13" customFormat="1" ht="11.25">
      <c r="B257" s="163"/>
      <c r="D257" s="149" t="s">
        <v>240</v>
      </c>
      <c r="E257" s="164" t="s">
        <v>1</v>
      </c>
      <c r="F257" s="165" t="s">
        <v>4346</v>
      </c>
      <c r="H257" s="164" t="s">
        <v>1</v>
      </c>
      <c r="I257" s="166"/>
      <c r="L257" s="163"/>
      <c r="M257" s="167"/>
      <c r="T257" s="168"/>
      <c r="AT257" s="164" t="s">
        <v>240</v>
      </c>
      <c r="AU257" s="164" t="s">
        <v>84</v>
      </c>
      <c r="AV257" s="13" t="s">
        <v>84</v>
      </c>
      <c r="AW257" s="13" t="s">
        <v>32</v>
      </c>
      <c r="AX257" s="13" t="s">
        <v>77</v>
      </c>
      <c r="AY257" s="164" t="s">
        <v>177</v>
      </c>
    </row>
    <row r="258" spans="2:65" s="13" customFormat="1" ht="11.25">
      <c r="B258" s="163"/>
      <c r="D258" s="149" t="s">
        <v>240</v>
      </c>
      <c r="E258" s="164" t="s">
        <v>1</v>
      </c>
      <c r="F258" s="165" t="s">
        <v>4270</v>
      </c>
      <c r="H258" s="164" t="s">
        <v>1</v>
      </c>
      <c r="I258" s="166"/>
      <c r="L258" s="163"/>
      <c r="M258" s="167"/>
      <c r="T258" s="168"/>
      <c r="AT258" s="164" t="s">
        <v>240</v>
      </c>
      <c r="AU258" s="164" t="s">
        <v>84</v>
      </c>
      <c r="AV258" s="13" t="s">
        <v>84</v>
      </c>
      <c r="AW258" s="13" t="s">
        <v>32</v>
      </c>
      <c r="AX258" s="13" t="s">
        <v>77</v>
      </c>
      <c r="AY258" s="164" t="s">
        <v>177</v>
      </c>
    </row>
    <row r="259" spans="2:65" s="12" customFormat="1" ht="11.25">
      <c r="B259" s="156"/>
      <c r="D259" s="149" t="s">
        <v>240</v>
      </c>
      <c r="E259" s="157" t="s">
        <v>1</v>
      </c>
      <c r="F259" s="158" t="s">
        <v>4519</v>
      </c>
      <c r="H259" s="159">
        <v>183.61199999999999</v>
      </c>
      <c r="I259" s="160"/>
      <c r="L259" s="156"/>
      <c r="M259" s="161"/>
      <c r="T259" s="162"/>
      <c r="AT259" s="157" t="s">
        <v>240</v>
      </c>
      <c r="AU259" s="157" t="s">
        <v>84</v>
      </c>
      <c r="AV259" s="12" t="s">
        <v>86</v>
      </c>
      <c r="AW259" s="12" t="s">
        <v>32</v>
      </c>
      <c r="AX259" s="12" t="s">
        <v>84</v>
      </c>
      <c r="AY259" s="157" t="s">
        <v>177</v>
      </c>
    </row>
    <row r="260" spans="2:65" s="1" customFormat="1" ht="16.5" customHeight="1">
      <c r="B260" s="32"/>
      <c r="C260" s="136" t="s">
        <v>402</v>
      </c>
      <c r="D260" s="136" t="s">
        <v>180</v>
      </c>
      <c r="E260" s="137" t="s">
        <v>4424</v>
      </c>
      <c r="F260" s="138" t="s">
        <v>4425</v>
      </c>
      <c r="G260" s="139" t="s">
        <v>236</v>
      </c>
      <c r="H260" s="140">
        <v>46.5</v>
      </c>
      <c r="I260" s="141"/>
      <c r="J260" s="142">
        <f>ROUND(I260*H260,2)</f>
        <v>0</v>
      </c>
      <c r="K260" s="138" t="s">
        <v>4156</v>
      </c>
      <c r="L260" s="32"/>
      <c r="M260" s="143" t="s">
        <v>1</v>
      </c>
      <c r="N260" s="144" t="s">
        <v>42</v>
      </c>
      <c r="P260" s="145">
        <f>O260*H260</f>
        <v>0</v>
      </c>
      <c r="Q260" s="145">
        <v>0</v>
      </c>
      <c r="R260" s="145">
        <f>Q260*H260</f>
        <v>0</v>
      </c>
      <c r="S260" s="145">
        <v>0</v>
      </c>
      <c r="T260" s="146">
        <f>S260*H260</f>
        <v>0</v>
      </c>
      <c r="AR260" s="147" t="s">
        <v>115</v>
      </c>
      <c r="AT260" s="147" t="s">
        <v>180</v>
      </c>
      <c r="AU260" s="147" t="s">
        <v>84</v>
      </c>
      <c r="AY260" s="17" t="s">
        <v>177</v>
      </c>
      <c r="BE260" s="148">
        <f>IF(N260="základní",J260,0)</f>
        <v>0</v>
      </c>
      <c r="BF260" s="148">
        <f>IF(N260="snížená",J260,0)</f>
        <v>0</v>
      </c>
      <c r="BG260" s="148">
        <f>IF(N260="zákl. přenesená",J260,0)</f>
        <v>0</v>
      </c>
      <c r="BH260" s="148">
        <f>IF(N260="sníž. přenesená",J260,0)</f>
        <v>0</v>
      </c>
      <c r="BI260" s="148">
        <f>IF(N260="nulová",J260,0)</f>
        <v>0</v>
      </c>
      <c r="BJ260" s="17" t="s">
        <v>84</v>
      </c>
      <c r="BK260" s="148">
        <f>ROUND(I260*H260,2)</f>
        <v>0</v>
      </c>
      <c r="BL260" s="17" t="s">
        <v>115</v>
      </c>
      <c r="BM260" s="147" t="s">
        <v>564</v>
      </c>
    </row>
    <row r="261" spans="2:65" s="1" customFormat="1" ht="11.25">
      <c r="B261" s="32"/>
      <c r="D261" s="149" t="s">
        <v>186</v>
      </c>
      <c r="F261" s="150" t="s">
        <v>4425</v>
      </c>
      <c r="I261" s="151"/>
      <c r="L261" s="32"/>
      <c r="M261" s="152"/>
      <c r="T261" s="56"/>
      <c r="AT261" s="17" t="s">
        <v>186</v>
      </c>
      <c r="AU261" s="17" t="s">
        <v>84</v>
      </c>
    </row>
    <row r="262" spans="2:65" s="1" customFormat="1" ht="19.5">
      <c r="B262" s="32"/>
      <c r="D262" s="149" t="s">
        <v>784</v>
      </c>
      <c r="F262" s="193" t="s">
        <v>4394</v>
      </c>
      <c r="I262" s="151"/>
      <c r="L262" s="32"/>
      <c r="M262" s="152"/>
      <c r="T262" s="56"/>
      <c r="AT262" s="17" t="s">
        <v>784</v>
      </c>
      <c r="AU262" s="17" t="s">
        <v>84</v>
      </c>
    </row>
    <row r="263" spans="2:65" s="13" customFormat="1" ht="11.25">
      <c r="B263" s="163"/>
      <c r="D263" s="149" t="s">
        <v>240</v>
      </c>
      <c r="E263" s="164" t="s">
        <v>1</v>
      </c>
      <c r="F263" s="165" t="s">
        <v>4158</v>
      </c>
      <c r="H263" s="164" t="s">
        <v>1</v>
      </c>
      <c r="I263" s="166"/>
      <c r="L263" s="163"/>
      <c r="M263" s="167"/>
      <c r="T263" s="168"/>
      <c r="AT263" s="164" t="s">
        <v>240</v>
      </c>
      <c r="AU263" s="164" t="s">
        <v>84</v>
      </c>
      <c r="AV263" s="13" t="s">
        <v>84</v>
      </c>
      <c r="AW263" s="13" t="s">
        <v>32</v>
      </c>
      <c r="AX263" s="13" t="s">
        <v>77</v>
      </c>
      <c r="AY263" s="164" t="s">
        <v>177</v>
      </c>
    </row>
    <row r="264" spans="2:65" s="12" customFormat="1" ht="11.25">
      <c r="B264" s="156"/>
      <c r="D264" s="149" t="s">
        <v>240</v>
      </c>
      <c r="E264" s="157" t="s">
        <v>1</v>
      </c>
      <c r="F264" s="158" t="s">
        <v>4520</v>
      </c>
      <c r="H264" s="159">
        <v>46.5</v>
      </c>
      <c r="I264" s="160"/>
      <c r="L264" s="156"/>
      <c r="M264" s="161"/>
      <c r="T264" s="162"/>
      <c r="AT264" s="157" t="s">
        <v>240</v>
      </c>
      <c r="AU264" s="157" t="s">
        <v>84</v>
      </c>
      <c r="AV264" s="12" t="s">
        <v>86</v>
      </c>
      <c r="AW264" s="12" t="s">
        <v>32</v>
      </c>
      <c r="AX264" s="12" t="s">
        <v>77</v>
      </c>
      <c r="AY264" s="157" t="s">
        <v>177</v>
      </c>
    </row>
    <row r="265" spans="2:65" s="14" customFormat="1" ht="11.25">
      <c r="B265" s="169"/>
      <c r="D265" s="149" t="s">
        <v>240</v>
      </c>
      <c r="E265" s="170" t="s">
        <v>1</v>
      </c>
      <c r="F265" s="171" t="s">
        <v>263</v>
      </c>
      <c r="H265" s="172">
        <v>46.5</v>
      </c>
      <c r="I265" s="173"/>
      <c r="L265" s="169"/>
      <c r="M265" s="174"/>
      <c r="T265" s="175"/>
      <c r="AT265" s="170" t="s">
        <v>240</v>
      </c>
      <c r="AU265" s="170" t="s">
        <v>84</v>
      </c>
      <c r="AV265" s="14" t="s">
        <v>115</v>
      </c>
      <c r="AW265" s="14" t="s">
        <v>32</v>
      </c>
      <c r="AX265" s="14" t="s">
        <v>84</v>
      </c>
      <c r="AY265" s="170" t="s">
        <v>177</v>
      </c>
    </row>
    <row r="266" spans="2:65" s="1" customFormat="1" ht="16.5" customHeight="1">
      <c r="B266" s="32"/>
      <c r="C266" s="136" t="s">
        <v>406</v>
      </c>
      <c r="D266" s="136" t="s">
        <v>180</v>
      </c>
      <c r="E266" s="137" t="s">
        <v>4521</v>
      </c>
      <c r="F266" s="138" t="s">
        <v>4522</v>
      </c>
      <c r="G266" s="139" t="s">
        <v>236</v>
      </c>
      <c r="H266" s="140">
        <v>51.15</v>
      </c>
      <c r="I266" s="141"/>
      <c r="J266" s="142">
        <f>ROUND(I266*H266,2)</f>
        <v>0</v>
      </c>
      <c r="K266" s="138" t="s">
        <v>4156</v>
      </c>
      <c r="L266" s="32"/>
      <c r="M266" s="143" t="s">
        <v>1</v>
      </c>
      <c r="N266" s="144" t="s">
        <v>42</v>
      </c>
      <c r="P266" s="145">
        <f>O266*H266</f>
        <v>0</v>
      </c>
      <c r="Q266" s="145">
        <v>0</v>
      </c>
      <c r="R266" s="145">
        <f>Q266*H266</f>
        <v>0</v>
      </c>
      <c r="S266" s="145">
        <v>0</v>
      </c>
      <c r="T266" s="146">
        <f>S266*H266</f>
        <v>0</v>
      </c>
      <c r="AR266" s="147" t="s">
        <v>115</v>
      </c>
      <c r="AT266" s="147" t="s">
        <v>180</v>
      </c>
      <c r="AU266" s="147" t="s">
        <v>84</v>
      </c>
      <c r="AY266" s="17" t="s">
        <v>177</v>
      </c>
      <c r="BE266" s="148">
        <f>IF(N266="základní",J266,0)</f>
        <v>0</v>
      </c>
      <c r="BF266" s="148">
        <f>IF(N266="snížená",J266,0)</f>
        <v>0</v>
      </c>
      <c r="BG266" s="148">
        <f>IF(N266="zákl. přenesená",J266,0)</f>
        <v>0</v>
      </c>
      <c r="BH266" s="148">
        <f>IF(N266="sníž. přenesená",J266,0)</f>
        <v>0</v>
      </c>
      <c r="BI266" s="148">
        <f>IF(N266="nulová",J266,0)</f>
        <v>0</v>
      </c>
      <c r="BJ266" s="17" t="s">
        <v>84</v>
      </c>
      <c r="BK266" s="148">
        <f>ROUND(I266*H266,2)</f>
        <v>0</v>
      </c>
      <c r="BL266" s="17" t="s">
        <v>115</v>
      </c>
      <c r="BM266" s="147" t="s">
        <v>580</v>
      </c>
    </row>
    <row r="267" spans="2:65" s="1" customFormat="1" ht="11.25">
      <c r="B267" s="32"/>
      <c r="D267" s="149" t="s">
        <v>186</v>
      </c>
      <c r="F267" s="150" t="s">
        <v>4522</v>
      </c>
      <c r="I267" s="151"/>
      <c r="L267" s="32"/>
      <c r="M267" s="152"/>
      <c r="T267" s="56"/>
      <c r="AT267" s="17" t="s">
        <v>186</v>
      </c>
      <c r="AU267" s="17" t="s">
        <v>84</v>
      </c>
    </row>
    <row r="268" spans="2:65" s="13" customFormat="1" ht="11.25">
      <c r="B268" s="163"/>
      <c r="D268" s="149" t="s">
        <v>240</v>
      </c>
      <c r="E268" s="164" t="s">
        <v>1</v>
      </c>
      <c r="F268" s="165" t="s">
        <v>4158</v>
      </c>
      <c r="H268" s="164" t="s">
        <v>1</v>
      </c>
      <c r="I268" s="166"/>
      <c r="L268" s="163"/>
      <c r="M268" s="167"/>
      <c r="T268" s="168"/>
      <c r="AT268" s="164" t="s">
        <v>240</v>
      </c>
      <c r="AU268" s="164" t="s">
        <v>84</v>
      </c>
      <c r="AV268" s="13" t="s">
        <v>84</v>
      </c>
      <c r="AW268" s="13" t="s">
        <v>32</v>
      </c>
      <c r="AX268" s="13" t="s">
        <v>77</v>
      </c>
      <c r="AY268" s="164" t="s">
        <v>177</v>
      </c>
    </row>
    <row r="269" spans="2:65" s="12" customFormat="1" ht="11.25">
      <c r="B269" s="156"/>
      <c r="D269" s="149" t="s">
        <v>240</v>
      </c>
      <c r="E269" s="157" t="s">
        <v>1</v>
      </c>
      <c r="F269" s="158" t="s">
        <v>4523</v>
      </c>
      <c r="H269" s="159">
        <v>51.15</v>
      </c>
      <c r="I269" s="160"/>
      <c r="L269" s="156"/>
      <c r="M269" s="161"/>
      <c r="T269" s="162"/>
      <c r="AT269" s="157" t="s">
        <v>240</v>
      </c>
      <c r="AU269" s="157" t="s">
        <v>84</v>
      </c>
      <c r="AV269" s="12" t="s">
        <v>86</v>
      </c>
      <c r="AW269" s="12" t="s">
        <v>32</v>
      </c>
      <c r="AX269" s="12" t="s">
        <v>84</v>
      </c>
      <c r="AY269" s="157" t="s">
        <v>177</v>
      </c>
    </row>
    <row r="270" spans="2:65" s="13" customFormat="1" ht="11.25">
      <c r="B270" s="163"/>
      <c r="D270" s="149" t="s">
        <v>240</v>
      </c>
      <c r="E270" s="164" t="s">
        <v>1</v>
      </c>
      <c r="F270" s="165" t="s">
        <v>4524</v>
      </c>
      <c r="H270" s="164" t="s">
        <v>1</v>
      </c>
      <c r="I270" s="166"/>
      <c r="L270" s="163"/>
      <c r="M270" s="167"/>
      <c r="T270" s="168"/>
      <c r="AT270" s="164" t="s">
        <v>240</v>
      </c>
      <c r="AU270" s="164" t="s">
        <v>84</v>
      </c>
      <c r="AV270" s="13" t="s">
        <v>84</v>
      </c>
      <c r="AW270" s="13" t="s">
        <v>32</v>
      </c>
      <c r="AX270" s="13" t="s">
        <v>77</v>
      </c>
      <c r="AY270" s="164" t="s">
        <v>177</v>
      </c>
    </row>
    <row r="271" spans="2:65" s="1" customFormat="1" ht="16.5" customHeight="1">
      <c r="B271" s="32"/>
      <c r="C271" s="136" t="s">
        <v>412</v>
      </c>
      <c r="D271" s="136" t="s">
        <v>180</v>
      </c>
      <c r="E271" s="137" t="s">
        <v>4525</v>
      </c>
      <c r="F271" s="138" t="s">
        <v>4526</v>
      </c>
      <c r="G271" s="139" t="s">
        <v>393</v>
      </c>
      <c r="H271" s="140">
        <v>8</v>
      </c>
      <c r="I271" s="141"/>
      <c r="J271" s="142">
        <f>ROUND(I271*H271,2)</f>
        <v>0</v>
      </c>
      <c r="K271" s="138" t="s">
        <v>4156</v>
      </c>
      <c r="L271" s="32"/>
      <c r="M271" s="143" t="s">
        <v>1</v>
      </c>
      <c r="N271" s="144" t="s">
        <v>42</v>
      </c>
      <c r="P271" s="145">
        <f>O271*H271</f>
        <v>0</v>
      </c>
      <c r="Q271" s="145">
        <v>0</v>
      </c>
      <c r="R271" s="145">
        <f>Q271*H271</f>
        <v>0</v>
      </c>
      <c r="S271" s="145">
        <v>0</v>
      </c>
      <c r="T271" s="146">
        <f>S271*H271</f>
        <v>0</v>
      </c>
      <c r="AR271" s="147" t="s">
        <v>115</v>
      </c>
      <c r="AT271" s="147" t="s">
        <v>180</v>
      </c>
      <c r="AU271" s="147" t="s">
        <v>84</v>
      </c>
      <c r="AY271" s="17" t="s">
        <v>177</v>
      </c>
      <c r="BE271" s="148">
        <f>IF(N271="základní",J271,0)</f>
        <v>0</v>
      </c>
      <c r="BF271" s="148">
        <f>IF(N271="snížená",J271,0)</f>
        <v>0</v>
      </c>
      <c r="BG271" s="148">
        <f>IF(N271="zákl. přenesená",J271,0)</f>
        <v>0</v>
      </c>
      <c r="BH271" s="148">
        <f>IF(N271="sníž. přenesená",J271,0)</f>
        <v>0</v>
      </c>
      <c r="BI271" s="148">
        <f>IF(N271="nulová",J271,0)</f>
        <v>0</v>
      </c>
      <c r="BJ271" s="17" t="s">
        <v>84</v>
      </c>
      <c r="BK271" s="148">
        <f>ROUND(I271*H271,2)</f>
        <v>0</v>
      </c>
      <c r="BL271" s="17" t="s">
        <v>115</v>
      </c>
      <c r="BM271" s="147" t="s">
        <v>592</v>
      </c>
    </row>
    <row r="272" spans="2:65" s="1" customFormat="1" ht="11.25">
      <c r="B272" s="32"/>
      <c r="D272" s="149" t="s">
        <v>186</v>
      </c>
      <c r="F272" s="150" t="s">
        <v>4526</v>
      </c>
      <c r="I272" s="151"/>
      <c r="L272" s="32"/>
      <c r="M272" s="152"/>
      <c r="T272" s="56"/>
      <c r="AT272" s="17" t="s">
        <v>186</v>
      </c>
      <c r="AU272" s="17" t="s">
        <v>84</v>
      </c>
    </row>
    <row r="273" spans="2:65" s="1" customFormat="1" ht="19.5">
      <c r="B273" s="32"/>
      <c r="D273" s="149" t="s">
        <v>784</v>
      </c>
      <c r="F273" s="193" t="s">
        <v>4394</v>
      </c>
      <c r="I273" s="151"/>
      <c r="L273" s="32"/>
      <c r="M273" s="152"/>
      <c r="T273" s="56"/>
      <c r="AT273" s="17" t="s">
        <v>784</v>
      </c>
      <c r="AU273" s="17" t="s">
        <v>84</v>
      </c>
    </row>
    <row r="274" spans="2:65" s="13" customFormat="1" ht="11.25">
      <c r="B274" s="163"/>
      <c r="D274" s="149" t="s">
        <v>240</v>
      </c>
      <c r="E274" s="164" t="s">
        <v>1</v>
      </c>
      <c r="F274" s="165" t="s">
        <v>4158</v>
      </c>
      <c r="H274" s="164" t="s">
        <v>1</v>
      </c>
      <c r="I274" s="166"/>
      <c r="L274" s="163"/>
      <c r="M274" s="167"/>
      <c r="T274" s="168"/>
      <c r="AT274" s="164" t="s">
        <v>240</v>
      </c>
      <c r="AU274" s="164" t="s">
        <v>84</v>
      </c>
      <c r="AV274" s="13" t="s">
        <v>84</v>
      </c>
      <c r="AW274" s="13" t="s">
        <v>32</v>
      </c>
      <c r="AX274" s="13" t="s">
        <v>77</v>
      </c>
      <c r="AY274" s="164" t="s">
        <v>177</v>
      </c>
    </row>
    <row r="275" spans="2:65" s="12" customFormat="1" ht="11.25">
      <c r="B275" s="156"/>
      <c r="D275" s="149" t="s">
        <v>240</v>
      </c>
      <c r="E275" s="157" t="s">
        <v>1</v>
      </c>
      <c r="F275" s="158" t="s">
        <v>290</v>
      </c>
      <c r="H275" s="159">
        <v>8</v>
      </c>
      <c r="I275" s="160"/>
      <c r="L275" s="156"/>
      <c r="M275" s="161"/>
      <c r="T275" s="162"/>
      <c r="AT275" s="157" t="s">
        <v>240</v>
      </c>
      <c r="AU275" s="157" t="s">
        <v>84</v>
      </c>
      <c r="AV275" s="12" t="s">
        <v>86</v>
      </c>
      <c r="AW275" s="12" t="s">
        <v>32</v>
      </c>
      <c r="AX275" s="12" t="s">
        <v>77</v>
      </c>
      <c r="AY275" s="157" t="s">
        <v>177</v>
      </c>
    </row>
    <row r="276" spans="2:65" s="14" customFormat="1" ht="11.25">
      <c r="B276" s="169"/>
      <c r="D276" s="149" t="s">
        <v>240</v>
      </c>
      <c r="E276" s="170" t="s">
        <v>1</v>
      </c>
      <c r="F276" s="171" t="s">
        <v>263</v>
      </c>
      <c r="H276" s="172">
        <v>8</v>
      </c>
      <c r="I276" s="173"/>
      <c r="L276" s="169"/>
      <c r="M276" s="174"/>
      <c r="T276" s="175"/>
      <c r="AT276" s="170" t="s">
        <v>240</v>
      </c>
      <c r="AU276" s="170" t="s">
        <v>84</v>
      </c>
      <c r="AV276" s="14" t="s">
        <v>115</v>
      </c>
      <c r="AW276" s="14" t="s">
        <v>32</v>
      </c>
      <c r="AX276" s="14" t="s">
        <v>84</v>
      </c>
      <c r="AY276" s="170" t="s">
        <v>177</v>
      </c>
    </row>
    <row r="277" spans="2:65" s="1" customFormat="1" ht="24.2" customHeight="1">
      <c r="B277" s="32"/>
      <c r="C277" s="136" t="s">
        <v>418</v>
      </c>
      <c r="D277" s="136" t="s">
        <v>180</v>
      </c>
      <c r="E277" s="137" t="s">
        <v>4527</v>
      </c>
      <c r="F277" s="138" t="s">
        <v>4528</v>
      </c>
      <c r="G277" s="139" t="s">
        <v>393</v>
      </c>
      <c r="H277" s="140">
        <v>8</v>
      </c>
      <c r="I277" s="141"/>
      <c r="J277" s="142">
        <f>ROUND(I277*H277,2)</f>
        <v>0</v>
      </c>
      <c r="K277" s="138" t="s">
        <v>4156</v>
      </c>
      <c r="L277" s="32"/>
      <c r="M277" s="143" t="s">
        <v>1</v>
      </c>
      <c r="N277" s="144" t="s">
        <v>42</v>
      </c>
      <c r="P277" s="145">
        <f>O277*H277</f>
        <v>0</v>
      </c>
      <c r="Q277" s="145">
        <v>0</v>
      </c>
      <c r="R277" s="145">
        <f>Q277*H277</f>
        <v>0</v>
      </c>
      <c r="S277" s="145">
        <v>0</v>
      </c>
      <c r="T277" s="146">
        <f>S277*H277</f>
        <v>0</v>
      </c>
      <c r="AR277" s="147" t="s">
        <v>115</v>
      </c>
      <c r="AT277" s="147" t="s">
        <v>180</v>
      </c>
      <c r="AU277" s="147" t="s">
        <v>84</v>
      </c>
      <c r="AY277" s="17" t="s">
        <v>177</v>
      </c>
      <c r="BE277" s="148">
        <f>IF(N277="základní",J277,0)</f>
        <v>0</v>
      </c>
      <c r="BF277" s="148">
        <f>IF(N277="snížená",J277,0)</f>
        <v>0</v>
      </c>
      <c r="BG277" s="148">
        <f>IF(N277="zákl. přenesená",J277,0)</f>
        <v>0</v>
      </c>
      <c r="BH277" s="148">
        <f>IF(N277="sníž. přenesená",J277,0)</f>
        <v>0</v>
      </c>
      <c r="BI277" s="148">
        <f>IF(N277="nulová",J277,0)</f>
        <v>0</v>
      </c>
      <c r="BJ277" s="17" t="s">
        <v>84</v>
      </c>
      <c r="BK277" s="148">
        <f>ROUND(I277*H277,2)</f>
        <v>0</v>
      </c>
      <c r="BL277" s="17" t="s">
        <v>115</v>
      </c>
      <c r="BM277" s="147" t="s">
        <v>609</v>
      </c>
    </row>
    <row r="278" spans="2:65" s="1" customFormat="1" ht="11.25">
      <c r="B278" s="32"/>
      <c r="D278" s="149" t="s">
        <v>186</v>
      </c>
      <c r="F278" s="150" t="s">
        <v>4528</v>
      </c>
      <c r="I278" s="151"/>
      <c r="L278" s="32"/>
      <c r="M278" s="152"/>
      <c r="T278" s="56"/>
      <c r="AT278" s="17" t="s">
        <v>186</v>
      </c>
      <c r="AU278" s="17" t="s">
        <v>84</v>
      </c>
    </row>
    <row r="279" spans="2:65" s="13" customFormat="1" ht="11.25">
      <c r="B279" s="163"/>
      <c r="D279" s="149" t="s">
        <v>240</v>
      </c>
      <c r="E279" s="164" t="s">
        <v>1</v>
      </c>
      <c r="F279" s="165" t="s">
        <v>4529</v>
      </c>
      <c r="H279" s="164" t="s">
        <v>1</v>
      </c>
      <c r="I279" s="166"/>
      <c r="L279" s="163"/>
      <c r="M279" s="167"/>
      <c r="T279" s="168"/>
      <c r="AT279" s="164" t="s">
        <v>240</v>
      </c>
      <c r="AU279" s="164" t="s">
        <v>84</v>
      </c>
      <c r="AV279" s="13" t="s">
        <v>84</v>
      </c>
      <c r="AW279" s="13" t="s">
        <v>32</v>
      </c>
      <c r="AX279" s="13" t="s">
        <v>77</v>
      </c>
      <c r="AY279" s="164" t="s">
        <v>177</v>
      </c>
    </row>
    <row r="280" spans="2:65" s="12" customFormat="1" ht="11.25">
      <c r="B280" s="156"/>
      <c r="D280" s="149" t="s">
        <v>240</v>
      </c>
      <c r="E280" s="157" t="s">
        <v>1</v>
      </c>
      <c r="F280" s="158" t="s">
        <v>4530</v>
      </c>
      <c r="H280" s="159">
        <v>8</v>
      </c>
      <c r="I280" s="160"/>
      <c r="L280" s="156"/>
      <c r="M280" s="161"/>
      <c r="T280" s="162"/>
      <c r="AT280" s="157" t="s">
        <v>240</v>
      </c>
      <c r="AU280" s="157" t="s">
        <v>84</v>
      </c>
      <c r="AV280" s="12" t="s">
        <v>86</v>
      </c>
      <c r="AW280" s="12" t="s">
        <v>32</v>
      </c>
      <c r="AX280" s="12" t="s">
        <v>84</v>
      </c>
      <c r="AY280" s="157" t="s">
        <v>177</v>
      </c>
    </row>
    <row r="281" spans="2:65" s="1" customFormat="1" ht="16.5" customHeight="1">
      <c r="B281" s="32"/>
      <c r="C281" s="136" t="s">
        <v>425</v>
      </c>
      <c r="D281" s="136" t="s">
        <v>180</v>
      </c>
      <c r="E281" s="137" t="s">
        <v>4356</v>
      </c>
      <c r="F281" s="138" t="s">
        <v>4531</v>
      </c>
      <c r="G281" s="139" t="s">
        <v>393</v>
      </c>
      <c r="H281" s="140">
        <v>2</v>
      </c>
      <c r="I281" s="141"/>
      <c r="J281" s="142">
        <f>ROUND(I281*H281,2)</f>
        <v>0</v>
      </c>
      <c r="K281" s="138" t="s">
        <v>4285</v>
      </c>
      <c r="L281" s="32"/>
      <c r="M281" s="143" t="s">
        <v>1</v>
      </c>
      <c r="N281" s="144" t="s">
        <v>42</v>
      </c>
      <c r="P281" s="145">
        <f>O281*H281</f>
        <v>0</v>
      </c>
      <c r="Q281" s="145">
        <v>0</v>
      </c>
      <c r="R281" s="145">
        <f>Q281*H281</f>
        <v>0</v>
      </c>
      <c r="S281" s="145">
        <v>0</v>
      </c>
      <c r="T281" s="146">
        <f>S281*H281</f>
        <v>0</v>
      </c>
      <c r="AR281" s="147" t="s">
        <v>115</v>
      </c>
      <c r="AT281" s="147" t="s">
        <v>180</v>
      </c>
      <c r="AU281" s="147" t="s">
        <v>84</v>
      </c>
      <c r="AY281" s="17" t="s">
        <v>177</v>
      </c>
      <c r="BE281" s="148">
        <f>IF(N281="základní",J281,0)</f>
        <v>0</v>
      </c>
      <c r="BF281" s="148">
        <f>IF(N281="snížená",J281,0)</f>
        <v>0</v>
      </c>
      <c r="BG281" s="148">
        <f>IF(N281="zákl. přenesená",J281,0)</f>
        <v>0</v>
      </c>
      <c r="BH281" s="148">
        <f>IF(N281="sníž. přenesená",J281,0)</f>
        <v>0</v>
      </c>
      <c r="BI281" s="148">
        <f>IF(N281="nulová",J281,0)</f>
        <v>0</v>
      </c>
      <c r="BJ281" s="17" t="s">
        <v>84</v>
      </c>
      <c r="BK281" s="148">
        <f>ROUND(I281*H281,2)</f>
        <v>0</v>
      </c>
      <c r="BL281" s="17" t="s">
        <v>115</v>
      </c>
      <c r="BM281" s="147" t="s">
        <v>627</v>
      </c>
    </row>
    <row r="282" spans="2:65" s="1" customFormat="1" ht="11.25">
      <c r="B282" s="32"/>
      <c r="D282" s="149" t="s">
        <v>186</v>
      </c>
      <c r="F282" s="150" t="s">
        <v>4531</v>
      </c>
      <c r="I282" s="151"/>
      <c r="L282" s="32"/>
      <c r="M282" s="152"/>
      <c r="T282" s="56"/>
      <c r="AT282" s="17" t="s">
        <v>186</v>
      </c>
      <c r="AU282" s="17" t="s">
        <v>84</v>
      </c>
    </row>
    <row r="283" spans="2:65" s="13" customFormat="1" ht="11.25">
      <c r="B283" s="163"/>
      <c r="D283" s="149" t="s">
        <v>240</v>
      </c>
      <c r="E283" s="164" t="s">
        <v>1</v>
      </c>
      <c r="F283" s="165" t="s">
        <v>4158</v>
      </c>
      <c r="H283" s="164" t="s">
        <v>1</v>
      </c>
      <c r="I283" s="166"/>
      <c r="L283" s="163"/>
      <c r="M283" s="167"/>
      <c r="T283" s="168"/>
      <c r="AT283" s="164" t="s">
        <v>240</v>
      </c>
      <c r="AU283" s="164" t="s">
        <v>84</v>
      </c>
      <c r="AV283" s="13" t="s">
        <v>84</v>
      </c>
      <c r="AW283" s="13" t="s">
        <v>32</v>
      </c>
      <c r="AX283" s="13" t="s">
        <v>77</v>
      </c>
      <c r="AY283" s="164" t="s">
        <v>177</v>
      </c>
    </row>
    <row r="284" spans="2:65" s="12" customFormat="1" ht="11.25">
      <c r="B284" s="156"/>
      <c r="D284" s="149" t="s">
        <v>240</v>
      </c>
      <c r="E284" s="157" t="s">
        <v>1</v>
      </c>
      <c r="F284" s="158" t="s">
        <v>86</v>
      </c>
      <c r="H284" s="159">
        <v>2</v>
      </c>
      <c r="I284" s="160"/>
      <c r="L284" s="156"/>
      <c r="M284" s="161"/>
      <c r="T284" s="162"/>
      <c r="AT284" s="157" t="s">
        <v>240</v>
      </c>
      <c r="AU284" s="157" t="s">
        <v>84</v>
      </c>
      <c r="AV284" s="12" t="s">
        <v>86</v>
      </c>
      <c r="AW284" s="12" t="s">
        <v>32</v>
      </c>
      <c r="AX284" s="12" t="s">
        <v>77</v>
      </c>
      <c r="AY284" s="157" t="s">
        <v>177</v>
      </c>
    </row>
    <row r="285" spans="2:65" s="14" customFormat="1" ht="11.25">
      <c r="B285" s="169"/>
      <c r="D285" s="149" t="s">
        <v>240</v>
      </c>
      <c r="E285" s="170" t="s">
        <v>1</v>
      </c>
      <c r="F285" s="171" t="s">
        <v>263</v>
      </c>
      <c r="H285" s="172">
        <v>2</v>
      </c>
      <c r="I285" s="173"/>
      <c r="L285" s="169"/>
      <c r="M285" s="174"/>
      <c r="T285" s="175"/>
      <c r="AT285" s="170" t="s">
        <v>240</v>
      </c>
      <c r="AU285" s="170" t="s">
        <v>84</v>
      </c>
      <c r="AV285" s="14" t="s">
        <v>115</v>
      </c>
      <c r="AW285" s="14" t="s">
        <v>32</v>
      </c>
      <c r="AX285" s="14" t="s">
        <v>84</v>
      </c>
      <c r="AY285" s="170" t="s">
        <v>177</v>
      </c>
    </row>
    <row r="286" spans="2:65" s="1" customFormat="1" ht="16.5" customHeight="1">
      <c r="B286" s="32"/>
      <c r="C286" s="136" t="s">
        <v>431</v>
      </c>
      <c r="D286" s="136" t="s">
        <v>180</v>
      </c>
      <c r="E286" s="137" t="s">
        <v>4532</v>
      </c>
      <c r="F286" s="138" t="s">
        <v>4533</v>
      </c>
      <c r="G286" s="139" t="s">
        <v>236</v>
      </c>
      <c r="H286" s="140">
        <v>17.7</v>
      </c>
      <c r="I286" s="141"/>
      <c r="J286" s="142">
        <f>ROUND(I286*H286,2)</f>
        <v>0</v>
      </c>
      <c r="K286" s="138" t="s">
        <v>4156</v>
      </c>
      <c r="L286" s="32"/>
      <c r="M286" s="143" t="s">
        <v>1</v>
      </c>
      <c r="N286" s="144" t="s">
        <v>42</v>
      </c>
      <c r="P286" s="145">
        <f>O286*H286</f>
        <v>0</v>
      </c>
      <c r="Q286" s="145">
        <v>0</v>
      </c>
      <c r="R286" s="145">
        <f>Q286*H286</f>
        <v>0</v>
      </c>
      <c r="S286" s="145">
        <v>0</v>
      </c>
      <c r="T286" s="146">
        <f>S286*H286</f>
        <v>0</v>
      </c>
      <c r="AR286" s="147" t="s">
        <v>115</v>
      </c>
      <c r="AT286" s="147" t="s">
        <v>180</v>
      </c>
      <c r="AU286" s="147" t="s">
        <v>84</v>
      </c>
      <c r="AY286" s="17" t="s">
        <v>177</v>
      </c>
      <c r="BE286" s="148">
        <f>IF(N286="základní",J286,0)</f>
        <v>0</v>
      </c>
      <c r="BF286" s="148">
        <f>IF(N286="snížená",J286,0)</f>
        <v>0</v>
      </c>
      <c r="BG286" s="148">
        <f>IF(N286="zákl. přenesená",J286,0)</f>
        <v>0</v>
      </c>
      <c r="BH286" s="148">
        <f>IF(N286="sníž. přenesená",J286,0)</f>
        <v>0</v>
      </c>
      <c r="BI286" s="148">
        <f>IF(N286="nulová",J286,0)</f>
        <v>0</v>
      </c>
      <c r="BJ286" s="17" t="s">
        <v>84</v>
      </c>
      <c r="BK286" s="148">
        <f>ROUND(I286*H286,2)</f>
        <v>0</v>
      </c>
      <c r="BL286" s="17" t="s">
        <v>115</v>
      </c>
      <c r="BM286" s="147" t="s">
        <v>651</v>
      </c>
    </row>
    <row r="287" spans="2:65" s="1" customFormat="1" ht="11.25">
      <c r="B287" s="32"/>
      <c r="D287" s="149" t="s">
        <v>186</v>
      </c>
      <c r="F287" s="150" t="s">
        <v>4533</v>
      </c>
      <c r="I287" s="151"/>
      <c r="L287" s="32"/>
      <c r="M287" s="152"/>
      <c r="T287" s="56"/>
      <c r="AT287" s="17" t="s">
        <v>186</v>
      </c>
      <c r="AU287" s="17" t="s">
        <v>84</v>
      </c>
    </row>
    <row r="288" spans="2:65" s="1" customFormat="1" ht="19.5">
      <c r="B288" s="32"/>
      <c r="D288" s="149" t="s">
        <v>784</v>
      </c>
      <c r="F288" s="193" t="s">
        <v>4394</v>
      </c>
      <c r="I288" s="151"/>
      <c r="L288" s="32"/>
      <c r="M288" s="152"/>
      <c r="T288" s="56"/>
      <c r="AT288" s="17" t="s">
        <v>784</v>
      </c>
      <c r="AU288" s="17" t="s">
        <v>84</v>
      </c>
    </row>
    <row r="289" spans="2:65" s="13" customFormat="1" ht="11.25">
      <c r="B289" s="163"/>
      <c r="D289" s="149" t="s">
        <v>240</v>
      </c>
      <c r="E289" s="164" t="s">
        <v>1</v>
      </c>
      <c r="F289" s="165" t="s">
        <v>4158</v>
      </c>
      <c r="H289" s="164" t="s">
        <v>1</v>
      </c>
      <c r="I289" s="166"/>
      <c r="L289" s="163"/>
      <c r="M289" s="167"/>
      <c r="T289" s="168"/>
      <c r="AT289" s="164" t="s">
        <v>240</v>
      </c>
      <c r="AU289" s="164" t="s">
        <v>84</v>
      </c>
      <c r="AV289" s="13" t="s">
        <v>84</v>
      </c>
      <c r="AW289" s="13" t="s">
        <v>32</v>
      </c>
      <c r="AX289" s="13" t="s">
        <v>77</v>
      </c>
      <c r="AY289" s="164" t="s">
        <v>177</v>
      </c>
    </row>
    <row r="290" spans="2:65" s="12" customFormat="1" ht="11.25">
      <c r="B290" s="156"/>
      <c r="D290" s="149" t="s">
        <v>240</v>
      </c>
      <c r="E290" s="157" t="s">
        <v>1</v>
      </c>
      <c r="F290" s="158" t="s">
        <v>4534</v>
      </c>
      <c r="H290" s="159">
        <v>17.7</v>
      </c>
      <c r="I290" s="160"/>
      <c r="L290" s="156"/>
      <c r="M290" s="161"/>
      <c r="T290" s="162"/>
      <c r="AT290" s="157" t="s">
        <v>240</v>
      </c>
      <c r="AU290" s="157" t="s">
        <v>84</v>
      </c>
      <c r="AV290" s="12" t="s">
        <v>86</v>
      </c>
      <c r="AW290" s="12" t="s">
        <v>32</v>
      </c>
      <c r="AX290" s="12" t="s">
        <v>77</v>
      </c>
      <c r="AY290" s="157" t="s">
        <v>177</v>
      </c>
    </row>
    <row r="291" spans="2:65" s="14" customFormat="1" ht="11.25">
      <c r="B291" s="169"/>
      <c r="D291" s="149" t="s">
        <v>240</v>
      </c>
      <c r="E291" s="170" t="s">
        <v>1</v>
      </c>
      <c r="F291" s="171" t="s">
        <v>263</v>
      </c>
      <c r="H291" s="172">
        <v>17.7</v>
      </c>
      <c r="I291" s="173"/>
      <c r="L291" s="169"/>
      <c r="M291" s="174"/>
      <c r="T291" s="175"/>
      <c r="AT291" s="170" t="s">
        <v>240</v>
      </c>
      <c r="AU291" s="170" t="s">
        <v>84</v>
      </c>
      <c r="AV291" s="14" t="s">
        <v>115</v>
      </c>
      <c r="AW291" s="14" t="s">
        <v>32</v>
      </c>
      <c r="AX291" s="14" t="s">
        <v>84</v>
      </c>
      <c r="AY291" s="170" t="s">
        <v>177</v>
      </c>
    </row>
    <row r="292" spans="2:65" s="1" customFormat="1" ht="16.5" customHeight="1">
      <c r="B292" s="32"/>
      <c r="C292" s="136" t="s">
        <v>436</v>
      </c>
      <c r="D292" s="136" t="s">
        <v>180</v>
      </c>
      <c r="E292" s="137" t="s">
        <v>4521</v>
      </c>
      <c r="F292" s="138" t="s">
        <v>4522</v>
      </c>
      <c r="G292" s="139" t="s">
        <v>236</v>
      </c>
      <c r="H292" s="140">
        <v>51.15</v>
      </c>
      <c r="I292" s="141"/>
      <c r="J292" s="142">
        <f>ROUND(I292*H292,2)</f>
        <v>0</v>
      </c>
      <c r="K292" s="138" t="s">
        <v>4156</v>
      </c>
      <c r="L292" s="32"/>
      <c r="M292" s="143" t="s">
        <v>1</v>
      </c>
      <c r="N292" s="144" t="s">
        <v>42</v>
      </c>
      <c r="P292" s="145">
        <f>O292*H292</f>
        <v>0</v>
      </c>
      <c r="Q292" s="145">
        <v>0</v>
      </c>
      <c r="R292" s="145">
        <f>Q292*H292</f>
        <v>0</v>
      </c>
      <c r="S292" s="145">
        <v>0</v>
      </c>
      <c r="T292" s="146">
        <f>S292*H292</f>
        <v>0</v>
      </c>
      <c r="AR292" s="147" t="s">
        <v>115</v>
      </c>
      <c r="AT292" s="147" t="s">
        <v>180</v>
      </c>
      <c r="AU292" s="147" t="s">
        <v>84</v>
      </c>
      <c r="AY292" s="17" t="s">
        <v>177</v>
      </c>
      <c r="BE292" s="148">
        <f>IF(N292="základní",J292,0)</f>
        <v>0</v>
      </c>
      <c r="BF292" s="148">
        <f>IF(N292="snížená",J292,0)</f>
        <v>0</v>
      </c>
      <c r="BG292" s="148">
        <f>IF(N292="zákl. přenesená",J292,0)</f>
        <v>0</v>
      </c>
      <c r="BH292" s="148">
        <f>IF(N292="sníž. přenesená",J292,0)</f>
        <v>0</v>
      </c>
      <c r="BI292" s="148">
        <f>IF(N292="nulová",J292,0)</f>
        <v>0</v>
      </c>
      <c r="BJ292" s="17" t="s">
        <v>84</v>
      </c>
      <c r="BK292" s="148">
        <f>ROUND(I292*H292,2)</f>
        <v>0</v>
      </c>
      <c r="BL292" s="17" t="s">
        <v>115</v>
      </c>
      <c r="BM292" s="147" t="s">
        <v>667</v>
      </c>
    </row>
    <row r="293" spans="2:65" s="1" customFormat="1" ht="11.25">
      <c r="B293" s="32"/>
      <c r="D293" s="149" t="s">
        <v>186</v>
      </c>
      <c r="F293" s="150" t="s">
        <v>4522</v>
      </c>
      <c r="I293" s="151"/>
      <c r="L293" s="32"/>
      <c r="M293" s="152"/>
      <c r="T293" s="56"/>
      <c r="AT293" s="17" t="s">
        <v>186</v>
      </c>
      <c r="AU293" s="17" t="s">
        <v>84</v>
      </c>
    </row>
    <row r="294" spans="2:65" s="13" customFormat="1" ht="11.25">
      <c r="B294" s="163"/>
      <c r="D294" s="149" t="s">
        <v>240</v>
      </c>
      <c r="E294" s="164" t="s">
        <v>1</v>
      </c>
      <c r="F294" s="165" t="s">
        <v>4158</v>
      </c>
      <c r="H294" s="164" t="s">
        <v>1</v>
      </c>
      <c r="I294" s="166"/>
      <c r="L294" s="163"/>
      <c r="M294" s="167"/>
      <c r="T294" s="168"/>
      <c r="AT294" s="164" t="s">
        <v>240</v>
      </c>
      <c r="AU294" s="164" t="s">
        <v>84</v>
      </c>
      <c r="AV294" s="13" t="s">
        <v>84</v>
      </c>
      <c r="AW294" s="13" t="s">
        <v>32</v>
      </c>
      <c r="AX294" s="13" t="s">
        <v>77</v>
      </c>
      <c r="AY294" s="164" t="s">
        <v>177</v>
      </c>
    </row>
    <row r="295" spans="2:65" s="12" customFormat="1" ht="11.25">
      <c r="B295" s="156"/>
      <c r="D295" s="149" t="s">
        <v>240</v>
      </c>
      <c r="E295" s="157" t="s">
        <v>1</v>
      </c>
      <c r="F295" s="158" t="s">
        <v>4523</v>
      </c>
      <c r="H295" s="159">
        <v>51.15</v>
      </c>
      <c r="I295" s="160"/>
      <c r="L295" s="156"/>
      <c r="M295" s="161"/>
      <c r="T295" s="162"/>
      <c r="AT295" s="157" t="s">
        <v>240</v>
      </c>
      <c r="AU295" s="157" t="s">
        <v>84</v>
      </c>
      <c r="AV295" s="12" t="s">
        <v>86</v>
      </c>
      <c r="AW295" s="12" t="s">
        <v>32</v>
      </c>
      <c r="AX295" s="12" t="s">
        <v>84</v>
      </c>
      <c r="AY295" s="157" t="s">
        <v>177</v>
      </c>
    </row>
    <row r="296" spans="2:65" s="13" customFormat="1" ht="11.25">
      <c r="B296" s="163"/>
      <c r="D296" s="149" t="s">
        <v>240</v>
      </c>
      <c r="E296" s="164" t="s">
        <v>1</v>
      </c>
      <c r="F296" s="165" t="s">
        <v>4270</v>
      </c>
      <c r="H296" s="164" t="s">
        <v>1</v>
      </c>
      <c r="I296" s="166"/>
      <c r="L296" s="163"/>
      <c r="M296" s="167"/>
      <c r="T296" s="168"/>
      <c r="AT296" s="164" t="s">
        <v>240</v>
      </c>
      <c r="AU296" s="164" t="s">
        <v>84</v>
      </c>
      <c r="AV296" s="13" t="s">
        <v>84</v>
      </c>
      <c r="AW296" s="13" t="s">
        <v>32</v>
      </c>
      <c r="AX296" s="13" t="s">
        <v>77</v>
      </c>
      <c r="AY296" s="164" t="s">
        <v>177</v>
      </c>
    </row>
    <row r="297" spans="2:65" s="1" customFormat="1" ht="16.5" customHeight="1">
      <c r="B297" s="32"/>
      <c r="C297" s="136" t="s">
        <v>441</v>
      </c>
      <c r="D297" s="136" t="s">
        <v>180</v>
      </c>
      <c r="E297" s="137" t="s">
        <v>4535</v>
      </c>
      <c r="F297" s="138" t="s">
        <v>4536</v>
      </c>
      <c r="G297" s="139" t="s">
        <v>393</v>
      </c>
      <c r="H297" s="140">
        <v>7</v>
      </c>
      <c r="I297" s="141"/>
      <c r="J297" s="142">
        <f>ROUND(I297*H297,2)</f>
        <v>0</v>
      </c>
      <c r="K297" s="138" t="s">
        <v>4156</v>
      </c>
      <c r="L297" s="32"/>
      <c r="M297" s="143" t="s">
        <v>1</v>
      </c>
      <c r="N297" s="144" t="s">
        <v>42</v>
      </c>
      <c r="P297" s="145">
        <f>O297*H297</f>
        <v>0</v>
      </c>
      <c r="Q297" s="145">
        <v>0</v>
      </c>
      <c r="R297" s="145">
        <f>Q297*H297</f>
        <v>0</v>
      </c>
      <c r="S297" s="145">
        <v>0</v>
      </c>
      <c r="T297" s="146">
        <f>S297*H297</f>
        <v>0</v>
      </c>
      <c r="AR297" s="147" t="s">
        <v>115</v>
      </c>
      <c r="AT297" s="147" t="s">
        <v>180</v>
      </c>
      <c r="AU297" s="147" t="s">
        <v>84</v>
      </c>
      <c r="AY297" s="17" t="s">
        <v>177</v>
      </c>
      <c r="BE297" s="148">
        <f>IF(N297="základní",J297,0)</f>
        <v>0</v>
      </c>
      <c r="BF297" s="148">
        <f>IF(N297="snížená",J297,0)</f>
        <v>0</v>
      </c>
      <c r="BG297" s="148">
        <f>IF(N297="zákl. přenesená",J297,0)</f>
        <v>0</v>
      </c>
      <c r="BH297" s="148">
        <f>IF(N297="sníž. přenesená",J297,0)</f>
        <v>0</v>
      </c>
      <c r="BI297" s="148">
        <f>IF(N297="nulová",J297,0)</f>
        <v>0</v>
      </c>
      <c r="BJ297" s="17" t="s">
        <v>84</v>
      </c>
      <c r="BK297" s="148">
        <f>ROUND(I297*H297,2)</f>
        <v>0</v>
      </c>
      <c r="BL297" s="17" t="s">
        <v>115</v>
      </c>
      <c r="BM297" s="147" t="s">
        <v>679</v>
      </c>
    </row>
    <row r="298" spans="2:65" s="1" customFormat="1" ht="11.25">
      <c r="B298" s="32"/>
      <c r="D298" s="149" t="s">
        <v>186</v>
      </c>
      <c r="F298" s="150" t="s">
        <v>4536</v>
      </c>
      <c r="I298" s="151"/>
      <c r="L298" s="32"/>
      <c r="M298" s="152"/>
      <c r="T298" s="56"/>
      <c r="AT298" s="17" t="s">
        <v>186</v>
      </c>
      <c r="AU298" s="17" t="s">
        <v>84</v>
      </c>
    </row>
    <row r="299" spans="2:65" s="1" customFormat="1" ht="19.5">
      <c r="B299" s="32"/>
      <c r="D299" s="149" t="s">
        <v>784</v>
      </c>
      <c r="F299" s="193" t="s">
        <v>4394</v>
      </c>
      <c r="I299" s="151"/>
      <c r="L299" s="32"/>
      <c r="M299" s="152"/>
      <c r="T299" s="56"/>
      <c r="AT299" s="17" t="s">
        <v>784</v>
      </c>
      <c r="AU299" s="17" t="s">
        <v>84</v>
      </c>
    </row>
    <row r="300" spans="2:65" s="13" customFormat="1" ht="11.25">
      <c r="B300" s="163"/>
      <c r="D300" s="149" t="s">
        <v>240</v>
      </c>
      <c r="E300" s="164" t="s">
        <v>1</v>
      </c>
      <c r="F300" s="165" t="s">
        <v>4158</v>
      </c>
      <c r="H300" s="164" t="s">
        <v>1</v>
      </c>
      <c r="I300" s="166"/>
      <c r="L300" s="163"/>
      <c r="M300" s="167"/>
      <c r="T300" s="168"/>
      <c r="AT300" s="164" t="s">
        <v>240</v>
      </c>
      <c r="AU300" s="164" t="s">
        <v>84</v>
      </c>
      <c r="AV300" s="13" t="s">
        <v>84</v>
      </c>
      <c r="AW300" s="13" t="s">
        <v>32</v>
      </c>
      <c r="AX300" s="13" t="s">
        <v>77</v>
      </c>
      <c r="AY300" s="164" t="s">
        <v>177</v>
      </c>
    </row>
    <row r="301" spans="2:65" s="12" customFormat="1" ht="11.25">
      <c r="B301" s="156"/>
      <c r="D301" s="149" t="s">
        <v>240</v>
      </c>
      <c r="E301" s="157" t="s">
        <v>1</v>
      </c>
      <c r="F301" s="158" t="s">
        <v>283</v>
      </c>
      <c r="H301" s="159">
        <v>7</v>
      </c>
      <c r="I301" s="160"/>
      <c r="L301" s="156"/>
      <c r="M301" s="161"/>
      <c r="T301" s="162"/>
      <c r="AT301" s="157" t="s">
        <v>240</v>
      </c>
      <c r="AU301" s="157" t="s">
        <v>84</v>
      </c>
      <c r="AV301" s="12" t="s">
        <v>86</v>
      </c>
      <c r="AW301" s="12" t="s">
        <v>32</v>
      </c>
      <c r="AX301" s="12" t="s">
        <v>77</v>
      </c>
      <c r="AY301" s="157" t="s">
        <v>177</v>
      </c>
    </row>
    <row r="302" spans="2:65" s="14" customFormat="1" ht="11.25">
      <c r="B302" s="169"/>
      <c r="D302" s="149" t="s">
        <v>240</v>
      </c>
      <c r="E302" s="170" t="s">
        <v>1</v>
      </c>
      <c r="F302" s="171" t="s">
        <v>263</v>
      </c>
      <c r="H302" s="172">
        <v>7</v>
      </c>
      <c r="I302" s="173"/>
      <c r="L302" s="169"/>
      <c r="M302" s="174"/>
      <c r="T302" s="175"/>
      <c r="AT302" s="170" t="s">
        <v>240</v>
      </c>
      <c r="AU302" s="170" t="s">
        <v>84</v>
      </c>
      <c r="AV302" s="14" t="s">
        <v>115</v>
      </c>
      <c r="AW302" s="14" t="s">
        <v>32</v>
      </c>
      <c r="AX302" s="14" t="s">
        <v>84</v>
      </c>
      <c r="AY302" s="170" t="s">
        <v>177</v>
      </c>
    </row>
    <row r="303" spans="2:65" s="1" customFormat="1" ht="24.2" customHeight="1">
      <c r="B303" s="32"/>
      <c r="C303" s="136" t="s">
        <v>447</v>
      </c>
      <c r="D303" s="136" t="s">
        <v>180</v>
      </c>
      <c r="E303" s="137" t="s">
        <v>4527</v>
      </c>
      <c r="F303" s="138" t="s">
        <v>4528</v>
      </c>
      <c r="G303" s="139" t="s">
        <v>393</v>
      </c>
      <c r="H303" s="140">
        <v>7</v>
      </c>
      <c r="I303" s="141"/>
      <c r="J303" s="142">
        <f>ROUND(I303*H303,2)</f>
        <v>0</v>
      </c>
      <c r="K303" s="138" t="s">
        <v>4156</v>
      </c>
      <c r="L303" s="32"/>
      <c r="M303" s="143" t="s">
        <v>1</v>
      </c>
      <c r="N303" s="144" t="s">
        <v>42</v>
      </c>
      <c r="P303" s="145">
        <f>O303*H303</f>
        <v>0</v>
      </c>
      <c r="Q303" s="145">
        <v>0</v>
      </c>
      <c r="R303" s="145">
        <f>Q303*H303</f>
        <v>0</v>
      </c>
      <c r="S303" s="145">
        <v>0</v>
      </c>
      <c r="T303" s="146">
        <f>S303*H303</f>
        <v>0</v>
      </c>
      <c r="AR303" s="147" t="s">
        <v>115</v>
      </c>
      <c r="AT303" s="147" t="s">
        <v>180</v>
      </c>
      <c r="AU303" s="147" t="s">
        <v>84</v>
      </c>
      <c r="AY303" s="17" t="s">
        <v>177</v>
      </c>
      <c r="BE303" s="148">
        <f>IF(N303="základní",J303,0)</f>
        <v>0</v>
      </c>
      <c r="BF303" s="148">
        <f>IF(N303="snížená",J303,0)</f>
        <v>0</v>
      </c>
      <c r="BG303" s="148">
        <f>IF(N303="zákl. přenesená",J303,0)</f>
        <v>0</v>
      </c>
      <c r="BH303" s="148">
        <f>IF(N303="sníž. přenesená",J303,0)</f>
        <v>0</v>
      </c>
      <c r="BI303" s="148">
        <f>IF(N303="nulová",J303,0)</f>
        <v>0</v>
      </c>
      <c r="BJ303" s="17" t="s">
        <v>84</v>
      </c>
      <c r="BK303" s="148">
        <f>ROUND(I303*H303,2)</f>
        <v>0</v>
      </c>
      <c r="BL303" s="17" t="s">
        <v>115</v>
      </c>
      <c r="BM303" s="147" t="s">
        <v>691</v>
      </c>
    </row>
    <row r="304" spans="2:65" s="1" customFormat="1" ht="11.25">
      <c r="B304" s="32"/>
      <c r="D304" s="149" t="s">
        <v>186</v>
      </c>
      <c r="F304" s="150" t="s">
        <v>4528</v>
      </c>
      <c r="I304" s="151"/>
      <c r="L304" s="32"/>
      <c r="M304" s="152"/>
      <c r="T304" s="56"/>
      <c r="AT304" s="17" t="s">
        <v>186</v>
      </c>
      <c r="AU304" s="17" t="s">
        <v>84</v>
      </c>
    </row>
    <row r="305" spans="2:65" s="13" customFormat="1" ht="11.25">
      <c r="B305" s="163"/>
      <c r="D305" s="149" t="s">
        <v>240</v>
      </c>
      <c r="E305" s="164" t="s">
        <v>1</v>
      </c>
      <c r="F305" s="165" t="s">
        <v>4537</v>
      </c>
      <c r="H305" s="164" t="s">
        <v>1</v>
      </c>
      <c r="I305" s="166"/>
      <c r="L305" s="163"/>
      <c r="M305" s="167"/>
      <c r="T305" s="168"/>
      <c r="AT305" s="164" t="s">
        <v>240</v>
      </c>
      <c r="AU305" s="164" t="s">
        <v>84</v>
      </c>
      <c r="AV305" s="13" t="s">
        <v>84</v>
      </c>
      <c r="AW305" s="13" t="s">
        <v>32</v>
      </c>
      <c r="AX305" s="13" t="s">
        <v>77</v>
      </c>
      <c r="AY305" s="164" t="s">
        <v>177</v>
      </c>
    </row>
    <row r="306" spans="2:65" s="12" customFormat="1" ht="11.25">
      <c r="B306" s="156"/>
      <c r="D306" s="149" t="s">
        <v>240</v>
      </c>
      <c r="E306" s="157" t="s">
        <v>1</v>
      </c>
      <c r="F306" s="158" t="s">
        <v>4538</v>
      </c>
      <c r="H306" s="159">
        <v>7</v>
      </c>
      <c r="I306" s="160"/>
      <c r="L306" s="156"/>
      <c r="M306" s="161"/>
      <c r="T306" s="162"/>
      <c r="AT306" s="157" t="s">
        <v>240</v>
      </c>
      <c r="AU306" s="157" t="s">
        <v>84</v>
      </c>
      <c r="AV306" s="12" t="s">
        <v>86</v>
      </c>
      <c r="AW306" s="12" t="s">
        <v>32</v>
      </c>
      <c r="AX306" s="12" t="s">
        <v>84</v>
      </c>
      <c r="AY306" s="157" t="s">
        <v>177</v>
      </c>
    </row>
    <row r="307" spans="2:65" s="1" customFormat="1" ht="16.5" customHeight="1">
      <c r="B307" s="32"/>
      <c r="C307" s="136" t="s">
        <v>453</v>
      </c>
      <c r="D307" s="136" t="s">
        <v>180</v>
      </c>
      <c r="E307" s="137" t="s">
        <v>4539</v>
      </c>
      <c r="F307" s="138" t="s">
        <v>4540</v>
      </c>
      <c r="G307" s="139" t="s">
        <v>236</v>
      </c>
      <c r="H307" s="140">
        <v>128.4</v>
      </c>
      <c r="I307" s="141"/>
      <c r="J307" s="142">
        <f>ROUND(I307*H307,2)</f>
        <v>0</v>
      </c>
      <c r="K307" s="138" t="s">
        <v>4156</v>
      </c>
      <c r="L307" s="32"/>
      <c r="M307" s="143" t="s">
        <v>1</v>
      </c>
      <c r="N307" s="144" t="s">
        <v>42</v>
      </c>
      <c r="P307" s="145">
        <f>O307*H307</f>
        <v>0</v>
      </c>
      <c r="Q307" s="145">
        <v>0</v>
      </c>
      <c r="R307" s="145">
        <f>Q307*H307</f>
        <v>0</v>
      </c>
      <c r="S307" s="145">
        <v>0</v>
      </c>
      <c r="T307" s="146">
        <f>S307*H307</f>
        <v>0</v>
      </c>
      <c r="AR307" s="147" t="s">
        <v>115</v>
      </c>
      <c r="AT307" s="147" t="s">
        <v>180</v>
      </c>
      <c r="AU307" s="147" t="s">
        <v>84</v>
      </c>
      <c r="AY307" s="17" t="s">
        <v>177</v>
      </c>
      <c r="BE307" s="148">
        <f>IF(N307="základní",J307,0)</f>
        <v>0</v>
      </c>
      <c r="BF307" s="148">
        <f>IF(N307="snížená",J307,0)</f>
        <v>0</v>
      </c>
      <c r="BG307" s="148">
        <f>IF(N307="zákl. přenesená",J307,0)</f>
        <v>0</v>
      </c>
      <c r="BH307" s="148">
        <f>IF(N307="sníž. přenesená",J307,0)</f>
        <v>0</v>
      </c>
      <c r="BI307" s="148">
        <f>IF(N307="nulová",J307,0)</f>
        <v>0</v>
      </c>
      <c r="BJ307" s="17" t="s">
        <v>84</v>
      </c>
      <c r="BK307" s="148">
        <f>ROUND(I307*H307,2)</f>
        <v>0</v>
      </c>
      <c r="BL307" s="17" t="s">
        <v>115</v>
      </c>
      <c r="BM307" s="147" t="s">
        <v>703</v>
      </c>
    </row>
    <row r="308" spans="2:65" s="1" customFormat="1" ht="11.25">
      <c r="B308" s="32"/>
      <c r="D308" s="149" t="s">
        <v>186</v>
      </c>
      <c r="F308" s="150" t="s">
        <v>4540</v>
      </c>
      <c r="I308" s="151"/>
      <c r="L308" s="32"/>
      <c r="M308" s="152"/>
      <c r="T308" s="56"/>
      <c r="AT308" s="17" t="s">
        <v>186</v>
      </c>
      <c r="AU308" s="17" t="s">
        <v>84</v>
      </c>
    </row>
    <row r="309" spans="2:65" s="13" customFormat="1" ht="11.25">
      <c r="B309" s="163"/>
      <c r="D309" s="149" t="s">
        <v>240</v>
      </c>
      <c r="E309" s="164" t="s">
        <v>1</v>
      </c>
      <c r="F309" s="165" t="s">
        <v>4541</v>
      </c>
      <c r="H309" s="164" t="s">
        <v>1</v>
      </c>
      <c r="I309" s="166"/>
      <c r="L309" s="163"/>
      <c r="M309" s="167"/>
      <c r="T309" s="168"/>
      <c r="AT309" s="164" t="s">
        <v>240</v>
      </c>
      <c r="AU309" s="164" t="s">
        <v>84</v>
      </c>
      <c r="AV309" s="13" t="s">
        <v>84</v>
      </c>
      <c r="AW309" s="13" t="s">
        <v>32</v>
      </c>
      <c r="AX309" s="13" t="s">
        <v>77</v>
      </c>
      <c r="AY309" s="164" t="s">
        <v>177</v>
      </c>
    </row>
    <row r="310" spans="2:65" s="12" customFormat="1" ht="11.25">
      <c r="B310" s="156"/>
      <c r="D310" s="149" t="s">
        <v>240</v>
      </c>
      <c r="E310" s="157" t="s">
        <v>1</v>
      </c>
      <c r="F310" s="158" t="s">
        <v>4542</v>
      </c>
      <c r="H310" s="159">
        <v>93</v>
      </c>
      <c r="I310" s="160"/>
      <c r="L310" s="156"/>
      <c r="M310" s="161"/>
      <c r="T310" s="162"/>
      <c r="AT310" s="157" t="s">
        <v>240</v>
      </c>
      <c r="AU310" s="157" t="s">
        <v>84</v>
      </c>
      <c r="AV310" s="12" t="s">
        <v>86</v>
      </c>
      <c r="AW310" s="12" t="s">
        <v>32</v>
      </c>
      <c r="AX310" s="12" t="s">
        <v>77</v>
      </c>
      <c r="AY310" s="157" t="s">
        <v>177</v>
      </c>
    </row>
    <row r="311" spans="2:65" s="13" customFormat="1" ht="11.25">
      <c r="B311" s="163"/>
      <c r="D311" s="149" t="s">
        <v>240</v>
      </c>
      <c r="E311" s="164" t="s">
        <v>1</v>
      </c>
      <c r="F311" s="165" t="s">
        <v>4543</v>
      </c>
      <c r="H311" s="164" t="s">
        <v>1</v>
      </c>
      <c r="I311" s="166"/>
      <c r="L311" s="163"/>
      <c r="M311" s="167"/>
      <c r="T311" s="168"/>
      <c r="AT311" s="164" t="s">
        <v>240</v>
      </c>
      <c r="AU311" s="164" t="s">
        <v>84</v>
      </c>
      <c r="AV311" s="13" t="s">
        <v>84</v>
      </c>
      <c r="AW311" s="13" t="s">
        <v>32</v>
      </c>
      <c r="AX311" s="13" t="s">
        <v>77</v>
      </c>
      <c r="AY311" s="164" t="s">
        <v>177</v>
      </c>
    </row>
    <row r="312" spans="2:65" s="12" customFormat="1" ht="11.25">
      <c r="B312" s="156"/>
      <c r="D312" s="149" t="s">
        <v>240</v>
      </c>
      <c r="E312" s="157" t="s">
        <v>1</v>
      </c>
      <c r="F312" s="158" t="s">
        <v>4544</v>
      </c>
      <c r="H312" s="159">
        <v>35.4</v>
      </c>
      <c r="I312" s="160"/>
      <c r="L312" s="156"/>
      <c r="M312" s="161"/>
      <c r="T312" s="162"/>
      <c r="AT312" s="157" t="s">
        <v>240</v>
      </c>
      <c r="AU312" s="157" t="s">
        <v>84</v>
      </c>
      <c r="AV312" s="12" t="s">
        <v>86</v>
      </c>
      <c r="AW312" s="12" t="s">
        <v>32</v>
      </c>
      <c r="AX312" s="12" t="s">
        <v>77</v>
      </c>
      <c r="AY312" s="157" t="s">
        <v>177</v>
      </c>
    </row>
    <row r="313" spans="2:65" s="14" customFormat="1" ht="11.25">
      <c r="B313" s="169"/>
      <c r="D313" s="149" t="s">
        <v>240</v>
      </c>
      <c r="E313" s="170" t="s">
        <v>1</v>
      </c>
      <c r="F313" s="171" t="s">
        <v>263</v>
      </c>
      <c r="H313" s="172">
        <v>128.4</v>
      </c>
      <c r="I313" s="173"/>
      <c r="L313" s="169"/>
      <c r="M313" s="174"/>
      <c r="T313" s="175"/>
      <c r="AT313" s="170" t="s">
        <v>240</v>
      </c>
      <c r="AU313" s="170" t="s">
        <v>84</v>
      </c>
      <c r="AV313" s="14" t="s">
        <v>115</v>
      </c>
      <c r="AW313" s="14" t="s">
        <v>32</v>
      </c>
      <c r="AX313" s="14" t="s">
        <v>84</v>
      </c>
      <c r="AY313" s="170" t="s">
        <v>177</v>
      </c>
    </row>
    <row r="314" spans="2:65" s="1" customFormat="1" ht="16.5" customHeight="1">
      <c r="B314" s="32"/>
      <c r="C314" s="136" t="s">
        <v>459</v>
      </c>
      <c r="D314" s="136" t="s">
        <v>180</v>
      </c>
      <c r="E314" s="137" t="s">
        <v>4545</v>
      </c>
      <c r="F314" s="138" t="s">
        <v>4546</v>
      </c>
      <c r="G314" s="139" t="s">
        <v>236</v>
      </c>
      <c r="H314" s="140">
        <v>64.2</v>
      </c>
      <c r="I314" s="141"/>
      <c r="J314" s="142">
        <f>ROUND(I314*H314,2)</f>
        <v>0</v>
      </c>
      <c r="K314" s="138" t="s">
        <v>4285</v>
      </c>
      <c r="L314" s="32"/>
      <c r="M314" s="143" t="s">
        <v>1</v>
      </c>
      <c r="N314" s="144" t="s">
        <v>42</v>
      </c>
      <c r="P314" s="145">
        <f>O314*H314</f>
        <v>0</v>
      </c>
      <c r="Q314" s="145">
        <v>0</v>
      </c>
      <c r="R314" s="145">
        <f>Q314*H314</f>
        <v>0</v>
      </c>
      <c r="S314" s="145">
        <v>0</v>
      </c>
      <c r="T314" s="146">
        <f>S314*H314</f>
        <v>0</v>
      </c>
      <c r="AR314" s="147" t="s">
        <v>115</v>
      </c>
      <c r="AT314" s="147" t="s">
        <v>180</v>
      </c>
      <c r="AU314" s="147" t="s">
        <v>84</v>
      </c>
      <c r="AY314" s="17" t="s">
        <v>177</v>
      </c>
      <c r="BE314" s="148">
        <f>IF(N314="základní",J314,0)</f>
        <v>0</v>
      </c>
      <c r="BF314" s="148">
        <f>IF(N314="snížená",J314,0)</f>
        <v>0</v>
      </c>
      <c r="BG314" s="148">
        <f>IF(N314="zákl. přenesená",J314,0)</f>
        <v>0</v>
      </c>
      <c r="BH314" s="148">
        <f>IF(N314="sníž. přenesená",J314,0)</f>
        <v>0</v>
      </c>
      <c r="BI314" s="148">
        <f>IF(N314="nulová",J314,0)</f>
        <v>0</v>
      </c>
      <c r="BJ314" s="17" t="s">
        <v>84</v>
      </c>
      <c r="BK314" s="148">
        <f>ROUND(I314*H314,2)</f>
        <v>0</v>
      </c>
      <c r="BL314" s="17" t="s">
        <v>115</v>
      </c>
      <c r="BM314" s="147" t="s">
        <v>715</v>
      </c>
    </row>
    <row r="315" spans="2:65" s="1" customFormat="1" ht="11.25">
      <c r="B315" s="32"/>
      <c r="D315" s="149" t="s">
        <v>186</v>
      </c>
      <c r="F315" s="150" t="s">
        <v>4546</v>
      </c>
      <c r="I315" s="151"/>
      <c r="L315" s="32"/>
      <c r="M315" s="152"/>
      <c r="T315" s="56"/>
      <c r="AT315" s="17" t="s">
        <v>186</v>
      </c>
      <c r="AU315" s="17" t="s">
        <v>84</v>
      </c>
    </row>
    <row r="316" spans="2:65" s="13" customFormat="1" ht="11.25">
      <c r="B316" s="163"/>
      <c r="D316" s="149" t="s">
        <v>240</v>
      </c>
      <c r="E316" s="164" t="s">
        <v>1</v>
      </c>
      <c r="F316" s="165" t="s">
        <v>4547</v>
      </c>
      <c r="H316" s="164" t="s">
        <v>1</v>
      </c>
      <c r="I316" s="166"/>
      <c r="L316" s="163"/>
      <c r="M316" s="167"/>
      <c r="T316" s="168"/>
      <c r="AT316" s="164" t="s">
        <v>240</v>
      </c>
      <c r="AU316" s="164" t="s">
        <v>84</v>
      </c>
      <c r="AV316" s="13" t="s">
        <v>84</v>
      </c>
      <c r="AW316" s="13" t="s">
        <v>32</v>
      </c>
      <c r="AX316" s="13" t="s">
        <v>77</v>
      </c>
      <c r="AY316" s="164" t="s">
        <v>177</v>
      </c>
    </row>
    <row r="317" spans="2:65" s="12" customFormat="1" ht="11.25">
      <c r="B317" s="156"/>
      <c r="D317" s="149" t="s">
        <v>240</v>
      </c>
      <c r="E317" s="157" t="s">
        <v>1</v>
      </c>
      <c r="F317" s="158" t="s">
        <v>4548</v>
      </c>
      <c r="H317" s="159">
        <v>46.5</v>
      </c>
      <c r="I317" s="160"/>
      <c r="L317" s="156"/>
      <c r="M317" s="161"/>
      <c r="T317" s="162"/>
      <c r="AT317" s="157" t="s">
        <v>240</v>
      </c>
      <c r="AU317" s="157" t="s">
        <v>84</v>
      </c>
      <c r="AV317" s="12" t="s">
        <v>86</v>
      </c>
      <c r="AW317" s="12" t="s">
        <v>32</v>
      </c>
      <c r="AX317" s="12" t="s">
        <v>77</v>
      </c>
      <c r="AY317" s="157" t="s">
        <v>177</v>
      </c>
    </row>
    <row r="318" spans="2:65" s="13" customFormat="1" ht="11.25">
      <c r="B318" s="163"/>
      <c r="D318" s="149" t="s">
        <v>240</v>
      </c>
      <c r="E318" s="164" t="s">
        <v>1</v>
      </c>
      <c r="F318" s="165" t="s">
        <v>4543</v>
      </c>
      <c r="H318" s="164" t="s">
        <v>1</v>
      </c>
      <c r="I318" s="166"/>
      <c r="L318" s="163"/>
      <c r="M318" s="167"/>
      <c r="T318" s="168"/>
      <c r="AT318" s="164" t="s">
        <v>240</v>
      </c>
      <c r="AU318" s="164" t="s">
        <v>84</v>
      </c>
      <c r="AV318" s="13" t="s">
        <v>84</v>
      </c>
      <c r="AW318" s="13" t="s">
        <v>32</v>
      </c>
      <c r="AX318" s="13" t="s">
        <v>77</v>
      </c>
      <c r="AY318" s="164" t="s">
        <v>177</v>
      </c>
    </row>
    <row r="319" spans="2:65" s="12" customFormat="1" ht="11.25">
      <c r="B319" s="156"/>
      <c r="D319" s="149" t="s">
        <v>240</v>
      </c>
      <c r="E319" s="157" t="s">
        <v>1</v>
      </c>
      <c r="F319" s="158" t="s">
        <v>4549</v>
      </c>
      <c r="H319" s="159">
        <v>17.7</v>
      </c>
      <c r="I319" s="160"/>
      <c r="L319" s="156"/>
      <c r="M319" s="161"/>
      <c r="T319" s="162"/>
      <c r="AT319" s="157" t="s">
        <v>240</v>
      </c>
      <c r="AU319" s="157" t="s">
        <v>84</v>
      </c>
      <c r="AV319" s="12" t="s">
        <v>86</v>
      </c>
      <c r="AW319" s="12" t="s">
        <v>32</v>
      </c>
      <c r="AX319" s="12" t="s">
        <v>77</v>
      </c>
      <c r="AY319" s="157" t="s">
        <v>177</v>
      </c>
    </row>
    <row r="320" spans="2:65" s="14" customFormat="1" ht="11.25">
      <c r="B320" s="169"/>
      <c r="D320" s="149" t="s">
        <v>240</v>
      </c>
      <c r="E320" s="170" t="s">
        <v>1</v>
      </c>
      <c r="F320" s="171" t="s">
        <v>263</v>
      </c>
      <c r="H320" s="172">
        <v>64.2</v>
      </c>
      <c r="I320" s="173"/>
      <c r="L320" s="169"/>
      <c r="M320" s="174"/>
      <c r="T320" s="175"/>
      <c r="AT320" s="170" t="s">
        <v>240</v>
      </c>
      <c r="AU320" s="170" t="s">
        <v>84</v>
      </c>
      <c r="AV320" s="14" t="s">
        <v>115</v>
      </c>
      <c r="AW320" s="14" t="s">
        <v>32</v>
      </c>
      <c r="AX320" s="14" t="s">
        <v>84</v>
      </c>
      <c r="AY320" s="170" t="s">
        <v>177</v>
      </c>
    </row>
    <row r="321" spans="2:65" s="1" customFormat="1" ht="16.5" customHeight="1">
      <c r="B321" s="32"/>
      <c r="C321" s="136" t="s">
        <v>465</v>
      </c>
      <c r="D321" s="136" t="s">
        <v>180</v>
      </c>
      <c r="E321" s="137" t="s">
        <v>4550</v>
      </c>
      <c r="F321" s="138" t="s">
        <v>4551</v>
      </c>
      <c r="G321" s="139" t="s">
        <v>236</v>
      </c>
      <c r="H321" s="140">
        <v>64.2</v>
      </c>
      <c r="I321" s="141"/>
      <c r="J321" s="142">
        <f>ROUND(I321*H321,2)</f>
        <v>0</v>
      </c>
      <c r="K321" s="138" t="s">
        <v>4156</v>
      </c>
      <c r="L321" s="32"/>
      <c r="M321" s="143" t="s">
        <v>1</v>
      </c>
      <c r="N321" s="144" t="s">
        <v>42</v>
      </c>
      <c r="P321" s="145">
        <f>O321*H321</f>
        <v>0</v>
      </c>
      <c r="Q321" s="145">
        <v>0</v>
      </c>
      <c r="R321" s="145">
        <f>Q321*H321</f>
        <v>0</v>
      </c>
      <c r="S321" s="145">
        <v>0</v>
      </c>
      <c r="T321" s="146">
        <f>S321*H321</f>
        <v>0</v>
      </c>
      <c r="AR321" s="147" t="s">
        <v>115</v>
      </c>
      <c r="AT321" s="147" t="s">
        <v>180</v>
      </c>
      <c r="AU321" s="147" t="s">
        <v>84</v>
      </c>
      <c r="AY321" s="17" t="s">
        <v>177</v>
      </c>
      <c r="BE321" s="148">
        <f>IF(N321="základní",J321,0)</f>
        <v>0</v>
      </c>
      <c r="BF321" s="148">
        <f>IF(N321="snížená",J321,0)</f>
        <v>0</v>
      </c>
      <c r="BG321" s="148">
        <f>IF(N321="zákl. přenesená",J321,0)</f>
        <v>0</v>
      </c>
      <c r="BH321" s="148">
        <f>IF(N321="sníž. přenesená",J321,0)</f>
        <v>0</v>
      </c>
      <c r="BI321" s="148">
        <f>IF(N321="nulová",J321,0)</f>
        <v>0</v>
      </c>
      <c r="BJ321" s="17" t="s">
        <v>84</v>
      </c>
      <c r="BK321" s="148">
        <f>ROUND(I321*H321,2)</f>
        <v>0</v>
      </c>
      <c r="BL321" s="17" t="s">
        <v>115</v>
      </c>
      <c r="BM321" s="147" t="s">
        <v>728</v>
      </c>
    </row>
    <row r="322" spans="2:65" s="1" customFormat="1" ht="11.25">
      <c r="B322" s="32"/>
      <c r="D322" s="149" t="s">
        <v>186</v>
      </c>
      <c r="F322" s="150" t="s">
        <v>4551</v>
      </c>
      <c r="I322" s="151"/>
      <c r="L322" s="32"/>
      <c r="M322" s="152"/>
      <c r="T322" s="56"/>
      <c r="AT322" s="17" t="s">
        <v>186</v>
      </c>
      <c r="AU322" s="17" t="s">
        <v>84</v>
      </c>
    </row>
    <row r="323" spans="2:65" s="1" customFormat="1" ht="19.5">
      <c r="B323" s="32"/>
      <c r="D323" s="149" t="s">
        <v>784</v>
      </c>
      <c r="F323" s="193" t="s">
        <v>4552</v>
      </c>
      <c r="I323" s="151"/>
      <c r="L323" s="32"/>
      <c r="M323" s="152"/>
      <c r="T323" s="56"/>
      <c r="AT323" s="17" t="s">
        <v>784</v>
      </c>
      <c r="AU323" s="17" t="s">
        <v>84</v>
      </c>
    </row>
    <row r="324" spans="2:65" s="13" customFormat="1" ht="11.25">
      <c r="B324" s="163"/>
      <c r="D324" s="149" t="s">
        <v>240</v>
      </c>
      <c r="E324" s="164" t="s">
        <v>1</v>
      </c>
      <c r="F324" s="165" t="s">
        <v>4547</v>
      </c>
      <c r="H324" s="164" t="s">
        <v>1</v>
      </c>
      <c r="I324" s="166"/>
      <c r="L324" s="163"/>
      <c r="M324" s="167"/>
      <c r="T324" s="168"/>
      <c r="AT324" s="164" t="s">
        <v>240</v>
      </c>
      <c r="AU324" s="164" t="s">
        <v>84</v>
      </c>
      <c r="AV324" s="13" t="s">
        <v>84</v>
      </c>
      <c r="AW324" s="13" t="s">
        <v>32</v>
      </c>
      <c r="AX324" s="13" t="s">
        <v>77</v>
      </c>
      <c r="AY324" s="164" t="s">
        <v>177</v>
      </c>
    </row>
    <row r="325" spans="2:65" s="12" customFormat="1" ht="11.25">
      <c r="B325" s="156"/>
      <c r="D325" s="149" t="s">
        <v>240</v>
      </c>
      <c r="E325" s="157" t="s">
        <v>1</v>
      </c>
      <c r="F325" s="158" t="s">
        <v>4548</v>
      </c>
      <c r="H325" s="159">
        <v>46.5</v>
      </c>
      <c r="I325" s="160"/>
      <c r="L325" s="156"/>
      <c r="M325" s="161"/>
      <c r="T325" s="162"/>
      <c r="AT325" s="157" t="s">
        <v>240</v>
      </c>
      <c r="AU325" s="157" t="s">
        <v>84</v>
      </c>
      <c r="AV325" s="12" t="s">
        <v>86</v>
      </c>
      <c r="AW325" s="12" t="s">
        <v>32</v>
      </c>
      <c r="AX325" s="12" t="s">
        <v>77</v>
      </c>
      <c r="AY325" s="157" t="s">
        <v>177</v>
      </c>
    </row>
    <row r="326" spans="2:65" s="13" customFormat="1" ht="11.25">
      <c r="B326" s="163"/>
      <c r="D326" s="149" t="s">
        <v>240</v>
      </c>
      <c r="E326" s="164" t="s">
        <v>1</v>
      </c>
      <c r="F326" s="165" t="s">
        <v>4543</v>
      </c>
      <c r="H326" s="164" t="s">
        <v>1</v>
      </c>
      <c r="I326" s="166"/>
      <c r="L326" s="163"/>
      <c r="M326" s="167"/>
      <c r="T326" s="168"/>
      <c r="AT326" s="164" t="s">
        <v>240</v>
      </c>
      <c r="AU326" s="164" t="s">
        <v>84</v>
      </c>
      <c r="AV326" s="13" t="s">
        <v>84</v>
      </c>
      <c r="AW326" s="13" t="s">
        <v>32</v>
      </c>
      <c r="AX326" s="13" t="s">
        <v>77</v>
      </c>
      <c r="AY326" s="164" t="s">
        <v>177</v>
      </c>
    </row>
    <row r="327" spans="2:65" s="12" customFormat="1" ht="11.25">
      <c r="B327" s="156"/>
      <c r="D327" s="149" t="s">
        <v>240</v>
      </c>
      <c r="E327" s="157" t="s">
        <v>1</v>
      </c>
      <c r="F327" s="158" t="s">
        <v>4549</v>
      </c>
      <c r="H327" s="159">
        <v>17.7</v>
      </c>
      <c r="I327" s="160"/>
      <c r="L327" s="156"/>
      <c r="M327" s="161"/>
      <c r="T327" s="162"/>
      <c r="AT327" s="157" t="s">
        <v>240</v>
      </c>
      <c r="AU327" s="157" t="s">
        <v>84</v>
      </c>
      <c r="AV327" s="12" t="s">
        <v>86</v>
      </c>
      <c r="AW327" s="12" t="s">
        <v>32</v>
      </c>
      <c r="AX327" s="12" t="s">
        <v>77</v>
      </c>
      <c r="AY327" s="157" t="s">
        <v>177</v>
      </c>
    </row>
    <row r="328" spans="2:65" s="14" customFormat="1" ht="11.25">
      <c r="B328" s="169"/>
      <c r="D328" s="149" t="s">
        <v>240</v>
      </c>
      <c r="E328" s="170" t="s">
        <v>1</v>
      </c>
      <c r="F328" s="171" t="s">
        <v>263</v>
      </c>
      <c r="H328" s="172">
        <v>64.2</v>
      </c>
      <c r="I328" s="173"/>
      <c r="L328" s="169"/>
      <c r="M328" s="174"/>
      <c r="T328" s="175"/>
      <c r="AT328" s="170" t="s">
        <v>240</v>
      </c>
      <c r="AU328" s="170" t="s">
        <v>84</v>
      </c>
      <c r="AV328" s="14" t="s">
        <v>115</v>
      </c>
      <c r="AW328" s="14" t="s">
        <v>32</v>
      </c>
      <c r="AX328" s="14" t="s">
        <v>84</v>
      </c>
      <c r="AY328" s="170" t="s">
        <v>177</v>
      </c>
    </row>
    <row r="329" spans="2:65" s="1" customFormat="1" ht="16.5" customHeight="1">
      <c r="B329" s="32"/>
      <c r="C329" s="136" t="s">
        <v>471</v>
      </c>
      <c r="D329" s="136" t="s">
        <v>180</v>
      </c>
      <c r="E329" s="137" t="s">
        <v>4553</v>
      </c>
      <c r="F329" s="138" t="s">
        <v>4554</v>
      </c>
      <c r="G329" s="139" t="s">
        <v>236</v>
      </c>
      <c r="H329" s="140">
        <v>64.2</v>
      </c>
      <c r="I329" s="141"/>
      <c r="J329" s="142">
        <f>ROUND(I329*H329,2)</f>
        <v>0</v>
      </c>
      <c r="K329" s="138" t="s">
        <v>4156</v>
      </c>
      <c r="L329" s="32"/>
      <c r="M329" s="143" t="s">
        <v>1</v>
      </c>
      <c r="N329" s="144" t="s">
        <v>42</v>
      </c>
      <c r="P329" s="145">
        <f>O329*H329</f>
        <v>0</v>
      </c>
      <c r="Q329" s="145">
        <v>0</v>
      </c>
      <c r="R329" s="145">
        <f>Q329*H329</f>
        <v>0</v>
      </c>
      <c r="S329" s="145">
        <v>0</v>
      </c>
      <c r="T329" s="146">
        <f>S329*H329</f>
        <v>0</v>
      </c>
      <c r="AR329" s="147" t="s">
        <v>115</v>
      </c>
      <c r="AT329" s="147" t="s">
        <v>180</v>
      </c>
      <c r="AU329" s="147" t="s">
        <v>84</v>
      </c>
      <c r="AY329" s="17" t="s">
        <v>177</v>
      </c>
      <c r="BE329" s="148">
        <f>IF(N329="základní",J329,0)</f>
        <v>0</v>
      </c>
      <c r="BF329" s="148">
        <f>IF(N329="snížená",J329,0)</f>
        <v>0</v>
      </c>
      <c r="BG329" s="148">
        <f>IF(N329="zákl. přenesená",J329,0)</f>
        <v>0</v>
      </c>
      <c r="BH329" s="148">
        <f>IF(N329="sníž. přenesená",J329,0)</f>
        <v>0</v>
      </c>
      <c r="BI329" s="148">
        <f>IF(N329="nulová",J329,0)</f>
        <v>0</v>
      </c>
      <c r="BJ329" s="17" t="s">
        <v>84</v>
      </c>
      <c r="BK329" s="148">
        <f>ROUND(I329*H329,2)</f>
        <v>0</v>
      </c>
      <c r="BL329" s="17" t="s">
        <v>115</v>
      </c>
      <c r="BM329" s="147" t="s">
        <v>741</v>
      </c>
    </row>
    <row r="330" spans="2:65" s="1" customFormat="1" ht="11.25">
      <c r="B330" s="32"/>
      <c r="D330" s="149" t="s">
        <v>186</v>
      </c>
      <c r="F330" s="150" t="s">
        <v>4554</v>
      </c>
      <c r="I330" s="151"/>
      <c r="L330" s="32"/>
      <c r="M330" s="152"/>
      <c r="T330" s="56"/>
      <c r="AT330" s="17" t="s">
        <v>186</v>
      </c>
      <c r="AU330" s="17" t="s">
        <v>84</v>
      </c>
    </row>
    <row r="331" spans="2:65" s="1" customFormat="1" ht="19.5">
      <c r="B331" s="32"/>
      <c r="D331" s="149" t="s">
        <v>784</v>
      </c>
      <c r="F331" s="193" t="s">
        <v>4555</v>
      </c>
      <c r="I331" s="151"/>
      <c r="L331" s="32"/>
      <c r="M331" s="152"/>
      <c r="T331" s="56"/>
      <c r="AT331" s="17" t="s">
        <v>784</v>
      </c>
      <c r="AU331" s="17" t="s">
        <v>84</v>
      </c>
    </row>
    <row r="332" spans="2:65" s="13" customFormat="1" ht="11.25">
      <c r="B332" s="163"/>
      <c r="D332" s="149" t="s">
        <v>240</v>
      </c>
      <c r="E332" s="164" t="s">
        <v>1</v>
      </c>
      <c r="F332" s="165" t="s">
        <v>4541</v>
      </c>
      <c r="H332" s="164" t="s">
        <v>1</v>
      </c>
      <c r="I332" s="166"/>
      <c r="L332" s="163"/>
      <c r="M332" s="167"/>
      <c r="T332" s="168"/>
      <c r="AT332" s="164" t="s">
        <v>240</v>
      </c>
      <c r="AU332" s="164" t="s">
        <v>84</v>
      </c>
      <c r="AV332" s="13" t="s">
        <v>84</v>
      </c>
      <c r="AW332" s="13" t="s">
        <v>32</v>
      </c>
      <c r="AX332" s="13" t="s">
        <v>77</v>
      </c>
      <c r="AY332" s="164" t="s">
        <v>177</v>
      </c>
    </row>
    <row r="333" spans="2:65" s="12" customFormat="1" ht="11.25">
      <c r="B333" s="156"/>
      <c r="D333" s="149" t="s">
        <v>240</v>
      </c>
      <c r="E333" s="157" t="s">
        <v>1</v>
      </c>
      <c r="F333" s="158" t="s">
        <v>4548</v>
      </c>
      <c r="H333" s="159">
        <v>46.5</v>
      </c>
      <c r="I333" s="160"/>
      <c r="L333" s="156"/>
      <c r="M333" s="161"/>
      <c r="T333" s="162"/>
      <c r="AT333" s="157" t="s">
        <v>240</v>
      </c>
      <c r="AU333" s="157" t="s">
        <v>84</v>
      </c>
      <c r="AV333" s="12" t="s">
        <v>86</v>
      </c>
      <c r="AW333" s="12" t="s">
        <v>32</v>
      </c>
      <c r="AX333" s="12" t="s">
        <v>77</v>
      </c>
      <c r="AY333" s="157" t="s">
        <v>177</v>
      </c>
    </row>
    <row r="334" spans="2:65" s="13" customFormat="1" ht="11.25">
      <c r="B334" s="163"/>
      <c r="D334" s="149" t="s">
        <v>240</v>
      </c>
      <c r="E334" s="164" t="s">
        <v>1</v>
      </c>
      <c r="F334" s="165" t="s">
        <v>4543</v>
      </c>
      <c r="H334" s="164" t="s">
        <v>1</v>
      </c>
      <c r="I334" s="166"/>
      <c r="L334" s="163"/>
      <c r="M334" s="167"/>
      <c r="T334" s="168"/>
      <c r="AT334" s="164" t="s">
        <v>240</v>
      </c>
      <c r="AU334" s="164" t="s">
        <v>84</v>
      </c>
      <c r="AV334" s="13" t="s">
        <v>84</v>
      </c>
      <c r="AW334" s="13" t="s">
        <v>32</v>
      </c>
      <c r="AX334" s="13" t="s">
        <v>77</v>
      </c>
      <c r="AY334" s="164" t="s">
        <v>177</v>
      </c>
    </row>
    <row r="335" spans="2:65" s="12" customFormat="1" ht="11.25">
      <c r="B335" s="156"/>
      <c r="D335" s="149" t="s">
        <v>240</v>
      </c>
      <c r="E335" s="157" t="s">
        <v>1</v>
      </c>
      <c r="F335" s="158" t="s">
        <v>4549</v>
      </c>
      <c r="H335" s="159">
        <v>17.7</v>
      </c>
      <c r="I335" s="160"/>
      <c r="L335" s="156"/>
      <c r="M335" s="161"/>
      <c r="T335" s="162"/>
      <c r="AT335" s="157" t="s">
        <v>240</v>
      </c>
      <c r="AU335" s="157" t="s">
        <v>84</v>
      </c>
      <c r="AV335" s="12" t="s">
        <v>86</v>
      </c>
      <c r="AW335" s="12" t="s">
        <v>32</v>
      </c>
      <c r="AX335" s="12" t="s">
        <v>77</v>
      </c>
      <c r="AY335" s="157" t="s">
        <v>177</v>
      </c>
    </row>
    <row r="336" spans="2:65" s="14" customFormat="1" ht="11.25">
      <c r="B336" s="169"/>
      <c r="D336" s="149" t="s">
        <v>240</v>
      </c>
      <c r="E336" s="170" t="s">
        <v>1</v>
      </c>
      <c r="F336" s="171" t="s">
        <v>263</v>
      </c>
      <c r="H336" s="172">
        <v>64.2</v>
      </c>
      <c r="I336" s="173"/>
      <c r="L336" s="169"/>
      <c r="M336" s="174"/>
      <c r="T336" s="175"/>
      <c r="AT336" s="170" t="s">
        <v>240</v>
      </c>
      <c r="AU336" s="170" t="s">
        <v>84</v>
      </c>
      <c r="AV336" s="14" t="s">
        <v>115</v>
      </c>
      <c r="AW336" s="14" t="s">
        <v>32</v>
      </c>
      <c r="AX336" s="14" t="s">
        <v>84</v>
      </c>
      <c r="AY336" s="170" t="s">
        <v>177</v>
      </c>
    </row>
    <row r="337" spans="2:65" s="1" customFormat="1" ht="16.5" customHeight="1">
      <c r="B337" s="32"/>
      <c r="C337" s="136" t="s">
        <v>477</v>
      </c>
      <c r="D337" s="136" t="s">
        <v>180</v>
      </c>
      <c r="E337" s="137" t="s">
        <v>4352</v>
      </c>
      <c r="F337" s="138" t="s">
        <v>4556</v>
      </c>
      <c r="G337" s="139" t="s">
        <v>393</v>
      </c>
      <c r="H337" s="140">
        <v>9</v>
      </c>
      <c r="I337" s="141"/>
      <c r="J337" s="142">
        <f>ROUND(I337*H337,2)</f>
        <v>0</v>
      </c>
      <c r="K337" s="138" t="s">
        <v>4285</v>
      </c>
      <c r="L337" s="32"/>
      <c r="M337" s="143" t="s">
        <v>1</v>
      </c>
      <c r="N337" s="144" t="s">
        <v>42</v>
      </c>
      <c r="P337" s="145">
        <f>O337*H337</f>
        <v>0</v>
      </c>
      <c r="Q337" s="145">
        <v>0</v>
      </c>
      <c r="R337" s="145">
        <f>Q337*H337</f>
        <v>0</v>
      </c>
      <c r="S337" s="145">
        <v>0</v>
      </c>
      <c r="T337" s="146">
        <f>S337*H337</f>
        <v>0</v>
      </c>
      <c r="AR337" s="147" t="s">
        <v>115</v>
      </c>
      <c r="AT337" s="147" t="s">
        <v>180</v>
      </c>
      <c r="AU337" s="147" t="s">
        <v>84</v>
      </c>
      <c r="AY337" s="17" t="s">
        <v>177</v>
      </c>
      <c r="BE337" s="148">
        <f>IF(N337="základní",J337,0)</f>
        <v>0</v>
      </c>
      <c r="BF337" s="148">
        <f>IF(N337="snížená",J337,0)</f>
        <v>0</v>
      </c>
      <c r="BG337" s="148">
        <f>IF(N337="zákl. přenesená",J337,0)</f>
        <v>0</v>
      </c>
      <c r="BH337" s="148">
        <f>IF(N337="sníž. přenesená",J337,0)</f>
        <v>0</v>
      </c>
      <c r="BI337" s="148">
        <f>IF(N337="nulová",J337,0)</f>
        <v>0</v>
      </c>
      <c r="BJ337" s="17" t="s">
        <v>84</v>
      </c>
      <c r="BK337" s="148">
        <f>ROUND(I337*H337,2)</f>
        <v>0</v>
      </c>
      <c r="BL337" s="17" t="s">
        <v>115</v>
      </c>
      <c r="BM337" s="147" t="s">
        <v>755</v>
      </c>
    </row>
    <row r="338" spans="2:65" s="1" customFormat="1" ht="11.25">
      <c r="B338" s="32"/>
      <c r="D338" s="149" t="s">
        <v>186</v>
      </c>
      <c r="F338" s="150" t="s">
        <v>4556</v>
      </c>
      <c r="I338" s="151"/>
      <c r="L338" s="32"/>
      <c r="M338" s="152"/>
      <c r="T338" s="56"/>
      <c r="AT338" s="17" t="s">
        <v>186</v>
      </c>
      <c r="AU338" s="17" t="s">
        <v>84</v>
      </c>
    </row>
    <row r="339" spans="2:65" s="13" customFormat="1" ht="11.25">
      <c r="B339" s="163"/>
      <c r="D339" s="149" t="s">
        <v>240</v>
      </c>
      <c r="E339" s="164" t="s">
        <v>1</v>
      </c>
      <c r="F339" s="165" t="s">
        <v>4158</v>
      </c>
      <c r="H339" s="164" t="s">
        <v>1</v>
      </c>
      <c r="I339" s="166"/>
      <c r="L339" s="163"/>
      <c r="M339" s="167"/>
      <c r="T339" s="168"/>
      <c r="AT339" s="164" t="s">
        <v>240</v>
      </c>
      <c r="AU339" s="164" t="s">
        <v>84</v>
      </c>
      <c r="AV339" s="13" t="s">
        <v>84</v>
      </c>
      <c r="AW339" s="13" t="s">
        <v>32</v>
      </c>
      <c r="AX339" s="13" t="s">
        <v>77</v>
      </c>
      <c r="AY339" s="164" t="s">
        <v>177</v>
      </c>
    </row>
    <row r="340" spans="2:65" s="12" customFormat="1" ht="11.25">
      <c r="B340" s="156"/>
      <c r="D340" s="149" t="s">
        <v>240</v>
      </c>
      <c r="E340" s="157" t="s">
        <v>1</v>
      </c>
      <c r="F340" s="158" t="s">
        <v>299</v>
      </c>
      <c r="H340" s="159">
        <v>9</v>
      </c>
      <c r="I340" s="160"/>
      <c r="L340" s="156"/>
      <c r="M340" s="161"/>
      <c r="T340" s="162"/>
      <c r="AT340" s="157" t="s">
        <v>240</v>
      </c>
      <c r="AU340" s="157" t="s">
        <v>84</v>
      </c>
      <c r="AV340" s="12" t="s">
        <v>86</v>
      </c>
      <c r="AW340" s="12" t="s">
        <v>32</v>
      </c>
      <c r="AX340" s="12" t="s">
        <v>77</v>
      </c>
      <c r="AY340" s="157" t="s">
        <v>177</v>
      </c>
    </row>
    <row r="341" spans="2:65" s="14" customFormat="1" ht="11.25">
      <c r="B341" s="169"/>
      <c r="D341" s="149" t="s">
        <v>240</v>
      </c>
      <c r="E341" s="170" t="s">
        <v>1</v>
      </c>
      <c r="F341" s="171" t="s">
        <v>263</v>
      </c>
      <c r="H341" s="172">
        <v>9</v>
      </c>
      <c r="I341" s="173"/>
      <c r="L341" s="169"/>
      <c r="M341" s="174"/>
      <c r="T341" s="175"/>
      <c r="AT341" s="170" t="s">
        <v>240</v>
      </c>
      <c r="AU341" s="170" t="s">
        <v>84</v>
      </c>
      <c r="AV341" s="14" t="s">
        <v>115</v>
      </c>
      <c r="AW341" s="14" t="s">
        <v>32</v>
      </c>
      <c r="AX341" s="14" t="s">
        <v>84</v>
      </c>
      <c r="AY341" s="170" t="s">
        <v>177</v>
      </c>
    </row>
    <row r="342" spans="2:65" s="1" customFormat="1" ht="16.5" customHeight="1">
      <c r="B342" s="32"/>
      <c r="C342" s="136" t="s">
        <v>483</v>
      </c>
      <c r="D342" s="136" t="s">
        <v>180</v>
      </c>
      <c r="E342" s="137" t="s">
        <v>4557</v>
      </c>
      <c r="F342" s="138" t="s">
        <v>4558</v>
      </c>
      <c r="G342" s="139" t="s">
        <v>393</v>
      </c>
      <c r="H342" s="140">
        <v>16</v>
      </c>
      <c r="I342" s="141"/>
      <c r="J342" s="142">
        <f>ROUND(I342*H342,2)</f>
        <v>0</v>
      </c>
      <c r="K342" s="138" t="s">
        <v>4285</v>
      </c>
      <c r="L342" s="32"/>
      <c r="M342" s="143" t="s">
        <v>1</v>
      </c>
      <c r="N342" s="144" t="s">
        <v>42</v>
      </c>
      <c r="P342" s="145">
        <f>O342*H342</f>
        <v>0</v>
      </c>
      <c r="Q342" s="145">
        <v>0</v>
      </c>
      <c r="R342" s="145">
        <f>Q342*H342</f>
        <v>0</v>
      </c>
      <c r="S342" s="145">
        <v>0</v>
      </c>
      <c r="T342" s="146">
        <f>S342*H342</f>
        <v>0</v>
      </c>
      <c r="AR342" s="147" t="s">
        <v>115</v>
      </c>
      <c r="AT342" s="147" t="s">
        <v>180</v>
      </c>
      <c r="AU342" s="147" t="s">
        <v>84</v>
      </c>
      <c r="AY342" s="17" t="s">
        <v>177</v>
      </c>
      <c r="BE342" s="148">
        <f>IF(N342="základní",J342,0)</f>
        <v>0</v>
      </c>
      <c r="BF342" s="148">
        <f>IF(N342="snížená",J342,0)</f>
        <v>0</v>
      </c>
      <c r="BG342" s="148">
        <f>IF(N342="zákl. přenesená",J342,0)</f>
        <v>0</v>
      </c>
      <c r="BH342" s="148">
        <f>IF(N342="sníž. přenesená",J342,0)</f>
        <v>0</v>
      </c>
      <c r="BI342" s="148">
        <f>IF(N342="nulová",J342,0)</f>
        <v>0</v>
      </c>
      <c r="BJ342" s="17" t="s">
        <v>84</v>
      </c>
      <c r="BK342" s="148">
        <f>ROUND(I342*H342,2)</f>
        <v>0</v>
      </c>
      <c r="BL342" s="17" t="s">
        <v>115</v>
      </c>
      <c r="BM342" s="147" t="s">
        <v>772</v>
      </c>
    </row>
    <row r="343" spans="2:65" s="1" customFormat="1" ht="11.25">
      <c r="B343" s="32"/>
      <c r="D343" s="149" t="s">
        <v>186</v>
      </c>
      <c r="F343" s="150" t="s">
        <v>4558</v>
      </c>
      <c r="I343" s="151"/>
      <c r="L343" s="32"/>
      <c r="M343" s="152"/>
      <c r="T343" s="56"/>
      <c r="AT343" s="17" t="s">
        <v>186</v>
      </c>
      <c r="AU343" s="17" t="s">
        <v>84</v>
      </c>
    </row>
    <row r="344" spans="2:65" s="13" customFormat="1" ht="11.25">
      <c r="B344" s="163"/>
      <c r="D344" s="149" t="s">
        <v>240</v>
      </c>
      <c r="E344" s="164" t="s">
        <v>1</v>
      </c>
      <c r="F344" s="165" t="s">
        <v>4350</v>
      </c>
      <c r="H344" s="164" t="s">
        <v>1</v>
      </c>
      <c r="I344" s="166"/>
      <c r="L344" s="163"/>
      <c r="M344" s="167"/>
      <c r="T344" s="168"/>
      <c r="AT344" s="164" t="s">
        <v>240</v>
      </c>
      <c r="AU344" s="164" t="s">
        <v>84</v>
      </c>
      <c r="AV344" s="13" t="s">
        <v>84</v>
      </c>
      <c r="AW344" s="13" t="s">
        <v>32</v>
      </c>
      <c r="AX344" s="13" t="s">
        <v>77</v>
      </c>
      <c r="AY344" s="164" t="s">
        <v>177</v>
      </c>
    </row>
    <row r="345" spans="2:65" s="12" customFormat="1" ht="11.25">
      <c r="B345" s="156"/>
      <c r="D345" s="149" t="s">
        <v>240</v>
      </c>
      <c r="E345" s="157" t="s">
        <v>1</v>
      </c>
      <c r="F345" s="158" t="s">
        <v>84</v>
      </c>
      <c r="H345" s="159">
        <v>1</v>
      </c>
      <c r="I345" s="160"/>
      <c r="L345" s="156"/>
      <c r="M345" s="161"/>
      <c r="T345" s="162"/>
      <c r="AT345" s="157" t="s">
        <v>240</v>
      </c>
      <c r="AU345" s="157" t="s">
        <v>84</v>
      </c>
      <c r="AV345" s="12" t="s">
        <v>86</v>
      </c>
      <c r="AW345" s="12" t="s">
        <v>32</v>
      </c>
      <c r="AX345" s="12" t="s">
        <v>77</v>
      </c>
      <c r="AY345" s="157" t="s">
        <v>177</v>
      </c>
    </row>
    <row r="346" spans="2:65" s="13" customFormat="1" ht="11.25">
      <c r="B346" s="163"/>
      <c r="D346" s="149" t="s">
        <v>240</v>
      </c>
      <c r="E346" s="164" t="s">
        <v>1</v>
      </c>
      <c r="F346" s="165" t="s">
        <v>4559</v>
      </c>
      <c r="H346" s="164" t="s">
        <v>1</v>
      </c>
      <c r="I346" s="166"/>
      <c r="L346" s="163"/>
      <c r="M346" s="167"/>
      <c r="T346" s="168"/>
      <c r="AT346" s="164" t="s">
        <v>240</v>
      </c>
      <c r="AU346" s="164" t="s">
        <v>84</v>
      </c>
      <c r="AV346" s="13" t="s">
        <v>84</v>
      </c>
      <c r="AW346" s="13" t="s">
        <v>32</v>
      </c>
      <c r="AX346" s="13" t="s">
        <v>77</v>
      </c>
      <c r="AY346" s="164" t="s">
        <v>177</v>
      </c>
    </row>
    <row r="347" spans="2:65" s="12" customFormat="1" ht="11.25">
      <c r="B347" s="156"/>
      <c r="D347" s="149" t="s">
        <v>240</v>
      </c>
      <c r="E347" s="157" t="s">
        <v>1</v>
      </c>
      <c r="F347" s="158" t="s">
        <v>84</v>
      </c>
      <c r="H347" s="159">
        <v>1</v>
      </c>
      <c r="I347" s="160"/>
      <c r="L347" s="156"/>
      <c r="M347" s="161"/>
      <c r="T347" s="162"/>
      <c r="AT347" s="157" t="s">
        <v>240</v>
      </c>
      <c r="AU347" s="157" t="s">
        <v>84</v>
      </c>
      <c r="AV347" s="12" t="s">
        <v>86</v>
      </c>
      <c r="AW347" s="12" t="s">
        <v>32</v>
      </c>
      <c r="AX347" s="12" t="s">
        <v>77</v>
      </c>
      <c r="AY347" s="157" t="s">
        <v>177</v>
      </c>
    </row>
    <row r="348" spans="2:65" s="13" customFormat="1" ht="11.25">
      <c r="B348" s="163"/>
      <c r="D348" s="149" t="s">
        <v>240</v>
      </c>
      <c r="E348" s="164" t="s">
        <v>1</v>
      </c>
      <c r="F348" s="165" t="s">
        <v>4560</v>
      </c>
      <c r="H348" s="164" t="s">
        <v>1</v>
      </c>
      <c r="I348" s="166"/>
      <c r="L348" s="163"/>
      <c r="M348" s="167"/>
      <c r="T348" s="168"/>
      <c r="AT348" s="164" t="s">
        <v>240</v>
      </c>
      <c r="AU348" s="164" t="s">
        <v>84</v>
      </c>
      <c r="AV348" s="13" t="s">
        <v>84</v>
      </c>
      <c r="AW348" s="13" t="s">
        <v>32</v>
      </c>
      <c r="AX348" s="13" t="s">
        <v>77</v>
      </c>
      <c r="AY348" s="164" t="s">
        <v>177</v>
      </c>
    </row>
    <row r="349" spans="2:65" s="12" customFormat="1" ht="11.25">
      <c r="B349" s="156"/>
      <c r="D349" s="149" t="s">
        <v>240</v>
      </c>
      <c r="E349" s="157" t="s">
        <v>1</v>
      </c>
      <c r="F349" s="158" t="s">
        <v>102</v>
      </c>
      <c r="H349" s="159">
        <v>3</v>
      </c>
      <c r="I349" s="160"/>
      <c r="L349" s="156"/>
      <c r="M349" s="161"/>
      <c r="T349" s="162"/>
      <c r="AT349" s="157" t="s">
        <v>240</v>
      </c>
      <c r="AU349" s="157" t="s">
        <v>84</v>
      </c>
      <c r="AV349" s="12" t="s">
        <v>86</v>
      </c>
      <c r="AW349" s="12" t="s">
        <v>32</v>
      </c>
      <c r="AX349" s="12" t="s">
        <v>77</v>
      </c>
      <c r="AY349" s="157" t="s">
        <v>177</v>
      </c>
    </row>
    <row r="350" spans="2:65" s="13" customFormat="1" ht="11.25">
      <c r="B350" s="163"/>
      <c r="D350" s="149" t="s">
        <v>240</v>
      </c>
      <c r="E350" s="164" t="s">
        <v>1</v>
      </c>
      <c r="F350" s="165" t="s">
        <v>4561</v>
      </c>
      <c r="H350" s="164" t="s">
        <v>1</v>
      </c>
      <c r="I350" s="166"/>
      <c r="L350" s="163"/>
      <c r="M350" s="167"/>
      <c r="T350" s="168"/>
      <c r="AT350" s="164" t="s">
        <v>240</v>
      </c>
      <c r="AU350" s="164" t="s">
        <v>84</v>
      </c>
      <c r="AV350" s="13" t="s">
        <v>84</v>
      </c>
      <c r="AW350" s="13" t="s">
        <v>32</v>
      </c>
      <c r="AX350" s="13" t="s">
        <v>77</v>
      </c>
      <c r="AY350" s="164" t="s">
        <v>177</v>
      </c>
    </row>
    <row r="351" spans="2:65" s="12" customFormat="1" ht="11.25">
      <c r="B351" s="156"/>
      <c r="D351" s="149" t="s">
        <v>240</v>
      </c>
      <c r="E351" s="157" t="s">
        <v>1</v>
      </c>
      <c r="F351" s="158" t="s">
        <v>115</v>
      </c>
      <c r="H351" s="159">
        <v>4</v>
      </c>
      <c r="I351" s="160"/>
      <c r="L351" s="156"/>
      <c r="M351" s="161"/>
      <c r="T351" s="162"/>
      <c r="AT351" s="157" t="s">
        <v>240</v>
      </c>
      <c r="AU351" s="157" t="s">
        <v>84</v>
      </c>
      <c r="AV351" s="12" t="s">
        <v>86</v>
      </c>
      <c r="AW351" s="12" t="s">
        <v>32</v>
      </c>
      <c r="AX351" s="12" t="s">
        <v>77</v>
      </c>
      <c r="AY351" s="157" t="s">
        <v>177</v>
      </c>
    </row>
    <row r="352" spans="2:65" s="13" customFormat="1" ht="11.25">
      <c r="B352" s="163"/>
      <c r="D352" s="149" t="s">
        <v>240</v>
      </c>
      <c r="E352" s="164" t="s">
        <v>1</v>
      </c>
      <c r="F352" s="165" t="s">
        <v>4562</v>
      </c>
      <c r="H352" s="164" t="s">
        <v>1</v>
      </c>
      <c r="I352" s="166"/>
      <c r="L352" s="163"/>
      <c r="M352" s="167"/>
      <c r="T352" s="168"/>
      <c r="AT352" s="164" t="s">
        <v>240</v>
      </c>
      <c r="AU352" s="164" t="s">
        <v>84</v>
      </c>
      <c r="AV352" s="13" t="s">
        <v>84</v>
      </c>
      <c r="AW352" s="13" t="s">
        <v>32</v>
      </c>
      <c r="AX352" s="13" t="s">
        <v>77</v>
      </c>
      <c r="AY352" s="164" t="s">
        <v>177</v>
      </c>
    </row>
    <row r="353" spans="2:65" s="12" customFormat="1" ht="11.25">
      <c r="B353" s="156"/>
      <c r="D353" s="149" t="s">
        <v>240</v>
      </c>
      <c r="E353" s="157" t="s">
        <v>1</v>
      </c>
      <c r="F353" s="158" t="s">
        <v>84</v>
      </c>
      <c r="H353" s="159">
        <v>1</v>
      </c>
      <c r="I353" s="160"/>
      <c r="L353" s="156"/>
      <c r="M353" s="161"/>
      <c r="T353" s="162"/>
      <c r="AT353" s="157" t="s">
        <v>240</v>
      </c>
      <c r="AU353" s="157" t="s">
        <v>84</v>
      </c>
      <c r="AV353" s="12" t="s">
        <v>86</v>
      </c>
      <c r="AW353" s="12" t="s">
        <v>32</v>
      </c>
      <c r="AX353" s="12" t="s">
        <v>77</v>
      </c>
      <c r="AY353" s="157" t="s">
        <v>177</v>
      </c>
    </row>
    <row r="354" spans="2:65" s="13" customFormat="1" ht="11.25">
      <c r="B354" s="163"/>
      <c r="D354" s="149" t="s">
        <v>240</v>
      </c>
      <c r="E354" s="164" t="s">
        <v>1</v>
      </c>
      <c r="F354" s="165" t="s">
        <v>4563</v>
      </c>
      <c r="H354" s="164" t="s">
        <v>1</v>
      </c>
      <c r="I354" s="166"/>
      <c r="L354" s="163"/>
      <c r="M354" s="167"/>
      <c r="T354" s="168"/>
      <c r="AT354" s="164" t="s">
        <v>240</v>
      </c>
      <c r="AU354" s="164" t="s">
        <v>84</v>
      </c>
      <c r="AV354" s="13" t="s">
        <v>84</v>
      </c>
      <c r="AW354" s="13" t="s">
        <v>32</v>
      </c>
      <c r="AX354" s="13" t="s">
        <v>77</v>
      </c>
      <c r="AY354" s="164" t="s">
        <v>177</v>
      </c>
    </row>
    <row r="355" spans="2:65" s="12" customFormat="1" ht="11.25">
      <c r="B355" s="156"/>
      <c r="D355" s="149" t="s">
        <v>240</v>
      </c>
      <c r="E355" s="157" t="s">
        <v>1</v>
      </c>
      <c r="F355" s="158" t="s">
        <v>86</v>
      </c>
      <c r="H355" s="159">
        <v>2</v>
      </c>
      <c r="I355" s="160"/>
      <c r="L355" s="156"/>
      <c r="M355" s="161"/>
      <c r="T355" s="162"/>
      <c r="AT355" s="157" t="s">
        <v>240</v>
      </c>
      <c r="AU355" s="157" t="s">
        <v>84</v>
      </c>
      <c r="AV355" s="12" t="s">
        <v>86</v>
      </c>
      <c r="AW355" s="12" t="s">
        <v>32</v>
      </c>
      <c r="AX355" s="12" t="s">
        <v>77</v>
      </c>
      <c r="AY355" s="157" t="s">
        <v>177</v>
      </c>
    </row>
    <row r="356" spans="2:65" s="13" customFormat="1" ht="11.25">
      <c r="B356" s="163"/>
      <c r="D356" s="149" t="s">
        <v>240</v>
      </c>
      <c r="E356" s="164" t="s">
        <v>1</v>
      </c>
      <c r="F356" s="165" t="s">
        <v>4564</v>
      </c>
      <c r="H356" s="164" t="s">
        <v>1</v>
      </c>
      <c r="I356" s="166"/>
      <c r="L356" s="163"/>
      <c r="M356" s="167"/>
      <c r="T356" s="168"/>
      <c r="AT356" s="164" t="s">
        <v>240</v>
      </c>
      <c r="AU356" s="164" t="s">
        <v>84</v>
      </c>
      <c r="AV356" s="13" t="s">
        <v>84</v>
      </c>
      <c r="AW356" s="13" t="s">
        <v>32</v>
      </c>
      <c r="AX356" s="13" t="s">
        <v>77</v>
      </c>
      <c r="AY356" s="164" t="s">
        <v>177</v>
      </c>
    </row>
    <row r="357" spans="2:65" s="12" customFormat="1" ht="11.25">
      <c r="B357" s="156"/>
      <c r="D357" s="149" t="s">
        <v>240</v>
      </c>
      <c r="E357" s="157" t="s">
        <v>1</v>
      </c>
      <c r="F357" s="158" t="s">
        <v>102</v>
      </c>
      <c r="H357" s="159">
        <v>3</v>
      </c>
      <c r="I357" s="160"/>
      <c r="L357" s="156"/>
      <c r="M357" s="161"/>
      <c r="T357" s="162"/>
      <c r="AT357" s="157" t="s">
        <v>240</v>
      </c>
      <c r="AU357" s="157" t="s">
        <v>84</v>
      </c>
      <c r="AV357" s="12" t="s">
        <v>86</v>
      </c>
      <c r="AW357" s="12" t="s">
        <v>32</v>
      </c>
      <c r="AX357" s="12" t="s">
        <v>77</v>
      </c>
      <c r="AY357" s="157" t="s">
        <v>177</v>
      </c>
    </row>
    <row r="358" spans="2:65" s="13" customFormat="1" ht="11.25">
      <c r="B358" s="163"/>
      <c r="D358" s="149" t="s">
        <v>240</v>
      </c>
      <c r="E358" s="164" t="s">
        <v>1</v>
      </c>
      <c r="F358" s="165" t="s">
        <v>4565</v>
      </c>
      <c r="H358" s="164" t="s">
        <v>1</v>
      </c>
      <c r="I358" s="166"/>
      <c r="L358" s="163"/>
      <c r="M358" s="167"/>
      <c r="T358" s="168"/>
      <c r="AT358" s="164" t="s">
        <v>240</v>
      </c>
      <c r="AU358" s="164" t="s">
        <v>84</v>
      </c>
      <c r="AV358" s="13" t="s">
        <v>84</v>
      </c>
      <c r="AW358" s="13" t="s">
        <v>32</v>
      </c>
      <c r="AX358" s="13" t="s">
        <v>77</v>
      </c>
      <c r="AY358" s="164" t="s">
        <v>177</v>
      </c>
    </row>
    <row r="359" spans="2:65" s="12" customFormat="1" ht="11.25">
      <c r="B359" s="156"/>
      <c r="D359" s="149" t="s">
        <v>240</v>
      </c>
      <c r="E359" s="157" t="s">
        <v>1</v>
      </c>
      <c r="F359" s="158" t="s">
        <v>84</v>
      </c>
      <c r="H359" s="159">
        <v>1</v>
      </c>
      <c r="I359" s="160"/>
      <c r="L359" s="156"/>
      <c r="M359" s="161"/>
      <c r="T359" s="162"/>
      <c r="AT359" s="157" t="s">
        <v>240</v>
      </c>
      <c r="AU359" s="157" t="s">
        <v>84</v>
      </c>
      <c r="AV359" s="12" t="s">
        <v>86</v>
      </c>
      <c r="AW359" s="12" t="s">
        <v>32</v>
      </c>
      <c r="AX359" s="12" t="s">
        <v>77</v>
      </c>
      <c r="AY359" s="157" t="s">
        <v>177</v>
      </c>
    </row>
    <row r="360" spans="2:65" s="14" customFormat="1" ht="11.25">
      <c r="B360" s="169"/>
      <c r="D360" s="149" t="s">
        <v>240</v>
      </c>
      <c r="E360" s="170" t="s">
        <v>1</v>
      </c>
      <c r="F360" s="171" t="s">
        <v>263</v>
      </c>
      <c r="H360" s="172">
        <v>16</v>
      </c>
      <c r="I360" s="173"/>
      <c r="L360" s="169"/>
      <c r="M360" s="174"/>
      <c r="T360" s="175"/>
      <c r="AT360" s="170" t="s">
        <v>240</v>
      </c>
      <c r="AU360" s="170" t="s">
        <v>84</v>
      </c>
      <c r="AV360" s="14" t="s">
        <v>115</v>
      </c>
      <c r="AW360" s="14" t="s">
        <v>32</v>
      </c>
      <c r="AX360" s="14" t="s">
        <v>84</v>
      </c>
      <c r="AY360" s="170" t="s">
        <v>177</v>
      </c>
    </row>
    <row r="361" spans="2:65" s="1" customFormat="1" ht="24.2" customHeight="1">
      <c r="B361" s="32"/>
      <c r="C361" s="136" t="s">
        <v>489</v>
      </c>
      <c r="D361" s="136" t="s">
        <v>180</v>
      </c>
      <c r="E361" s="137" t="s">
        <v>4566</v>
      </c>
      <c r="F361" s="138" t="s">
        <v>4567</v>
      </c>
      <c r="G361" s="139" t="s">
        <v>393</v>
      </c>
      <c r="H361" s="140">
        <v>1</v>
      </c>
      <c r="I361" s="141"/>
      <c r="J361" s="142">
        <f>ROUND(I361*H361,2)</f>
        <v>0</v>
      </c>
      <c r="K361" s="138" t="s">
        <v>4156</v>
      </c>
      <c r="L361" s="32"/>
      <c r="M361" s="143" t="s">
        <v>1</v>
      </c>
      <c r="N361" s="144" t="s">
        <v>42</v>
      </c>
      <c r="P361" s="145">
        <f>O361*H361</f>
        <v>0</v>
      </c>
      <c r="Q361" s="145">
        <v>0</v>
      </c>
      <c r="R361" s="145">
        <f>Q361*H361</f>
        <v>0</v>
      </c>
      <c r="S361" s="145">
        <v>0</v>
      </c>
      <c r="T361" s="146">
        <f>S361*H361</f>
        <v>0</v>
      </c>
      <c r="AR361" s="147" t="s">
        <v>115</v>
      </c>
      <c r="AT361" s="147" t="s">
        <v>180</v>
      </c>
      <c r="AU361" s="147" t="s">
        <v>84</v>
      </c>
      <c r="AY361" s="17" t="s">
        <v>177</v>
      </c>
      <c r="BE361" s="148">
        <f>IF(N361="základní",J361,0)</f>
        <v>0</v>
      </c>
      <c r="BF361" s="148">
        <f>IF(N361="snížená",J361,0)</f>
        <v>0</v>
      </c>
      <c r="BG361" s="148">
        <f>IF(N361="zákl. přenesená",J361,0)</f>
        <v>0</v>
      </c>
      <c r="BH361" s="148">
        <f>IF(N361="sníž. přenesená",J361,0)</f>
        <v>0</v>
      </c>
      <c r="BI361" s="148">
        <f>IF(N361="nulová",J361,0)</f>
        <v>0</v>
      </c>
      <c r="BJ361" s="17" t="s">
        <v>84</v>
      </c>
      <c r="BK361" s="148">
        <f>ROUND(I361*H361,2)</f>
        <v>0</v>
      </c>
      <c r="BL361" s="17" t="s">
        <v>115</v>
      </c>
      <c r="BM361" s="147" t="s">
        <v>791</v>
      </c>
    </row>
    <row r="362" spans="2:65" s="1" customFormat="1" ht="19.5">
      <c r="B362" s="32"/>
      <c r="D362" s="149" t="s">
        <v>186</v>
      </c>
      <c r="F362" s="150" t="s">
        <v>4567</v>
      </c>
      <c r="I362" s="151"/>
      <c r="L362" s="32"/>
      <c r="M362" s="152"/>
      <c r="T362" s="56"/>
      <c r="AT362" s="17" t="s">
        <v>186</v>
      </c>
      <c r="AU362" s="17" t="s">
        <v>84</v>
      </c>
    </row>
    <row r="363" spans="2:65" s="13" customFormat="1" ht="11.25">
      <c r="B363" s="163"/>
      <c r="D363" s="149" t="s">
        <v>240</v>
      </c>
      <c r="E363" s="164" t="s">
        <v>1</v>
      </c>
      <c r="F363" s="165" t="s">
        <v>4158</v>
      </c>
      <c r="H363" s="164" t="s">
        <v>1</v>
      </c>
      <c r="I363" s="166"/>
      <c r="L363" s="163"/>
      <c r="M363" s="167"/>
      <c r="T363" s="168"/>
      <c r="AT363" s="164" t="s">
        <v>240</v>
      </c>
      <c r="AU363" s="164" t="s">
        <v>84</v>
      </c>
      <c r="AV363" s="13" t="s">
        <v>84</v>
      </c>
      <c r="AW363" s="13" t="s">
        <v>32</v>
      </c>
      <c r="AX363" s="13" t="s">
        <v>77</v>
      </c>
      <c r="AY363" s="164" t="s">
        <v>177</v>
      </c>
    </row>
    <row r="364" spans="2:65" s="12" customFormat="1" ht="11.25">
      <c r="B364" s="156"/>
      <c r="D364" s="149" t="s">
        <v>240</v>
      </c>
      <c r="E364" s="157" t="s">
        <v>1</v>
      </c>
      <c r="F364" s="158" t="s">
        <v>84</v>
      </c>
      <c r="H364" s="159">
        <v>1</v>
      </c>
      <c r="I364" s="160"/>
      <c r="L364" s="156"/>
      <c r="M364" s="161"/>
      <c r="T364" s="162"/>
      <c r="AT364" s="157" t="s">
        <v>240</v>
      </c>
      <c r="AU364" s="157" t="s">
        <v>84</v>
      </c>
      <c r="AV364" s="12" t="s">
        <v>86</v>
      </c>
      <c r="AW364" s="12" t="s">
        <v>32</v>
      </c>
      <c r="AX364" s="12" t="s">
        <v>77</v>
      </c>
      <c r="AY364" s="157" t="s">
        <v>177</v>
      </c>
    </row>
    <row r="365" spans="2:65" s="14" customFormat="1" ht="11.25">
      <c r="B365" s="169"/>
      <c r="D365" s="149" t="s">
        <v>240</v>
      </c>
      <c r="E365" s="170" t="s">
        <v>1</v>
      </c>
      <c r="F365" s="171" t="s">
        <v>263</v>
      </c>
      <c r="H365" s="172">
        <v>1</v>
      </c>
      <c r="I365" s="173"/>
      <c r="L365" s="169"/>
      <c r="M365" s="174"/>
      <c r="T365" s="175"/>
      <c r="AT365" s="170" t="s">
        <v>240</v>
      </c>
      <c r="AU365" s="170" t="s">
        <v>84</v>
      </c>
      <c r="AV365" s="14" t="s">
        <v>115</v>
      </c>
      <c r="AW365" s="14" t="s">
        <v>32</v>
      </c>
      <c r="AX365" s="14" t="s">
        <v>84</v>
      </c>
      <c r="AY365" s="170" t="s">
        <v>177</v>
      </c>
    </row>
    <row r="366" spans="2:65" s="1" customFormat="1" ht="24.2" customHeight="1">
      <c r="B366" s="32"/>
      <c r="C366" s="136" t="s">
        <v>497</v>
      </c>
      <c r="D366" s="136" t="s">
        <v>180</v>
      </c>
      <c r="E366" s="137" t="s">
        <v>4568</v>
      </c>
      <c r="F366" s="138" t="s">
        <v>4569</v>
      </c>
      <c r="G366" s="139" t="s">
        <v>393</v>
      </c>
      <c r="H366" s="140">
        <v>1</v>
      </c>
      <c r="I366" s="141"/>
      <c r="J366" s="142">
        <f>ROUND(I366*H366,2)</f>
        <v>0</v>
      </c>
      <c r="K366" s="138" t="s">
        <v>4156</v>
      </c>
      <c r="L366" s="32"/>
      <c r="M366" s="143" t="s">
        <v>1</v>
      </c>
      <c r="N366" s="144" t="s">
        <v>42</v>
      </c>
      <c r="P366" s="145">
        <f>O366*H366</f>
        <v>0</v>
      </c>
      <c r="Q366" s="145">
        <v>0</v>
      </c>
      <c r="R366" s="145">
        <f>Q366*H366</f>
        <v>0</v>
      </c>
      <c r="S366" s="145">
        <v>0</v>
      </c>
      <c r="T366" s="146">
        <f>S366*H366</f>
        <v>0</v>
      </c>
      <c r="AR366" s="147" t="s">
        <v>115</v>
      </c>
      <c r="AT366" s="147" t="s">
        <v>180</v>
      </c>
      <c r="AU366" s="147" t="s">
        <v>84</v>
      </c>
      <c r="AY366" s="17" t="s">
        <v>177</v>
      </c>
      <c r="BE366" s="148">
        <f>IF(N366="základní",J366,0)</f>
        <v>0</v>
      </c>
      <c r="BF366" s="148">
        <f>IF(N366="snížená",J366,0)</f>
        <v>0</v>
      </c>
      <c r="BG366" s="148">
        <f>IF(N366="zákl. přenesená",J366,0)</f>
        <v>0</v>
      </c>
      <c r="BH366" s="148">
        <f>IF(N366="sníž. přenesená",J366,0)</f>
        <v>0</v>
      </c>
      <c r="BI366" s="148">
        <f>IF(N366="nulová",J366,0)</f>
        <v>0</v>
      </c>
      <c r="BJ366" s="17" t="s">
        <v>84</v>
      </c>
      <c r="BK366" s="148">
        <f>ROUND(I366*H366,2)</f>
        <v>0</v>
      </c>
      <c r="BL366" s="17" t="s">
        <v>115</v>
      </c>
      <c r="BM366" s="147" t="s">
        <v>803</v>
      </c>
    </row>
    <row r="367" spans="2:65" s="1" customFormat="1" ht="19.5">
      <c r="B367" s="32"/>
      <c r="D367" s="149" t="s">
        <v>186</v>
      </c>
      <c r="F367" s="150" t="s">
        <v>4569</v>
      </c>
      <c r="I367" s="151"/>
      <c r="L367" s="32"/>
      <c r="M367" s="152"/>
      <c r="T367" s="56"/>
      <c r="AT367" s="17" t="s">
        <v>186</v>
      </c>
      <c r="AU367" s="17" t="s">
        <v>84</v>
      </c>
    </row>
    <row r="368" spans="2:65" s="13" customFormat="1" ht="11.25">
      <c r="B368" s="163"/>
      <c r="D368" s="149" t="s">
        <v>240</v>
      </c>
      <c r="E368" s="164" t="s">
        <v>1</v>
      </c>
      <c r="F368" s="165" t="s">
        <v>4158</v>
      </c>
      <c r="H368" s="164" t="s">
        <v>1</v>
      </c>
      <c r="I368" s="166"/>
      <c r="L368" s="163"/>
      <c r="M368" s="167"/>
      <c r="T368" s="168"/>
      <c r="AT368" s="164" t="s">
        <v>240</v>
      </c>
      <c r="AU368" s="164" t="s">
        <v>84</v>
      </c>
      <c r="AV368" s="13" t="s">
        <v>84</v>
      </c>
      <c r="AW368" s="13" t="s">
        <v>32</v>
      </c>
      <c r="AX368" s="13" t="s">
        <v>77</v>
      </c>
      <c r="AY368" s="164" t="s">
        <v>177</v>
      </c>
    </row>
    <row r="369" spans="2:65" s="12" customFormat="1" ht="11.25">
      <c r="B369" s="156"/>
      <c r="D369" s="149" t="s">
        <v>240</v>
      </c>
      <c r="E369" s="157" t="s">
        <v>1</v>
      </c>
      <c r="F369" s="158" t="s">
        <v>84</v>
      </c>
      <c r="H369" s="159">
        <v>1</v>
      </c>
      <c r="I369" s="160"/>
      <c r="L369" s="156"/>
      <c r="M369" s="161"/>
      <c r="T369" s="162"/>
      <c r="AT369" s="157" t="s">
        <v>240</v>
      </c>
      <c r="AU369" s="157" t="s">
        <v>84</v>
      </c>
      <c r="AV369" s="12" t="s">
        <v>86</v>
      </c>
      <c r="AW369" s="12" t="s">
        <v>32</v>
      </c>
      <c r="AX369" s="12" t="s">
        <v>77</v>
      </c>
      <c r="AY369" s="157" t="s">
        <v>177</v>
      </c>
    </row>
    <row r="370" spans="2:65" s="14" customFormat="1" ht="11.25">
      <c r="B370" s="169"/>
      <c r="D370" s="149" t="s">
        <v>240</v>
      </c>
      <c r="E370" s="170" t="s">
        <v>1</v>
      </c>
      <c r="F370" s="171" t="s">
        <v>263</v>
      </c>
      <c r="H370" s="172">
        <v>1</v>
      </c>
      <c r="I370" s="173"/>
      <c r="L370" s="169"/>
      <c r="M370" s="174"/>
      <c r="T370" s="175"/>
      <c r="AT370" s="170" t="s">
        <v>240</v>
      </c>
      <c r="AU370" s="170" t="s">
        <v>84</v>
      </c>
      <c r="AV370" s="14" t="s">
        <v>115</v>
      </c>
      <c r="AW370" s="14" t="s">
        <v>32</v>
      </c>
      <c r="AX370" s="14" t="s">
        <v>84</v>
      </c>
      <c r="AY370" s="170" t="s">
        <v>177</v>
      </c>
    </row>
    <row r="371" spans="2:65" s="1" customFormat="1" ht="21.75" customHeight="1">
      <c r="B371" s="32"/>
      <c r="C371" s="136" t="s">
        <v>503</v>
      </c>
      <c r="D371" s="136" t="s">
        <v>180</v>
      </c>
      <c r="E371" s="137" t="s">
        <v>4570</v>
      </c>
      <c r="F371" s="138" t="s">
        <v>4571</v>
      </c>
      <c r="G371" s="139" t="s">
        <v>393</v>
      </c>
      <c r="H371" s="140">
        <v>3</v>
      </c>
      <c r="I371" s="141"/>
      <c r="J371" s="142">
        <f>ROUND(I371*H371,2)</f>
        <v>0</v>
      </c>
      <c r="K371" s="138" t="s">
        <v>4156</v>
      </c>
      <c r="L371" s="32"/>
      <c r="M371" s="143" t="s">
        <v>1</v>
      </c>
      <c r="N371" s="144" t="s">
        <v>42</v>
      </c>
      <c r="P371" s="145">
        <f>O371*H371</f>
        <v>0</v>
      </c>
      <c r="Q371" s="145">
        <v>0</v>
      </c>
      <c r="R371" s="145">
        <f>Q371*H371</f>
        <v>0</v>
      </c>
      <c r="S371" s="145">
        <v>0</v>
      </c>
      <c r="T371" s="146">
        <f>S371*H371</f>
        <v>0</v>
      </c>
      <c r="AR371" s="147" t="s">
        <v>115</v>
      </c>
      <c r="AT371" s="147" t="s">
        <v>180</v>
      </c>
      <c r="AU371" s="147" t="s">
        <v>84</v>
      </c>
      <c r="AY371" s="17" t="s">
        <v>177</v>
      </c>
      <c r="BE371" s="148">
        <f>IF(N371="základní",J371,0)</f>
        <v>0</v>
      </c>
      <c r="BF371" s="148">
        <f>IF(N371="snížená",J371,0)</f>
        <v>0</v>
      </c>
      <c r="BG371" s="148">
        <f>IF(N371="zákl. přenesená",J371,0)</f>
        <v>0</v>
      </c>
      <c r="BH371" s="148">
        <f>IF(N371="sníž. přenesená",J371,0)</f>
        <v>0</v>
      </c>
      <c r="BI371" s="148">
        <f>IF(N371="nulová",J371,0)</f>
        <v>0</v>
      </c>
      <c r="BJ371" s="17" t="s">
        <v>84</v>
      </c>
      <c r="BK371" s="148">
        <f>ROUND(I371*H371,2)</f>
        <v>0</v>
      </c>
      <c r="BL371" s="17" t="s">
        <v>115</v>
      </c>
      <c r="BM371" s="147" t="s">
        <v>818</v>
      </c>
    </row>
    <row r="372" spans="2:65" s="1" customFormat="1" ht="11.25">
      <c r="B372" s="32"/>
      <c r="D372" s="149" t="s">
        <v>186</v>
      </c>
      <c r="F372" s="150" t="s">
        <v>4571</v>
      </c>
      <c r="I372" s="151"/>
      <c r="L372" s="32"/>
      <c r="M372" s="152"/>
      <c r="T372" s="56"/>
      <c r="AT372" s="17" t="s">
        <v>186</v>
      </c>
      <c r="AU372" s="17" t="s">
        <v>84</v>
      </c>
    </row>
    <row r="373" spans="2:65" s="13" customFormat="1" ht="11.25">
      <c r="B373" s="163"/>
      <c r="D373" s="149" t="s">
        <v>240</v>
      </c>
      <c r="E373" s="164" t="s">
        <v>1</v>
      </c>
      <c r="F373" s="165" t="s">
        <v>4158</v>
      </c>
      <c r="H373" s="164" t="s">
        <v>1</v>
      </c>
      <c r="I373" s="166"/>
      <c r="L373" s="163"/>
      <c r="M373" s="167"/>
      <c r="T373" s="168"/>
      <c r="AT373" s="164" t="s">
        <v>240</v>
      </c>
      <c r="AU373" s="164" t="s">
        <v>84</v>
      </c>
      <c r="AV373" s="13" t="s">
        <v>84</v>
      </c>
      <c r="AW373" s="13" t="s">
        <v>32</v>
      </c>
      <c r="AX373" s="13" t="s">
        <v>77</v>
      </c>
      <c r="AY373" s="164" t="s">
        <v>177</v>
      </c>
    </row>
    <row r="374" spans="2:65" s="12" customFormat="1" ht="11.25">
      <c r="B374" s="156"/>
      <c r="D374" s="149" t="s">
        <v>240</v>
      </c>
      <c r="E374" s="157" t="s">
        <v>1</v>
      </c>
      <c r="F374" s="158" t="s">
        <v>102</v>
      </c>
      <c r="H374" s="159">
        <v>3</v>
      </c>
      <c r="I374" s="160"/>
      <c r="L374" s="156"/>
      <c r="M374" s="161"/>
      <c r="T374" s="162"/>
      <c r="AT374" s="157" t="s">
        <v>240</v>
      </c>
      <c r="AU374" s="157" t="s">
        <v>84</v>
      </c>
      <c r="AV374" s="12" t="s">
        <v>86</v>
      </c>
      <c r="AW374" s="12" t="s">
        <v>32</v>
      </c>
      <c r="AX374" s="12" t="s">
        <v>77</v>
      </c>
      <c r="AY374" s="157" t="s">
        <v>177</v>
      </c>
    </row>
    <row r="375" spans="2:65" s="14" customFormat="1" ht="11.25">
      <c r="B375" s="169"/>
      <c r="D375" s="149" t="s">
        <v>240</v>
      </c>
      <c r="E375" s="170" t="s">
        <v>1</v>
      </c>
      <c r="F375" s="171" t="s">
        <v>263</v>
      </c>
      <c r="H375" s="172">
        <v>3</v>
      </c>
      <c r="I375" s="173"/>
      <c r="L375" s="169"/>
      <c r="M375" s="174"/>
      <c r="T375" s="175"/>
      <c r="AT375" s="170" t="s">
        <v>240</v>
      </c>
      <c r="AU375" s="170" t="s">
        <v>84</v>
      </c>
      <c r="AV375" s="14" t="s">
        <v>115</v>
      </c>
      <c r="AW375" s="14" t="s">
        <v>32</v>
      </c>
      <c r="AX375" s="14" t="s">
        <v>84</v>
      </c>
      <c r="AY375" s="170" t="s">
        <v>177</v>
      </c>
    </row>
    <row r="376" spans="2:65" s="1" customFormat="1" ht="16.5" customHeight="1">
      <c r="B376" s="32"/>
      <c r="C376" s="136" t="s">
        <v>510</v>
      </c>
      <c r="D376" s="136" t="s">
        <v>180</v>
      </c>
      <c r="E376" s="137" t="s">
        <v>4572</v>
      </c>
      <c r="F376" s="138" t="s">
        <v>4573</v>
      </c>
      <c r="G376" s="139" t="s">
        <v>393</v>
      </c>
      <c r="H376" s="140">
        <v>4</v>
      </c>
      <c r="I376" s="141"/>
      <c r="J376" s="142">
        <f>ROUND(I376*H376,2)</f>
        <v>0</v>
      </c>
      <c r="K376" s="138" t="s">
        <v>4285</v>
      </c>
      <c r="L376" s="32"/>
      <c r="M376" s="143" t="s">
        <v>1</v>
      </c>
      <c r="N376" s="144" t="s">
        <v>42</v>
      </c>
      <c r="P376" s="145">
        <f>O376*H376</f>
        <v>0</v>
      </c>
      <c r="Q376" s="145">
        <v>0</v>
      </c>
      <c r="R376" s="145">
        <f>Q376*H376</f>
        <v>0</v>
      </c>
      <c r="S376" s="145">
        <v>0</v>
      </c>
      <c r="T376" s="146">
        <f>S376*H376</f>
        <v>0</v>
      </c>
      <c r="AR376" s="147" t="s">
        <v>115</v>
      </c>
      <c r="AT376" s="147" t="s">
        <v>180</v>
      </c>
      <c r="AU376" s="147" t="s">
        <v>84</v>
      </c>
      <c r="AY376" s="17" t="s">
        <v>177</v>
      </c>
      <c r="BE376" s="148">
        <f>IF(N376="základní",J376,0)</f>
        <v>0</v>
      </c>
      <c r="BF376" s="148">
        <f>IF(N376="snížená",J376,0)</f>
        <v>0</v>
      </c>
      <c r="BG376" s="148">
        <f>IF(N376="zákl. přenesená",J376,0)</f>
        <v>0</v>
      </c>
      <c r="BH376" s="148">
        <f>IF(N376="sníž. přenesená",J376,0)</f>
        <v>0</v>
      </c>
      <c r="BI376" s="148">
        <f>IF(N376="nulová",J376,0)</f>
        <v>0</v>
      </c>
      <c r="BJ376" s="17" t="s">
        <v>84</v>
      </c>
      <c r="BK376" s="148">
        <f>ROUND(I376*H376,2)</f>
        <v>0</v>
      </c>
      <c r="BL376" s="17" t="s">
        <v>115</v>
      </c>
      <c r="BM376" s="147" t="s">
        <v>829</v>
      </c>
    </row>
    <row r="377" spans="2:65" s="1" customFormat="1" ht="11.25">
      <c r="B377" s="32"/>
      <c r="D377" s="149" t="s">
        <v>186</v>
      </c>
      <c r="F377" s="150" t="s">
        <v>4573</v>
      </c>
      <c r="I377" s="151"/>
      <c r="L377" s="32"/>
      <c r="M377" s="152"/>
      <c r="T377" s="56"/>
      <c r="AT377" s="17" t="s">
        <v>186</v>
      </c>
      <c r="AU377" s="17" t="s">
        <v>84</v>
      </c>
    </row>
    <row r="378" spans="2:65" s="13" customFormat="1" ht="11.25">
      <c r="B378" s="163"/>
      <c r="D378" s="149" t="s">
        <v>240</v>
      </c>
      <c r="E378" s="164" t="s">
        <v>1</v>
      </c>
      <c r="F378" s="165" t="s">
        <v>4158</v>
      </c>
      <c r="H378" s="164" t="s">
        <v>1</v>
      </c>
      <c r="I378" s="166"/>
      <c r="L378" s="163"/>
      <c r="M378" s="167"/>
      <c r="T378" s="168"/>
      <c r="AT378" s="164" t="s">
        <v>240</v>
      </c>
      <c r="AU378" s="164" t="s">
        <v>84</v>
      </c>
      <c r="AV378" s="13" t="s">
        <v>84</v>
      </c>
      <c r="AW378" s="13" t="s">
        <v>32</v>
      </c>
      <c r="AX378" s="13" t="s">
        <v>77</v>
      </c>
      <c r="AY378" s="164" t="s">
        <v>177</v>
      </c>
    </row>
    <row r="379" spans="2:65" s="12" customFormat="1" ht="11.25">
      <c r="B379" s="156"/>
      <c r="D379" s="149" t="s">
        <v>240</v>
      </c>
      <c r="E379" s="157" t="s">
        <v>1</v>
      </c>
      <c r="F379" s="158" t="s">
        <v>115</v>
      </c>
      <c r="H379" s="159">
        <v>4</v>
      </c>
      <c r="I379" s="160"/>
      <c r="L379" s="156"/>
      <c r="M379" s="161"/>
      <c r="T379" s="162"/>
      <c r="AT379" s="157" t="s">
        <v>240</v>
      </c>
      <c r="AU379" s="157" t="s">
        <v>84</v>
      </c>
      <c r="AV379" s="12" t="s">
        <v>86</v>
      </c>
      <c r="AW379" s="12" t="s">
        <v>32</v>
      </c>
      <c r="AX379" s="12" t="s">
        <v>77</v>
      </c>
      <c r="AY379" s="157" t="s">
        <v>177</v>
      </c>
    </row>
    <row r="380" spans="2:65" s="14" customFormat="1" ht="11.25">
      <c r="B380" s="169"/>
      <c r="D380" s="149" t="s">
        <v>240</v>
      </c>
      <c r="E380" s="170" t="s">
        <v>1</v>
      </c>
      <c r="F380" s="171" t="s">
        <v>263</v>
      </c>
      <c r="H380" s="172">
        <v>4</v>
      </c>
      <c r="I380" s="173"/>
      <c r="L380" s="169"/>
      <c r="M380" s="174"/>
      <c r="T380" s="175"/>
      <c r="AT380" s="170" t="s">
        <v>240</v>
      </c>
      <c r="AU380" s="170" t="s">
        <v>84</v>
      </c>
      <c r="AV380" s="14" t="s">
        <v>115</v>
      </c>
      <c r="AW380" s="14" t="s">
        <v>32</v>
      </c>
      <c r="AX380" s="14" t="s">
        <v>84</v>
      </c>
      <c r="AY380" s="170" t="s">
        <v>177</v>
      </c>
    </row>
    <row r="381" spans="2:65" s="1" customFormat="1" ht="16.5" customHeight="1">
      <c r="B381" s="32"/>
      <c r="C381" s="136" t="s">
        <v>516</v>
      </c>
      <c r="D381" s="136" t="s">
        <v>180</v>
      </c>
      <c r="E381" s="137" t="s">
        <v>4574</v>
      </c>
      <c r="F381" s="138" t="s">
        <v>4575</v>
      </c>
      <c r="G381" s="139" t="s">
        <v>393</v>
      </c>
      <c r="H381" s="140">
        <v>1</v>
      </c>
      <c r="I381" s="141"/>
      <c r="J381" s="142">
        <f>ROUND(I381*H381,2)</f>
        <v>0</v>
      </c>
      <c r="K381" s="138" t="s">
        <v>4285</v>
      </c>
      <c r="L381" s="32"/>
      <c r="M381" s="143" t="s">
        <v>1</v>
      </c>
      <c r="N381" s="144" t="s">
        <v>42</v>
      </c>
      <c r="P381" s="145">
        <f>O381*H381</f>
        <v>0</v>
      </c>
      <c r="Q381" s="145">
        <v>0</v>
      </c>
      <c r="R381" s="145">
        <f>Q381*H381</f>
        <v>0</v>
      </c>
      <c r="S381" s="145">
        <v>0</v>
      </c>
      <c r="T381" s="146">
        <f>S381*H381</f>
        <v>0</v>
      </c>
      <c r="AR381" s="147" t="s">
        <v>115</v>
      </c>
      <c r="AT381" s="147" t="s">
        <v>180</v>
      </c>
      <c r="AU381" s="147" t="s">
        <v>84</v>
      </c>
      <c r="AY381" s="17" t="s">
        <v>177</v>
      </c>
      <c r="BE381" s="148">
        <f>IF(N381="základní",J381,0)</f>
        <v>0</v>
      </c>
      <c r="BF381" s="148">
        <f>IF(N381="snížená",J381,0)</f>
        <v>0</v>
      </c>
      <c r="BG381" s="148">
        <f>IF(N381="zákl. přenesená",J381,0)</f>
        <v>0</v>
      </c>
      <c r="BH381" s="148">
        <f>IF(N381="sníž. přenesená",J381,0)</f>
        <v>0</v>
      </c>
      <c r="BI381" s="148">
        <f>IF(N381="nulová",J381,0)</f>
        <v>0</v>
      </c>
      <c r="BJ381" s="17" t="s">
        <v>84</v>
      </c>
      <c r="BK381" s="148">
        <f>ROUND(I381*H381,2)</f>
        <v>0</v>
      </c>
      <c r="BL381" s="17" t="s">
        <v>115</v>
      </c>
      <c r="BM381" s="147" t="s">
        <v>841</v>
      </c>
    </row>
    <row r="382" spans="2:65" s="1" customFormat="1" ht="11.25">
      <c r="B382" s="32"/>
      <c r="D382" s="149" t="s">
        <v>186</v>
      </c>
      <c r="F382" s="150" t="s">
        <v>4575</v>
      </c>
      <c r="I382" s="151"/>
      <c r="L382" s="32"/>
      <c r="M382" s="152"/>
      <c r="T382" s="56"/>
      <c r="AT382" s="17" t="s">
        <v>186</v>
      </c>
      <c r="AU382" s="17" t="s">
        <v>84</v>
      </c>
    </row>
    <row r="383" spans="2:65" s="13" customFormat="1" ht="11.25">
      <c r="B383" s="163"/>
      <c r="D383" s="149" t="s">
        <v>240</v>
      </c>
      <c r="E383" s="164" t="s">
        <v>1</v>
      </c>
      <c r="F383" s="165" t="s">
        <v>4158</v>
      </c>
      <c r="H383" s="164" t="s">
        <v>1</v>
      </c>
      <c r="I383" s="166"/>
      <c r="L383" s="163"/>
      <c r="M383" s="167"/>
      <c r="T383" s="168"/>
      <c r="AT383" s="164" t="s">
        <v>240</v>
      </c>
      <c r="AU383" s="164" t="s">
        <v>84</v>
      </c>
      <c r="AV383" s="13" t="s">
        <v>84</v>
      </c>
      <c r="AW383" s="13" t="s">
        <v>32</v>
      </c>
      <c r="AX383" s="13" t="s">
        <v>77</v>
      </c>
      <c r="AY383" s="164" t="s">
        <v>177</v>
      </c>
    </row>
    <row r="384" spans="2:65" s="12" customFormat="1" ht="11.25">
      <c r="B384" s="156"/>
      <c r="D384" s="149" t="s">
        <v>240</v>
      </c>
      <c r="E384" s="157" t="s">
        <v>1</v>
      </c>
      <c r="F384" s="158" t="s">
        <v>84</v>
      </c>
      <c r="H384" s="159">
        <v>1</v>
      </c>
      <c r="I384" s="160"/>
      <c r="L384" s="156"/>
      <c r="M384" s="161"/>
      <c r="T384" s="162"/>
      <c r="AT384" s="157" t="s">
        <v>240</v>
      </c>
      <c r="AU384" s="157" t="s">
        <v>84</v>
      </c>
      <c r="AV384" s="12" t="s">
        <v>86</v>
      </c>
      <c r="AW384" s="12" t="s">
        <v>32</v>
      </c>
      <c r="AX384" s="12" t="s">
        <v>77</v>
      </c>
      <c r="AY384" s="157" t="s">
        <v>177</v>
      </c>
    </row>
    <row r="385" spans="2:65" s="14" customFormat="1" ht="11.25">
      <c r="B385" s="169"/>
      <c r="D385" s="149" t="s">
        <v>240</v>
      </c>
      <c r="E385" s="170" t="s">
        <v>1</v>
      </c>
      <c r="F385" s="171" t="s">
        <v>263</v>
      </c>
      <c r="H385" s="172">
        <v>1</v>
      </c>
      <c r="I385" s="173"/>
      <c r="L385" s="169"/>
      <c r="M385" s="174"/>
      <c r="T385" s="175"/>
      <c r="AT385" s="170" t="s">
        <v>240</v>
      </c>
      <c r="AU385" s="170" t="s">
        <v>84</v>
      </c>
      <c r="AV385" s="14" t="s">
        <v>115</v>
      </c>
      <c r="AW385" s="14" t="s">
        <v>32</v>
      </c>
      <c r="AX385" s="14" t="s">
        <v>84</v>
      </c>
      <c r="AY385" s="170" t="s">
        <v>177</v>
      </c>
    </row>
    <row r="386" spans="2:65" s="1" customFormat="1" ht="16.5" customHeight="1">
      <c r="B386" s="32"/>
      <c r="C386" s="136" t="s">
        <v>523</v>
      </c>
      <c r="D386" s="136" t="s">
        <v>180</v>
      </c>
      <c r="E386" s="137" t="s">
        <v>4576</v>
      </c>
      <c r="F386" s="138" t="s">
        <v>4577</v>
      </c>
      <c r="G386" s="139" t="s">
        <v>393</v>
      </c>
      <c r="H386" s="140">
        <v>2</v>
      </c>
      <c r="I386" s="141"/>
      <c r="J386" s="142">
        <f>ROUND(I386*H386,2)</f>
        <v>0</v>
      </c>
      <c r="K386" s="138" t="s">
        <v>4285</v>
      </c>
      <c r="L386" s="32"/>
      <c r="M386" s="143" t="s">
        <v>1</v>
      </c>
      <c r="N386" s="144" t="s">
        <v>42</v>
      </c>
      <c r="P386" s="145">
        <f>O386*H386</f>
        <v>0</v>
      </c>
      <c r="Q386" s="145">
        <v>0</v>
      </c>
      <c r="R386" s="145">
        <f>Q386*H386</f>
        <v>0</v>
      </c>
      <c r="S386" s="145">
        <v>0</v>
      </c>
      <c r="T386" s="146">
        <f>S386*H386</f>
        <v>0</v>
      </c>
      <c r="AR386" s="147" t="s">
        <v>115</v>
      </c>
      <c r="AT386" s="147" t="s">
        <v>180</v>
      </c>
      <c r="AU386" s="147" t="s">
        <v>84</v>
      </c>
      <c r="AY386" s="17" t="s">
        <v>177</v>
      </c>
      <c r="BE386" s="148">
        <f>IF(N386="základní",J386,0)</f>
        <v>0</v>
      </c>
      <c r="BF386" s="148">
        <f>IF(N386="snížená",J386,0)</f>
        <v>0</v>
      </c>
      <c r="BG386" s="148">
        <f>IF(N386="zákl. přenesená",J386,0)</f>
        <v>0</v>
      </c>
      <c r="BH386" s="148">
        <f>IF(N386="sníž. přenesená",J386,0)</f>
        <v>0</v>
      </c>
      <c r="BI386" s="148">
        <f>IF(N386="nulová",J386,0)</f>
        <v>0</v>
      </c>
      <c r="BJ386" s="17" t="s">
        <v>84</v>
      </c>
      <c r="BK386" s="148">
        <f>ROUND(I386*H386,2)</f>
        <v>0</v>
      </c>
      <c r="BL386" s="17" t="s">
        <v>115</v>
      </c>
      <c r="BM386" s="147" t="s">
        <v>878</v>
      </c>
    </row>
    <row r="387" spans="2:65" s="1" customFormat="1" ht="11.25">
      <c r="B387" s="32"/>
      <c r="D387" s="149" t="s">
        <v>186</v>
      </c>
      <c r="F387" s="150" t="s">
        <v>4577</v>
      </c>
      <c r="I387" s="151"/>
      <c r="L387" s="32"/>
      <c r="M387" s="152"/>
      <c r="T387" s="56"/>
      <c r="AT387" s="17" t="s">
        <v>186</v>
      </c>
      <c r="AU387" s="17" t="s">
        <v>84</v>
      </c>
    </row>
    <row r="388" spans="2:65" s="13" customFormat="1" ht="11.25">
      <c r="B388" s="163"/>
      <c r="D388" s="149" t="s">
        <v>240</v>
      </c>
      <c r="E388" s="164" t="s">
        <v>1</v>
      </c>
      <c r="F388" s="165" t="s">
        <v>4158</v>
      </c>
      <c r="H388" s="164" t="s">
        <v>1</v>
      </c>
      <c r="I388" s="166"/>
      <c r="L388" s="163"/>
      <c r="M388" s="167"/>
      <c r="T388" s="168"/>
      <c r="AT388" s="164" t="s">
        <v>240</v>
      </c>
      <c r="AU388" s="164" t="s">
        <v>84</v>
      </c>
      <c r="AV388" s="13" t="s">
        <v>84</v>
      </c>
      <c r="AW388" s="13" t="s">
        <v>32</v>
      </c>
      <c r="AX388" s="13" t="s">
        <v>77</v>
      </c>
      <c r="AY388" s="164" t="s">
        <v>177</v>
      </c>
    </row>
    <row r="389" spans="2:65" s="12" customFormat="1" ht="11.25">
      <c r="B389" s="156"/>
      <c r="D389" s="149" t="s">
        <v>240</v>
      </c>
      <c r="E389" s="157" t="s">
        <v>1</v>
      </c>
      <c r="F389" s="158" t="s">
        <v>86</v>
      </c>
      <c r="H389" s="159">
        <v>2</v>
      </c>
      <c r="I389" s="160"/>
      <c r="L389" s="156"/>
      <c r="M389" s="161"/>
      <c r="T389" s="162"/>
      <c r="AT389" s="157" t="s">
        <v>240</v>
      </c>
      <c r="AU389" s="157" t="s">
        <v>84</v>
      </c>
      <c r="AV389" s="12" t="s">
        <v>86</v>
      </c>
      <c r="AW389" s="12" t="s">
        <v>32</v>
      </c>
      <c r="AX389" s="12" t="s">
        <v>77</v>
      </c>
      <c r="AY389" s="157" t="s">
        <v>177</v>
      </c>
    </row>
    <row r="390" spans="2:65" s="14" customFormat="1" ht="11.25">
      <c r="B390" s="169"/>
      <c r="D390" s="149" t="s">
        <v>240</v>
      </c>
      <c r="E390" s="170" t="s">
        <v>1</v>
      </c>
      <c r="F390" s="171" t="s">
        <v>263</v>
      </c>
      <c r="H390" s="172">
        <v>2</v>
      </c>
      <c r="I390" s="173"/>
      <c r="L390" s="169"/>
      <c r="M390" s="174"/>
      <c r="T390" s="175"/>
      <c r="AT390" s="170" t="s">
        <v>240</v>
      </c>
      <c r="AU390" s="170" t="s">
        <v>84</v>
      </c>
      <c r="AV390" s="14" t="s">
        <v>115</v>
      </c>
      <c r="AW390" s="14" t="s">
        <v>32</v>
      </c>
      <c r="AX390" s="14" t="s">
        <v>84</v>
      </c>
      <c r="AY390" s="170" t="s">
        <v>177</v>
      </c>
    </row>
    <row r="391" spans="2:65" s="1" customFormat="1" ht="21.75" customHeight="1">
      <c r="B391" s="32"/>
      <c r="C391" s="136" t="s">
        <v>536</v>
      </c>
      <c r="D391" s="136" t="s">
        <v>180</v>
      </c>
      <c r="E391" s="137" t="s">
        <v>4578</v>
      </c>
      <c r="F391" s="138" t="s">
        <v>4579</v>
      </c>
      <c r="G391" s="139" t="s">
        <v>393</v>
      </c>
      <c r="H391" s="140">
        <v>3</v>
      </c>
      <c r="I391" s="141"/>
      <c r="J391" s="142">
        <f>ROUND(I391*H391,2)</f>
        <v>0</v>
      </c>
      <c r="K391" s="138" t="s">
        <v>4156</v>
      </c>
      <c r="L391" s="32"/>
      <c r="M391" s="143" t="s">
        <v>1</v>
      </c>
      <c r="N391" s="144" t="s">
        <v>42</v>
      </c>
      <c r="P391" s="145">
        <f>O391*H391</f>
        <v>0</v>
      </c>
      <c r="Q391" s="145">
        <v>0</v>
      </c>
      <c r="R391" s="145">
        <f>Q391*H391</f>
        <v>0</v>
      </c>
      <c r="S391" s="145">
        <v>0</v>
      </c>
      <c r="T391" s="146">
        <f>S391*H391</f>
        <v>0</v>
      </c>
      <c r="AR391" s="147" t="s">
        <v>115</v>
      </c>
      <c r="AT391" s="147" t="s">
        <v>180</v>
      </c>
      <c r="AU391" s="147" t="s">
        <v>84</v>
      </c>
      <c r="AY391" s="17" t="s">
        <v>177</v>
      </c>
      <c r="BE391" s="148">
        <f>IF(N391="základní",J391,0)</f>
        <v>0</v>
      </c>
      <c r="BF391" s="148">
        <f>IF(N391="snížená",J391,0)</f>
        <v>0</v>
      </c>
      <c r="BG391" s="148">
        <f>IF(N391="zákl. přenesená",J391,0)</f>
        <v>0</v>
      </c>
      <c r="BH391" s="148">
        <f>IF(N391="sníž. přenesená",J391,0)</f>
        <v>0</v>
      </c>
      <c r="BI391" s="148">
        <f>IF(N391="nulová",J391,0)</f>
        <v>0</v>
      </c>
      <c r="BJ391" s="17" t="s">
        <v>84</v>
      </c>
      <c r="BK391" s="148">
        <f>ROUND(I391*H391,2)</f>
        <v>0</v>
      </c>
      <c r="BL391" s="17" t="s">
        <v>115</v>
      </c>
      <c r="BM391" s="147" t="s">
        <v>889</v>
      </c>
    </row>
    <row r="392" spans="2:65" s="1" customFormat="1" ht="11.25">
      <c r="B392" s="32"/>
      <c r="D392" s="149" t="s">
        <v>186</v>
      </c>
      <c r="F392" s="150" t="s">
        <v>4579</v>
      </c>
      <c r="I392" s="151"/>
      <c r="L392" s="32"/>
      <c r="M392" s="152"/>
      <c r="T392" s="56"/>
      <c r="AT392" s="17" t="s">
        <v>186</v>
      </c>
      <c r="AU392" s="17" t="s">
        <v>84</v>
      </c>
    </row>
    <row r="393" spans="2:65" s="13" customFormat="1" ht="11.25">
      <c r="B393" s="163"/>
      <c r="D393" s="149" t="s">
        <v>240</v>
      </c>
      <c r="E393" s="164" t="s">
        <v>1</v>
      </c>
      <c r="F393" s="165" t="s">
        <v>4158</v>
      </c>
      <c r="H393" s="164" t="s">
        <v>1</v>
      </c>
      <c r="I393" s="166"/>
      <c r="L393" s="163"/>
      <c r="M393" s="167"/>
      <c r="T393" s="168"/>
      <c r="AT393" s="164" t="s">
        <v>240</v>
      </c>
      <c r="AU393" s="164" t="s">
        <v>84</v>
      </c>
      <c r="AV393" s="13" t="s">
        <v>84</v>
      </c>
      <c r="AW393" s="13" t="s">
        <v>32</v>
      </c>
      <c r="AX393" s="13" t="s">
        <v>77</v>
      </c>
      <c r="AY393" s="164" t="s">
        <v>177</v>
      </c>
    </row>
    <row r="394" spans="2:65" s="12" customFormat="1" ht="11.25">
      <c r="B394" s="156"/>
      <c r="D394" s="149" t="s">
        <v>240</v>
      </c>
      <c r="E394" s="157" t="s">
        <v>1</v>
      </c>
      <c r="F394" s="158" t="s">
        <v>102</v>
      </c>
      <c r="H394" s="159">
        <v>3</v>
      </c>
      <c r="I394" s="160"/>
      <c r="L394" s="156"/>
      <c r="M394" s="161"/>
      <c r="T394" s="162"/>
      <c r="AT394" s="157" t="s">
        <v>240</v>
      </c>
      <c r="AU394" s="157" t="s">
        <v>84</v>
      </c>
      <c r="AV394" s="12" t="s">
        <v>86</v>
      </c>
      <c r="AW394" s="12" t="s">
        <v>32</v>
      </c>
      <c r="AX394" s="12" t="s">
        <v>77</v>
      </c>
      <c r="AY394" s="157" t="s">
        <v>177</v>
      </c>
    </row>
    <row r="395" spans="2:65" s="14" customFormat="1" ht="11.25">
      <c r="B395" s="169"/>
      <c r="D395" s="149" t="s">
        <v>240</v>
      </c>
      <c r="E395" s="170" t="s">
        <v>1</v>
      </c>
      <c r="F395" s="171" t="s">
        <v>263</v>
      </c>
      <c r="H395" s="172">
        <v>3</v>
      </c>
      <c r="I395" s="173"/>
      <c r="L395" s="169"/>
      <c r="M395" s="174"/>
      <c r="T395" s="175"/>
      <c r="AT395" s="170" t="s">
        <v>240</v>
      </c>
      <c r="AU395" s="170" t="s">
        <v>84</v>
      </c>
      <c r="AV395" s="14" t="s">
        <v>115</v>
      </c>
      <c r="AW395" s="14" t="s">
        <v>32</v>
      </c>
      <c r="AX395" s="14" t="s">
        <v>84</v>
      </c>
      <c r="AY395" s="170" t="s">
        <v>177</v>
      </c>
    </row>
    <row r="396" spans="2:65" s="1" customFormat="1" ht="16.5" customHeight="1">
      <c r="B396" s="32"/>
      <c r="C396" s="136" t="s">
        <v>548</v>
      </c>
      <c r="D396" s="136" t="s">
        <v>180</v>
      </c>
      <c r="E396" s="137" t="s">
        <v>4580</v>
      </c>
      <c r="F396" s="138" t="s">
        <v>4581</v>
      </c>
      <c r="G396" s="139" t="s">
        <v>393</v>
      </c>
      <c r="H396" s="140">
        <v>1</v>
      </c>
      <c r="I396" s="141"/>
      <c r="J396" s="142">
        <f>ROUND(I396*H396,2)</f>
        <v>0</v>
      </c>
      <c r="K396" s="138" t="s">
        <v>4156</v>
      </c>
      <c r="L396" s="32"/>
      <c r="M396" s="143" t="s">
        <v>1</v>
      </c>
      <c r="N396" s="144" t="s">
        <v>42</v>
      </c>
      <c r="P396" s="145">
        <f>O396*H396</f>
        <v>0</v>
      </c>
      <c r="Q396" s="145">
        <v>0</v>
      </c>
      <c r="R396" s="145">
        <f>Q396*H396</f>
        <v>0</v>
      </c>
      <c r="S396" s="145">
        <v>0</v>
      </c>
      <c r="T396" s="146">
        <f>S396*H396</f>
        <v>0</v>
      </c>
      <c r="AR396" s="147" t="s">
        <v>115</v>
      </c>
      <c r="AT396" s="147" t="s">
        <v>180</v>
      </c>
      <c r="AU396" s="147" t="s">
        <v>84</v>
      </c>
      <c r="AY396" s="17" t="s">
        <v>177</v>
      </c>
      <c r="BE396" s="148">
        <f>IF(N396="základní",J396,0)</f>
        <v>0</v>
      </c>
      <c r="BF396" s="148">
        <f>IF(N396="snížená",J396,0)</f>
        <v>0</v>
      </c>
      <c r="BG396" s="148">
        <f>IF(N396="zákl. přenesená",J396,0)</f>
        <v>0</v>
      </c>
      <c r="BH396" s="148">
        <f>IF(N396="sníž. přenesená",J396,0)</f>
        <v>0</v>
      </c>
      <c r="BI396" s="148">
        <f>IF(N396="nulová",J396,0)</f>
        <v>0</v>
      </c>
      <c r="BJ396" s="17" t="s">
        <v>84</v>
      </c>
      <c r="BK396" s="148">
        <f>ROUND(I396*H396,2)</f>
        <v>0</v>
      </c>
      <c r="BL396" s="17" t="s">
        <v>115</v>
      </c>
      <c r="BM396" s="147" t="s">
        <v>901</v>
      </c>
    </row>
    <row r="397" spans="2:65" s="1" customFormat="1" ht="11.25">
      <c r="B397" s="32"/>
      <c r="D397" s="149" t="s">
        <v>186</v>
      </c>
      <c r="F397" s="150" t="s">
        <v>4581</v>
      </c>
      <c r="I397" s="151"/>
      <c r="L397" s="32"/>
      <c r="M397" s="152"/>
      <c r="T397" s="56"/>
      <c r="AT397" s="17" t="s">
        <v>186</v>
      </c>
      <c r="AU397" s="17" t="s">
        <v>84</v>
      </c>
    </row>
    <row r="398" spans="2:65" s="13" customFormat="1" ht="11.25">
      <c r="B398" s="163"/>
      <c r="D398" s="149" t="s">
        <v>240</v>
      </c>
      <c r="E398" s="164" t="s">
        <v>1</v>
      </c>
      <c r="F398" s="165" t="s">
        <v>4158</v>
      </c>
      <c r="H398" s="164" t="s">
        <v>1</v>
      </c>
      <c r="I398" s="166"/>
      <c r="L398" s="163"/>
      <c r="M398" s="167"/>
      <c r="T398" s="168"/>
      <c r="AT398" s="164" t="s">
        <v>240</v>
      </c>
      <c r="AU398" s="164" t="s">
        <v>84</v>
      </c>
      <c r="AV398" s="13" t="s">
        <v>84</v>
      </c>
      <c r="AW398" s="13" t="s">
        <v>32</v>
      </c>
      <c r="AX398" s="13" t="s">
        <v>77</v>
      </c>
      <c r="AY398" s="164" t="s">
        <v>177</v>
      </c>
    </row>
    <row r="399" spans="2:65" s="12" customFormat="1" ht="11.25">
      <c r="B399" s="156"/>
      <c r="D399" s="149" t="s">
        <v>240</v>
      </c>
      <c r="E399" s="157" t="s">
        <v>1</v>
      </c>
      <c r="F399" s="158" t="s">
        <v>84</v>
      </c>
      <c r="H399" s="159">
        <v>1</v>
      </c>
      <c r="I399" s="160"/>
      <c r="L399" s="156"/>
      <c r="M399" s="161"/>
      <c r="T399" s="162"/>
      <c r="AT399" s="157" t="s">
        <v>240</v>
      </c>
      <c r="AU399" s="157" t="s">
        <v>84</v>
      </c>
      <c r="AV399" s="12" t="s">
        <v>86</v>
      </c>
      <c r="AW399" s="12" t="s">
        <v>32</v>
      </c>
      <c r="AX399" s="12" t="s">
        <v>77</v>
      </c>
      <c r="AY399" s="157" t="s">
        <v>177</v>
      </c>
    </row>
    <row r="400" spans="2:65" s="14" customFormat="1" ht="11.25">
      <c r="B400" s="169"/>
      <c r="D400" s="149" t="s">
        <v>240</v>
      </c>
      <c r="E400" s="170" t="s">
        <v>1</v>
      </c>
      <c r="F400" s="171" t="s">
        <v>263</v>
      </c>
      <c r="H400" s="172">
        <v>1</v>
      </c>
      <c r="I400" s="173"/>
      <c r="L400" s="169"/>
      <c r="M400" s="174"/>
      <c r="T400" s="175"/>
      <c r="AT400" s="170" t="s">
        <v>240</v>
      </c>
      <c r="AU400" s="170" t="s">
        <v>84</v>
      </c>
      <c r="AV400" s="14" t="s">
        <v>115</v>
      </c>
      <c r="AW400" s="14" t="s">
        <v>32</v>
      </c>
      <c r="AX400" s="14" t="s">
        <v>84</v>
      </c>
      <c r="AY400" s="170" t="s">
        <v>177</v>
      </c>
    </row>
    <row r="401" spans="2:65" s="1" customFormat="1" ht="16.5" customHeight="1">
      <c r="B401" s="32"/>
      <c r="C401" s="136" t="s">
        <v>554</v>
      </c>
      <c r="D401" s="136" t="s">
        <v>180</v>
      </c>
      <c r="E401" s="137" t="s">
        <v>4582</v>
      </c>
      <c r="F401" s="138" t="s">
        <v>4583</v>
      </c>
      <c r="G401" s="139" t="s">
        <v>183</v>
      </c>
      <c r="H401" s="140">
        <v>1</v>
      </c>
      <c r="I401" s="141"/>
      <c r="J401" s="142">
        <f>ROUND(I401*H401,2)</f>
        <v>0</v>
      </c>
      <c r="K401" s="138" t="s">
        <v>4285</v>
      </c>
      <c r="L401" s="32"/>
      <c r="M401" s="143" t="s">
        <v>1</v>
      </c>
      <c r="N401" s="144" t="s">
        <v>42</v>
      </c>
      <c r="P401" s="145">
        <f>O401*H401</f>
        <v>0</v>
      </c>
      <c r="Q401" s="145">
        <v>0</v>
      </c>
      <c r="R401" s="145">
        <f>Q401*H401</f>
        <v>0</v>
      </c>
      <c r="S401" s="145">
        <v>0</v>
      </c>
      <c r="T401" s="146">
        <f>S401*H401</f>
        <v>0</v>
      </c>
      <c r="AR401" s="147" t="s">
        <v>115</v>
      </c>
      <c r="AT401" s="147" t="s">
        <v>180</v>
      </c>
      <c r="AU401" s="147" t="s">
        <v>84</v>
      </c>
      <c r="AY401" s="17" t="s">
        <v>177</v>
      </c>
      <c r="BE401" s="148">
        <f>IF(N401="základní",J401,0)</f>
        <v>0</v>
      </c>
      <c r="BF401" s="148">
        <f>IF(N401="snížená",J401,0)</f>
        <v>0</v>
      </c>
      <c r="BG401" s="148">
        <f>IF(N401="zákl. přenesená",J401,0)</f>
        <v>0</v>
      </c>
      <c r="BH401" s="148">
        <f>IF(N401="sníž. přenesená",J401,0)</f>
        <v>0</v>
      </c>
      <c r="BI401" s="148">
        <f>IF(N401="nulová",J401,0)</f>
        <v>0</v>
      </c>
      <c r="BJ401" s="17" t="s">
        <v>84</v>
      </c>
      <c r="BK401" s="148">
        <f>ROUND(I401*H401,2)</f>
        <v>0</v>
      </c>
      <c r="BL401" s="17" t="s">
        <v>115</v>
      </c>
      <c r="BM401" s="147" t="s">
        <v>938</v>
      </c>
    </row>
    <row r="402" spans="2:65" s="1" customFormat="1" ht="11.25">
      <c r="B402" s="32"/>
      <c r="D402" s="149" t="s">
        <v>186</v>
      </c>
      <c r="F402" s="150" t="s">
        <v>4583</v>
      </c>
      <c r="I402" s="151"/>
      <c r="L402" s="32"/>
      <c r="M402" s="152"/>
      <c r="T402" s="56"/>
      <c r="AT402" s="17" t="s">
        <v>186</v>
      </c>
      <c r="AU402" s="17" t="s">
        <v>84</v>
      </c>
    </row>
    <row r="403" spans="2:65" s="13" customFormat="1" ht="11.25">
      <c r="B403" s="163"/>
      <c r="D403" s="149" t="s">
        <v>240</v>
      </c>
      <c r="E403" s="164" t="s">
        <v>1</v>
      </c>
      <c r="F403" s="165" t="s">
        <v>4158</v>
      </c>
      <c r="H403" s="164" t="s">
        <v>1</v>
      </c>
      <c r="I403" s="166"/>
      <c r="L403" s="163"/>
      <c r="M403" s="167"/>
      <c r="T403" s="168"/>
      <c r="AT403" s="164" t="s">
        <v>240</v>
      </c>
      <c r="AU403" s="164" t="s">
        <v>84</v>
      </c>
      <c r="AV403" s="13" t="s">
        <v>84</v>
      </c>
      <c r="AW403" s="13" t="s">
        <v>32</v>
      </c>
      <c r="AX403" s="13" t="s">
        <v>77</v>
      </c>
      <c r="AY403" s="164" t="s">
        <v>177</v>
      </c>
    </row>
    <row r="404" spans="2:65" s="12" customFormat="1" ht="11.25">
      <c r="B404" s="156"/>
      <c r="D404" s="149" t="s">
        <v>240</v>
      </c>
      <c r="E404" s="157" t="s">
        <v>1</v>
      </c>
      <c r="F404" s="158" t="s">
        <v>84</v>
      </c>
      <c r="H404" s="159">
        <v>1</v>
      </c>
      <c r="I404" s="160"/>
      <c r="L404" s="156"/>
      <c r="M404" s="161"/>
      <c r="T404" s="162"/>
      <c r="AT404" s="157" t="s">
        <v>240</v>
      </c>
      <c r="AU404" s="157" t="s">
        <v>84</v>
      </c>
      <c r="AV404" s="12" t="s">
        <v>86</v>
      </c>
      <c r="AW404" s="12" t="s">
        <v>32</v>
      </c>
      <c r="AX404" s="12" t="s">
        <v>77</v>
      </c>
      <c r="AY404" s="157" t="s">
        <v>177</v>
      </c>
    </row>
    <row r="405" spans="2:65" s="14" customFormat="1" ht="11.25">
      <c r="B405" s="169"/>
      <c r="D405" s="149" t="s">
        <v>240</v>
      </c>
      <c r="E405" s="170" t="s">
        <v>1</v>
      </c>
      <c r="F405" s="171" t="s">
        <v>263</v>
      </c>
      <c r="H405" s="172">
        <v>1</v>
      </c>
      <c r="I405" s="173"/>
      <c r="L405" s="169"/>
      <c r="M405" s="174"/>
      <c r="T405" s="175"/>
      <c r="AT405" s="170" t="s">
        <v>240</v>
      </c>
      <c r="AU405" s="170" t="s">
        <v>84</v>
      </c>
      <c r="AV405" s="14" t="s">
        <v>115</v>
      </c>
      <c r="AW405" s="14" t="s">
        <v>32</v>
      </c>
      <c r="AX405" s="14" t="s">
        <v>84</v>
      </c>
      <c r="AY405" s="170" t="s">
        <v>177</v>
      </c>
    </row>
    <row r="406" spans="2:65" s="1" customFormat="1" ht="16.5" customHeight="1">
      <c r="B406" s="32"/>
      <c r="C406" s="136" t="s">
        <v>564</v>
      </c>
      <c r="D406" s="136" t="s">
        <v>180</v>
      </c>
      <c r="E406" s="137" t="s">
        <v>4584</v>
      </c>
      <c r="F406" s="138" t="s">
        <v>4585</v>
      </c>
      <c r="G406" s="139" t="s">
        <v>183</v>
      </c>
      <c r="H406" s="140">
        <v>1</v>
      </c>
      <c r="I406" s="141"/>
      <c r="J406" s="142">
        <f>ROUND(I406*H406,2)</f>
        <v>0</v>
      </c>
      <c r="K406" s="138" t="s">
        <v>4285</v>
      </c>
      <c r="L406" s="32"/>
      <c r="M406" s="143" t="s">
        <v>1</v>
      </c>
      <c r="N406" s="144" t="s">
        <v>42</v>
      </c>
      <c r="P406" s="145">
        <f>O406*H406</f>
        <v>0</v>
      </c>
      <c r="Q406" s="145">
        <v>0</v>
      </c>
      <c r="R406" s="145">
        <f>Q406*H406</f>
        <v>0</v>
      </c>
      <c r="S406" s="145">
        <v>0</v>
      </c>
      <c r="T406" s="146">
        <f>S406*H406</f>
        <v>0</v>
      </c>
      <c r="AR406" s="147" t="s">
        <v>115</v>
      </c>
      <c r="AT406" s="147" t="s">
        <v>180</v>
      </c>
      <c r="AU406" s="147" t="s">
        <v>84</v>
      </c>
      <c r="AY406" s="17" t="s">
        <v>177</v>
      </c>
      <c r="BE406" s="148">
        <f>IF(N406="základní",J406,0)</f>
        <v>0</v>
      </c>
      <c r="BF406" s="148">
        <f>IF(N406="snížená",J406,0)</f>
        <v>0</v>
      </c>
      <c r="BG406" s="148">
        <f>IF(N406="zákl. přenesená",J406,0)</f>
        <v>0</v>
      </c>
      <c r="BH406" s="148">
        <f>IF(N406="sníž. přenesená",J406,0)</f>
        <v>0</v>
      </c>
      <c r="BI406" s="148">
        <f>IF(N406="nulová",J406,0)</f>
        <v>0</v>
      </c>
      <c r="BJ406" s="17" t="s">
        <v>84</v>
      </c>
      <c r="BK406" s="148">
        <f>ROUND(I406*H406,2)</f>
        <v>0</v>
      </c>
      <c r="BL406" s="17" t="s">
        <v>115</v>
      </c>
      <c r="BM406" s="147" t="s">
        <v>951</v>
      </c>
    </row>
    <row r="407" spans="2:65" s="1" customFormat="1" ht="11.25">
      <c r="B407" s="32"/>
      <c r="D407" s="149" t="s">
        <v>186</v>
      </c>
      <c r="F407" s="150" t="s">
        <v>4585</v>
      </c>
      <c r="I407" s="151"/>
      <c r="L407" s="32"/>
      <c r="M407" s="152"/>
      <c r="T407" s="56"/>
      <c r="AT407" s="17" t="s">
        <v>186</v>
      </c>
      <c r="AU407" s="17" t="s">
        <v>84</v>
      </c>
    </row>
    <row r="408" spans="2:65" s="13" customFormat="1" ht="11.25">
      <c r="B408" s="163"/>
      <c r="D408" s="149" t="s">
        <v>240</v>
      </c>
      <c r="E408" s="164" t="s">
        <v>1</v>
      </c>
      <c r="F408" s="165" t="s">
        <v>4158</v>
      </c>
      <c r="H408" s="164" t="s">
        <v>1</v>
      </c>
      <c r="I408" s="166"/>
      <c r="L408" s="163"/>
      <c r="M408" s="167"/>
      <c r="T408" s="168"/>
      <c r="AT408" s="164" t="s">
        <v>240</v>
      </c>
      <c r="AU408" s="164" t="s">
        <v>84</v>
      </c>
      <c r="AV408" s="13" t="s">
        <v>84</v>
      </c>
      <c r="AW408" s="13" t="s">
        <v>32</v>
      </c>
      <c r="AX408" s="13" t="s">
        <v>77</v>
      </c>
      <c r="AY408" s="164" t="s">
        <v>177</v>
      </c>
    </row>
    <row r="409" spans="2:65" s="12" customFormat="1" ht="11.25">
      <c r="B409" s="156"/>
      <c r="D409" s="149" t="s">
        <v>240</v>
      </c>
      <c r="E409" s="157" t="s">
        <v>1</v>
      </c>
      <c r="F409" s="158" t="s">
        <v>84</v>
      </c>
      <c r="H409" s="159">
        <v>1</v>
      </c>
      <c r="I409" s="160"/>
      <c r="L409" s="156"/>
      <c r="M409" s="161"/>
      <c r="T409" s="162"/>
      <c r="AT409" s="157" t="s">
        <v>240</v>
      </c>
      <c r="AU409" s="157" t="s">
        <v>84</v>
      </c>
      <c r="AV409" s="12" t="s">
        <v>86</v>
      </c>
      <c r="AW409" s="12" t="s">
        <v>32</v>
      </c>
      <c r="AX409" s="12" t="s">
        <v>77</v>
      </c>
      <c r="AY409" s="157" t="s">
        <v>177</v>
      </c>
    </row>
    <row r="410" spans="2:65" s="14" customFormat="1" ht="11.25">
      <c r="B410" s="169"/>
      <c r="D410" s="149" t="s">
        <v>240</v>
      </c>
      <c r="E410" s="170" t="s">
        <v>1</v>
      </c>
      <c r="F410" s="171" t="s">
        <v>263</v>
      </c>
      <c r="H410" s="172">
        <v>1</v>
      </c>
      <c r="I410" s="173"/>
      <c r="L410" s="169"/>
      <c r="M410" s="174"/>
      <c r="T410" s="175"/>
      <c r="AT410" s="170" t="s">
        <v>240</v>
      </c>
      <c r="AU410" s="170" t="s">
        <v>84</v>
      </c>
      <c r="AV410" s="14" t="s">
        <v>115</v>
      </c>
      <c r="AW410" s="14" t="s">
        <v>32</v>
      </c>
      <c r="AX410" s="14" t="s">
        <v>84</v>
      </c>
      <c r="AY410" s="170" t="s">
        <v>177</v>
      </c>
    </row>
    <row r="411" spans="2:65" s="1" customFormat="1" ht="16.5" customHeight="1">
      <c r="B411" s="32"/>
      <c r="C411" s="136" t="s">
        <v>573</v>
      </c>
      <c r="D411" s="136" t="s">
        <v>180</v>
      </c>
      <c r="E411" s="137" t="s">
        <v>4586</v>
      </c>
      <c r="F411" s="138" t="s">
        <v>4587</v>
      </c>
      <c r="G411" s="139" t="s">
        <v>183</v>
      </c>
      <c r="H411" s="140">
        <v>1</v>
      </c>
      <c r="I411" s="141"/>
      <c r="J411" s="142">
        <f>ROUND(I411*H411,2)</f>
        <v>0</v>
      </c>
      <c r="K411" s="138" t="s">
        <v>4285</v>
      </c>
      <c r="L411" s="32"/>
      <c r="M411" s="143" t="s">
        <v>1</v>
      </c>
      <c r="N411" s="144" t="s">
        <v>42</v>
      </c>
      <c r="P411" s="145">
        <f>O411*H411</f>
        <v>0</v>
      </c>
      <c r="Q411" s="145">
        <v>0</v>
      </c>
      <c r="R411" s="145">
        <f>Q411*H411</f>
        <v>0</v>
      </c>
      <c r="S411" s="145">
        <v>0</v>
      </c>
      <c r="T411" s="146">
        <f>S411*H411</f>
        <v>0</v>
      </c>
      <c r="AR411" s="147" t="s">
        <v>115</v>
      </c>
      <c r="AT411" s="147" t="s">
        <v>180</v>
      </c>
      <c r="AU411" s="147" t="s">
        <v>84</v>
      </c>
      <c r="AY411" s="17" t="s">
        <v>177</v>
      </c>
      <c r="BE411" s="148">
        <f>IF(N411="základní",J411,0)</f>
        <v>0</v>
      </c>
      <c r="BF411" s="148">
        <f>IF(N411="snížená",J411,0)</f>
        <v>0</v>
      </c>
      <c r="BG411" s="148">
        <f>IF(N411="zákl. přenesená",J411,0)</f>
        <v>0</v>
      </c>
      <c r="BH411" s="148">
        <f>IF(N411="sníž. přenesená",J411,0)</f>
        <v>0</v>
      </c>
      <c r="BI411" s="148">
        <f>IF(N411="nulová",J411,0)</f>
        <v>0</v>
      </c>
      <c r="BJ411" s="17" t="s">
        <v>84</v>
      </c>
      <c r="BK411" s="148">
        <f>ROUND(I411*H411,2)</f>
        <v>0</v>
      </c>
      <c r="BL411" s="17" t="s">
        <v>115</v>
      </c>
      <c r="BM411" s="147" t="s">
        <v>979</v>
      </c>
    </row>
    <row r="412" spans="2:65" s="1" customFormat="1" ht="11.25">
      <c r="B412" s="32"/>
      <c r="D412" s="149" t="s">
        <v>186</v>
      </c>
      <c r="F412" s="150" t="s">
        <v>4587</v>
      </c>
      <c r="I412" s="151"/>
      <c r="L412" s="32"/>
      <c r="M412" s="152"/>
      <c r="T412" s="56"/>
      <c r="AT412" s="17" t="s">
        <v>186</v>
      </c>
      <c r="AU412" s="17" t="s">
        <v>84</v>
      </c>
    </row>
    <row r="413" spans="2:65" s="13" customFormat="1" ht="11.25">
      <c r="B413" s="163"/>
      <c r="D413" s="149" t="s">
        <v>240</v>
      </c>
      <c r="E413" s="164" t="s">
        <v>1</v>
      </c>
      <c r="F413" s="165" t="s">
        <v>4158</v>
      </c>
      <c r="H413" s="164" t="s">
        <v>1</v>
      </c>
      <c r="I413" s="166"/>
      <c r="L413" s="163"/>
      <c r="M413" s="167"/>
      <c r="T413" s="168"/>
      <c r="AT413" s="164" t="s">
        <v>240</v>
      </c>
      <c r="AU413" s="164" t="s">
        <v>84</v>
      </c>
      <c r="AV413" s="13" t="s">
        <v>84</v>
      </c>
      <c r="AW413" s="13" t="s">
        <v>32</v>
      </c>
      <c r="AX413" s="13" t="s">
        <v>77</v>
      </c>
      <c r="AY413" s="164" t="s">
        <v>177</v>
      </c>
    </row>
    <row r="414" spans="2:65" s="12" customFormat="1" ht="11.25">
      <c r="B414" s="156"/>
      <c r="D414" s="149" t="s">
        <v>240</v>
      </c>
      <c r="E414" s="157" t="s">
        <v>1</v>
      </c>
      <c r="F414" s="158" t="s">
        <v>84</v>
      </c>
      <c r="H414" s="159">
        <v>1</v>
      </c>
      <c r="I414" s="160"/>
      <c r="L414" s="156"/>
      <c r="M414" s="161"/>
      <c r="T414" s="162"/>
      <c r="AT414" s="157" t="s">
        <v>240</v>
      </c>
      <c r="AU414" s="157" t="s">
        <v>84</v>
      </c>
      <c r="AV414" s="12" t="s">
        <v>86</v>
      </c>
      <c r="AW414" s="12" t="s">
        <v>32</v>
      </c>
      <c r="AX414" s="12" t="s">
        <v>77</v>
      </c>
      <c r="AY414" s="157" t="s">
        <v>177</v>
      </c>
    </row>
    <row r="415" spans="2:65" s="14" customFormat="1" ht="11.25">
      <c r="B415" s="169"/>
      <c r="D415" s="149" t="s">
        <v>240</v>
      </c>
      <c r="E415" s="170" t="s">
        <v>1</v>
      </c>
      <c r="F415" s="171" t="s">
        <v>263</v>
      </c>
      <c r="H415" s="172">
        <v>1</v>
      </c>
      <c r="I415" s="173"/>
      <c r="L415" s="169"/>
      <c r="M415" s="174"/>
      <c r="T415" s="175"/>
      <c r="AT415" s="170" t="s">
        <v>240</v>
      </c>
      <c r="AU415" s="170" t="s">
        <v>84</v>
      </c>
      <c r="AV415" s="14" t="s">
        <v>115</v>
      </c>
      <c r="AW415" s="14" t="s">
        <v>32</v>
      </c>
      <c r="AX415" s="14" t="s">
        <v>84</v>
      </c>
      <c r="AY415" s="170" t="s">
        <v>177</v>
      </c>
    </row>
    <row r="416" spans="2:65" s="1" customFormat="1" ht="16.5" customHeight="1">
      <c r="B416" s="32"/>
      <c r="C416" s="136" t="s">
        <v>580</v>
      </c>
      <c r="D416" s="136" t="s">
        <v>180</v>
      </c>
      <c r="E416" s="137" t="s">
        <v>4588</v>
      </c>
      <c r="F416" s="138" t="s">
        <v>4589</v>
      </c>
      <c r="G416" s="139" t="s">
        <v>183</v>
      </c>
      <c r="H416" s="140">
        <v>2</v>
      </c>
      <c r="I416" s="141"/>
      <c r="J416" s="142">
        <f>ROUND(I416*H416,2)</f>
        <v>0</v>
      </c>
      <c r="K416" s="138" t="s">
        <v>4285</v>
      </c>
      <c r="L416" s="32"/>
      <c r="M416" s="143" t="s">
        <v>1</v>
      </c>
      <c r="N416" s="144" t="s">
        <v>42</v>
      </c>
      <c r="P416" s="145">
        <f>O416*H416</f>
        <v>0</v>
      </c>
      <c r="Q416" s="145">
        <v>0</v>
      </c>
      <c r="R416" s="145">
        <f>Q416*H416</f>
        <v>0</v>
      </c>
      <c r="S416" s="145">
        <v>0</v>
      </c>
      <c r="T416" s="146">
        <f>S416*H416</f>
        <v>0</v>
      </c>
      <c r="AR416" s="147" t="s">
        <v>115</v>
      </c>
      <c r="AT416" s="147" t="s">
        <v>180</v>
      </c>
      <c r="AU416" s="147" t="s">
        <v>84</v>
      </c>
      <c r="AY416" s="17" t="s">
        <v>177</v>
      </c>
      <c r="BE416" s="148">
        <f>IF(N416="základní",J416,0)</f>
        <v>0</v>
      </c>
      <c r="BF416" s="148">
        <f>IF(N416="snížená",J416,0)</f>
        <v>0</v>
      </c>
      <c r="BG416" s="148">
        <f>IF(N416="zákl. přenesená",J416,0)</f>
        <v>0</v>
      </c>
      <c r="BH416" s="148">
        <f>IF(N416="sníž. přenesená",J416,0)</f>
        <v>0</v>
      </c>
      <c r="BI416" s="148">
        <f>IF(N416="nulová",J416,0)</f>
        <v>0</v>
      </c>
      <c r="BJ416" s="17" t="s">
        <v>84</v>
      </c>
      <c r="BK416" s="148">
        <f>ROUND(I416*H416,2)</f>
        <v>0</v>
      </c>
      <c r="BL416" s="17" t="s">
        <v>115</v>
      </c>
      <c r="BM416" s="147" t="s">
        <v>992</v>
      </c>
    </row>
    <row r="417" spans="2:65" s="1" customFormat="1" ht="11.25">
      <c r="B417" s="32"/>
      <c r="D417" s="149" t="s">
        <v>186</v>
      </c>
      <c r="F417" s="150" t="s">
        <v>4589</v>
      </c>
      <c r="I417" s="151"/>
      <c r="L417" s="32"/>
      <c r="M417" s="152"/>
      <c r="T417" s="56"/>
      <c r="AT417" s="17" t="s">
        <v>186</v>
      </c>
      <c r="AU417" s="17" t="s">
        <v>84</v>
      </c>
    </row>
    <row r="418" spans="2:65" s="13" customFormat="1" ht="11.25">
      <c r="B418" s="163"/>
      <c r="D418" s="149" t="s">
        <v>240</v>
      </c>
      <c r="E418" s="164" t="s">
        <v>1</v>
      </c>
      <c r="F418" s="165" t="s">
        <v>4158</v>
      </c>
      <c r="H418" s="164" t="s">
        <v>1</v>
      </c>
      <c r="I418" s="166"/>
      <c r="L418" s="163"/>
      <c r="M418" s="167"/>
      <c r="T418" s="168"/>
      <c r="AT418" s="164" t="s">
        <v>240</v>
      </c>
      <c r="AU418" s="164" t="s">
        <v>84</v>
      </c>
      <c r="AV418" s="13" t="s">
        <v>84</v>
      </c>
      <c r="AW418" s="13" t="s">
        <v>32</v>
      </c>
      <c r="AX418" s="13" t="s">
        <v>77</v>
      </c>
      <c r="AY418" s="164" t="s">
        <v>177</v>
      </c>
    </row>
    <row r="419" spans="2:65" s="12" customFormat="1" ht="11.25">
      <c r="B419" s="156"/>
      <c r="D419" s="149" t="s">
        <v>240</v>
      </c>
      <c r="E419" s="157" t="s">
        <v>1</v>
      </c>
      <c r="F419" s="158" t="s">
        <v>86</v>
      </c>
      <c r="H419" s="159">
        <v>2</v>
      </c>
      <c r="I419" s="160"/>
      <c r="L419" s="156"/>
      <c r="M419" s="161"/>
      <c r="T419" s="162"/>
      <c r="AT419" s="157" t="s">
        <v>240</v>
      </c>
      <c r="AU419" s="157" t="s">
        <v>84</v>
      </c>
      <c r="AV419" s="12" t="s">
        <v>86</v>
      </c>
      <c r="AW419" s="12" t="s">
        <v>32</v>
      </c>
      <c r="AX419" s="12" t="s">
        <v>77</v>
      </c>
      <c r="AY419" s="157" t="s">
        <v>177</v>
      </c>
    </row>
    <row r="420" spans="2:65" s="14" customFormat="1" ht="11.25">
      <c r="B420" s="169"/>
      <c r="D420" s="149" t="s">
        <v>240</v>
      </c>
      <c r="E420" s="170" t="s">
        <v>1</v>
      </c>
      <c r="F420" s="171" t="s">
        <v>263</v>
      </c>
      <c r="H420" s="172">
        <v>2</v>
      </c>
      <c r="I420" s="173"/>
      <c r="L420" s="169"/>
      <c r="M420" s="174"/>
      <c r="T420" s="175"/>
      <c r="AT420" s="170" t="s">
        <v>240</v>
      </c>
      <c r="AU420" s="170" t="s">
        <v>84</v>
      </c>
      <c r="AV420" s="14" t="s">
        <v>115</v>
      </c>
      <c r="AW420" s="14" t="s">
        <v>32</v>
      </c>
      <c r="AX420" s="14" t="s">
        <v>84</v>
      </c>
      <c r="AY420" s="170" t="s">
        <v>177</v>
      </c>
    </row>
    <row r="421" spans="2:65" s="11" customFormat="1" ht="25.9" customHeight="1">
      <c r="B421" s="124"/>
      <c r="D421" s="125" t="s">
        <v>76</v>
      </c>
      <c r="E421" s="126" t="s">
        <v>985</v>
      </c>
      <c r="F421" s="126" t="s">
        <v>4472</v>
      </c>
      <c r="I421" s="127"/>
      <c r="J421" s="128">
        <f>BK421</f>
        <v>0</v>
      </c>
      <c r="L421" s="124"/>
      <c r="M421" s="129"/>
      <c r="P421" s="130">
        <f>SUM(P422:P424)</f>
        <v>0</v>
      </c>
      <c r="R421" s="130">
        <f>SUM(R422:R424)</f>
        <v>0</v>
      </c>
      <c r="T421" s="131">
        <f>SUM(T422:T424)</f>
        <v>0</v>
      </c>
      <c r="AR421" s="125" t="s">
        <v>84</v>
      </c>
      <c r="AT421" s="132" t="s">
        <v>76</v>
      </c>
      <c r="AU421" s="132" t="s">
        <v>77</v>
      </c>
      <c r="AY421" s="125" t="s">
        <v>177</v>
      </c>
      <c r="BK421" s="133">
        <f>SUM(BK422:BK424)</f>
        <v>0</v>
      </c>
    </row>
    <row r="422" spans="2:65" s="1" customFormat="1" ht="16.5" customHeight="1">
      <c r="B422" s="32"/>
      <c r="C422" s="136" t="s">
        <v>585</v>
      </c>
      <c r="D422" s="136" t="s">
        <v>180</v>
      </c>
      <c r="E422" s="137" t="s">
        <v>4473</v>
      </c>
      <c r="F422" s="138" t="s">
        <v>4474</v>
      </c>
      <c r="G422" s="139" t="s">
        <v>307</v>
      </c>
      <c r="H422" s="140">
        <v>228.821</v>
      </c>
      <c r="I422" s="141"/>
      <c r="J422" s="142">
        <f>ROUND(I422*H422,2)</f>
        <v>0</v>
      </c>
      <c r="K422" s="138" t="s">
        <v>4156</v>
      </c>
      <c r="L422" s="32"/>
      <c r="M422" s="143" t="s">
        <v>1</v>
      </c>
      <c r="N422" s="144" t="s">
        <v>42</v>
      </c>
      <c r="P422" s="145">
        <f>O422*H422</f>
        <v>0</v>
      </c>
      <c r="Q422" s="145">
        <v>0</v>
      </c>
      <c r="R422" s="145">
        <f>Q422*H422</f>
        <v>0</v>
      </c>
      <c r="S422" s="145">
        <v>0</v>
      </c>
      <c r="T422" s="146">
        <f>S422*H422</f>
        <v>0</v>
      </c>
      <c r="AR422" s="147" t="s">
        <v>115</v>
      </c>
      <c r="AT422" s="147" t="s">
        <v>180</v>
      </c>
      <c r="AU422" s="147" t="s">
        <v>84</v>
      </c>
      <c r="AY422" s="17" t="s">
        <v>177</v>
      </c>
      <c r="BE422" s="148">
        <f>IF(N422="základní",J422,0)</f>
        <v>0</v>
      </c>
      <c r="BF422" s="148">
        <f>IF(N422="snížená",J422,0)</f>
        <v>0</v>
      </c>
      <c r="BG422" s="148">
        <f>IF(N422="zákl. přenesená",J422,0)</f>
        <v>0</v>
      </c>
      <c r="BH422" s="148">
        <f>IF(N422="sníž. přenesená",J422,0)</f>
        <v>0</v>
      </c>
      <c r="BI422" s="148">
        <f>IF(N422="nulová",J422,0)</f>
        <v>0</v>
      </c>
      <c r="BJ422" s="17" t="s">
        <v>84</v>
      </c>
      <c r="BK422" s="148">
        <f>ROUND(I422*H422,2)</f>
        <v>0</v>
      </c>
      <c r="BL422" s="17" t="s">
        <v>115</v>
      </c>
      <c r="BM422" s="147" t="s">
        <v>1005</v>
      </c>
    </row>
    <row r="423" spans="2:65" s="1" customFormat="1" ht="11.25">
      <c r="B423" s="32"/>
      <c r="D423" s="149" t="s">
        <v>186</v>
      </c>
      <c r="F423" s="150" t="s">
        <v>4474</v>
      </c>
      <c r="I423" s="151"/>
      <c r="L423" s="32"/>
      <c r="M423" s="152"/>
      <c r="T423" s="56"/>
      <c r="AT423" s="17" t="s">
        <v>186</v>
      </c>
      <c r="AU423" s="17" t="s">
        <v>84</v>
      </c>
    </row>
    <row r="424" spans="2:65" s="1" customFormat="1" ht="29.25">
      <c r="B424" s="32"/>
      <c r="D424" s="149" t="s">
        <v>784</v>
      </c>
      <c r="F424" s="193" t="s">
        <v>4475</v>
      </c>
      <c r="I424" s="151"/>
      <c r="L424" s="32"/>
      <c r="M424" s="153"/>
      <c r="N424" s="154"/>
      <c r="O424" s="154"/>
      <c r="P424" s="154"/>
      <c r="Q424" s="154"/>
      <c r="R424" s="154"/>
      <c r="S424" s="154"/>
      <c r="T424" s="155"/>
      <c r="AT424" s="17" t="s">
        <v>784</v>
      </c>
      <c r="AU424" s="17" t="s">
        <v>84</v>
      </c>
    </row>
    <row r="425" spans="2:65" s="1" customFormat="1" ht="6.95" customHeight="1">
      <c r="B425" s="44"/>
      <c r="C425" s="45"/>
      <c r="D425" s="45"/>
      <c r="E425" s="45"/>
      <c r="F425" s="45"/>
      <c r="G425" s="45"/>
      <c r="H425" s="45"/>
      <c r="I425" s="45"/>
      <c r="J425" s="45"/>
      <c r="K425" s="45"/>
      <c r="L425" s="32"/>
    </row>
  </sheetData>
  <sheetProtection algorithmName="SHA-512" hashValue="o2VVb7AC+ROJnpAbyZjhk3iegK7zpTXNA4ubZsMesFUnYQQGnD8kttIZiw9A77UYpdeMtuqbuFELm9gw4lt/aw==" saltValue="269Mzi2A/reY7d1q66x/of+x1GFYp70cfpCVVwRKyByxIYtqUiGssC8y9Afy2WteCHSZeD3Wel1um1yEyYbVoQ==" spinCount="100000" sheet="1" objects="1" scenarios="1" formatColumns="0" formatRows="0" autoFilter="0"/>
  <autoFilter ref="C127:K424" xr:uid="{00000000-0009-0000-0000-00000D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30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8"/>
      <c r="M2" s="208"/>
      <c r="N2" s="208"/>
      <c r="O2" s="208"/>
      <c r="P2" s="208"/>
      <c r="Q2" s="208"/>
      <c r="R2" s="208"/>
      <c r="S2" s="208"/>
      <c r="T2" s="208"/>
      <c r="U2" s="208"/>
      <c r="V2" s="208"/>
      <c r="AT2" s="17" t="s">
        <v>146</v>
      </c>
    </row>
    <row r="3" spans="2:46" ht="6.95" customHeight="1">
      <c r="B3" s="18"/>
      <c r="C3" s="19"/>
      <c r="D3" s="19"/>
      <c r="E3" s="19"/>
      <c r="F3" s="19"/>
      <c r="G3" s="19"/>
      <c r="H3" s="19"/>
      <c r="I3" s="19"/>
      <c r="J3" s="19"/>
      <c r="K3" s="19"/>
      <c r="L3" s="20"/>
      <c r="AT3" s="17" t="s">
        <v>86</v>
      </c>
    </row>
    <row r="4" spans="2:46" ht="24.95" customHeight="1">
      <c r="B4" s="20"/>
      <c r="D4" s="21" t="s">
        <v>147</v>
      </c>
      <c r="L4" s="20"/>
      <c r="M4" s="93" t="s">
        <v>10</v>
      </c>
      <c r="AT4" s="17" t="s">
        <v>4</v>
      </c>
    </row>
    <row r="5" spans="2:46" ht="6.95" customHeight="1">
      <c r="B5" s="20"/>
      <c r="L5" s="20"/>
    </row>
    <row r="6" spans="2:46" ht="12" customHeight="1">
      <c r="B6" s="20"/>
      <c r="D6" s="27" t="s">
        <v>16</v>
      </c>
      <c r="L6" s="20"/>
    </row>
    <row r="7" spans="2:46" ht="16.5" customHeight="1">
      <c r="B7" s="20"/>
      <c r="E7" s="240" t="str">
        <f>'Rekapitulace stavby'!K6</f>
        <v>PŘÍSTAVBA WALDORFSKÉ MŠ TURNOV</v>
      </c>
      <c r="F7" s="241"/>
      <c r="G7" s="241"/>
      <c r="H7" s="241"/>
      <c r="L7" s="20"/>
    </row>
    <row r="8" spans="2:46" ht="12" customHeight="1">
      <c r="B8" s="20"/>
      <c r="D8" s="27" t="s">
        <v>148</v>
      </c>
      <c r="L8" s="20"/>
    </row>
    <row r="9" spans="2:46" s="1" customFormat="1" ht="16.5" customHeight="1">
      <c r="B9" s="32"/>
      <c r="E9" s="240" t="s">
        <v>202</v>
      </c>
      <c r="F9" s="242"/>
      <c r="G9" s="242"/>
      <c r="H9" s="242"/>
      <c r="L9" s="32"/>
    </row>
    <row r="10" spans="2:46" s="1" customFormat="1" ht="12" customHeight="1">
      <c r="B10" s="32"/>
      <c r="D10" s="27" t="s">
        <v>150</v>
      </c>
      <c r="L10" s="32"/>
    </row>
    <row r="11" spans="2:46" s="1" customFormat="1" ht="16.5" customHeight="1">
      <c r="B11" s="32"/>
      <c r="E11" s="202" t="s">
        <v>4590</v>
      </c>
      <c r="F11" s="242"/>
      <c r="G11" s="242"/>
      <c r="H11" s="242"/>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24. 10. 2024</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43" t="str">
        <f>'Rekapitulace stavby'!E14</f>
        <v>Vyplň údaj</v>
      </c>
      <c r="F20" s="207"/>
      <c r="G20" s="207"/>
      <c r="H20" s="207"/>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35</v>
      </c>
      <c r="L28" s="32"/>
    </row>
    <row r="29" spans="2:12" s="7" customFormat="1" ht="16.5" customHeight="1">
      <c r="B29" s="94"/>
      <c r="E29" s="212" t="s">
        <v>1</v>
      </c>
      <c r="F29" s="212"/>
      <c r="G29" s="212"/>
      <c r="H29" s="212"/>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37</v>
      </c>
      <c r="J32" s="66">
        <f>ROUND(J126, 2)</f>
        <v>0</v>
      </c>
      <c r="L32" s="32"/>
    </row>
    <row r="33" spans="2:12" s="1" customFormat="1" ht="6.95" customHeight="1">
      <c r="B33" s="32"/>
      <c r="D33" s="53"/>
      <c r="E33" s="53"/>
      <c r="F33" s="53"/>
      <c r="G33" s="53"/>
      <c r="H33" s="53"/>
      <c r="I33" s="53"/>
      <c r="J33" s="53"/>
      <c r="K33" s="53"/>
      <c r="L33" s="32"/>
    </row>
    <row r="34" spans="2:12" s="1" customFormat="1" ht="14.45" customHeight="1">
      <c r="B34" s="32"/>
      <c r="F34" s="35" t="s">
        <v>39</v>
      </c>
      <c r="I34" s="35" t="s">
        <v>38</v>
      </c>
      <c r="J34" s="35" t="s">
        <v>40</v>
      </c>
      <c r="L34" s="32"/>
    </row>
    <row r="35" spans="2:12" s="1" customFormat="1" ht="14.45" customHeight="1">
      <c r="B35" s="32"/>
      <c r="D35" s="55" t="s">
        <v>41</v>
      </c>
      <c r="E35" s="27" t="s">
        <v>42</v>
      </c>
      <c r="F35" s="86">
        <f>ROUND((SUM(BE126:BE305)),  2)</f>
        <v>0</v>
      </c>
      <c r="I35" s="96">
        <v>0.21</v>
      </c>
      <c r="J35" s="86">
        <f>ROUND(((SUM(BE126:BE305))*I35),  2)</f>
        <v>0</v>
      </c>
      <c r="L35" s="32"/>
    </row>
    <row r="36" spans="2:12" s="1" customFormat="1" ht="14.45" customHeight="1">
      <c r="B36" s="32"/>
      <c r="E36" s="27" t="s">
        <v>43</v>
      </c>
      <c r="F36" s="86">
        <f>ROUND((SUM(BF126:BF305)),  2)</f>
        <v>0</v>
      </c>
      <c r="I36" s="96">
        <v>0.12</v>
      </c>
      <c r="J36" s="86">
        <f>ROUND(((SUM(BF126:BF305))*I36),  2)</f>
        <v>0</v>
      </c>
      <c r="L36" s="32"/>
    </row>
    <row r="37" spans="2:12" s="1" customFormat="1" ht="14.45" hidden="1" customHeight="1">
      <c r="B37" s="32"/>
      <c r="E37" s="27" t="s">
        <v>44</v>
      </c>
      <c r="F37" s="86">
        <f>ROUND((SUM(BG126:BG305)),  2)</f>
        <v>0</v>
      </c>
      <c r="I37" s="96">
        <v>0.21</v>
      </c>
      <c r="J37" s="86">
        <f>0</f>
        <v>0</v>
      </c>
      <c r="L37" s="32"/>
    </row>
    <row r="38" spans="2:12" s="1" customFormat="1" ht="14.45" hidden="1" customHeight="1">
      <c r="B38" s="32"/>
      <c r="E38" s="27" t="s">
        <v>45</v>
      </c>
      <c r="F38" s="86">
        <f>ROUND((SUM(BH126:BH305)),  2)</f>
        <v>0</v>
      </c>
      <c r="I38" s="96">
        <v>0.12</v>
      </c>
      <c r="J38" s="86">
        <f>0</f>
        <v>0</v>
      </c>
      <c r="L38" s="32"/>
    </row>
    <row r="39" spans="2:12" s="1" customFormat="1" ht="14.45" hidden="1" customHeight="1">
      <c r="B39" s="32"/>
      <c r="E39" s="27" t="s">
        <v>46</v>
      </c>
      <c r="F39" s="86">
        <f>ROUND((SUM(BI126:BI305)),  2)</f>
        <v>0</v>
      </c>
      <c r="I39" s="96">
        <v>0</v>
      </c>
      <c r="J39" s="86">
        <f>0</f>
        <v>0</v>
      </c>
      <c r="L39" s="32"/>
    </row>
    <row r="40" spans="2:12" s="1" customFormat="1" ht="6.95" customHeight="1">
      <c r="B40" s="32"/>
      <c r="L40" s="32"/>
    </row>
    <row r="41" spans="2:12" s="1" customFormat="1" ht="25.35" customHeight="1">
      <c r="B41" s="32"/>
      <c r="C41" s="97"/>
      <c r="D41" s="98" t="s">
        <v>47</v>
      </c>
      <c r="E41" s="57"/>
      <c r="F41" s="57"/>
      <c r="G41" s="99" t="s">
        <v>48</v>
      </c>
      <c r="H41" s="100" t="s">
        <v>49</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3" t="s">
        <v>53</v>
      </c>
      <c r="G61" s="43" t="s">
        <v>52</v>
      </c>
      <c r="H61" s="34"/>
      <c r="I61" s="34"/>
      <c r="J61" s="104"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152</v>
      </c>
      <c r="L82" s="32"/>
    </row>
    <row r="83" spans="2:12" s="1" customFormat="1" ht="6.95" customHeight="1">
      <c r="B83" s="32"/>
      <c r="L83" s="32"/>
    </row>
    <row r="84" spans="2:12" s="1" customFormat="1" ht="12" customHeight="1">
      <c r="B84" s="32"/>
      <c r="C84" s="27" t="s">
        <v>16</v>
      </c>
      <c r="L84" s="32"/>
    </row>
    <row r="85" spans="2:12" s="1" customFormat="1" ht="16.5" customHeight="1">
      <c r="B85" s="32"/>
      <c r="E85" s="240" t="str">
        <f>E7</f>
        <v>PŘÍSTAVBA WALDORFSKÉ MŠ TURNOV</v>
      </c>
      <c r="F85" s="241"/>
      <c r="G85" s="241"/>
      <c r="H85" s="241"/>
      <c r="L85" s="32"/>
    </row>
    <row r="86" spans="2:12" ht="12" customHeight="1">
      <c r="B86" s="20"/>
      <c r="C86" s="27" t="s">
        <v>148</v>
      </c>
      <c r="L86" s="20"/>
    </row>
    <row r="87" spans="2:12" s="1" customFormat="1" ht="16.5" customHeight="1">
      <c r="B87" s="32"/>
      <c r="E87" s="240" t="s">
        <v>202</v>
      </c>
      <c r="F87" s="242"/>
      <c r="G87" s="242"/>
      <c r="H87" s="242"/>
      <c r="L87" s="32"/>
    </row>
    <row r="88" spans="2:12" s="1" customFormat="1" ht="12" customHeight="1">
      <c r="B88" s="32"/>
      <c r="C88" s="27" t="s">
        <v>150</v>
      </c>
      <c r="L88" s="32"/>
    </row>
    <row r="89" spans="2:12" s="1" customFormat="1" ht="16.5" customHeight="1">
      <c r="B89" s="32"/>
      <c r="E89" s="202" t="str">
        <f>E11</f>
        <v>700.4 - Zpevněné plochy a komunikace</v>
      </c>
      <c r="F89" s="242"/>
      <c r="G89" s="242"/>
      <c r="H89" s="242"/>
      <c r="L89" s="32"/>
    </row>
    <row r="90" spans="2:12" s="1" customFormat="1" ht="6.95" customHeight="1">
      <c r="B90" s="32"/>
      <c r="L90" s="32"/>
    </row>
    <row r="91" spans="2:12" s="1" customFormat="1" ht="12" customHeight="1">
      <c r="B91" s="32"/>
      <c r="C91" s="27" t="s">
        <v>20</v>
      </c>
      <c r="F91" s="25" t="str">
        <f>F14</f>
        <v>Turnov</v>
      </c>
      <c r="I91" s="27" t="s">
        <v>22</v>
      </c>
      <c r="J91" s="52" t="str">
        <f>IF(J14="","",J14)</f>
        <v>24. 10. 2024</v>
      </c>
      <c r="L91" s="32"/>
    </row>
    <row r="92" spans="2:12" s="1" customFormat="1" ht="6.95" customHeight="1">
      <c r="B92" s="32"/>
      <c r="L92" s="32"/>
    </row>
    <row r="93" spans="2:12" s="1" customFormat="1" ht="15.2" customHeight="1">
      <c r="B93" s="32"/>
      <c r="C93" s="27" t="s">
        <v>24</v>
      </c>
      <c r="F93" s="25" t="str">
        <f>E17</f>
        <v>MĚSTO TURNOV</v>
      </c>
      <c r="I93" s="27" t="s">
        <v>30</v>
      </c>
      <c r="J93" s="30" t="str">
        <f>E23</f>
        <v>Valbek, spol. s r.o.</v>
      </c>
      <c r="L93" s="32"/>
    </row>
    <row r="94" spans="2:12" s="1" customFormat="1" ht="15.2" customHeight="1">
      <c r="B94" s="32"/>
      <c r="C94" s="27" t="s">
        <v>28</v>
      </c>
      <c r="F94" s="25" t="str">
        <f>IF(E20="","",E20)</f>
        <v>Vyplň údaj</v>
      </c>
      <c r="I94" s="27" t="s">
        <v>33</v>
      </c>
      <c r="J94" s="30" t="str">
        <f>E26</f>
        <v xml:space="preserve"> </v>
      </c>
      <c r="L94" s="32"/>
    </row>
    <row r="95" spans="2:12" s="1" customFormat="1" ht="10.35" customHeight="1">
      <c r="B95" s="32"/>
      <c r="L95" s="32"/>
    </row>
    <row r="96" spans="2:12" s="1" customFormat="1" ht="29.25" customHeight="1">
      <c r="B96" s="32"/>
      <c r="C96" s="105" t="s">
        <v>153</v>
      </c>
      <c r="D96" s="97"/>
      <c r="E96" s="97"/>
      <c r="F96" s="97"/>
      <c r="G96" s="97"/>
      <c r="H96" s="97"/>
      <c r="I96" s="97"/>
      <c r="J96" s="106" t="s">
        <v>154</v>
      </c>
      <c r="K96" s="97"/>
      <c r="L96" s="32"/>
    </row>
    <row r="97" spans="2:47" s="1" customFormat="1" ht="10.35" customHeight="1">
      <c r="B97" s="32"/>
      <c r="L97" s="32"/>
    </row>
    <row r="98" spans="2:47" s="1" customFormat="1" ht="22.9" customHeight="1">
      <c r="B98" s="32"/>
      <c r="C98" s="107" t="s">
        <v>155</v>
      </c>
      <c r="J98" s="66">
        <f>J126</f>
        <v>0</v>
      </c>
      <c r="L98" s="32"/>
      <c r="AU98" s="17" t="s">
        <v>156</v>
      </c>
    </row>
    <row r="99" spans="2:47" s="8" customFormat="1" ht="24.95" customHeight="1">
      <c r="B99" s="108"/>
      <c r="D99" s="109" t="s">
        <v>204</v>
      </c>
      <c r="E99" s="110"/>
      <c r="F99" s="110"/>
      <c r="G99" s="110"/>
      <c r="H99" s="110"/>
      <c r="I99" s="110"/>
      <c r="J99" s="111">
        <f>J127</f>
        <v>0</v>
      </c>
      <c r="L99" s="108"/>
    </row>
    <row r="100" spans="2:47" s="9" customFormat="1" ht="19.899999999999999" customHeight="1">
      <c r="B100" s="112"/>
      <c r="D100" s="113" t="s">
        <v>205</v>
      </c>
      <c r="E100" s="114"/>
      <c r="F100" s="114"/>
      <c r="G100" s="114"/>
      <c r="H100" s="114"/>
      <c r="I100" s="114"/>
      <c r="J100" s="115">
        <f>J128</f>
        <v>0</v>
      </c>
      <c r="L100" s="112"/>
    </row>
    <row r="101" spans="2:47" s="9" customFormat="1" ht="19.899999999999999" customHeight="1">
      <c r="B101" s="112"/>
      <c r="D101" s="113" t="s">
        <v>4591</v>
      </c>
      <c r="E101" s="114"/>
      <c r="F101" s="114"/>
      <c r="G101" s="114"/>
      <c r="H101" s="114"/>
      <c r="I101" s="114"/>
      <c r="J101" s="115">
        <f>J189</f>
        <v>0</v>
      </c>
      <c r="L101" s="112"/>
    </row>
    <row r="102" spans="2:47" s="9" customFormat="1" ht="19.899999999999999" customHeight="1">
      <c r="B102" s="112"/>
      <c r="D102" s="113" t="s">
        <v>211</v>
      </c>
      <c r="E102" s="114"/>
      <c r="F102" s="114"/>
      <c r="G102" s="114"/>
      <c r="H102" s="114"/>
      <c r="I102" s="114"/>
      <c r="J102" s="115">
        <f>J234</f>
        <v>0</v>
      </c>
      <c r="L102" s="112"/>
    </row>
    <row r="103" spans="2:47" s="9" customFormat="1" ht="19.899999999999999" customHeight="1">
      <c r="B103" s="112"/>
      <c r="D103" s="113" t="s">
        <v>212</v>
      </c>
      <c r="E103" s="114"/>
      <c r="F103" s="114"/>
      <c r="G103" s="114"/>
      <c r="H103" s="114"/>
      <c r="I103" s="114"/>
      <c r="J103" s="115">
        <f>J280</f>
        <v>0</v>
      </c>
      <c r="L103" s="112"/>
    </row>
    <row r="104" spans="2:47" s="9" customFormat="1" ht="19.899999999999999" customHeight="1">
      <c r="B104" s="112"/>
      <c r="D104" s="113" t="s">
        <v>213</v>
      </c>
      <c r="E104" s="114"/>
      <c r="F104" s="114"/>
      <c r="G104" s="114"/>
      <c r="H104" s="114"/>
      <c r="I104" s="114"/>
      <c r="J104" s="115">
        <f>J303</f>
        <v>0</v>
      </c>
      <c r="L104" s="112"/>
    </row>
    <row r="105" spans="2:47" s="1" customFormat="1" ht="21.75" customHeight="1">
      <c r="B105" s="32"/>
      <c r="L105" s="32"/>
    </row>
    <row r="106" spans="2:47" s="1" customFormat="1" ht="6.95" customHeight="1">
      <c r="B106" s="44"/>
      <c r="C106" s="45"/>
      <c r="D106" s="45"/>
      <c r="E106" s="45"/>
      <c r="F106" s="45"/>
      <c r="G106" s="45"/>
      <c r="H106" s="45"/>
      <c r="I106" s="45"/>
      <c r="J106" s="45"/>
      <c r="K106" s="45"/>
      <c r="L106" s="32"/>
    </row>
    <row r="110" spans="2:47" s="1" customFormat="1" ht="6.95" customHeight="1">
      <c r="B110" s="46"/>
      <c r="C110" s="47"/>
      <c r="D110" s="47"/>
      <c r="E110" s="47"/>
      <c r="F110" s="47"/>
      <c r="G110" s="47"/>
      <c r="H110" s="47"/>
      <c r="I110" s="47"/>
      <c r="J110" s="47"/>
      <c r="K110" s="47"/>
      <c r="L110" s="32"/>
    </row>
    <row r="111" spans="2:47" s="1" customFormat="1" ht="24.95" customHeight="1">
      <c r="B111" s="32"/>
      <c r="C111" s="21" t="s">
        <v>161</v>
      </c>
      <c r="L111" s="32"/>
    </row>
    <row r="112" spans="2:47" s="1" customFormat="1" ht="6.95" customHeight="1">
      <c r="B112" s="32"/>
      <c r="L112" s="32"/>
    </row>
    <row r="113" spans="2:63" s="1" customFormat="1" ht="12" customHeight="1">
      <c r="B113" s="32"/>
      <c r="C113" s="27" t="s">
        <v>16</v>
      </c>
      <c r="L113" s="32"/>
    </row>
    <row r="114" spans="2:63" s="1" customFormat="1" ht="16.5" customHeight="1">
      <c r="B114" s="32"/>
      <c r="E114" s="240" t="str">
        <f>E7</f>
        <v>PŘÍSTAVBA WALDORFSKÉ MŠ TURNOV</v>
      </c>
      <c r="F114" s="241"/>
      <c r="G114" s="241"/>
      <c r="H114" s="241"/>
      <c r="L114" s="32"/>
    </row>
    <row r="115" spans="2:63" ht="12" customHeight="1">
      <c r="B115" s="20"/>
      <c r="C115" s="27" t="s">
        <v>148</v>
      </c>
      <c r="L115" s="20"/>
    </row>
    <row r="116" spans="2:63" s="1" customFormat="1" ht="16.5" customHeight="1">
      <c r="B116" s="32"/>
      <c r="E116" s="240" t="s">
        <v>202</v>
      </c>
      <c r="F116" s="242"/>
      <c r="G116" s="242"/>
      <c r="H116" s="242"/>
      <c r="L116" s="32"/>
    </row>
    <row r="117" spans="2:63" s="1" customFormat="1" ht="12" customHeight="1">
      <c r="B117" s="32"/>
      <c r="C117" s="27" t="s">
        <v>150</v>
      </c>
      <c r="L117" s="32"/>
    </row>
    <row r="118" spans="2:63" s="1" customFormat="1" ht="16.5" customHeight="1">
      <c r="B118" s="32"/>
      <c r="E118" s="202" t="str">
        <f>E11</f>
        <v>700.4 - Zpevněné plochy a komunikace</v>
      </c>
      <c r="F118" s="242"/>
      <c r="G118" s="242"/>
      <c r="H118" s="242"/>
      <c r="L118" s="32"/>
    </row>
    <row r="119" spans="2:63" s="1" customFormat="1" ht="6.95" customHeight="1">
      <c r="B119" s="32"/>
      <c r="L119" s="32"/>
    </row>
    <row r="120" spans="2:63" s="1" customFormat="1" ht="12" customHeight="1">
      <c r="B120" s="32"/>
      <c r="C120" s="27" t="s">
        <v>20</v>
      </c>
      <c r="F120" s="25" t="str">
        <f>F14</f>
        <v>Turnov</v>
      </c>
      <c r="I120" s="27" t="s">
        <v>22</v>
      </c>
      <c r="J120" s="52" t="str">
        <f>IF(J14="","",J14)</f>
        <v>24. 10. 2024</v>
      </c>
      <c r="L120" s="32"/>
    </row>
    <row r="121" spans="2:63" s="1" customFormat="1" ht="6.95" customHeight="1">
      <c r="B121" s="32"/>
      <c r="L121" s="32"/>
    </row>
    <row r="122" spans="2:63" s="1" customFormat="1" ht="15.2" customHeight="1">
      <c r="B122" s="32"/>
      <c r="C122" s="27" t="s">
        <v>24</v>
      </c>
      <c r="F122" s="25" t="str">
        <f>E17</f>
        <v>MĚSTO TURNOV</v>
      </c>
      <c r="I122" s="27" t="s">
        <v>30</v>
      </c>
      <c r="J122" s="30" t="str">
        <f>E23</f>
        <v>Valbek, spol. s r.o.</v>
      </c>
      <c r="L122" s="32"/>
    </row>
    <row r="123" spans="2:63" s="1" customFormat="1" ht="15.2" customHeight="1">
      <c r="B123" s="32"/>
      <c r="C123" s="27" t="s">
        <v>28</v>
      </c>
      <c r="F123" s="25" t="str">
        <f>IF(E20="","",E20)</f>
        <v>Vyplň údaj</v>
      </c>
      <c r="I123" s="27" t="s">
        <v>33</v>
      </c>
      <c r="J123" s="30" t="str">
        <f>E26</f>
        <v xml:space="preserve"> </v>
      </c>
      <c r="L123" s="32"/>
    </row>
    <row r="124" spans="2:63" s="1" customFormat="1" ht="10.35" customHeight="1">
      <c r="B124" s="32"/>
      <c r="L124" s="32"/>
    </row>
    <row r="125" spans="2:63" s="10" customFormat="1" ht="29.25" customHeight="1">
      <c r="B125" s="116"/>
      <c r="C125" s="117" t="s">
        <v>162</v>
      </c>
      <c r="D125" s="118" t="s">
        <v>62</v>
      </c>
      <c r="E125" s="118" t="s">
        <v>58</v>
      </c>
      <c r="F125" s="118" t="s">
        <v>59</v>
      </c>
      <c r="G125" s="118" t="s">
        <v>163</v>
      </c>
      <c r="H125" s="118" t="s">
        <v>164</v>
      </c>
      <c r="I125" s="118" t="s">
        <v>165</v>
      </c>
      <c r="J125" s="118" t="s">
        <v>154</v>
      </c>
      <c r="K125" s="119" t="s">
        <v>166</v>
      </c>
      <c r="L125" s="116"/>
      <c r="M125" s="59" t="s">
        <v>1</v>
      </c>
      <c r="N125" s="60" t="s">
        <v>41</v>
      </c>
      <c r="O125" s="60" t="s">
        <v>167</v>
      </c>
      <c r="P125" s="60" t="s">
        <v>168</v>
      </c>
      <c r="Q125" s="60" t="s">
        <v>169</v>
      </c>
      <c r="R125" s="60" t="s">
        <v>170</v>
      </c>
      <c r="S125" s="60" t="s">
        <v>171</v>
      </c>
      <c r="T125" s="61" t="s">
        <v>172</v>
      </c>
    </row>
    <row r="126" spans="2:63" s="1" customFormat="1" ht="22.9" customHeight="1">
      <c r="B126" s="32"/>
      <c r="C126" s="64" t="s">
        <v>173</v>
      </c>
      <c r="J126" s="120">
        <f>BK126</f>
        <v>0</v>
      </c>
      <c r="L126" s="32"/>
      <c r="M126" s="62"/>
      <c r="N126" s="53"/>
      <c r="O126" s="53"/>
      <c r="P126" s="121">
        <f>P127</f>
        <v>0</v>
      </c>
      <c r="Q126" s="53"/>
      <c r="R126" s="121">
        <f>R127</f>
        <v>55.013120000000001</v>
      </c>
      <c r="S126" s="53"/>
      <c r="T126" s="122">
        <f>T127</f>
        <v>47.8</v>
      </c>
      <c r="AT126" s="17" t="s">
        <v>76</v>
      </c>
      <c r="AU126" s="17" t="s">
        <v>156</v>
      </c>
      <c r="BK126" s="123">
        <f>BK127</f>
        <v>0</v>
      </c>
    </row>
    <row r="127" spans="2:63" s="11" customFormat="1" ht="25.9" customHeight="1">
      <c r="B127" s="124"/>
      <c r="D127" s="125" t="s">
        <v>76</v>
      </c>
      <c r="E127" s="126" t="s">
        <v>232</v>
      </c>
      <c r="F127" s="126" t="s">
        <v>233</v>
      </c>
      <c r="I127" s="127"/>
      <c r="J127" s="128">
        <f>BK127</f>
        <v>0</v>
      </c>
      <c r="L127" s="124"/>
      <c r="M127" s="129"/>
      <c r="P127" s="130">
        <f>P128+P189+P234+P280+P303</f>
        <v>0</v>
      </c>
      <c r="R127" s="130">
        <f>R128+R189+R234+R280+R303</f>
        <v>55.013120000000001</v>
      </c>
      <c r="T127" s="131">
        <f>T128+T189+T234+T280+T303</f>
        <v>47.8</v>
      </c>
      <c r="AR127" s="125" t="s">
        <v>84</v>
      </c>
      <c r="AT127" s="132" t="s">
        <v>76</v>
      </c>
      <c r="AU127" s="132" t="s">
        <v>77</v>
      </c>
      <c r="AY127" s="125" t="s">
        <v>177</v>
      </c>
      <c r="BK127" s="133">
        <f>BK128+BK189+BK234+BK280+BK303</f>
        <v>0</v>
      </c>
    </row>
    <row r="128" spans="2:63" s="11" customFormat="1" ht="22.9" customHeight="1">
      <c r="B128" s="124"/>
      <c r="D128" s="125" t="s">
        <v>76</v>
      </c>
      <c r="E128" s="134" t="s">
        <v>84</v>
      </c>
      <c r="F128" s="134" t="s">
        <v>121</v>
      </c>
      <c r="I128" s="127"/>
      <c r="J128" s="135">
        <f>BK128</f>
        <v>0</v>
      </c>
      <c r="L128" s="124"/>
      <c r="M128" s="129"/>
      <c r="P128" s="130">
        <f>SUM(P129:P188)</f>
        <v>0</v>
      </c>
      <c r="R128" s="130">
        <f>SUM(R129:R188)</f>
        <v>5.4999999999999997E-3</v>
      </c>
      <c r="T128" s="131">
        <f>SUM(T129:T188)</f>
        <v>47.8</v>
      </c>
      <c r="AR128" s="125" t="s">
        <v>84</v>
      </c>
      <c r="AT128" s="132" t="s">
        <v>76</v>
      </c>
      <c r="AU128" s="132" t="s">
        <v>84</v>
      </c>
      <c r="AY128" s="125" t="s">
        <v>177</v>
      </c>
      <c r="BK128" s="133">
        <f>SUM(BK129:BK188)</f>
        <v>0</v>
      </c>
    </row>
    <row r="129" spans="2:65" s="1" customFormat="1" ht="16.5" customHeight="1">
      <c r="B129" s="32"/>
      <c r="C129" s="136" t="s">
        <v>84</v>
      </c>
      <c r="D129" s="136" t="s">
        <v>180</v>
      </c>
      <c r="E129" s="137" t="s">
        <v>4592</v>
      </c>
      <c r="F129" s="138" t="s">
        <v>4593</v>
      </c>
      <c r="G129" s="139" t="s">
        <v>368</v>
      </c>
      <c r="H129" s="140">
        <v>80</v>
      </c>
      <c r="I129" s="141"/>
      <c r="J129" s="142">
        <f>ROUND(I129*H129,2)</f>
        <v>0</v>
      </c>
      <c r="K129" s="138" t="s">
        <v>237</v>
      </c>
      <c r="L129" s="32"/>
      <c r="M129" s="143" t="s">
        <v>1</v>
      </c>
      <c r="N129" s="144" t="s">
        <v>42</v>
      </c>
      <c r="P129" s="145">
        <f>O129*H129</f>
        <v>0</v>
      </c>
      <c r="Q129" s="145">
        <v>0</v>
      </c>
      <c r="R129" s="145">
        <f>Q129*H129</f>
        <v>0</v>
      </c>
      <c r="S129" s="145">
        <v>0.114</v>
      </c>
      <c r="T129" s="146">
        <f>S129*H129</f>
        <v>9.120000000000001</v>
      </c>
      <c r="AR129" s="147" t="s">
        <v>115</v>
      </c>
      <c r="AT129" s="147" t="s">
        <v>180</v>
      </c>
      <c r="AU129" s="147" t="s">
        <v>86</v>
      </c>
      <c r="AY129" s="17" t="s">
        <v>177</v>
      </c>
      <c r="BE129" s="148">
        <f>IF(N129="základní",J129,0)</f>
        <v>0</v>
      </c>
      <c r="BF129" s="148">
        <f>IF(N129="snížená",J129,0)</f>
        <v>0</v>
      </c>
      <c r="BG129" s="148">
        <f>IF(N129="zákl. přenesená",J129,0)</f>
        <v>0</v>
      </c>
      <c r="BH129" s="148">
        <f>IF(N129="sníž. přenesená",J129,0)</f>
        <v>0</v>
      </c>
      <c r="BI129" s="148">
        <f>IF(N129="nulová",J129,0)</f>
        <v>0</v>
      </c>
      <c r="BJ129" s="17" t="s">
        <v>84</v>
      </c>
      <c r="BK129" s="148">
        <f>ROUND(I129*H129,2)</f>
        <v>0</v>
      </c>
      <c r="BL129" s="17" t="s">
        <v>115</v>
      </c>
      <c r="BM129" s="147" t="s">
        <v>4594</v>
      </c>
    </row>
    <row r="130" spans="2:65" s="1" customFormat="1" ht="19.5">
      <c r="B130" s="32"/>
      <c r="D130" s="149" t="s">
        <v>186</v>
      </c>
      <c r="F130" s="150" t="s">
        <v>4595</v>
      </c>
      <c r="I130" s="151"/>
      <c r="L130" s="32"/>
      <c r="M130" s="152"/>
      <c r="T130" s="56"/>
      <c r="AT130" s="17" t="s">
        <v>186</v>
      </c>
      <c r="AU130" s="17" t="s">
        <v>86</v>
      </c>
    </row>
    <row r="131" spans="2:65" s="12" customFormat="1" ht="11.25">
      <c r="B131" s="156"/>
      <c r="D131" s="149" t="s">
        <v>240</v>
      </c>
      <c r="E131" s="157" t="s">
        <v>1</v>
      </c>
      <c r="F131" s="158" t="s">
        <v>4596</v>
      </c>
      <c r="H131" s="159">
        <v>80</v>
      </c>
      <c r="I131" s="160"/>
      <c r="L131" s="156"/>
      <c r="M131" s="161"/>
      <c r="T131" s="162"/>
      <c r="AT131" s="157" t="s">
        <v>240</v>
      </c>
      <c r="AU131" s="157" t="s">
        <v>86</v>
      </c>
      <c r="AV131" s="12" t="s">
        <v>86</v>
      </c>
      <c r="AW131" s="12" t="s">
        <v>32</v>
      </c>
      <c r="AX131" s="12" t="s">
        <v>84</v>
      </c>
      <c r="AY131" s="157" t="s">
        <v>177</v>
      </c>
    </row>
    <row r="132" spans="2:65" s="1" customFormat="1" ht="21.75" customHeight="1">
      <c r="B132" s="32"/>
      <c r="C132" s="136" t="s">
        <v>86</v>
      </c>
      <c r="D132" s="136" t="s">
        <v>180</v>
      </c>
      <c r="E132" s="137" t="s">
        <v>4597</v>
      </c>
      <c r="F132" s="138" t="s">
        <v>4598</v>
      </c>
      <c r="G132" s="139" t="s">
        <v>368</v>
      </c>
      <c r="H132" s="140">
        <v>80</v>
      </c>
      <c r="I132" s="141"/>
      <c r="J132" s="142">
        <f>ROUND(I132*H132,2)</f>
        <v>0</v>
      </c>
      <c r="K132" s="138" t="s">
        <v>237</v>
      </c>
      <c r="L132" s="32"/>
      <c r="M132" s="143" t="s">
        <v>1</v>
      </c>
      <c r="N132" s="144" t="s">
        <v>42</v>
      </c>
      <c r="P132" s="145">
        <f>O132*H132</f>
        <v>0</v>
      </c>
      <c r="Q132" s="145">
        <v>0</v>
      </c>
      <c r="R132" s="145">
        <f>Q132*H132</f>
        <v>0</v>
      </c>
      <c r="S132" s="145">
        <v>0.28499999999999998</v>
      </c>
      <c r="T132" s="146">
        <f>S132*H132</f>
        <v>22.799999999999997</v>
      </c>
      <c r="AR132" s="147" t="s">
        <v>115</v>
      </c>
      <c r="AT132" s="147" t="s">
        <v>180</v>
      </c>
      <c r="AU132" s="147" t="s">
        <v>86</v>
      </c>
      <c r="AY132" s="17" t="s">
        <v>177</v>
      </c>
      <c r="BE132" s="148">
        <f>IF(N132="základní",J132,0)</f>
        <v>0</v>
      </c>
      <c r="BF132" s="148">
        <f>IF(N132="snížená",J132,0)</f>
        <v>0</v>
      </c>
      <c r="BG132" s="148">
        <f>IF(N132="zákl. přenesená",J132,0)</f>
        <v>0</v>
      </c>
      <c r="BH132" s="148">
        <f>IF(N132="sníž. přenesená",J132,0)</f>
        <v>0</v>
      </c>
      <c r="BI132" s="148">
        <f>IF(N132="nulová",J132,0)</f>
        <v>0</v>
      </c>
      <c r="BJ132" s="17" t="s">
        <v>84</v>
      </c>
      <c r="BK132" s="148">
        <f>ROUND(I132*H132,2)</f>
        <v>0</v>
      </c>
      <c r="BL132" s="17" t="s">
        <v>115</v>
      </c>
      <c r="BM132" s="147" t="s">
        <v>4599</v>
      </c>
    </row>
    <row r="133" spans="2:65" s="1" customFormat="1" ht="19.5">
      <c r="B133" s="32"/>
      <c r="D133" s="149" t="s">
        <v>186</v>
      </c>
      <c r="F133" s="150" t="s">
        <v>4600</v>
      </c>
      <c r="I133" s="151"/>
      <c r="L133" s="32"/>
      <c r="M133" s="152"/>
      <c r="T133" s="56"/>
      <c r="AT133" s="17" t="s">
        <v>186</v>
      </c>
      <c r="AU133" s="17" t="s">
        <v>86</v>
      </c>
    </row>
    <row r="134" spans="2:65" s="12" customFormat="1" ht="11.25">
      <c r="B134" s="156"/>
      <c r="D134" s="149" t="s">
        <v>240</v>
      </c>
      <c r="E134" s="157" t="s">
        <v>1</v>
      </c>
      <c r="F134" s="158" t="s">
        <v>4601</v>
      </c>
      <c r="H134" s="159">
        <v>80</v>
      </c>
      <c r="I134" s="160"/>
      <c r="L134" s="156"/>
      <c r="M134" s="161"/>
      <c r="T134" s="162"/>
      <c r="AT134" s="157" t="s">
        <v>240</v>
      </c>
      <c r="AU134" s="157" t="s">
        <v>86</v>
      </c>
      <c r="AV134" s="12" t="s">
        <v>86</v>
      </c>
      <c r="AW134" s="12" t="s">
        <v>32</v>
      </c>
      <c r="AX134" s="12" t="s">
        <v>84</v>
      </c>
      <c r="AY134" s="157" t="s">
        <v>177</v>
      </c>
    </row>
    <row r="135" spans="2:65" s="1" customFormat="1" ht="16.5" customHeight="1">
      <c r="B135" s="32"/>
      <c r="C135" s="136" t="s">
        <v>102</v>
      </c>
      <c r="D135" s="136" t="s">
        <v>180</v>
      </c>
      <c r="E135" s="137" t="s">
        <v>4602</v>
      </c>
      <c r="F135" s="138" t="s">
        <v>4603</v>
      </c>
      <c r="G135" s="139" t="s">
        <v>368</v>
      </c>
      <c r="H135" s="140">
        <v>80</v>
      </c>
      <c r="I135" s="141"/>
      <c r="J135" s="142">
        <f>ROUND(I135*H135,2)</f>
        <v>0</v>
      </c>
      <c r="K135" s="138" t="s">
        <v>237</v>
      </c>
      <c r="L135" s="32"/>
      <c r="M135" s="143" t="s">
        <v>1</v>
      </c>
      <c r="N135" s="144" t="s">
        <v>42</v>
      </c>
      <c r="P135" s="145">
        <f>O135*H135</f>
        <v>0</v>
      </c>
      <c r="Q135" s="145">
        <v>0</v>
      </c>
      <c r="R135" s="145">
        <f>Q135*H135</f>
        <v>0</v>
      </c>
      <c r="S135" s="145">
        <v>9.6000000000000002E-2</v>
      </c>
      <c r="T135" s="146">
        <f>S135*H135</f>
        <v>7.68</v>
      </c>
      <c r="AR135" s="147" t="s">
        <v>115</v>
      </c>
      <c r="AT135" s="147" t="s">
        <v>180</v>
      </c>
      <c r="AU135" s="147" t="s">
        <v>86</v>
      </c>
      <c r="AY135" s="17" t="s">
        <v>177</v>
      </c>
      <c r="BE135" s="148">
        <f>IF(N135="základní",J135,0)</f>
        <v>0</v>
      </c>
      <c r="BF135" s="148">
        <f>IF(N135="snížená",J135,0)</f>
        <v>0</v>
      </c>
      <c r="BG135" s="148">
        <f>IF(N135="zákl. přenesená",J135,0)</f>
        <v>0</v>
      </c>
      <c r="BH135" s="148">
        <f>IF(N135="sníž. přenesená",J135,0)</f>
        <v>0</v>
      </c>
      <c r="BI135" s="148">
        <f>IF(N135="nulová",J135,0)</f>
        <v>0</v>
      </c>
      <c r="BJ135" s="17" t="s">
        <v>84</v>
      </c>
      <c r="BK135" s="148">
        <f>ROUND(I135*H135,2)</f>
        <v>0</v>
      </c>
      <c r="BL135" s="17" t="s">
        <v>115</v>
      </c>
      <c r="BM135" s="147" t="s">
        <v>4604</v>
      </c>
    </row>
    <row r="136" spans="2:65" s="1" customFormat="1" ht="19.5">
      <c r="B136" s="32"/>
      <c r="D136" s="149" t="s">
        <v>186</v>
      </c>
      <c r="F136" s="150" t="s">
        <v>4605</v>
      </c>
      <c r="I136" s="151"/>
      <c r="L136" s="32"/>
      <c r="M136" s="152"/>
      <c r="T136" s="56"/>
      <c r="AT136" s="17" t="s">
        <v>186</v>
      </c>
      <c r="AU136" s="17" t="s">
        <v>86</v>
      </c>
    </row>
    <row r="137" spans="2:65" s="12" customFormat="1" ht="11.25">
      <c r="B137" s="156"/>
      <c r="D137" s="149" t="s">
        <v>240</v>
      </c>
      <c r="E137" s="157" t="s">
        <v>1</v>
      </c>
      <c r="F137" s="158" t="s">
        <v>4606</v>
      </c>
      <c r="H137" s="159">
        <v>80</v>
      </c>
      <c r="I137" s="160"/>
      <c r="L137" s="156"/>
      <c r="M137" s="161"/>
      <c r="T137" s="162"/>
      <c r="AT137" s="157" t="s">
        <v>240</v>
      </c>
      <c r="AU137" s="157" t="s">
        <v>86</v>
      </c>
      <c r="AV137" s="12" t="s">
        <v>86</v>
      </c>
      <c r="AW137" s="12" t="s">
        <v>32</v>
      </c>
      <c r="AX137" s="12" t="s">
        <v>84</v>
      </c>
      <c r="AY137" s="157" t="s">
        <v>177</v>
      </c>
    </row>
    <row r="138" spans="2:65" s="1" customFormat="1" ht="16.5" customHeight="1">
      <c r="B138" s="32"/>
      <c r="C138" s="136" t="s">
        <v>115</v>
      </c>
      <c r="D138" s="136" t="s">
        <v>180</v>
      </c>
      <c r="E138" s="137" t="s">
        <v>4607</v>
      </c>
      <c r="F138" s="138" t="s">
        <v>4608</v>
      </c>
      <c r="G138" s="139" t="s">
        <v>236</v>
      </c>
      <c r="H138" s="140">
        <v>40</v>
      </c>
      <c r="I138" s="141"/>
      <c r="J138" s="142">
        <f>ROUND(I138*H138,2)</f>
        <v>0</v>
      </c>
      <c r="K138" s="138" t="s">
        <v>237</v>
      </c>
      <c r="L138" s="32"/>
      <c r="M138" s="143" t="s">
        <v>1</v>
      </c>
      <c r="N138" s="144" t="s">
        <v>42</v>
      </c>
      <c r="P138" s="145">
        <f>O138*H138</f>
        <v>0</v>
      </c>
      <c r="Q138" s="145">
        <v>0</v>
      </c>
      <c r="R138" s="145">
        <f>Q138*H138</f>
        <v>0</v>
      </c>
      <c r="S138" s="145">
        <v>0.20499999999999999</v>
      </c>
      <c r="T138" s="146">
        <f>S138*H138</f>
        <v>8.1999999999999993</v>
      </c>
      <c r="AR138" s="147" t="s">
        <v>115</v>
      </c>
      <c r="AT138" s="147" t="s">
        <v>180</v>
      </c>
      <c r="AU138" s="147" t="s">
        <v>86</v>
      </c>
      <c r="AY138" s="17" t="s">
        <v>177</v>
      </c>
      <c r="BE138" s="148">
        <f>IF(N138="základní",J138,0)</f>
        <v>0</v>
      </c>
      <c r="BF138" s="148">
        <f>IF(N138="snížená",J138,0)</f>
        <v>0</v>
      </c>
      <c r="BG138" s="148">
        <f>IF(N138="zákl. přenesená",J138,0)</f>
        <v>0</v>
      </c>
      <c r="BH138" s="148">
        <f>IF(N138="sníž. přenesená",J138,0)</f>
        <v>0</v>
      </c>
      <c r="BI138" s="148">
        <f>IF(N138="nulová",J138,0)</f>
        <v>0</v>
      </c>
      <c r="BJ138" s="17" t="s">
        <v>84</v>
      </c>
      <c r="BK138" s="148">
        <f>ROUND(I138*H138,2)</f>
        <v>0</v>
      </c>
      <c r="BL138" s="17" t="s">
        <v>115</v>
      </c>
      <c r="BM138" s="147" t="s">
        <v>4609</v>
      </c>
    </row>
    <row r="139" spans="2:65" s="1" customFormat="1" ht="19.5">
      <c r="B139" s="32"/>
      <c r="D139" s="149" t="s">
        <v>186</v>
      </c>
      <c r="F139" s="150" t="s">
        <v>4610</v>
      </c>
      <c r="I139" s="151"/>
      <c r="L139" s="32"/>
      <c r="M139" s="152"/>
      <c r="T139" s="56"/>
      <c r="AT139" s="17" t="s">
        <v>186</v>
      </c>
      <c r="AU139" s="17" t="s">
        <v>86</v>
      </c>
    </row>
    <row r="140" spans="2:65" s="12" customFormat="1" ht="11.25">
      <c r="B140" s="156"/>
      <c r="D140" s="149" t="s">
        <v>240</v>
      </c>
      <c r="E140" s="157" t="s">
        <v>1</v>
      </c>
      <c r="F140" s="158" t="s">
        <v>4611</v>
      </c>
      <c r="H140" s="159">
        <v>40</v>
      </c>
      <c r="I140" s="160"/>
      <c r="L140" s="156"/>
      <c r="M140" s="161"/>
      <c r="T140" s="162"/>
      <c r="AT140" s="157" t="s">
        <v>240</v>
      </c>
      <c r="AU140" s="157" t="s">
        <v>86</v>
      </c>
      <c r="AV140" s="12" t="s">
        <v>86</v>
      </c>
      <c r="AW140" s="12" t="s">
        <v>32</v>
      </c>
      <c r="AX140" s="12" t="s">
        <v>84</v>
      </c>
      <c r="AY140" s="157" t="s">
        <v>177</v>
      </c>
    </row>
    <row r="141" spans="2:65" s="1" customFormat="1" ht="21.75" customHeight="1">
      <c r="B141" s="32"/>
      <c r="C141" s="136" t="s">
        <v>176</v>
      </c>
      <c r="D141" s="136" t="s">
        <v>180</v>
      </c>
      <c r="E141" s="137" t="s">
        <v>4612</v>
      </c>
      <c r="F141" s="138" t="s">
        <v>4613</v>
      </c>
      <c r="G141" s="139" t="s">
        <v>256</v>
      </c>
      <c r="H141" s="140">
        <v>83</v>
      </c>
      <c r="I141" s="141"/>
      <c r="J141" s="142">
        <f>ROUND(I141*H141,2)</f>
        <v>0</v>
      </c>
      <c r="K141" s="138" t="s">
        <v>237</v>
      </c>
      <c r="L141" s="32"/>
      <c r="M141" s="143" t="s">
        <v>1</v>
      </c>
      <c r="N141" s="144" t="s">
        <v>42</v>
      </c>
      <c r="P141" s="145">
        <f>O141*H141</f>
        <v>0</v>
      </c>
      <c r="Q141" s="145">
        <v>0</v>
      </c>
      <c r="R141" s="145">
        <f>Q141*H141</f>
        <v>0</v>
      </c>
      <c r="S141" s="145">
        <v>0</v>
      </c>
      <c r="T141" s="146">
        <f>S141*H141</f>
        <v>0</v>
      </c>
      <c r="AR141" s="147" t="s">
        <v>115</v>
      </c>
      <c r="AT141" s="147" t="s">
        <v>180</v>
      </c>
      <c r="AU141" s="147" t="s">
        <v>86</v>
      </c>
      <c r="AY141" s="17" t="s">
        <v>177</v>
      </c>
      <c r="BE141" s="148">
        <f>IF(N141="základní",J141,0)</f>
        <v>0</v>
      </c>
      <c r="BF141" s="148">
        <f>IF(N141="snížená",J141,0)</f>
        <v>0</v>
      </c>
      <c r="BG141" s="148">
        <f>IF(N141="zákl. přenesená",J141,0)</f>
        <v>0</v>
      </c>
      <c r="BH141" s="148">
        <f>IF(N141="sníž. přenesená",J141,0)</f>
        <v>0</v>
      </c>
      <c r="BI141" s="148">
        <f>IF(N141="nulová",J141,0)</f>
        <v>0</v>
      </c>
      <c r="BJ141" s="17" t="s">
        <v>84</v>
      </c>
      <c r="BK141" s="148">
        <f>ROUND(I141*H141,2)</f>
        <v>0</v>
      </c>
      <c r="BL141" s="17" t="s">
        <v>115</v>
      </c>
      <c r="BM141" s="147" t="s">
        <v>4614</v>
      </c>
    </row>
    <row r="142" spans="2:65" s="1" customFormat="1" ht="11.25">
      <c r="B142" s="32"/>
      <c r="D142" s="149" t="s">
        <v>186</v>
      </c>
      <c r="F142" s="150" t="s">
        <v>4615</v>
      </c>
      <c r="I142" s="151"/>
      <c r="L142" s="32"/>
      <c r="M142" s="152"/>
      <c r="T142" s="56"/>
      <c r="AT142" s="17" t="s">
        <v>186</v>
      </c>
      <c r="AU142" s="17" t="s">
        <v>86</v>
      </c>
    </row>
    <row r="143" spans="2:65" s="12" customFormat="1" ht="11.25">
      <c r="B143" s="156"/>
      <c r="D143" s="149" t="s">
        <v>240</v>
      </c>
      <c r="E143" s="157" t="s">
        <v>1</v>
      </c>
      <c r="F143" s="158" t="s">
        <v>4616</v>
      </c>
      <c r="H143" s="159">
        <v>45</v>
      </c>
      <c r="I143" s="160"/>
      <c r="L143" s="156"/>
      <c r="M143" s="161"/>
      <c r="T143" s="162"/>
      <c r="AT143" s="157" t="s">
        <v>240</v>
      </c>
      <c r="AU143" s="157" t="s">
        <v>86</v>
      </c>
      <c r="AV143" s="12" t="s">
        <v>86</v>
      </c>
      <c r="AW143" s="12" t="s">
        <v>32</v>
      </c>
      <c r="AX143" s="12" t="s">
        <v>77</v>
      </c>
      <c r="AY143" s="157" t="s">
        <v>177</v>
      </c>
    </row>
    <row r="144" spans="2:65" s="12" customFormat="1" ht="11.25">
      <c r="B144" s="156"/>
      <c r="D144" s="149" t="s">
        <v>240</v>
      </c>
      <c r="E144" s="157" t="s">
        <v>1</v>
      </c>
      <c r="F144" s="158" t="s">
        <v>4617</v>
      </c>
      <c r="H144" s="159">
        <v>38</v>
      </c>
      <c r="I144" s="160"/>
      <c r="L144" s="156"/>
      <c r="M144" s="161"/>
      <c r="T144" s="162"/>
      <c r="AT144" s="157" t="s">
        <v>240</v>
      </c>
      <c r="AU144" s="157" t="s">
        <v>86</v>
      </c>
      <c r="AV144" s="12" t="s">
        <v>86</v>
      </c>
      <c r="AW144" s="12" t="s">
        <v>32</v>
      </c>
      <c r="AX144" s="12" t="s">
        <v>77</v>
      </c>
      <c r="AY144" s="157" t="s">
        <v>177</v>
      </c>
    </row>
    <row r="145" spans="2:65" s="14" customFormat="1" ht="11.25">
      <c r="B145" s="169"/>
      <c r="D145" s="149" t="s">
        <v>240</v>
      </c>
      <c r="E145" s="170" t="s">
        <v>1</v>
      </c>
      <c r="F145" s="171" t="s">
        <v>263</v>
      </c>
      <c r="H145" s="172">
        <v>83</v>
      </c>
      <c r="I145" s="173"/>
      <c r="L145" s="169"/>
      <c r="M145" s="174"/>
      <c r="T145" s="175"/>
      <c r="AT145" s="170" t="s">
        <v>240</v>
      </c>
      <c r="AU145" s="170" t="s">
        <v>86</v>
      </c>
      <c r="AV145" s="14" t="s">
        <v>115</v>
      </c>
      <c r="AW145" s="14" t="s">
        <v>32</v>
      </c>
      <c r="AX145" s="14" t="s">
        <v>84</v>
      </c>
      <c r="AY145" s="170" t="s">
        <v>177</v>
      </c>
    </row>
    <row r="146" spans="2:65" s="1" customFormat="1" ht="24.2" customHeight="1">
      <c r="B146" s="32"/>
      <c r="C146" s="136" t="s">
        <v>277</v>
      </c>
      <c r="D146" s="136" t="s">
        <v>180</v>
      </c>
      <c r="E146" s="137" t="s">
        <v>291</v>
      </c>
      <c r="F146" s="138" t="s">
        <v>4618</v>
      </c>
      <c r="G146" s="139" t="s">
        <v>256</v>
      </c>
      <c r="H146" s="140">
        <v>83</v>
      </c>
      <c r="I146" s="141"/>
      <c r="J146" s="142">
        <f>ROUND(I146*H146,2)</f>
        <v>0</v>
      </c>
      <c r="K146" s="138" t="s">
        <v>1</v>
      </c>
      <c r="L146" s="32"/>
      <c r="M146" s="143" t="s">
        <v>1</v>
      </c>
      <c r="N146" s="144" t="s">
        <v>42</v>
      </c>
      <c r="P146" s="145">
        <f>O146*H146</f>
        <v>0</v>
      </c>
      <c r="Q146" s="145">
        <v>0</v>
      </c>
      <c r="R146" s="145">
        <f>Q146*H146</f>
        <v>0</v>
      </c>
      <c r="S146" s="145">
        <v>0</v>
      </c>
      <c r="T146" s="146">
        <f>S146*H146</f>
        <v>0</v>
      </c>
      <c r="AR146" s="147" t="s">
        <v>115</v>
      </c>
      <c r="AT146" s="147" t="s">
        <v>180</v>
      </c>
      <c r="AU146" s="147" t="s">
        <v>86</v>
      </c>
      <c r="AY146" s="17" t="s">
        <v>177</v>
      </c>
      <c r="BE146" s="148">
        <f>IF(N146="základní",J146,0)</f>
        <v>0</v>
      </c>
      <c r="BF146" s="148">
        <f>IF(N146="snížená",J146,0)</f>
        <v>0</v>
      </c>
      <c r="BG146" s="148">
        <f>IF(N146="zákl. přenesená",J146,0)</f>
        <v>0</v>
      </c>
      <c r="BH146" s="148">
        <f>IF(N146="sníž. přenesená",J146,0)</f>
        <v>0</v>
      </c>
      <c r="BI146" s="148">
        <f>IF(N146="nulová",J146,0)</f>
        <v>0</v>
      </c>
      <c r="BJ146" s="17" t="s">
        <v>84</v>
      </c>
      <c r="BK146" s="148">
        <f>ROUND(I146*H146,2)</f>
        <v>0</v>
      </c>
      <c r="BL146" s="17" t="s">
        <v>115</v>
      </c>
      <c r="BM146" s="147" t="s">
        <v>4619</v>
      </c>
    </row>
    <row r="147" spans="2:65" s="1" customFormat="1" ht="19.5">
      <c r="B147" s="32"/>
      <c r="D147" s="149" t="s">
        <v>186</v>
      </c>
      <c r="F147" s="150" t="s">
        <v>4620</v>
      </c>
      <c r="I147" s="151"/>
      <c r="L147" s="32"/>
      <c r="M147" s="152"/>
      <c r="T147" s="56"/>
      <c r="AT147" s="17" t="s">
        <v>186</v>
      </c>
      <c r="AU147" s="17" t="s">
        <v>86</v>
      </c>
    </row>
    <row r="148" spans="2:65" s="12" customFormat="1" ht="11.25">
      <c r="B148" s="156"/>
      <c r="D148" s="149" t="s">
        <v>240</v>
      </c>
      <c r="E148" s="157" t="s">
        <v>1</v>
      </c>
      <c r="F148" s="158" t="s">
        <v>4621</v>
      </c>
      <c r="H148" s="159">
        <v>83</v>
      </c>
      <c r="I148" s="160"/>
      <c r="L148" s="156"/>
      <c r="M148" s="161"/>
      <c r="T148" s="162"/>
      <c r="AT148" s="157" t="s">
        <v>240</v>
      </c>
      <c r="AU148" s="157" t="s">
        <v>86</v>
      </c>
      <c r="AV148" s="12" t="s">
        <v>86</v>
      </c>
      <c r="AW148" s="12" t="s">
        <v>32</v>
      </c>
      <c r="AX148" s="12" t="s">
        <v>84</v>
      </c>
      <c r="AY148" s="157" t="s">
        <v>177</v>
      </c>
    </row>
    <row r="149" spans="2:65" s="1" customFormat="1" ht="16.5" customHeight="1">
      <c r="B149" s="32"/>
      <c r="C149" s="136" t="s">
        <v>283</v>
      </c>
      <c r="D149" s="136" t="s">
        <v>180</v>
      </c>
      <c r="E149" s="137" t="s">
        <v>4622</v>
      </c>
      <c r="F149" s="138" t="s">
        <v>4623</v>
      </c>
      <c r="G149" s="139" t="s">
        <v>256</v>
      </c>
      <c r="H149" s="140">
        <v>3</v>
      </c>
      <c r="I149" s="141"/>
      <c r="J149" s="142">
        <f>ROUND(I149*H149,2)</f>
        <v>0</v>
      </c>
      <c r="K149" s="138" t="s">
        <v>237</v>
      </c>
      <c r="L149" s="32"/>
      <c r="M149" s="143" t="s">
        <v>1</v>
      </c>
      <c r="N149" s="144" t="s">
        <v>42</v>
      </c>
      <c r="P149" s="145">
        <f>O149*H149</f>
        <v>0</v>
      </c>
      <c r="Q149" s="145">
        <v>0</v>
      </c>
      <c r="R149" s="145">
        <f>Q149*H149</f>
        <v>0</v>
      </c>
      <c r="S149" s="145">
        <v>0</v>
      </c>
      <c r="T149" s="146">
        <f>S149*H149</f>
        <v>0</v>
      </c>
      <c r="AR149" s="147" t="s">
        <v>115</v>
      </c>
      <c r="AT149" s="147" t="s">
        <v>180</v>
      </c>
      <c r="AU149" s="147" t="s">
        <v>86</v>
      </c>
      <c r="AY149" s="17" t="s">
        <v>177</v>
      </c>
      <c r="BE149" s="148">
        <f>IF(N149="základní",J149,0)</f>
        <v>0</v>
      </c>
      <c r="BF149" s="148">
        <f>IF(N149="snížená",J149,0)</f>
        <v>0</v>
      </c>
      <c r="BG149" s="148">
        <f>IF(N149="zákl. přenesená",J149,0)</f>
        <v>0</v>
      </c>
      <c r="BH149" s="148">
        <f>IF(N149="sníž. přenesená",J149,0)</f>
        <v>0</v>
      </c>
      <c r="BI149" s="148">
        <f>IF(N149="nulová",J149,0)</f>
        <v>0</v>
      </c>
      <c r="BJ149" s="17" t="s">
        <v>84</v>
      </c>
      <c r="BK149" s="148">
        <f>ROUND(I149*H149,2)</f>
        <v>0</v>
      </c>
      <c r="BL149" s="17" t="s">
        <v>115</v>
      </c>
      <c r="BM149" s="147" t="s">
        <v>4624</v>
      </c>
    </row>
    <row r="150" spans="2:65" s="1" customFormat="1" ht="19.5">
      <c r="B150" s="32"/>
      <c r="D150" s="149" t="s">
        <v>186</v>
      </c>
      <c r="F150" s="150" t="s">
        <v>4625</v>
      </c>
      <c r="I150" s="151"/>
      <c r="L150" s="32"/>
      <c r="M150" s="152"/>
      <c r="T150" s="56"/>
      <c r="AT150" s="17" t="s">
        <v>186</v>
      </c>
      <c r="AU150" s="17" t="s">
        <v>86</v>
      </c>
    </row>
    <row r="151" spans="2:65" s="12" customFormat="1" ht="11.25">
      <c r="B151" s="156"/>
      <c r="D151" s="149" t="s">
        <v>240</v>
      </c>
      <c r="E151" s="157" t="s">
        <v>1</v>
      </c>
      <c r="F151" s="158" t="s">
        <v>4626</v>
      </c>
      <c r="H151" s="159">
        <v>3</v>
      </c>
      <c r="I151" s="160"/>
      <c r="L151" s="156"/>
      <c r="M151" s="161"/>
      <c r="T151" s="162"/>
      <c r="AT151" s="157" t="s">
        <v>240</v>
      </c>
      <c r="AU151" s="157" t="s">
        <v>86</v>
      </c>
      <c r="AV151" s="12" t="s">
        <v>86</v>
      </c>
      <c r="AW151" s="12" t="s">
        <v>32</v>
      </c>
      <c r="AX151" s="12" t="s">
        <v>84</v>
      </c>
      <c r="AY151" s="157" t="s">
        <v>177</v>
      </c>
    </row>
    <row r="152" spans="2:65" s="1" customFormat="1" ht="21.75" customHeight="1">
      <c r="B152" s="32"/>
      <c r="C152" s="136" t="s">
        <v>290</v>
      </c>
      <c r="D152" s="136" t="s">
        <v>180</v>
      </c>
      <c r="E152" s="137" t="s">
        <v>4627</v>
      </c>
      <c r="F152" s="138" t="s">
        <v>4628</v>
      </c>
      <c r="G152" s="139" t="s">
        <v>256</v>
      </c>
      <c r="H152" s="140">
        <v>30</v>
      </c>
      <c r="I152" s="141"/>
      <c r="J152" s="142">
        <f>ROUND(I152*H152,2)</f>
        <v>0</v>
      </c>
      <c r="K152" s="138" t="s">
        <v>237</v>
      </c>
      <c r="L152" s="32"/>
      <c r="M152" s="143" t="s">
        <v>1</v>
      </c>
      <c r="N152" s="144" t="s">
        <v>42</v>
      </c>
      <c r="P152" s="145">
        <f>O152*H152</f>
        <v>0</v>
      </c>
      <c r="Q152" s="145">
        <v>0</v>
      </c>
      <c r="R152" s="145">
        <f>Q152*H152</f>
        <v>0</v>
      </c>
      <c r="S152" s="145">
        <v>0</v>
      </c>
      <c r="T152" s="146">
        <f>S152*H152</f>
        <v>0</v>
      </c>
      <c r="AR152" s="147" t="s">
        <v>115</v>
      </c>
      <c r="AT152" s="147" t="s">
        <v>180</v>
      </c>
      <c r="AU152" s="147" t="s">
        <v>86</v>
      </c>
      <c r="AY152" s="17" t="s">
        <v>177</v>
      </c>
      <c r="BE152" s="148">
        <f>IF(N152="základní",J152,0)</f>
        <v>0</v>
      </c>
      <c r="BF152" s="148">
        <f>IF(N152="snížená",J152,0)</f>
        <v>0</v>
      </c>
      <c r="BG152" s="148">
        <f>IF(N152="zákl. přenesená",J152,0)</f>
        <v>0</v>
      </c>
      <c r="BH152" s="148">
        <f>IF(N152="sníž. přenesená",J152,0)</f>
        <v>0</v>
      </c>
      <c r="BI152" s="148">
        <f>IF(N152="nulová",J152,0)</f>
        <v>0</v>
      </c>
      <c r="BJ152" s="17" t="s">
        <v>84</v>
      </c>
      <c r="BK152" s="148">
        <f>ROUND(I152*H152,2)</f>
        <v>0</v>
      </c>
      <c r="BL152" s="17" t="s">
        <v>115</v>
      </c>
      <c r="BM152" s="147" t="s">
        <v>4629</v>
      </c>
    </row>
    <row r="153" spans="2:65" s="1" customFormat="1" ht="19.5">
      <c r="B153" s="32"/>
      <c r="D153" s="149" t="s">
        <v>186</v>
      </c>
      <c r="F153" s="150" t="s">
        <v>4630</v>
      </c>
      <c r="I153" s="151"/>
      <c r="L153" s="32"/>
      <c r="M153" s="152"/>
      <c r="T153" s="56"/>
      <c r="AT153" s="17" t="s">
        <v>186</v>
      </c>
      <c r="AU153" s="17" t="s">
        <v>86</v>
      </c>
    </row>
    <row r="154" spans="2:65" s="12" customFormat="1" ht="11.25">
      <c r="B154" s="156"/>
      <c r="D154" s="149" t="s">
        <v>240</v>
      </c>
      <c r="E154" s="157" t="s">
        <v>1</v>
      </c>
      <c r="F154" s="158" t="s">
        <v>4631</v>
      </c>
      <c r="H154" s="159">
        <v>30</v>
      </c>
      <c r="I154" s="160"/>
      <c r="L154" s="156"/>
      <c r="M154" s="161"/>
      <c r="T154" s="162"/>
      <c r="AT154" s="157" t="s">
        <v>240</v>
      </c>
      <c r="AU154" s="157" t="s">
        <v>86</v>
      </c>
      <c r="AV154" s="12" t="s">
        <v>86</v>
      </c>
      <c r="AW154" s="12" t="s">
        <v>32</v>
      </c>
      <c r="AX154" s="12" t="s">
        <v>84</v>
      </c>
      <c r="AY154" s="157" t="s">
        <v>177</v>
      </c>
    </row>
    <row r="155" spans="2:65" s="1" customFormat="1" ht="16.5" customHeight="1">
      <c r="B155" s="32"/>
      <c r="C155" s="183" t="s">
        <v>299</v>
      </c>
      <c r="D155" s="183" t="s">
        <v>344</v>
      </c>
      <c r="E155" s="184" t="s">
        <v>4632</v>
      </c>
      <c r="F155" s="185" t="s">
        <v>4633</v>
      </c>
      <c r="G155" s="186" t="s">
        <v>307</v>
      </c>
      <c r="H155" s="187">
        <v>66</v>
      </c>
      <c r="I155" s="188"/>
      <c r="J155" s="189">
        <f>ROUND(I155*H155,2)</f>
        <v>0</v>
      </c>
      <c r="K155" s="185" t="s">
        <v>1</v>
      </c>
      <c r="L155" s="190"/>
      <c r="M155" s="191" t="s">
        <v>1</v>
      </c>
      <c r="N155" s="192" t="s">
        <v>42</v>
      </c>
      <c r="P155" s="145">
        <f>O155*H155</f>
        <v>0</v>
      </c>
      <c r="Q155" s="145">
        <v>0</v>
      </c>
      <c r="R155" s="145">
        <f>Q155*H155</f>
        <v>0</v>
      </c>
      <c r="S155" s="145">
        <v>0</v>
      </c>
      <c r="T155" s="146">
        <f>S155*H155</f>
        <v>0</v>
      </c>
      <c r="AR155" s="147" t="s">
        <v>290</v>
      </c>
      <c r="AT155" s="147" t="s">
        <v>344</v>
      </c>
      <c r="AU155" s="147" t="s">
        <v>86</v>
      </c>
      <c r="AY155" s="17" t="s">
        <v>177</v>
      </c>
      <c r="BE155" s="148">
        <f>IF(N155="základní",J155,0)</f>
        <v>0</v>
      </c>
      <c r="BF155" s="148">
        <f>IF(N155="snížená",J155,0)</f>
        <v>0</v>
      </c>
      <c r="BG155" s="148">
        <f>IF(N155="zákl. přenesená",J155,0)</f>
        <v>0</v>
      </c>
      <c r="BH155" s="148">
        <f>IF(N155="sníž. přenesená",J155,0)</f>
        <v>0</v>
      </c>
      <c r="BI155" s="148">
        <f>IF(N155="nulová",J155,0)</f>
        <v>0</v>
      </c>
      <c r="BJ155" s="17" t="s">
        <v>84</v>
      </c>
      <c r="BK155" s="148">
        <f>ROUND(I155*H155,2)</f>
        <v>0</v>
      </c>
      <c r="BL155" s="17" t="s">
        <v>115</v>
      </c>
      <c r="BM155" s="147" t="s">
        <v>4634</v>
      </c>
    </row>
    <row r="156" spans="2:65" s="1" customFormat="1" ht="11.25">
      <c r="B156" s="32"/>
      <c r="D156" s="149" t="s">
        <v>186</v>
      </c>
      <c r="F156" s="150" t="s">
        <v>4633</v>
      </c>
      <c r="I156" s="151"/>
      <c r="L156" s="32"/>
      <c r="M156" s="152"/>
      <c r="T156" s="56"/>
      <c r="AT156" s="17" t="s">
        <v>186</v>
      </c>
      <c r="AU156" s="17" t="s">
        <v>86</v>
      </c>
    </row>
    <row r="157" spans="2:65" s="12" customFormat="1" ht="11.25">
      <c r="B157" s="156"/>
      <c r="D157" s="149" t="s">
        <v>240</v>
      </c>
      <c r="E157" s="157" t="s">
        <v>1</v>
      </c>
      <c r="F157" s="158" t="s">
        <v>4635</v>
      </c>
      <c r="H157" s="159">
        <v>60</v>
      </c>
      <c r="I157" s="160"/>
      <c r="L157" s="156"/>
      <c r="M157" s="161"/>
      <c r="T157" s="162"/>
      <c r="AT157" s="157" t="s">
        <v>240</v>
      </c>
      <c r="AU157" s="157" t="s">
        <v>86</v>
      </c>
      <c r="AV157" s="12" t="s">
        <v>86</v>
      </c>
      <c r="AW157" s="12" t="s">
        <v>32</v>
      </c>
      <c r="AX157" s="12" t="s">
        <v>77</v>
      </c>
      <c r="AY157" s="157" t="s">
        <v>177</v>
      </c>
    </row>
    <row r="158" spans="2:65" s="12" customFormat="1" ht="11.25">
      <c r="B158" s="156"/>
      <c r="D158" s="149" t="s">
        <v>240</v>
      </c>
      <c r="E158" s="157" t="s">
        <v>1</v>
      </c>
      <c r="F158" s="158" t="s">
        <v>4636</v>
      </c>
      <c r="H158" s="159">
        <v>6</v>
      </c>
      <c r="I158" s="160"/>
      <c r="L158" s="156"/>
      <c r="M158" s="161"/>
      <c r="T158" s="162"/>
      <c r="AT158" s="157" t="s">
        <v>240</v>
      </c>
      <c r="AU158" s="157" t="s">
        <v>86</v>
      </c>
      <c r="AV158" s="12" t="s">
        <v>86</v>
      </c>
      <c r="AW158" s="12" t="s">
        <v>32</v>
      </c>
      <c r="AX158" s="12" t="s">
        <v>77</v>
      </c>
      <c r="AY158" s="157" t="s">
        <v>177</v>
      </c>
    </row>
    <row r="159" spans="2:65" s="14" customFormat="1" ht="11.25">
      <c r="B159" s="169"/>
      <c r="D159" s="149" t="s">
        <v>240</v>
      </c>
      <c r="E159" s="170" t="s">
        <v>1</v>
      </c>
      <c r="F159" s="171" t="s">
        <v>263</v>
      </c>
      <c r="H159" s="172">
        <v>66</v>
      </c>
      <c r="I159" s="173"/>
      <c r="L159" s="169"/>
      <c r="M159" s="174"/>
      <c r="T159" s="175"/>
      <c r="AT159" s="170" t="s">
        <v>240</v>
      </c>
      <c r="AU159" s="170" t="s">
        <v>86</v>
      </c>
      <c r="AV159" s="14" t="s">
        <v>115</v>
      </c>
      <c r="AW159" s="14" t="s">
        <v>32</v>
      </c>
      <c r="AX159" s="14" t="s">
        <v>84</v>
      </c>
      <c r="AY159" s="170" t="s">
        <v>177</v>
      </c>
    </row>
    <row r="160" spans="2:65" s="1" customFormat="1" ht="16.5" customHeight="1">
      <c r="B160" s="32"/>
      <c r="C160" s="136" t="s">
        <v>304</v>
      </c>
      <c r="D160" s="136" t="s">
        <v>180</v>
      </c>
      <c r="E160" s="137" t="s">
        <v>305</v>
      </c>
      <c r="F160" s="138" t="s">
        <v>306</v>
      </c>
      <c r="G160" s="139" t="s">
        <v>307</v>
      </c>
      <c r="H160" s="140">
        <v>166</v>
      </c>
      <c r="I160" s="141"/>
      <c r="J160" s="142">
        <f>ROUND(I160*H160,2)</f>
        <v>0</v>
      </c>
      <c r="K160" s="138" t="s">
        <v>237</v>
      </c>
      <c r="L160" s="32"/>
      <c r="M160" s="143" t="s">
        <v>1</v>
      </c>
      <c r="N160" s="144" t="s">
        <v>42</v>
      </c>
      <c r="P160" s="145">
        <f>O160*H160</f>
        <v>0</v>
      </c>
      <c r="Q160" s="145">
        <v>0</v>
      </c>
      <c r="R160" s="145">
        <f>Q160*H160</f>
        <v>0</v>
      </c>
      <c r="S160" s="145">
        <v>0</v>
      </c>
      <c r="T160" s="146">
        <f>S160*H160</f>
        <v>0</v>
      </c>
      <c r="AR160" s="147" t="s">
        <v>115</v>
      </c>
      <c r="AT160" s="147" t="s">
        <v>180</v>
      </c>
      <c r="AU160" s="147" t="s">
        <v>86</v>
      </c>
      <c r="AY160" s="17" t="s">
        <v>177</v>
      </c>
      <c r="BE160" s="148">
        <f>IF(N160="základní",J160,0)</f>
        <v>0</v>
      </c>
      <c r="BF160" s="148">
        <f>IF(N160="snížená",J160,0)</f>
        <v>0</v>
      </c>
      <c r="BG160" s="148">
        <f>IF(N160="zákl. přenesená",J160,0)</f>
        <v>0</v>
      </c>
      <c r="BH160" s="148">
        <f>IF(N160="sníž. přenesená",J160,0)</f>
        <v>0</v>
      </c>
      <c r="BI160" s="148">
        <f>IF(N160="nulová",J160,0)</f>
        <v>0</v>
      </c>
      <c r="BJ160" s="17" t="s">
        <v>84</v>
      </c>
      <c r="BK160" s="148">
        <f>ROUND(I160*H160,2)</f>
        <v>0</v>
      </c>
      <c r="BL160" s="17" t="s">
        <v>115</v>
      </c>
      <c r="BM160" s="147" t="s">
        <v>4637</v>
      </c>
    </row>
    <row r="161" spans="2:65" s="1" customFormat="1" ht="19.5">
      <c r="B161" s="32"/>
      <c r="D161" s="149" t="s">
        <v>186</v>
      </c>
      <c r="F161" s="150" t="s">
        <v>309</v>
      </c>
      <c r="I161" s="151"/>
      <c r="L161" s="32"/>
      <c r="M161" s="152"/>
      <c r="T161" s="56"/>
      <c r="AT161" s="17" t="s">
        <v>186</v>
      </c>
      <c r="AU161" s="17" t="s">
        <v>86</v>
      </c>
    </row>
    <row r="162" spans="2:65" s="12" customFormat="1" ht="11.25">
      <c r="B162" s="156"/>
      <c r="D162" s="149" t="s">
        <v>240</v>
      </c>
      <c r="E162" s="157" t="s">
        <v>1</v>
      </c>
      <c r="F162" s="158" t="s">
        <v>4638</v>
      </c>
      <c r="H162" s="159">
        <v>166</v>
      </c>
      <c r="I162" s="160"/>
      <c r="L162" s="156"/>
      <c r="M162" s="161"/>
      <c r="T162" s="162"/>
      <c r="AT162" s="157" t="s">
        <v>240</v>
      </c>
      <c r="AU162" s="157" t="s">
        <v>86</v>
      </c>
      <c r="AV162" s="12" t="s">
        <v>86</v>
      </c>
      <c r="AW162" s="12" t="s">
        <v>32</v>
      </c>
      <c r="AX162" s="12" t="s">
        <v>84</v>
      </c>
      <c r="AY162" s="157" t="s">
        <v>177</v>
      </c>
    </row>
    <row r="163" spans="2:65" s="1" customFormat="1" ht="16.5" customHeight="1">
      <c r="B163" s="32"/>
      <c r="C163" s="136" t="s">
        <v>311</v>
      </c>
      <c r="D163" s="136" t="s">
        <v>180</v>
      </c>
      <c r="E163" s="137" t="s">
        <v>317</v>
      </c>
      <c r="F163" s="138" t="s">
        <v>318</v>
      </c>
      <c r="G163" s="139" t="s">
        <v>256</v>
      </c>
      <c r="H163" s="140">
        <v>83</v>
      </c>
      <c r="I163" s="141"/>
      <c r="J163" s="142">
        <f>ROUND(I163*H163,2)</f>
        <v>0</v>
      </c>
      <c r="K163" s="138" t="s">
        <v>237</v>
      </c>
      <c r="L163" s="32"/>
      <c r="M163" s="143" t="s">
        <v>1</v>
      </c>
      <c r="N163" s="144" t="s">
        <v>42</v>
      </c>
      <c r="P163" s="145">
        <f>O163*H163</f>
        <v>0</v>
      </c>
      <c r="Q163" s="145">
        <v>0</v>
      </c>
      <c r="R163" s="145">
        <f>Q163*H163</f>
        <v>0</v>
      </c>
      <c r="S163" s="145">
        <v>0</v>
      </c>
      <c r="T163" s="146">
        <f>S163*H163</f>
        <v>0</v>
      </c>
      <c r="AR163" s="147" t="s">
        <v>115</v>
      </c>
      <c r="AT163" s="147" t="s">
        <v>180</v>
      </c>
      <c r="AU163" s="147" t="s">
        <v>86</v>
      </c>
      <c r="AY163" s="17" t="s">
        <v>177</v>
      </c>
      <c r="BE163" s="148">
        <f>IF(N163="základní",J163,0)</f>
        <v>0</v>
      </c>
      <c r="BF163" s="148">
        <f>IF(N163="snížená",J163,0)</f>
        <v>0</v>
      </c>
      <c r="BG163" s="148">
        <f>IF(N163="zákl. přenesená",J163,0)</f>
        <v>0</v>
      </c>
      <c r="BH163" s="148">
        <f>IF(N163="sníž. přenesená",J163,0)</f>
        <v>0</v>
      </c>
      <c r="BI163" s="148">
        <f>IF(N163="nulová",J163,0)</f>
        <v>0</v>
      </c>
      <c r="BJ163" s="17" t="s">
        <v>84</v>
      </c>
      <c r="BK163" s="148">
        <f>ROUND(I163*H163,2)</f>
        <v>0</v>
      </c>
      <c r="BL163" s="17" t="s">
        <v>115</v>
      </c>
      <c r="BM163" s="147" t="s">
        <v>4639</v>
      </c>
    </row>
    <row r="164" spans="2:65" s="1" customFormat="1" ht="11.25">
      <c r="B164" s="32"/>
      <c r="D164" s="149" t="s">
        <v>186</v>
      </c>
      <c r="F164" s="150" t="s">
        <v>320</v>
      </c>
      <c r="I164" s="151"/>
      <c r="L164" s="32"/>
      <c r="M164" s="152"/>
      <c r="T164" s="56"/>
      <c r="AT164" s="17" t="s">
        <v>186</v>
      </c>
      <c r="AU164" s="17" t="s">
        <v>86</v>
      </c>
    </row>
    <row r="165" spans="2:65" s="12" customFormat="1" ht="11.25">
      <c r="B165" s="156"/>
      <c r="D165" s="149" t="s">
        <v>240</v>
      </c>
      <c r="E165" s="157" t="s">
        <v>1</v>
      </c>
      <c r="F165" s="158" t="s">
        <v>4621</v>
      </c>
      <c r="H165" s="159">
        <v>83</v>
      </c>
      <c r="I165" s="160"/>
      <c r="L165" s="156"/>
      <c r="M165" s="161"/>
      <c r="T165" s="162"/>
      <c r="AT165" s="157" t="s">
        <v>240</v>
      </c>
      <c r="AU165" s="157" t="s">
        <v>86</v>
      </c>
      <c r="AV165" s="12" t="s">
        <v>86</v>
      </c>
      <c r="AW165" s="12" t="s">
        <v>32</v>
      </c>
      <c r="AX165" s="12" t="s">
        <v>84</v>
      </c>
      <c r="AY165" s="157" t="s">
        <v>177</v>
      </c>
    </row>
    <row r="166" spans="2:65" s="1" customFormat="1" ht="21.75" customHeight="1">
      <c r="B166" s="32"/>
      <c r="C166" s="136" t="s">
        <v>8</v>
      </c>
      <c r="D166" s="136" t="s">
        <v>180</v>
      </c>
      <c r="E166" s="137" t="s">
        <v>4640</v>
      </c>
      <c r="F166" s="138" t="s">
        <v>4641</v>
      </c>
      <c r="G166" s="139" t="s">
        <v>368</v>
      </c>
      <c r="H166" s="140">
        <v>275</v>
      </c>
      <c r="I166" s="141"/>
      <c r="J166" s="142">
        <f>ROUND(I166*H166,2)</f>
        <v>0</v>
      </c>
      <c r="K166" s="138" t="s">
        <v>237</v>
      </c>
      <c r="L166" s="32"/>
      <c r="M166" s="143" t="s">
        <v>1</v>
      </c>
      <c r="N166" s="144" t="s">
        <v>42</v>
      </c>
      <c r="P166" s="145">
        <f>O166*H166</f>
        <v>0</v>
      </c>
      <c r="Q166" s="145">
        <v>0</v>
      </c>
      <c r="R166" s="145">
        <f>Q166*H166</f>
        <v>0</v>
      </c>
      <c r="S166" s="145">
        <v>0</v>
      </c>
      <c r="T166" s="146">
        <f>S166*H166</f>
        <v>0</v>
      </c>
      <c r="AR166" s="147" t="s">
        <v>115</v>
      </c>
      <c r="AT166" s="147" t="s">
        <v>180</v>
      </c>
      <c r="AU166" s="147" t="s">
        <v>86</v>
      </c>
      <c r="AY166" s="17" t="s">
        <v>177</v>
      </c>
      <c r="BE166" s="148">
        <f>IF(N166="základní",J166,0)</f>
        <v>0</v>
      </c>
      <c r="BF166" s="148">
        <f>IF(N166="snížená",J166,0)</f>
        <v>0</v>
      </c>
      <c r="BG166" s="148">
        <f>IF(N166="zákl. přenesená",J166,0)</f>
        <v>0</v>
      </c>
      <c r="BH166" s="148">
        <f>IF(N166="sníž. přenesená",J166,0)</f>
        <v>0</v>
      </c>
      <c r="BI166" s="148">
        <f>IF(N166="nulová",J166,0)</f>
        <v>0</v>
      </c>
      <c r="BJ166" s="17" t="s">
        <v>84</v>
      </c>
      <c r="BK166" s="148">
        <f>ROUND(I166*H166,2)</f>
        <v>0</v>
      </c>
      <c r="BL166" s="17" t="s">
        <v>115</v>
      </c>
      <c r="BM166" s="147" t="s">
        <v>4642</v>
      </c>
    </row>
    <row r="167" spans="2:65" s="1" customFormat="1" ht="19.5">
      <c r="B167" s="32"/>
      <c r="D167" s="149" t="s">
        <v>186</v>
      </c>
      <c r="F167" s="150" t="s">
        <v>4643</v>
      </c>
      <c r="I167" s="151"/>
      <c r="L167" s="32"/>
      <c r="M167" s="152"/>
      <c r="T167" s="56"/>
      <c r="AT167" s="17" t="s">
        <v>186</v>
      </c>
      <c r="AU167" s="17" t="s">
        <v>86</v>
      </c>
    </row>
    <row r="168" spans="2:65" s="12" customFormat="1" ht="11.25">
      <c r="B168" s="156"/>
      <c r="D168" s="149" t="s">
        <v>240</v>
      </c>
      <c r="E168" s="157" t="s">
        <v>1</v>
      </c>
      <c r="F168" s="158" t="s">
        <v>4644</v>
      </c>
      <c r="H168" s="159">
        <v>275</v>
      </c>
      <c r="I168" s="160"/>
      <c r="L168" s="156"/>
      <c r="M168" s="161"/>
      <c r="T168" s="162"/>
      <c r="AT168" s="157" t="s">
        <v>240</v>
      </c>
      <c r="AU168" s="157" t="s">
        <v>86</v>
      </c>
      <c r="AV168" s="12" t="s">
        <v>86</v>
      </c>
      <c r="AW168" s="12" t="s">
        <v>32</v>
      </c>
      <c r="AX168" s="12" t="s">
        <v>84</v>
      </c>
      <c r="AY168" s="157" t="s">
        <v>177</v>
      </c>
    </row>
    <row r="169" spans="2:65" s="1" customFormat="1" ht="16.5" customHeight="1">
      <c r="B169" s="32"/>
      <c r="C169" s="183" t="s">
        <v>322</v>
      </c>
      <c r="D169" s="183" t="s">
        <v>344</v>
      </c>
      <c r="E169" s="184" t="s">
        <v>4645</v>
      </c>
      <c r="F169" s="185" t="s">
        <v>4646</v>
      </c>
      <c r="G169" s="186" t="s">
        <v>307</v>
      </c>
      <c r="H169" s="187">
        <v>110</v>
      </c>
      <c r="I169" s="188"/>
      <c r="J169" s="189">
        <f>ROUND(I169*H169,2)</f>
        <v>0</v>
      </c>
      <c r="K169" s="185" t="s">
        <v>1</v>
      </c>
      <c r="L169" s="190"/>
      <c r="M169" s="191" t="s">
        <v>1</v>
      </c>
      <c r="N169" s="192" t="s">
        <v>42</v>
      </c>
      <c r="P169" s="145">
        <f>O169*H169</f>
        <v>0</v>
      </c>
      <c r="Q169" s="145">
        <v>0</v>
      </c>
      <c r="R169" s="145">
        <f>Q169*H169</f>
        <v>0</v>
      </c>
      <c r="S169" s="145">
        <v>0</v>
      </c>
      <c r="T169" s="146">
        <f>S169*H169</f>
        <v>0</v>
      </c>
      <c r="AR169" s="147" t="s">
        <v>290</v>
      </c>
      <c r="AT169" s="147" t="s">
        <v>344</v>
      </c>
      <c r="AU169" s="147" t="s">
        <v>86</v>
      </c>
      <c r="AY169" s="17" t="s">
        <v>177</v>
      </c>
      <c r="BE169" s="148">
        <f>IF(N169="základní",J169,0)</f>
        <v>0</v>
      </c>
      <c r="BF169" s="148">
        <f>IF(N169="snížená",J169,0)</f>
        <v>0</v>
      </c>
      <c r="BG169" s="148">
        <f>IF(N169="zákl. přenesená",J169,0)</f>
        <v>0</v>
      </c>
      <c r="BH169" s="148">
        <f>IF(N169="sníž. přenesená",J169,0)</f>
        <v>0</v>
      </c>
      <c r="BI169" s="148">
        <f>IF(N169="nulová",J169,0)</f>
        <v>0</v>
      </c>
      <c r="BJ169" s="17" t="s">
        <v>84</v>
      </c>
      <c r="BK169" s="148">
        <f>ROUND(I169*H169,2)</f>
        <v>0</v>
      </c>
      <c r="BL169" s="17" t="s">
        <v>115</v>
      </c>
      <c r="BM169" s="147" t="s">
        <v>4647</v>
      </c>
    </row>
    <row r="170" spans="2:65" s="1" customFormat="1" ht="11.25">
      <c r="B170" s="32"/>
      <c r="D170" s="149" t="s">
        <v>186</v>
      </c>
      <c r="F170" s="150" t="s">
        <v>4646</v>
      </c>
      <c r="I170" s="151"/>
      <c r="L170" s="32"/>
      <c r="M170" s="152"/>
      <c r="T170" s="56"/>
      <c r="AT170" s="17" t="s">
        <v>186</v>
      </c>
      <c r="AU170" s="17" t="s">
        <v>86</v>
      </c>
    </row>
    <row r="171" spans="2:65" s="12" customFormat="1" ht="11.25">
      <c r="B171" s="156"/>
      <c r="D171" s="149" t="s">
        <v>240</v>
      </c>
      <c r="E171" s="157" t="s">
        <v>1</v>
      </c>
      <c r="F171" s="158" t="s">
        <v>4648</v>
      </c>
      <c r="H171" s="159">
        <v>110</v>
      </c>
      <c r="I171" s="160"/>
      <c r="L171" s="156"/>
      <c r="M171" s="161"/>
      <c r="T171" s="162"/>
      <c r="AT171" s="157" t="s">
        <v>240</v>
      </c>
      <c r="AU171" s="157" t="s">
        <v>86</v>
      </c>
      <c r="AV171" s="12" t="s">
        <v>86</v>
      </c>
      <c r="AW171" s="12" t="s">
        <v>32</v>
      </c>
      <c r="AX171" s="12" t="s">
        <v>84</v>
      </c>
      <c r="AY171" s="157" t="s">
        <v>177</v>
      </c>
    </row>
    <row r="172" spans="2:65" s="1" customFormat="1" ht="16.5" customHeight="1">
      <c r="B172" s="32"/>
      <c r="C172" s="136" t="s">
        <v>343</v>
      </c>
      <c r="D172" s="136" t="s">
        <v>180</v>
      </c>
      <c r="E172" s="137" t="s">
        <v>366</v>
      </c>
      <c r="F172" s="138" t="s">
        <v>367</v>
      </c>
      <c r="G172" s="139" t="s">
        <v>368</v>
      </c>
      <c r="H172" s="140">
        <v>275</v>
      </c>
      <c r="I172" s="141"/>
      <c r="J172" s="142">
        <f>ROUND(I172*H172,2)</f>
        <v>0</v>
      </c>
      <c r="K172" s="138" t="s">
        <v>237</v>
      </c>
      <c r="L172" s="32"/>
      <c r="M172" s="143" t="s">
        <v>1</v>
      </c>
      <c r="N172" s="144" t="s">
        <v>42</v>
      </c>
      <c r="P172" s="145">
        <f>O172*H172</f>
        <v>0</v>
      </c>
      <c r="Q172" s="145">
        <v>0</v>
      </c>
      <c r="R172" s="145">
        <f>Q172*H172</f>
        <v>0</v>
      </c>
      <c r="S172" s="145">
        <v>0</v>
      </c>
      <c r="T172" s="146">
        <f>S172*H172</f>
        <v>0</v>
      </c>
      <c r="AR172" s="147" t="s">
        <v>115</v>
      </c>
      <c r="AT172" s="147" t="s">
        <v>180</v>
      </c>
      <c r="AU172" s="147" t="s">
        <v>86</v>
      </c>
      <c r="AY172" s="17" t="s">
        <v>177</v>
      </c>
      <c r="BE172" s="148">
        <f>IF(N172="základní",J172,0)</f>
        <v>0</v>
      </c>
      <c r="BF172" s="148">
        <f>IF(N172="snížená",J172,0)</f>
        <v>0</v>
      </c>
      <c r="BG172" s="148">
        <f>IF(N172="zákl. přenesená",J172,0)</f>
        <v>0</v>
      </c>
      <c r="BH172" s="148">
        <f>IF(N172="sníž. přenesená",J172,0)</f>
        <v>0</v>
      </c>
      <c r="BI172" s="148">
        <f>IF(N172="nulová",J172,0)</f>
        <v>0</v>
      </c>
      <c r="BJ172" s="17" t="s">
        <v>84</v>
      </c>
      <c r="BK172" s="148">
        <f>ROUND(I172*H172,2)</f>
        <v>0</v>
      </c>
      <c r="BL172" s="17" t="s">
        <v>115</v>
      </c>
      <c r="BM172" s="147" t="s">
        <v>4649</v>
      </c>
    </row>
    <row r="173" spans="2:65" s="1" customFormat="1" ht="11.25">
      <c r="B173" s="32"/>
      <c r="D173" s="149" t="s">
        <v>186</v>
      </c>
      <c r="F173" s="150" t="s">
        <v>370</v>
      </c>
      <c r="I173" s="151"/>
      <c r="L173" s="32"/>
      <c r="M173" s="152"/>
      <c r="T173" s="56"/>
      <c r="AT173" s="17" t="s">
        <v>186</v>
      </c>
      <c r="AU173" s="17" t="s">
        <v>86</v>
      </c>
    </row>
    <row r="174" spans="2:65" s="12" customFormat="1" ht="11.25">
      <c r="B174" s="156"/>
      <c r="D174" s="149" t="s">
        <v>240</v>
      </c>
      <c r="E174" s="157" t="s">
        <v>1</v>
      </c>
      <c r="F174" s="158" t="s">
        <v>4644</v>
      </c>
      <c r="H174" s="159">
        <v>275</v>
      </c>
      <c r="I174" s="160"/>
      <c r="L174" s="156"/>
      <c r="M174" s="161"/>
      <c r="T174" s="162"/>
      <c r="AT174" s="157" t="s">
        <v>240</v>
      </c>
      <c r="AU174" s="157" t="s">
        <v>86</v>
      </c>
      <c r="AV174" s="12" t="s">
        <v>86</v>
      </c>
      <c r="AW174" s="12" t="s">
        <v>32</v>
      </c>
      <c r="AX174" s="12" t="s">
        <v>84</v>
      </c>
      <c r="AY174" s="157" t="s">
        <v>177</v>
      </c>
    </row>
    <row r="175" spans="2:65" s="1" customFormat="1" ht="16.5" customHeight="1">
      <c r="B175" s="32"/>
      <c r="C175" s="183" t="s">
        <v>350</v>
      </c>
      <c r="D175" s="183" t="s">
        <v>344</v>
      </c>
      <c r="E175" s="184" t="s">
        <v>373</v>
      </c>
      <c r="F175" s="185" t="s">
        <v>374</v>
      </c>
      <c r="G175" s="186" t="s">
        <v>375</v>
      </c>
      <c r="H175" s="187">
        <v>5.5</v>
      </c>
      <c r="I175" s="188"/>
      <c r="J175" s="189">
        <f>ROUND(I175*H175,2)</f>
        <v>0</v>
      </c>
      <c r="K175" s="185" t="s">
        <v>237</v>
      </c>
      <c r="L175" s="190"/>
      <c r="M175" s="191" t="s">
        <v>1</v>
      </c>
      <c r="N175" s="192" t="s">
        <v>42</v>
      </c>
      <c r="P175" s="145">
        <f>O175*H175</f>
        <v>0</v>
      </c>
      <c r="Q175" s="145">
        <v>1E-3</v>
      </c>
      <c r="R175" s="145">
        <f>Q175*H175</f>
        <v>5.4999999999999997E-3</v>
      </c>
      <c r="S175" s="145">
        <v>0</v>
      </c>
      <c r="T175" s="146">
        <f>S175*H175</f>
        <v>0</v>
      </c>
      <c r="AR175" s="147" t="s">
        <v>290</v>
      </c>
      <c r="AT175" s="147" t="s">
        <v>344</v>
      </c>
      <c r="AU175" s="147" t="s">
        <v>86</v>
      </c>
      <c r="AY175" s="17" t="s">
        <v>177</v>
      </c>
      <c r="BE175" s="148">
        <f>IF(N175="základní",J175,0)</f>
        <v>0</v>
      </c>
      <c r="BF175" s="148">
        <f>IF(N175="snížená",J175,0)</f>
        <v>0</v>
      </c>
      <c r="BG175" s="148">
        <f>IF(N175="zákl. přenesená",J175,0)</f>
        <v>0</v>
      </c>
      <c r="BH175" s="148">
        <f>IF(N175="sníž. přenesená",J175,0)</f>
        <v>0</v>
      </c>
      <c r="BI175" s="148">
        <f>IF(N175="nulová",J175,0)</f>
        <v>0</v>
      </c>
      <c r="BJ175" s="17" t="s">
        <v>84</v>
      </c>
      <c r="BK175" s="148">
        <f>ROUND(I175*H175,2)</f>
        <v>0</v>
      </c>
      <c r="BL175" s="17" t="s">
        <v>115</v>
      </c>
      <c r="BM175" s="147" t="s">
        <v>4650</v>
      </c>
    </row>
    <row r="176" spans="2:65" s="1" customFormat="1" ht="11.25">
      <c r="B176" s="32"/>
      <c r="D176" s="149" t="s">
        <v>186</v>
      </c>
      <c r="F176" s="150" t="s">
        <v>374</v>
      </c>
      <c r="I176" s="151"/>
      <c r="L176" s="32"/>
      <c r="M176" s="152"/>
      <c r="T176" s="56"/>
      <c r="AT176" s="17" t="s">
        <v>186</v>
      </c>
      <c r="AU176" s="17" t="s">
        <v>86</v>
      </c>
    </row>
    <row r="177" spans="2:65" s="12" customFormat="1" ht="11.25">
      <c r="B177" s="156"/>
      <c r="D177" s="149" t="s">
        <v>240</v>
      </c>
      <c r="F177" s="158" t="s">
        <v>4651</v>
      </c>
      <c r="H177" s="159">
        <v>5.5</v>
      </c>
      <c r="I177" s="160"/>
      <c r="L177" s="156"/>
      <c r="M177" s="161"/>
      <c r="T177" s="162"/>
      <c r="AT177" s="157" t="s">
        <v>240</v>
      </c>
      <c r="AU177" s="157" t="s">
        <v>86</v>
      </c>
      <c r="AV177" s="12" t="s">
        <v>86</v>
      </c>
      <c r="AW177" s="12" t="s">
        <v>4</v>
      </c>
      <c r="AX177" s="12" t="s">
        <v>84</v>
      </c>
      <c r="AY177" s="157" t="s">
        <v>177</v>
      </c>
    </row>
    <row r="178" spans="2:65" s="1" customFormat="1" ht="16.5" customHeight="1">
      <c r="B178" s="32"/>
      <c r="C178" s="136" t="s">
        <v>354</v>
      </c>
      <c r="D178" s="136" t="s">
        <v>180</v>
      </c>
      <c r="E178" s="137" t="s">
        <v>379</v>
      </c>
      <c r="F178" s="138" t="s">
        <v>380</v>
      </c>
      <c r="G178" s="139" t="s">
        <v>368</v>
      </c>
      <c r="H178" s="140">
        <v>342</v>
      </c>
      <c r="I178" s="141"/>
      <c r="J178" s="142">
        <f>ROUND(I178*H178,2)</f>
        <v>0</v>
      </c>
      <c r="K178" s="138" t="s">
        <v>237</v>
      </c>
      <c r="L178" s="32"/>
      <c r="M178" s="143" t="s">
        <v>1</v>
      </c>
      <c r="N178" s="144" t="s">
        <v>42</v>
      </c>
      <c r="P178" s="145">
        <f>O178*H178</f>
        <v>0</v>
      </c>
      <c r="Q178" s="145">
        <v>0</v>
      </c>
      <c r="R178" s="145">
        <f>Q178*H178</f>
        <v>0</v>
      </c>
      <c r="S178" s="145">
        <v>0</v>
      </c>
      <c r="T178" s="146">
        <f>S178*H178</f>
        <v>0</v>
      </c>
      <c r="AR178" s="147" t="s">
        <v>115</v>
      </c>
      <c r="AT178" s="147" t="s">
        <v>180</v>
      </c>
      <c r="AU178" s="147" t="s">
        <v>86</v>
      </c>
      <c r="AY178" s="17" t="s">
        <v>177</v>
      </c>
      <c r="BE178" s="148">
        <f>IF(N178="základní",J178,0)</f>
        <v>0</v>
      </c>
      <c r="BF178" s="148">
        <f>IF(N178="snížená",J178,0)</f>
        <v>0</v>
      </c>
      <c r="BG178" s="148">
        <f>IF(N178="zákl. přenesená",J178,0)</f>
        <v>0</v>
      </c>
      <c r="BH178" s="148">
        <f>IF(N178="sníž. přenesená",J178,0)</f>
        <v>0</v>
      </c>
      <c r="BI178" s="148">
        <f>IF(N178="nulová",J178,0)</f>
        <v>0</v>
      </c>
      <c r="BJ178" s="17" t="s">
        <v>84</v>
      </c>
      <c r="BK178" s="148">
        <f>ROUND(I178*H178,2)</f>
        <v>0</v>
      </c>
      <c r="BL178" s="17" t="s">
        <v>115</v>
      </c>
      <c r="BM178" s="147" t="s">
        <v>4652</v>
      </c>
    </row>
    <row r="179" spans="2:65" s="1" customFormat="1" ht="11.25">
      <c r="B179" s="32"/>
      <c r="D179" s="149" t="s">
        <v>186</v>
      </c>
      <c r="F179" s="150" t="s">
        <v>382</v>
      </c>
      <c r="I179" s="151"/>
      <c r="L179" s="32"/>
      <c r="M179" s="152"/>
      <c r="T179" s="56"/>
      <c r="AT179" s="17" t="s">
        <v>186</v>
      </c>
      <c r="AU179" s="17" t="s">
        <v>86</v>
      </c>
    </row>
    <row r="180" spans="2:65" s="12" customFormat="1" ht="11.25">
      <c r="B180" s="156"/>
      <c r="D180" s="149" t="s">
        <v>240</v>
      </c>
      <c r="E180" s="157" t="s">
        <v>1</v>
      </c>
      <c r="F180" s="158" t="s">
        <v>4653</v>
      </c>
      <c r="H180" s="159">
        <v>80</v>
      </c>
      <c r="I180" s="160"/>
      <c r="L180" s="156"/>
      <c r="M180" s="161"/>
      <c r="T180" s="162"/>
      <c r="AT180" s="157" t="s">
        <v>240</v>
      </c>
      <c r="AU180" s="157" t="s">
        <v>86</v>
      </c>
      <c r="AV180" s="12" t="s">
        <v>86</v>
      </c>
      <c r="AW180" s="12" t="s">
        <v>32</v>
      </c>
      <c r="AX180" s="12" t="s">
        <v>77</v>
      </c>
      <c r="AY180" s="157" t="s">
        <v>177</v>
      </c>
    </row>
    <row r="181" spans="2:65" s="12" customFormat="1" ht="11.25">
      <c r="B181" s="156"/>
      <c r="D181" s="149" t="s">
        <v>240</v>
      </c>
      <c r="E181" s="157" t="s">
        <v>1</v>
      </c>
      <c r="F181" s="158" t="s">
        <v>4654</v>
      </c>
      <c r="H181" s="159">
        <v>262</v>
      </c>
      <c r="I181" s="160"/>
      <c r="L181" s="156"/>
      <c r="M181" s="161"/>
      <c r="T181" s="162"/>
      <c r="AT181" s="157" t="s">
        <v>240</v>
      </c>
      <c r="AU181" s="157" t="s">
        <v>86</v>
      </c>
      <c r="AV181" s="12" t="s">
        <v>86</v>
      </c>
      <c r="AW181" s="12" t="s">
        <v>32</v>
      </c>
      <c r="AX181" s="12" t="s">
        <v>77</v>
      </c>
      <c r="AY181" s="157" t="s">
        <v>177</v>
      </c>
    </row>
    <row r="182" spans="2:65" s="14" customFormat="1" ht="11.25">
      <c r="B182" s="169"/>
      <c r="D182" s="149" t="s">
        <v>240</v>
      </c>
      <c r="E182" s="170" t="s">
        <v>1</v>
      </c>
      <c r="F182" s="171" t="s">
        <v>263</v>
      </c>
      <c r="H182" s="172">
        <v>342</v>
      </c>
      <c r="I182" s="173"/>
      <c r="L182" s="169"/>
      <c r="M182" s="174"/>
      <c r="T182" s="175"/>
      <c r="AT182" s="170" t="s">
        <v>240</v>
      </c>
      <c r="AU182" s="170" t="s">
        <v>86</v>
      </c>
      <c r="AV182" s="14" t="s">
        <v>115</v>
      </c>
      <c r="AW182" s="14" t="s">
        <v>32</v>
      </c>
      <c r="AX182" s="14" t="s">
        <v>84</v>
      </c>
      <c r="AY182" s="170" t="s">
        <v>177</v>
      </c>
    </row>
    <row r="183" spans="2:65" s="1" customFormat="1" ht="21.75" customHeight="1">
      <c r="B183" s="32"/>
      <c r="C183" s="136" t="s">
        <v>360</v>
      </c>
      <c r="D183" s="136" t="s">
        <v>180</v>
      </c>
      <c r="E183" s="137" t="s">
        <v>407</v>
      </c>
      <c r="F183" s="138" t="s">
        <v>408</v>
      </c>
      <c r="G183" s="139" t="s">
        <v>368</v>
      </c>
      <c r="H183" s="140">
        <v>412.5</v>
      </c>
      <c r="I183" s="141"/>
      <c r="J183" s="142">
        <f>ROUND(I183*H183,2)</f>
        <v>0</v>
      </c>
      <c r="K183" s="138" t="s">
        <v>237</v>
      </c>
      <c r="L183" s="32"/>
      <c r="M183" s="143" t="s">
        <v>1</v>
      </c>
      <c r="N183" s="144" t="s">
        <v>42</v>
      </c>
      <c r="P183" s="145">
        <f>O183*H183</f>
        <v>0</v>
      </c>
      <c r="Q183" s="145">
        <v>0</v>
      </c>
      <c r="R183" s="145">
        <f>Q183*H183</f>
        <v>0</v>
      </c>
      <c r="S183" s="145">
        <v>0</v>
      </c>
      <c r="T183" s="146">
        <f>S183*H183</f>
        <v>0</v>
      </c>
      <c r="AR183" s="147" t="s">
        <v>115</v>
      </c>
      <c r="AT183" s="147" t="s">
        <v>180</v>
      </c>
      <c r="AU183" s="147" t="s">
        <v>86</v>
      </c>
      <c r="AY183" s="17" t="s">
        <v>177</v>
      </c>
      <c r="BE183" s="148">
        <f>IF(N183="základní",J183,0)</f>
        <v>0</v>
      </c>
      <c r="BF183" s="148">
        <f>IF(N183="snížená",J183,0)</f>
        <v>0</v>
      </c>
      <c r="BG183" s="148">
        <f>IF(N183="zákl. přenesená",J183,0)</f>
        <v>0</v>
      </c>
      <c r="BH183" s="148">
        <f>IF(N183="sníž. přenesená",J183,0)</f>
        <v>0</v>
      </c>
      <c r="BI183" s="148">
        <f>IF(N183="nulová",J183,0)</f>
        <v>0</v>
      </c>
      <c r="BJ183" s="17" t="s">
        <v>84</v>
      </c>
      <c r="BK183" s="148">
        <f>ROUND(I183*H183,2)</f>
        <v>0</v>
      </c>
      <c r="BL183" s="17" t="s">
        <v>115</v>
      </c>
      <c r="BM183" s="147" t="s">
        <v>4655</v>
      </c>
    </row>
    <row r="184" spans="2:65" s="1" customFormat="1" ht="19.5">
      <c r="B184" s="32"/>
      <c r="D184" s="149" t="s">
        <v>186</v>
      </c>
      <c r="F184" s="150" t="s">
        <v>410</v>
      </c>
      <c r="I184" s="151"/>
      <c r="L184" s="32"/>
      <c r="M184" s="152"/>
      <c r="T184" s="56"/>
      <c r="AT184" s="17" t="s">
        <v>186</v>
      </c>
      <c r="AU184" s="17" t="s">
        <v>86</v>
      </c>
    </row>
    <row r="185" spans="2:65" s="12" customFormat="1" ht="11.25">
      <c r="B185" s="156"/>
      <c r="D185" s="149" t="s">
        <v>240</v>
      </c>
      <c r="E185" s="157" t="s">
        <v>1</v>
      </c>
      <c r="F185" s="158" t="s">
        <v>4656</v>
      </c>
      <c r="H185" s="159">
        <v>412.5</v>
      </c>
      <c r="I185" s="160"/>
      <c r="L185" s="156"/>
      <c r="M185" s="161"/>
      <c r="T185" s="162"/>
      <c r="AT185" s="157" t="s">
        <v>240</v>
      </c>
      <c r="AU185" s="157" t="s">
        <v>86</v>
      </c>
      <c r="AV185" s="12" t="s">
        <v>86</v>
      </c>
      <c r="AW185" s="12" t="s">
        <v>32</v>
      </c>
      <c r="AX185" s="12" t="s">
        <v>84</v>
      </c>
      <c r="AY185" s="157" t="s">
        <v>177</v>
      </c>
    </row>
    <row r="186" spans="2:65" s="1" customFormat="1" ht="16.5" customHeight="1">
      <c r="B186" s="32"/>
      <c r="C186" s="136" t="s">
        <v>365</v>
      </c>
      <c r="D186" s="136" t="s">
        <v>180</v>
      </c>
      <c r="E186" s="137" t="s">
        <v>413</v>
      </c>
      <c r="F186" s="138" t="s">
        <v>414</v>
      </c>
      <c r="G186" s="139" t="s">
        <v>368</v>
      </c>
      <c r="H186" s="140">
        <v>1100</v>
      </c>
      <c r="I186" s="141"/>
      <c r="J186" s="142">
        <f>ROUND(I186*H186,2)</f>
        <v>0</v>
      </c>
      <c r="K186" s="138" t="s">
        <v>237</v>
      </c>
      <c r="L186" s="32"/>
      <c r="M186" s="143" t="s">
        <v>1</v>
      </c>
      <c r="N186" s="144" t="s">
        <v>42</v>
      </c>
      <c r="P186" s="145">
        <f>O186*H186</f>
        <v>0</v>
      </c>
      <c r="Q186" s="145">
        <v>0</v>
      </c>
      <c r="R186" s="145">
        <f>Q186*H186</f>
        <v>0</v>
      </c>
      <c r="S186" s="145">
        <v>0</v>
      </c>
      <c r="T186" s="146">
        <f>S186*H186</f>
        <v>0</v>
      </c>
      <c r="AR186" s="147" t="s">
        <v>115</v>
      </c>
      <c r="AT186" s="147" t="s">
        <v>180</v>
      </c>
      <c r="AU186" s="147" t="s">
        <v>86</v>
      </c>
      <c r="AY186" s="17" t="s">
        <v>177</v>
      </c>
      <c r="BE186" s="148">
        <f>IF(N186="základní",J186,0)</f>
        <v>0</v>
      </c>
      <c r="BF186" s="148">
        <f>IF(N186="snížená",J186,0)</f>
        <v>0</v>
      </c>
      <c r="BG186" s="148">
        <f>IF(N186="zákl. přenesená",J186,0)</f>
        <v>0</v>
      </c>
      <c r="BH186" s="148">
        <f>IF(N186="sníž. přenesená",J186,0)</f>
        <v>0</v>
      </c>
      <c r="BI186" s="148">
        <f>IF(N186="nulová",J186,0)</f>
        <v>0</v>
      </c>
      <c r="BJ186" s="17" t="s">
        <v>84</v>
      </c>
      <c r="BK186" s="148">
        <f>ROUND(I186*H186,2)</f>
        <v>0</v>
      </c>
      <c r="BL186" s="17" t="s">
        <v>115</v>
      </c>
      <c r="BM186" s="147" t="s">
        <v>4657</v>
      </c>
    </row>
    <row r="187" spans="2:65" s="1" customFormat="1" ht="11.25">
      <c r="B187" s="32"/>
      <c r="D187" s="149" t="s">
        <v>186</v>
      </c>
      <c r="F187" s="150" t="s">
        <v>416</v>
      </c>
      <c r="I187" s="151"/>
      <c r="L187" s="32"/>
      <c r="M187" s="152"/>
      <c r="T187" s="56"/>
      <c r="AT187" s="17" t="s">
        <v>186</v>
      </c>
      <c r="AU187" s="17" t="s">
        <v>86</v>
      </c>
    </row>
    <row r="188" spans="2:65" s="12" customFormat="1" ht="11.25">
      <c r="B188" s="156"/>
      <c r="D188" s="149" t="s">
        <v>240</v>
      </c>
      <c r="E188" s="157" t="s">
        <v>1</v>
      </c>
      <c r="F188" s="158" t="s">
        <v>4658</v>
      </c>
      <c r="H188" s="159">
        <v>1100</v>
      </c>
      <c r="I188" s="160"/>
      <c r="L188" s="156"/>
      <c r="M188" s="161"/>
      <c r="T188" s="162"/>
      <c r="AT188" s="157" t="s">
        <v>240</v>
      </c>
      <c r="AU188" s="157" t="s">
        <v>86</v>
      </c>
      <c r="AV188" s="12" t="s">
        <v>86</v>
      </c>
      <c r="AW188" s="12" t="s">
        <v>32</v>
      </c>
      <c r="AX188" s="12" t="s">
        <v>84</v>
      </c>
      <c r="AY188" s="157" t="s">
        <v>177</v>
      </c>
    </row>
    <row r="189" spans="2:65" s="11" customFormat="1" ht="22.9" customHeight="1">
      <c r="B189" s="124"/>
      <c r="D189" s="125" t="s">
        <v>76</v>
      </c>
      <c r="E189" s="134" t="s">
        <v>176</v>
      </c>
      <c r="F189" s="134" t="s">
        <v>4659</v>
      </c>
      <c r="I189" s="127"/>
      <c r="J189" s="135">
        <f>BK189</f>
        <v>0</v>
      </c>
      <c r="L189" s="124"/>
      <c r="M189" s="129"/>
      <c r="P189" s="130">
        <f>SUM(P190:P233)</f>
        <v>0</v>
      </c>
      <c r="R189" s="130">
        <f>SUM(R190:R233)</f>
        <v>37.840200000000003</v>
      </c>
      <c r="T189" s="131">
        <f>SUM(T190:T233)</f>
        <v>0</v>
      </c>
      <c r="AR189" s="125" t="s">
        <v>84</v>
      </c>
      <c r="AT189" s="132" t="s">
        <v>76</v>
      </c>
      <c r="AU189" s="132" t="s">
        <v>84</v>
      </c>
      <c r="AY189" s="125" t="s">
        <v>177</v>
      </c>
      <c r="BK189" s="133">
        <f>SUM(BK190:BK233)</f>
        <v>0</v>
      </c>
    </row>
    <row r="190" spans="2:65" s="1" customFormat="1" ht="24.2" customHeight="1">
      <c r="B190" s="32"/>
      <c r="C190" s="136" t="s">
        <v>372</v>
      </c>
      <c r="D190" s="136" t="s">
        <v>180</v>
      </c>
      <c r="E190" s="137" t="s">
        <v>4660</v>
      </c>
      <c r="F190" s="138" t="s">
        <v>4661</v>
      </c>
      <c r="G190" s="139" t="s">
        <v>368</v>
      </c>
      <c r="H190" s="140">
        <v>115</v>
      </c>
      <c r="I190" s="141"/>
      <c r="J190" s="142">
        <f>ROUND(I190*H190,2)</f>
        <v>0</v>
      </c>
      <c r="K190" s="138" t="s">
        <v>1</v>
      </c>
      <c r="L190" s="32"/>
      <c r="M190" s="143" t="s">
        <v>1</v>
      </c>
      <c r="N190" s="144" t="s">
        <v>42</v>
      </c>
      <c r="P190" s="145">
        <f>O190*H190</f>
        <v>0</v>
      </c>
      <c r="Q190" s="145">
        <v>0</v>
      </c>
      <c r="R190" s="145">
        <f>Q190*H190</f>
        <v>0</v>
      </c>
      <c r="S190" s="145">
        <v>0</v>
      </c>
      <c r="T190" s="146">
        <f>S190*H190</f>
        <v>0</v>
      </c>
      <c r="AR190" s="147" t="s">
        <v>115</v>
      </c>
      <c r="AT190" s="147" t="s">
        <v>180</v>
      </c>
      <c r="AU190" s="147" t="s">
        <v>86</v>
      </c>
      <c r="AY190" s="17" t="s">
        <v>177</v>
      </c>
      <c r="BE190" s="148">
        <f>IF(N190="základní",J190,0)</f>
        <v>0</v>
      </c>
      <c r="BF190" s="148">
        <f>IF(N190="snížená",J190,0)</f>
        <v>0</v>
      </c>
      <c r="BG190" s="148">
        <f>IF(N190="zákl. přenesená",J190,0)</f>
        <v>0</v>
      </c>
      <c r="BH190" s="148">
        <f>IF(N190="sníž. přenesená",J190,0)</f>
        <v>0</v>
      </c>
      <c r="BI190" s="148">
        <f>IF(N190="nulová",J190,0)</f>
        <v>0</v>
      </c>
      <c r="BJ190" s="17" t="s">
        <v>84</v>
      </c>
      <c r="BK190" s="148">
        <f>ROUND(I190*H190,2)</f>
        <v>0</v>
      </c>
      <c r="BL190" s="17" t="s">
        <v>115</v>
      </c>
      <c r="BM190" s="147" t="s">
        <v>4662</v>
      </c>
    </row>
    <row r="191" spans="2:65" s="1" customFormat="1" ht="11.25">
      <c r="B191" s="32"/>
      <c r="D191" s="149" t="s">
        <v>186</v>
      </c>
      <c r="F191" s="150" t="s">
        <v>4661</v>
      </c>
      <c r="I191" s="151"/>
      <c r="L191" s="32"/>
      <c r="M191" s="152"/>
      <c r="T191" s="56"/>
      <c r="AT191" s="17" t="s">
        <v>186</v>
      </c>
      <c r="AU191" s="17" t="s">
        <v>86</v>
      </c>
    </row>
    <row r="192" spans="2:65" s="12" customFormat="1" ht="11.25">
      <c r="B192" s="156"/>
      <c r="D192" s="149" t="s">
        <v>240</v>
      </c>
      <c r="E192" s="157" t="s">
        <v>1</v>
      </c>
      <c r="F192" s="158" t="s">
        <v>4663</v>
      </c>
      <c r="H192" s="159">
        <v>115</v>
      </c>
      <c r="I192" s="160"/>
      <c r="L192" s="156"/>
      <c r="M192" s="161"/>
      <c r="T192" s="162"/>
      <c r="AT192" s="157" t="s">
        <v>240</v>
      </c>
      <c r="AU192" s="157" t="s">
        <v>86</v>
      </c>
      <c r="AV192" s="12" t="s">
        <v>86</v>
      </c>
      <c r="AW192" s="12" t="s">
        <v>32</v>
      </c>
      <c r="AX192" s="12" t="s">
        <v>84</v>
      </c>
      <c r="AY192" s="157" t="s">
        <v>177</v>
      </c>
    </row>
    <row r="193" spans="2:65" s="1" customFormat="1" ht="16.5" customHeight="1">
      <c r="B193" s="32"/>
      <c r="C193" s="136" t="s">
        <v>378</v>
      </c>
      <c r="D193" s="136" t="s">
        <v>180</v>
      </c>
      <c r="E193" s="137" t="s">
        <v>4664</v>
      </c>
      <c r="F193" s="138" t="s">
        <v>4665</v>
      </c>
      <c r="G193" s="139" t="s">
        <v>368</v>
      </c>
      <c r="H193" s="140">
        <v>115</v>
      </c>
      <c r="I193" s="141"/>
      <c r="J193" s="142">
        <f>ROUND(I193*H193,2)</f>
        <v>0</v>
      </c>
      <c r="K193" s="138" t="s">
        <v>1</v>
      </c>
      <c r="L193" s="32"/>
      <c r="M193" s="143" t="s">
        <v>1</v>
      </c>
      <c r="N193" s="144" t="s">
        <v>42</v>
      </c>
      <c r="P193" s="145">
        <f>O193*H193</f>
        <v>0</v>
      </c>
      <c r="Q193" s="145">
        <v>0</v>
      </c>
      <c r="R193" s="145">
        <f>Q193*H193</f>
        <v>0</v>
      </c>
      <c r="S193" s="145">
        <v>0</v>
      </c>
      <c r="T193" s="146">
        <f>S193*H193</f>
        <v>0</v>
      </c>
      <c r="AR193" s="147" t="s">
        <v>115</v>
      </c>
      <c r="AT193" s="147" t="s">
        <v>180</v>
      </c>
      <c r="AU193" s="147" t="s">
        <v>86</v>
      </c>
      <c r="AY193" s="17" t="s">
        <v>177</v>
      </c>
      <c r="BE193" s="148">
        <f>IF(N193="základní",J193,0)</f>
        <v>0</v>
      </c>
      <c r="BF193" s="148">
        <f>IF(N193="snížená",J193,0)</f>
        <v>0</v>
      </c>
      <c r="BG193" s="148">
        <f>IF(N193="zákl. přenesená",J193,0)</f>
        <v>0</v>
      </c>
      <c r="BH193" s="148">
        <f>IF(N193="sníž. přenesená",J193,0)</f>
        <v>0</v>
      </c>
      <c r="BI193" s="148">
        <f>IF(N193="nulová",J193,0)</f>
        <v>0</v>
      </c>
      <c r="BJ193" s="17" t="s">
        <v>84</v>
      </c>
      <c r="BK193" s="148">
        <f>ROUND(I193*H193,2)</f>
        <v>0</v>
      </c>
      <c r="BL193" s="17" t="s">
        <v>115</v>
      </c>
      <c r="BM193" s="147" t="s">
        <v>4666</v>
      </c>
    </row>
    <row r="194" spans="2:65" s="1" customFormat="1" ht="11.25">
      <c r="B194" s="32"/>
      <c r="D194" s="149" t="s">
        <v>186</v>
      </c>
      <c r="F194" s="150" t="s">
        <v>4667</v>
      </c>
      <c r="I194" s="151"/>
      <c r="L194" s="32"/>
      <c r="M194" s="152"/>
      <c r="T194" s="56"/>
      <c r="AT194" s="17" t="s">
        <v>186</v>
      </c>
      <c r="AU194" s="17" t="s">
        <v>86</v>
      </c>
    </row>
    <row r="195" spans="2:65" s="12" customFormat="1" ht="11.25">
      <c r="B195" s="156"/>
      <c r="D195" s="149" t="s">
        <v>240</v>
      </c>
      <c r="E195" s="157" t="s">
        <v>1</v>
      </c>
      <c r="F195" s="158" t="s">
        <v>4663</v>
      </c>
      <c r="H195" s="159">
        <v>115</v>
      </c>
      <c r="I195" s="160"/>
      <c r="L195" s="156"/>
      <c r="M195" s="161"/>
      <c r="T195" s="162"/>
      <c r="AT195" s="157" t="s">
        <v>240</v>
      </c>
      <c r="AU195" s="157" t="s">
        <v>86</v>
      </c>
      <c r="AV195" s="12" t="s">
        <v>86</v>
      </c>
      <c r="AW195" s="12" t="s">
        <v>32</v>
      </c>
      <c r="AX195" s="12" t="s">
        <v>84</v>
      </c>
      <c r="AY195" s="157" t="s">
        <v>177</v>
      </c>
    </row>
    <row r="196" spans="2:65" s="1" customFormat="1" ht="16.5" customHeight="1">
      <c r="B196" s="32"/>
      <c r="C196" s="136" t="s">
        <v>7</v>
      </c>
      <c r="D196" s="136" t="s">
        <v>180</v>
      </c>
      <c r="E196" s="137" t="s">
        <v>4668</v>
      </c>
      <c r="F196" s="138" t="s">
        <v>4669</v>
      </c>
      <c r="G196" s="139" t="s">
        <v>368</v>
      </c>
      <c r="H196" s="140">
        <v>170</v>
      </c>
      <c r="I196" s="141"/>
      <c r="J196" s="142">
        <f>ROUND(I196*H196,2)</f>
        <v>0</v>
      </c>
      <c r="K196" s="138" t="s">
        <v>237</v>
      </c>
      <c r="L196" s="32"/>
      <c r="M196" s="143" t="s">
        <v>1</v>
      </c>
      <c r="N196" s="144" t="s">
        <v>42</v>
      </c>
      <c r="P196" s="145">
        <f>O196*H196</f>
        <v>0</v>
      </c>
      <c r="Q196" s="145">
        <v>0</v>
      </c>
      <c r="R196" s="145">
        <f>Q196*H196</f>
        <v>0</v>
      </c>
      <c r="S196" s="145">
        <v>0</v>
      </c>
      <c r="T196" s="146">
        <f>S196*H196</f>
        <v>0</v>
      </c>
      <c r="AR196" s="147" t="s">
        <v>115</v>
      </c>
      <c r="AT196" s="147" t="s">
        <v>180</v>
      </c>
      <c r="AU196" s="147" t="s">
        <v>86</v>
      </c>
      <c r="AY196" s="17" t="s">
        <v>177</v>
      </c>
      <c r="BE196" s="148">
        <f>IF(N196="základní",J196,0)</f>
        <v>0</v>
      </c>
      <c r="BF196" s="148">
        <f>IF(N196="snížená",J196,0)</f>
        <v>0</v>
      </c>
      <c r="BG196" s="148">
        <f>IF(N196="zákl. přenesená",J196,0)</f>
        <v>0</v>
      </c>
      <c r="BH196" s="148">
        <f>IF(N196="sníž. přenesená",J196,0)</f>
        <v>0</v>
      </c>
      <c r="BI196" s="148">
        <f>IF(N196="nulová",J196,0)</f>
        <v>0</v>
      </c>
      <c r="BJ196" s="17" t="s">
        <v>84</v>
      </c>
      <c r="BK196" s="148">
        <f>ROUND(I196*H196,2)</f>
        <v>0</v>
      </c>
      <c r="BL196" s="17" t="s">
        <v>115</v>
      </c>
      <c r="BM196" s="147" t="s">
        <v>4670</v>
      </c>
    </row>
    <row r="197" spans="2:65" s="1" customFormat="1" ht="11.25">
      <c r="B197" s="32"/>
      <c r="D197" s="149" t="s">
        <v>186</v>
      </c>
      <c r="F197" s="150" t="s">
        <v>4671</v>
      </c>
      <c r="I197" s="151"/>
      <c r="L197" s="32"/>
      <c r="M197" s="152"/>
      <c r="T197" s="56"/>
      <c r="AT197" s="17" t="s">
        <v>186</v>
      </c>
      <c r="AU197" s="17" t="s">
        <v>86</v>
      </c>
    </row>
    <row r="198" spans="2:65" s="12" customFormat="1" ht="11.25">
      <c r="B198" s="156"/>
      <c r="D198" s="149" t="s">
        <v>240</v>
      </c>
      <c r="E198" s="157" t="s">
        <v>1</v>
      </c>
      <c r="F198" s="158" t="s">
        <v>4672</v>
      </c>
      <c r="H198" s="159">
        <v>60</v>
      </c>
      <c r="I198" s="160"/>
      <c r="L198" s="156"/>
      <c r="M198" s="161"/>
      <c r="T198" s="162"/>
      <c r="AT198" s="157" t="s">
        <v>240</v>
      </c>
      <c r="AU198" s="157" t="s">
        <v>86</v>
      </c>
      <c r="AV198" s="12" t="s">
        <v>86</v>
      </c>
      <c r="AW198" s="12" t="s">
        <v>32</v>
      </c>
      <c r="AX198" s="12" t="s">
        <v>77</v>
      </c>
      <c r="AY198" s="157" t="s">
        <v>177</v>
      </c>
    </row>
    <row r="199" spans="2:65" s="12" customFormat="1" ht="11.25">
      <c r="B199" s="156"/>
      <c r="D199" s="149" t="s">
        <v>240</v>
      </c>
      <c r="E199" s="157" t="s">
        <v>1</v>
      </c>
      <c r="F199" s="158" t="s">
        <v>4673</v>
      </c>
      <c r="H199" s="159">
        <v>20</v>
      </c>
      <c r="I199" s="160"/>
      <c r="L199" s="156"/>
      <c r="M199" s="161"/>
      <c r="T199" s="162"/>
      <c r="AT199" s="157" t="s">
        <v>240</v>
      </c>
      <c r="AU199" s="157" t="s">
        <v>86</v>
      </c>
      <c r="AV199" s="12" t="s">
        <v>86</v>
      </c>
      <c r="AW199" s="12" t="s">
        <v>32</v>
      </c>
      <c r="AX199" s="12" t="s">
        <v>77</v>
      </c>
      <c r="AY199" s="157" t="s">
        <v>177</v>
      </c>
    </row>
    <row r="200" spans="2:65" s="12" customFormat="1" ht="11.25">
      <c r="B200" s="156"/>
      <c r="D200" s="149" t="s">
        <v>240</v>
      </c>
      <c r="E200" s="157" t="s">
        <v>1</v>
      </c>
      <c r="F200" s="158" t="s">
        <v>4674</v>
      </c>
      <c r="H200" s="159">
        <v>90</v>
      </c>
      <c r="I200" s="160"/>
      <c r="L200" s="156"/>
      <c r="M200" s="161"/>
      <c r="T200" s="162"/>
      <c r="AT200" s="157" t="s">
        <v>240</v>
      </c>
      <c r="AU200" s="157" t="s">
        <v>86</v>
      </c>
      <c r="AV200" s="12" t="s">
        <v>86</v>
      </c>
      <c r="AW200" s="12" t="s">
        <v>32</v>
      </c>
      <c r="AX200" s="12" t="s">
        <v>77</v>
      </c>
      <c r="AY200" s="157" t="s">
        <v>177</v>
      </c>
    </row>
    <row r="201" spans="2:65" s="14" customFormat="1" ht="11.25">
      <c r="B201" s="169"/>
      <c r="D201" s="149" t="s">
        <v>240</v>
      </c>
      <c r="E201" s="170" t="s">
        <v>1</v>
      </c>
      <c r="F201" s="171" t="s">
        <v>263</v>
      </c>
      <c r="H201" s="172">
        <v>170</v>
      </c>
      <c r="I201" s="173"/>
      <c r="L201" s="169"/>
      <c r="M201" s="174"/>
      <c r="T201" s="175"/>
      <c r="AT201" s="170" t="s">
        <v>240</v>
      </c>
      <c r="AU201" s="170" t="s">
        <v>86</v>
      </c>
      <c r="AV201" s="14" t="s">
        <v>115</v>
      </c>
      <c r="AW201" s="14" t="s">
        <v>32</v>
      </c>
      <c r="AX201" s="14" t="s">
        <v>84</v>
      </c>
      <c r="AY201" s="170" t="s">
        <v>177</v>
      </c>
    </row>
    <row r="202" spans="2:65" s="1" customFormat="1" ht="16.5" customHeight="1">
      <c r="B202" s="32"/>
      <c r="C202" s="136" t="s">
        <v>390</v>
      </c>
      <c r="D202" s="136" t="s">
        <v>180</v>
      </c>
      <c r="E202" s="137" t="s">
        <v>4675</v>
      </c>
      <c r="F202" s="138" t="s">
        <v>4676</v>
      </c>
      <c r="G202" s="139" t="s">
        <v>368</v>
      </c>
      <c r="H202" s="140">
        <v>173.3</v>
      </c>
      <c r="I202" s="141"/>
      <c r="J202" s="142">
        <f>ROUND(I202*H202,2)</f>
        <v>0</v>
      </c>
      <c r="K202" s="138" t="s">
        <v>237</v>
      </c>
      <c r="L202" s="32"/>
      <c r="M202" s="143" t="s">
        <v>1</v>
      </c>
      <c r="N202" s="144" t="s">
        <v>42</v>
      </c>
      <c r="P202" s="145">
        <f>O202*H202</f>
        <v>0</v>
      </c>
      <c r="Q202" s="145">
        <v>0</v>
      </c>
      <c r="R202" s="145">
        <f>Q202*H202</f>
        <v>0</v>
      </c>
      <c r="S202" s="145">
        <v>0</v>
      </c>
      <c r="T202" s="146">
        <f>S202*H202</f>
        <v>0</v>
      </c>
      <c r="AR202" s="147" t="s">
        <v>115</v>
      </c>
      <c r="AT202" s="147" t="s">
        <v>180</v>
      </c>
      <c r="AU202" s="147" t="s">
        <v>86</v>
      </c>
      <c r="AY202" s="17" t="s">
        <v>177</v>
      </c>
      <c r="BE202" s="148">
        <f>IF(N202="základní",J202,0)</f>
        <v>0</v>
      </c>
      <c r="BF202" s="148">
        <f>IF(N202="snížená",J202,0)</f>
        <v>0</v>
      </c>
      <c r="BG202" s="148">
        <f>IF(N202="zákl. přenesená",J202,0)</f>
        <v>0</v>
      </c>
      <c r="BH202" s="148">
        <f>IF(N202="sníž. přenesená",J202,0)</f>
        <v>0</v>
      </c>
      <c r="BI202" s="148">
        <f>IF(N202="nulová",J202,0)</f>
        <v>0</v>
      </c>
      <c r="BJ202" s="17" t="s">
        <v>84</v>
      </c>
      <c r="BK202" s="148">
        <f>ROUND(I202*H202,2)</f>
        <v>0</v>
      </c>
      <c r="BL202" s="17" t="s">
        <v>115</v>
      </c>
      <c r="BM202" s="147" t="s">
        <v>4677</v>
      </c>
    </row>
    <row r="203" spans="2:65" s="1" customFormat="1" ht="11.25">
      <c r="B203" s="32"/>
      <c r="D203" s="149" t="s">
        <v>186</v>
      </c>
      <c r="F203" s="150" t="s">
        <v>4678</v>
      </c>
      <c r="I203" s="151"/>
      <c r="L203" s="32"/>
      <c r="M203" s="152"/>
      <c r="T203" s="56"/>
      <c r="AT203" s="17" t="s">
        <v>186</v>
      </c>
      <c r="AU203" s="17" t="s">
        <v>86</v>
      </c>
    </row>
    <row r="204" spans="2:65" s="12" customFormat="1" ht="11.25">
      <c r="B204" s="156"/>
      <c r="D204" s="149" t="s">
        <v>240</v>
      </c>
      <c r="E204" s="157" t="s">
        <v>1</v>
      </c>
      <c r="F204" s="158" t="s">
        <v>4679</v>
      </c>
      <c r="H204" s="159">
        <v>173.3</v>
      </c>
      <c r="I204" s="160"/>
      <c r="L204" s="156"/>
      <c r="M204" s="161"/>
      <c r="T204" s="162"/>
      <c r="AT204" s="157" t="s">
        <v>240</v>
      </c>
      <c r="AU204" s="157" t="s">
        <v>86</v>
      </c>
      <c r="AV204" s="12" t="s">
        <v>86</v>
      </c>
      <c r="AW204" s="12" t="s">
        <v>32</v>
      </c>
      <c r="AX204" s="12" t="s">
        <v>84</v>
      </c>
      <c r="AY204" s="157" t="s">
        <v>177</v>
      </c>
    </row>
    <row r="205" spans="2:65" s="1" customFormat="1" ht="16.5" customHeight="1">
      <c r="B205" s="32"/>
      <c r="C205" s="136" t="s">
        <v>397</v>
      </c>
      <c r="D205" s="136" t="s">
        <v>180</v>
      </c>
      <c r="E205" s="137" t="s">
        <v>4680</v>
      </c>
      <c r="F205" s="138" t="s">
        <v>4681</v>
      </c>
      <c r="G205" s="139" t="s">
        <v>368</v>
      </c>
      <c r="H205" s="140">
        <v>60</v>
      </c>
      <c r="I205" s="141"/>
      <c r="J205" s="142">
        <f>ROUND(I205*H205,2)</f>
        <v>0</v>
      </c>
      <c r="K205" s="138" t="s">
        <v>237</v>
      </c>
      <c r="L205" s="32"/>
      <c r="M205" s="143" t="s">
        <v>1</v>
      </c>
      <c r="N205" s="144" t="s">
        <v>42</v>
      </c>
      <c r="P205" s="145">
        <f>O205*H205</f>
        <v>0</v>
      </c>
      <c r="Q205" s="145">
        <v>0</v>
      </c>
      <c r="R205" s="145">
        <f>Q205*H205</f>
        <v>0</v>
      </c>
      <c r="S205" s="145">
        <v>0</v>
      </c>
      <c r="T205" s="146">
        <f>S205*H205</f>
        <v>0</v>
      </c>
      <c r="AR205" s="147" t="s">
        <v>115</v>
      </c>
      <c r="AT205" s="147" t="s">
        <v>180</v>
      </c>
      <c r="AU205" s="147" t="s">
        <v>86</v>
      </c>
      <c r="AY205" s="17" t="s">
        <v>177</v>
      </c>
      <c r="BE205" s="148">
        <f>IF(N205="základní",J205,0)</f>
        <v>0</v>
      </c>
      <c r="BF205" s="148">
        <f>IF(N205="snížená",J205,0)</f>
        <v>0</v>
      </c>
      <c r="BG205" s="148">
        <f>IF(N205="zákl. přenesená",J205,0)</f>
        <v>0</v>
      </c>
      <c r="BH205" s="148">
        <f>IF(N205="sníž. přenesená",J205,0)</f>
        <v>0</v>
      </c>
      <c r="BI205" s="148">
        <f>IF(N205="nulová",J205,0)</f>
        <v>0</v>
      </c>
      <c r="BJ205" s="17" t="s">
        <v>84</v>
      </c>
      <c r="BK205" s="148">
        <f>ROUND(I205*H205,2)</f>
        <v>0</v>
      </c>
      <c r="BL205" s="17" t="s">
        <v>115</v>
      </c>
      <c r="BM205" s="147" t="s">
        <v>4682</v>
      </c>
    </row>
    <row r="206" spans="2:65" s="1" customFormat="1" ht="11.25">
      <c r="B206" s="32"/>
      <c r="D206" s="149" t="s">
        <v>186</v>
      </c>
      <c r="F206" s="150" t="s">
        <v>4683</v>
      </c>
      <c r="I206" s="151"/>
      <c r="L206" s="32"/>
      <c r="M206" s="152"/>
      <c r="T206" s="56"/>
      <c r="AT206" s="17" t="s">
        <v>186</v>
      </c>
      <c r="AU206" s="17" t="s">
        <v>86</v>
      </c>
    </row>
    <row r="207" spans="2:65" s="12" customFormat="1" ht="11.25">
      <c r="B207" s="156"/>
      <c r="D207" s="149" t="s">
        <v>240</v>
      </c>
      <c r="E207" s="157" t="s">
        <v>1</v>
      </c>
      <c r="F207" s="158" t="s">
        <v>4672</v>
      </c>
      <c r="H207" s="159">
        <v>60</v>
      </c>
      <c r="I207" s="160"/>
      <c r="L207" s="156"/>
      <c r="M207" s="161"/>
      <c r="T207" s="162"/>
      <c r="AT207" s="157" t="s">
        <v>240</v>
      </c>
      <c r="AU207" s="157" t="s">
        <v>86</v>
      </c>
      <c r="AV207" s="12" t="s">
        <v>86</v>
      </c>
      <c r="AW207" s="12" t="s">
        <v>32</v>
      </c>
      <c r="AX207" s="12" t="s">
        <v>84</v>
      </c>
      <c r="AY207" s="157" t="s">
        <v>177</v>
      </c>
    </row>
    <row r="208" spans="2:65" s="1" customFormat="1" ht="16.5" customHeight="1">
      <c r="B208" s="32"/>
      <c r="C208" s="136" t="s">
        <v>402</v>
      </c>
      <c r="D208" s="136" t="s">
        <v>180</v>
      </c>
      <c r="E208" s="137" t="s">
        <v>4684</v>
      </c>
      <c r="F208" s="138" t="s">
        <v>4685</v>
      </c>
      <c r="G208" s="139" t="s">
        <v>368</v>
      </c>
      <c r="H208" s="140">
        <v>20</v>
      </c>
      <c r="I208" s="141"/>
      <c r="J208" s="142">
        <f>ROUND(I208*H208,2)</f>
        <v>0</v>
      </c>
      <c r="K208" s="138" t="s">
        <v>237</v>
      </c>
      <c r="L208" s="32"/>
      <c r="M208" s="143" t="s">
        <v>1</v>
      </c>
      <c r="N208" s="144" t="s">
        <v>42</v>
      </c>
      <c r="P208" s="145">
        <f>O208*H208</f>
        <v>0</v>
      </c>
      <c r="Q208" s="145">
        <v>0</v>
      </c>
      <c r="R208" s="145">
        <f>Q208*H208</f>
        <v>0</v>
      </c>
      <c r="S208" s="145">
        <v>0</v>
      </c>
      <c r="T208" s="146">
        <f>S208*H208</f>
        <v>0</v>
      </c>
      <c r="AR208" s="147" t="s">
        <v>115</v>
      </c>
      <c r="AT208" s="147" t="s">
        <v>180</v>
      </c>
      <c r="AU208" s="147" t="s">
        <v>86</v>
      </c>
      <c r="AY208" s="17" t="s">
        <v>177</v>
      </c>
      <c r="BE208" s="148">
        <f>IF(N208="základní",J208,0)</f>
        <v>0</v>
      </c>
      <c r="BF208" s="148">
        <f>IF(N208="snížená",J208,0)</f>
        <v>0</v>
      </c>
      <c r="BG208" s="148">
        <f>IF(N208="zákl. přenesená",J208,0)</f>
        <v>0</v>
      </c>
      <c r="BH208" s="148">
        <f>IF(N208="sníž. přenesená",J208,0)</f>
        <v>0</v>
      </c>
      <c r="BI208" s="148">
        <f>IF(N208="nulová",J208,0)</f>
        <v>0</v>
      </c>
      <c r="BJ208" s="17" t="s">
        <v>84</v>
      </c>
      <c r="BK208" s="148">
        <f>ROUND(I208*H208,2)</f>
        <v>0</v>
      </c>
      <c r="BL208" s="17" t="s">
        <v>115</v>
      </c>
      <c r="BM208" s="147" t="s">
        <v>4686</v>
      </c>
    </row>
    <row r="209" spans="2:65" s="1" customFormat="1" ht="11.25">
      <c r="B209" s="32"/>
      <c r="D209" s="149" t="s">
        <v>186</v>
      </c>
      <c r="F209" s="150" t="s">
        <v>4687</v>
      </c>
      <c r="I209" s="151"/>
      <c r="L209" s="32"/>
      <c r="M209" s="152"/>
      <c r="T209" s="56"/>
      <c r="AT209" s="17" t="s">
        <v>186</v>
      </c>
      <c r="AU209" s="17" t="s">
        <v>86</v>
      </c>
    </row>
    <row r="210" spans="2:65" s="12" customFormat="1" ht="11.25">
      <c r="B210" s="156"/>
      <c r="D210" s="149" t="s">
        <v>240</v>
      </c>
      <c r="E210" s="157" t="s">
        <v>1</v>
      </c>
      <c r="F210" s="158" t="s">
        <v>4673</v>
      </c>
      <c r="H210" s="159">
        <v>20</v>
      </c>
      <c r="I210" s="160"/>
      <c r="L210" s="156"/>
      <c r="M210" s="161"/>
      <c r="T210" s="162"/>
      <c r="AT210" s="157" t="s">
        <v>240</v>
      </c>
      <c r="AU210" s="157" t="s">
        <v>86</v>
      </c>
      <c r="AV210" s="12" t="s">
        <v>86</v>
      </c>
      <c r="AW210" s="12" t="s">
        <v>32</v>
      </c>
      <c r="AX210" s="12" t="s">
        <v>84</v>
      </c>
      <c r="AY210" s="157" t="s">
        <v>177</v>
      </c>
    </row>
    <row r="211" spans="2:65" s="1" customFormat="1" ht="16.5" customHeight="1">
      <c r="B211" s="32"/>
      <c r="C211" s="136" t="s">
        <v>406</v>
      </c>
      <c r="D211" s="136" t="s">
        <v>180</v>
      </c>
      <c r="E211" s="137" t="s">
        <v>4688</v>
      </c>
      <c r="F211" s="138" t="s">
        <v>4689</v>
      </c>
      <c r="G211" s="139" t="s">
        <v>368</v>
      </c>
      <c r="H211" s="140">
        <v>20</v>
      </c>
      <c r="I211" s="141"/>
      <c r="J211" s="142">
        <f>ROUND(I211*H211,2)</f>
        <v>0</v>
      </c>
      <c r="K211" s="138" t="s">
        <v>237</v>
      </c>
      <c r="L211" s="32"/>
      <c r="M211" s="143" t="s">
        <v>1</v>
      </c>
      <c r="N211" s="144" t="s">
        <v>42</v>
      </c>
      <c r="P211" s="145">
        <f>O211*H211</f>
        <v>0</v>
      </c>
      <c r="Q211" s="145">
        <v>0</v>
      </c>
      <c r="R211" s="145">
        <f>Q211*H211</f>
        <v>0</v>
      </c>
      <c r="S211" s="145">
        <v>0</v>
      </c>
      <c r="T211" s="146">
        <f>S211*H211</f>
        <v>0</v>
      </c>
      <c r="AR211" s="147" t="s">
        <v>115</v>
      </c>
      <c r="AT211" s="147" t="s">
        <v>180</v>
      </c>
      <c r="AU211" s="147" t="s">
        <v>86</v>
      </c>
      <c r="AY211" s="17" t="s">
        <v>177</v>
      </c>
      <c r="BE211" s="148">
        <f>IF(N211="základní",J211,0)</f>
        <v>0</v>
      </c>
      <c r="BF211" s="148">
        <f>IF(N211="snížená",J211,0)</f>
        <v>0</v>
      </c>
      <c r="BG211" s="148">
        <f>IF(N211="zákl. přenesená",J211,0)</f>
        <v>0</v>
      </c>
      <c r="BH211" s="148">
        <f>IF(N211="sníž. přenesená",J211,0)</f>
        <v>0</v>
      </c>
      <c r="BI211" s="148">
        <f>IF(N211="nulová",J211,0)</f>
        <v>0</v>
      </c>
      <c r="BJ211" s="17" t="s">
        <v>84</v>
      </c>
      <c r="BK211" s="148">
        <f>ROUND(I211*H211,2)</f>
        <v>0</v>
      </c>
      <c r="BL211" s="17" t="s">
        <v>115</v>
      </c>
      <c r="BM211" s="147" t="s">
        <v>4690</v>
      </c>
    </row>
    <row r="212" spans="2:65" s="1" customFormat="1" ht="19.5">
      <c r="B212" s="32"/>
      <c r="D212" s="149" t="s">
        <v>186</v>
      </c>
      <c r="F212" s="150" t="s">
        <v>4691</v>
      </c>
      <c r="I212" s="151"/>
      <c r="L212" s="32"/>
      <c r="M212" s="152"/>
      <c r="T212" s="56"/>
      <c r="AT212" s="17" t="s">
        <v>186</v>
      </c>
      <c r="AU212" s="17" t="s">
        <v>86</v>
      </c>
    </row>
    <row r="213" spans="2:65" s="12" customFormat="1" ht="11.25">
      <c r="B213" s="156"/>
      <c r="D213" s="149" t="s">
        <v>240</v>
      </c>
      <c r="E213" s="157" t="s">
        <v>1</v>
      </c>
      <c r="F213" s="158" t="s">
        <v>4673</v>
      </c>
      <c r="H213" s="159">
        <v>20</v>
      </c>
      <c r="I213" s="160"/>
      <c r="L213" s="156"/>
      <c r="M213" s="161"/>
      <c r="T213" s="162"/>
      <c r="AT213" s="157" t="s">
        <v>240</v>
      </c>
      <c r="AU213" s="157" t="s">
        <v>86</v>
      </c>
      <c r="AV213" s="12" t="s">
        <v>86</v>
      </c>
      <c r="AW213" s="12" t="s">
        <v>32</v>
      </c>
      <c r="AX213" s="12" t="s">
        <v>84</v>
      </c>
      <c r="AY213" s="157" t="s">
        <v>177</v>
      </c>
    </row>
    <row r="214" spans="2:65" s="1" customFormat="1" ht="16.5" customHeight="1">
      <c r="B214" s="32"/>
      <c r="C214" s="136" t="s">
        <v>412</v>
      </c>
      <c r="D214" s="136" t="s">
        <v>180</v>
      </c>
      <c r="E214" s="137" t="s">
        <v>4692</v>
      </c>
      <c r="F214" s="138" t="s">
        <v>4693</v>
      </c>
      <c r="G214" s="139" t="s">
        <v>368</v>
      </c>
      <c r="H214" s="140">
        <v>90</v>
      </c>
      <c r="I214" s="141"/>
      <c r="J214" s="142">
        <f>ROUND(I214*H214,2)</f>
        <v>0</v>
      </c>
      <c r="K214" s="138" t="s">
        <v>237</v>
      </c>
      <c r="L214" s="32"/>
      <c r="M214" s="143" t="s">
        <v>1</v>
      </c>
      <c r="N214" s="144" t="s">
        <v>42</v>
      </c>
      <c r="P214" s="145">
        <f>O214*H214</f>
        <v>0</v>
      </c>
      <c r="Q214" s="145">
        <v>8.9219999999999994E-2</v>
      </c>
      <c r="R214" s="145">
        <f>Q214*H214</f>
        <v>8.0297999999999998</v>
      </c>
      <c r="S214" s="145">
        <v>0</v>
      </c>
      <c r="T214" s="146">
        <f>S214*H214</f>
        <v>0</v>
      </c>
      <c r="AR214" s="147" t="s">
        <v>115</v>
      </c>
      <c r="AT214" s="147" t="s">
        <v>180</v>
      </c>
      <c r="AU214" s="147" t="s">
        <v>86</v>
      </c>
      <c r="AY214" s="17" t="s">
        <v>177</v>
      </c>
      <c r="BE214" s="148">
        <f>IF(N214="základní",J214,0)</f>
        <v>0</v>
      </c>
      <c r="BF214" s="148">
        <f>IF(N214="snížená",J214,0)</f>
        <v>0</v>
      </c>
      <c r="BG214" s="148">
        <f>IF(N214="zákl. přenesená",J214,0)</f>
        <v>0</v>
      </c>
      <c r="BH214" s="148">
        <f>IF(N214="sníž. přenesená",J214,0)</f>
        <v>0</v>
      </c>
      <c r="BI214" s="148">
        <f>IF(N214="nulová",J214,0)</f>
        <v>0</v>
      </c>
      <c r="BJ214" s="17" t="s">
        <v>84</v>
      </c>
      <c r="BK214" s="148">
        <f>ROUND(I214*H214,2)</f>
        <v>0</v>
      </c>
      <c r="BL214" s="17" t="s">
        <v>115</v>
      </c>
      <c r="BM214" s="147" t="s">
        <v>4694</v>
      </c>
    </row>
    <row r="215" spans="2:65" s="1" customFormat="1" ht="29.25">
      <c r="B215" s="32"/>
      <c r="D215" s="149" t="s">
        <v>186</v>
      </c>
      <c r="F215" s="150" t="s">
        <v>4695</v>
      </c>
      <c r="I215" s="151"/>
      <c r="L215" s="32"/>
      <c r="M215" s="152"/>
      <c r="T215" s="56"/>
      <c r="AT215" s="17" t="s">
        <v>186</v>
      </c>
      <c r="AU215" s="17" t="s">
        <v>86</v>
      </c>
    </row>
    <row r="216" spans="2:65" s="12" customFormat="1" ht="11.25">
      <c r="B216" s="156"/>
      <c r="D216" s="149" t="s">
        <v>240</v>
      </c>
      <c r="E216" s="157" t="s">
        <v>1</v>
      </c>
      <c r="F216" s="158" t="s">
        <v>4674</v>
      </c>
      <c r="H216" s="159">
        <v>90</v>
      </c>
      <c r="I216" s="160"/>
      <c r="L216" s="156"/>
      <c r="M216" s="161"/>
      <c r="T216" s="162"/>
      <c r="AT216" s="157" t="s">
        <v>240</v>
      </c>
      <c r="AU216" s="157" t="s">
        <v>86</v>
      </c>
      <c r="AV216" s="12" t="s">
        <v>86</v>
      </c>
      <c r="AW216" s="12" t="s">
        <v>32</v>
      </c>
      <c r="AX216" s="12" t="s">
        <v>84</v>
      </c>
      <c r="AY216" s="157" t="s">
        <v>177</v>
      </c>
    </row>
    <row r="217" spans="2:65" s="1" customFormat="1" ht="16.5" customHeight="1">
      <c r="B217" s="32"/>
      <c r="C217" s="183" t="s">
        <v>418</v>
      </c>
      <c r="D217" s="183" t="s">
        <v>344</v>
      </c>
      <c r="E217" s="184" t="s">
        <v>4696</v>
      </c>
      <c r="F217" s="185" t="s">
        <v>4697</v>
      </c>
      <c r="G217" s="186" t="s">
        <v>368</v>
      </c>
      <c r="H217" s="187">
        <v>92.7</v>
      </c>
      <c r="I217" s="188"/>
      <c r="J217" s="189">
        <f>ROUND(I217*H217,2)</f>
        <v>0</v>
      </c>
      <c r="K217" s="185" t="s">
        <v>237</v>
      </c>
      <c r="L217" s="190"/>
      <c r="M217" s="191" t="s">
        <v>1</v>
      </c>
      <c r="N217" s="192" t="s">
        <v>42</v>
      </c>
      <c r="P217" s="145">
        <f>O217*H217</f>
        <v>0</v>
      </c>
      <c r="Q217" s="145">
        <v>0.13200000000000001</v>
      </c>
      <c r="R217" s="145">
        <f>Q217*H217</f>
        <v>12.236400000000001</v>
      </c>
      <c r="S217" s="145">
        <v>0</v>
      </c>
      <c r="T217" s="146">
        <f>S217*H217</f>
        <v>0</v>
      </c>
      <c r="AR217" s="147" t="s">
        <v>290</v>
      </c>
      <c r="AT217" s="147" t="s">
        <v>344</v>
      </c>
      <c r="AU217" s="147" t="s">
        <v>86</v>
      </c>
      <c r="AY217" s="17" t="s">
        <v>177</v>
      </c>
      <c r="BE217" s="148">
        <f>IF(N217="základní",J217,0)</f>
        <v>0</v>
      </c>
      <c r="BF217" s="148">
        <f>IF(N217="snížená",J217,0)</f>
        <v>0</v>
      </c>
      <c r="BG217" s="148">
        <f>IF(N217="zákl. přenesená",J217,0)</f>
        <v>0</v>
      </c>
      <c r="BH217" s="148">
        <f>IF(N217="sníž. přenesená",J217,0)</f>
        <v>0</v>
      </c>
      <c r="BI217" s="148">
        <f>IF(N217="nulová",J217,0)</f>
        <v>0</v>
      </c>
      <c r="BJ217" s="17" t="s">
        <v>84</v>
      </c>
      <c r="BK217" s="148">
        <f>ROUND(I217*H217,2)</f>
        <v>0</v>
      </c>
      <c r="BL217" s="17" t="s">
        <v>115</v>
      </c>
      <c r="BM217" s="147" t="s">
        <v>4698</v>
      </c>
    </row>
    <row r="218" spans="2:65" s="1" customFormat="1" ht="11.25">
      <c r="B218" s="32"/>
      <c r="D218" s="149" t="s">
        <v>186</v>
      </c>
      <c r="F218" s="150" t="s">
        <v>4697</v>
      </c>
      <c r="I218" s="151"/>
      <c r="L218" s="32"/>
      <c r="M218" s="152"/>
      <c r="T218" s="56"/>
      <c r="AT218" s="17" t="s">
        <v>186</v>
      </c>
      <c r="AU218" s="17" t="s">
        <v>86</v>
      </c>
    </row>
    <row r="219" spans="2:65" s="12" customFormat="1" ht="11.25">
      <c r="B219" s="156"/>
      <c r="D219" s="149" t="s">
        <v>240</v>
      </c>
      <c r="F219" s="158" t="s">
        <v>4699</v>
      </c>
      <c r="H219" s="159">
        <v>92.7</v>
      </c>
      <c r="I219" s="160"/>
      <c r="L219" s="156"/>
      <c r="M219" s="161"/>
      <c r="T219" s="162"/>
      <c r="AT219" s="157" t="s">
        <v>240</v>
      </c>
      <c r="AU219" s="157" t="s">
        <v>86</v>
      </c>
      <c r="AV219" s="12" t="s">
        <v>86</v>
      </c>
      <c r="AW219" s="12" t="s">
        <v>4</v>
      </c>
      <c r="AX219" s="12" t="s">
        <v>84</v>
      </c>
      <c r="AY219" s="157" t="s">
        <v>177</v>
      </c>
    </row>
    <row r="220" spans="2:65" s="1" customFormat="1" ht="21.75" customHeight="1">
      <c r="B220" s="32"/>
      <c r="C220" s="136" t="s">
        <v>425</v>
      </c>
      <c r="D220" s="136" t="s">
        <v>180</v>
      </c>
      <c r="E220" s="137" t="s">
        <v>4700</v>
      </c>
      <c r="F220" s="138" t="s">
        <v>4701</v>
      </c>
      <c r="G220" s="139" t="s">
        <v>368</v>
      </c>
      <c r="H220" s="140">
        <v>60</v>
      </c>
      <c r="I220" s="141"/>
      <c r="J220" s="142">
        <f>ROUND(I220*H220,2)</f>
        <v>0</v>
      </c>
      <c r="K220" s="138" t="s">
        <v>237</v>
      </c>
      <c r="L220" s="32"/>
      <c r="M220" s="143" t="s">
        <v>1</v>
      </c>
      <c r="N220" s="144" t="s">
        <v>42</v>
      </c>
      <c r="P220" s="145">
        <f>O220*H220</f>
        <v>0</v>
      </c>
      <c r="Q220" s="145">
        <v>0.11162</v>
      </c>
      <c r="R220" s="145">
        <f>Q220*H220</f>
        <v>6.6971999999999996</v>
      </c>
      <c r="S220" s="145">
        <v>0</v>
      </c>
      <c r="T220" s="146">
        <f>S220*H220</f>
        <v>0</v>
      </c>
      <c r="AR220" s="147" t="s">
        <v>115</v>
      </c>
      <c r="AT220" s="147" t="s">
        <v>180</v>
      </c>
      <c r="AU220" s="147" t="s">
        <v>86</v>
      </c>
      <c r="AY220" s="17" t="s">
        <v>177</v>
      </c>
      <c r="BE220" s="148">
        <f>IF(N220="základní",J220,0)</f>
        <v>0</v>
      </c>
      <c r="BF220" s="148">
        <f>IF(N220="snížená",J220,0)</f>
        <v>0</v>
      </c>
      <c r="BG220" s="148">
        <f>IF(N220="zákl. přenesená",J220,0)</f>
        <v>0</v>
      </c>
      <c r="BH220" s="148">
        <f>IF(N220="sníž. přenesená",J220,0)</f>
        <v>0</v>
      </c>
      <c r="BI220" s="148">
        <f>IF(N220="nulová",J220,0)</f>
        <v>0</v>
      </c>
      <c r="BJ220" s="17" t="s">
        <v>84</v>
      </c>
      <c r="BK220" s="148">
        <f>ROUND(I220*H220,2)</f>
        <v>0</v>
      </c>
      <c r="BL220" s="17" t="s">
        <v>115</v>
      </c>
      <c r="BM220" s="147" t="s">
        <v>4702</v>
      </c>
    </row>
    <row r="221" spans="2:65" s="1" customFormat="1" ht="29.25">
      <c r="B221" s="32"/>
      <c r="D221" s="149" t="s">
        <v>186</v>
      </c>
      <c r="F221" s="150" t="s">
        <v>4703</v>
      </c>
      <c r="I221" s="151"/>
      <c r="L221" s="32"/>
      <c r="M221" s="152"/>
      <c r="T221" s="56"/>
      <c r="AT221" s="17" t="s">
        <v>186</v>
      </c>
      <c r="AU221" s="17" t="s">
        <v>86</v>
      </c>
    </row>
    <row r="222" spans="2:65" s="12" customFormat="1" ht="11.25">
      <c r="B222" s="156"/>
      <c r="D222" s="149" t="s">
        <v>240</v>
      </c>
      <c r="E222" s="157" t="s">
        <v>1</v>
      </c>
      <c r="F222" s="158" t="s">
        <v>4672</v>
      </c>
      <c r="H222" s="159">
        <v>60</v>
      </c>
      <c r="I222" s="160"/>
      <c r="L222" s="156"/>
      <c r="M222" s="161"/>
      <c r="T222" s="162"/>
      <c r="AT222" s="157" t="s">
        <v>240</v>
      </c>
      <c r="AU222" s="157" t="s">
        <v>86</v>
      </c>
      <c r="AV222" s="12" t="s">
        <v>86</v>
      </c>
      <c r="AW222" s="12" t="s">
        <v>32</v>
      </c>
      <c r="AX222" s="12" t="s">
        <v>84</v>
      </c>
      <c r="AY222" s="157" t="s">
        <v>177</v>
      </c>
    </row>
    <row r="223" spans="2:65" s="1" customFormat="1" ht="16.5" customHeight="1">
      <c r="B223" s="32"/>
      <c r="C223" s="183" t="s">
        <v>431</v>
      </c>
      <c r="D223" s="183" t="s">
        <v>344</v>
      </c>
      <c r="E223" s="184" t="s">
        <v>4704</v>
      </c>
      <c r="F223" s="185" t="s">
        <v>4705</v>
      </c>
      <c r="G223" s="186" t="s">
        <v>368</v>
      </c>
      <c r="H223" s="187">
        <v>59.74</v>
      </c>
      <c r="I223" s="188"/>
      <c r="J223" s="189">
        <f>ROUND(I223*H223,2)</f>
        <v>0</v>
      </c>
      <c r="K223" s="185" t="s">
        <v>237</v>
      </c>
      <c r="L223" s="190"/>
      <c r="M223" s="191" t="s">
        <v>1</v>
      </c>
      <c r="N223" s="192" t="s">
        <v>42</v>
      </c>
      <c r="P223" s="145">
        <f>O223*H223</f>
        <v>0</v>
      </c>
      <c r="Q223" s="145">
        <v>0.17599999999999999</v>
      </c>
      <c r="R223" s="145">
        <f>Q223*H223</f>
        <v>10.514239999999999</v>
      </c>
      <c r="S223" s="145">
        <v>0</v>
      </c>
      <c r="T223" s="146">
        <f>S223*H223</f>
        <v>0</v>
      </c>
      <c r="AR223" s="147" t="s">
        <v>290</v>
      </c>
      <c r="AT223" s="147" t="s">
        <v>344</v>
      </c>
      <c r="AU223" s="147" t="s">
        <v>86</v>
      </c>
      <c r="AY223" s="17" t="s">
        <v>177</v>
      </c>
      <c r="BE223" s="148">
        <f>IF(N223="základní",J223,0)</f>
        <v>0</v>
      </c>
      <c r="BF223" s="148">
        <f>IF(N223="snížená",J223,0)</f>
        <v>0</v>
      </c>
      <c r="BG223" s="148">
        <f>IF(N223="zákl. přenesená",J223,0)</f>
        <v>0</v>
      </c>
      <c r="BH223" s="148">
        <f>IF(N223="sníž. přenesená",J223,0)</f>
        <v>0</v>
      </c>
      <c r="BI223" s="148">
        <f>IF(N223="nulová",J223,0)</f>
        <v>0</v>
      </c>
      <c r="BJ223" s="17" t="s">
        <v>84</v>
      </c>
      <c r="BK223" s="148">
        <f>ROUND(I223*H223,2)</f>
        <v>0</v>
      </c>
      <c r="BL223" s="17" t="s">
        <v>115</v>
      </c>
      <c r="BM223" s="147" t="s">
        <v>4706</v>
      </c>
    </row>
    <row r="224" spans="2:65" s="1" customFormat="1" ht="11.25">
      <c r="B224" s="32"/>
      <c r="D224" s="149" t="s">
        <v>186</v>
      </c>
      <c r="F224" s="150" t="s">
        <v>4705</v>
      </c>
      <c r="I224" s="151"/>
      <c r="L224" s="32"/>
      <c r="M224" s="152"/>
      <c r="T224" s="56"/>
      <c r="AT224" s="17" t="s">
        <v>186</v>
      </c>
      <c r="AU224" s="17" t="s">
        <v>86</v>
      </c>
    </row>
    <row r="225" spans="2:65" s="12" customFormat="1" ht="11.25">
      <c r="B225" s="156"/>
      <c r="D225" s="149" t="s">
        <v>240</v>
      </c>
      <c r="E225" s="157" t="s">
        <v>1</v>
      </c>
      <c r="F225" s="158" t="s">
        <v>4707</v>
      </c>
      <c r="H225" s="159">
        <v>58</v>
      </c>
      <c r="I225" s="160"/>
      <c r="L225" s="156"/>
      <c r="M225" s="161"/>
      <c r="T225" s="162"/>
      <c r="AT225" s="157" t="s">
        <v>240</v>
      </c>
      <c r="AU225" s="157" t="s">
        <v>86</v>
      </c>
      <c r="AV225" s="12" t="s">
        <v>86</v>
      </c>
      <c r="AW225" s="12" t="s">
        <v>32</v>
      </c>
      <c r="AX225" s="12" t="s">
        <v>84</v>
      </c>
      <c r="AY225" s="157" t="s">
        <v>177</v>
      </c>
    </row>
    <row r="226" spans="2:65" s="12" customFormat="1" ht="11.25">
      <c r="B226" s="156"/>
      <c r="D226" s="149" t="s">
        <v>240</v>
      </c>
      <c r="F226" s="158" t="s">
        <v>4708</v>
      </c>
      <c r="H226" s="159">
        <v>59.74</v>
      </c>
      <c r="I226" s="160"/>
      <c r="L226" s="156"/>
      <c r="M226" s="161"/>
      <c r="T226" s="162"/>
      <c r="AT226" s="157" t="s">
        <v>240</v>
      </c>
      <c r="AU226" s="157" t="s">
        <v>86</v>
      </c>
      <c r="AV226" s="12" t="s">
        <v>86</v>
      </c>
      <c r="AW226" s="12" t="s">
        <v>4</v>
      </c>
      <c r="AX226" s="12" t="s">
        <v>84</v>
      </c>
      <c r="AY226" s="157" t="s">
        <v>177</v>
      </c>
    </row>
    <row r="227" spans="2:65" s="1" customFormat="1" ht="16.5" customHeight="1">
      <c r="B227" s="32"/>
      <c r="C227" s="183" t="s">
        <v>436</v>
      </c>
      <c r="D227" s="183" t="s">
        <v>344</v>
      </c>
      <c r="E227" s="184" t="s">
        <v>4709</v>
      </c>
      <c r="F227" s="185" t="s">
        <v>4710</v>
      </c>
      <c r="G227" s="186" t="s">
        <v>368</v>
      </c>
      <c r="H227" s="187">
        <v>2.06</v>
      </c>
      <c r="I227" s="188"/>
      <c r="J227" s="189">
        <f>ROUND(I227*H227,2)</f>
        <v>0</v>
      </c>
      <c r="K227" s="185" t="s">
        <v>237</v>
      </c>
      <c r="L227" s="190"/>
      <c r="M227" s="191" t="s">
        <v>1</v>
      </c>
      <c r="N227" s="192" t="s">
        <v>42</v>
      </c>
      <c r="P227" s="145">
        <f>O227*H227</f>
        <v>0</v>
      </c>
      <c r="Q227" s="145">
        <v>0.17599999999999999</v>
      </c>
      <c r="R227" s="145">
        <f>Q227*H227</f>
        <v>0.36255999999999999</v>
      </c>
      <c r="S227" s="145">
        <v>0</v>
      </c>
      <c r="T227" s="146">
        <f>S227*H227</f>
        <v>0</v>
      </c>
      <c r="AR227" s="147" t="s">
        <v>290</v>
      </c>
      <c r="AT227" s="147" t="s">
        <v>344</v>
      </c>
      <c r="AU227" s="147" t="s">
        <v>86</v>
      </c>
      <c r="AY227" s="17" t="s">
        <v>177</v>
      </c>
      <c r="BE227" s="148">
        <f>IF(N227="základní",J227,0)</f>
        <v>0</v>
      </c>
      <c r="BF227" s="148">
        <f>IF(N227="snížená",J227,0)</f>
        <v>0</v>
      </c>
      <c r="BG227" s="148">
        <f>IF(N227="zákl. přenesená",J227,0)</f>
        <v>0</v>
      </c>
      <c r="BH227" s="148">
        <f>IF(N227="sníž. přenesená",J227,0)</f>
        <v>0</v>
      </c>
      <c r="BI227" s="148">
        <f>IF(N227="nulová",J227,0)</f>
        <v>0</v>
      </c>
      <c r="BJ227" s="17" t="s">
        <v>84</v>
      </c>
      <c r="BK227" s="148">
        <f>ROUND(I227*H227,2)</f>
        <v>0</v>
      </c>
      <c r="BL227" s="17" t="s">
        <v>115</v>
      </c>
      <c r="BM227" s="147" t="s">
        <v>4711</v>
      </c>
    </row>
    <row r="228" spans="2:65" s="1" customFormat="1" ht="11.25">
      <c r="B228" s="32"/>
      <c r="D228" s="149" t="s">
        <v>186</v>
      </c>
      <c r="F228" s="150" t="s">
        <v>4710</v>
      </c>
      <c r="I228" s="151"/>
      <c r="L228" s="32"/>
      <c r="M228" s="152"/>
      <c r="T228" s="56"/>
      <c r="AT228" s="17" t="s">
        <v>186</v>
      </c>
      <c r="AU228" s="17" t="s">
        <v>86</v>
      </c>
    </row>
    <row r="229" spans="2:65" s="12" customFormat="1" ht="11.25">
      <c r="B229" s="156"/>
      <c r="D229" s="149" t="s">
        <v>240</v>
      </c>
      <c r="E229" s="157" t="s">
        <v>1</v>
      </c>
      <c r="F229" s="158" t="s">
        <v>4712</v>
      </c>
      <c r="H229" s="159">
        <v>2</v>
      </c>
      <c r="I229" s="160"/>
      <c r="L229" s="156"/>
      <c r="M229" s="161"/>
      <c r="T229" s="162"/>
      <c r="AT229" s="157" t="s">
        <v>240</v>
      </c>
      <c r="AU229" s="157" t="s">
        <v>86</v>
      </c>
      <c r="AV229" s="12" t="s">
        <v>86</v>
      </c>
      <c r="AW229" s="12" t="s">
        <v>32</v>
      </c>
      <c r="AX229" s="12" t="s">
        <v>84</v>
      </c>
      <c r="AY229" s="157" t="s">
        <v>177</v>
      </c>
    </row>
    <row r="230" spans="2:65" s="12" customFormat="1" ht="11.25">
      <c r="B230" s="156"/>
      <c r="D230" s="149" t="s">
        <v>240</v>
      </c>
      <c r="F230" s="158" t="s">
        <v>4713</v>
      </c>
      <c r="H230" s="159">
        <v>2.06</v>
      </c>
      <c r="I230" s="160"/>
      <c r="L230" s="156"/>
      <c r="M230" s="161"/>
      <c r="T230" s="162"/>
      <c r="AT230" s="157" t="s">
        <v>240</v>
      </c>
      <c r="AU230" s="157" t="s">
        <v>86</v>
      </c>
      <c r="AV230" s="12" t="s">
        <v>86</v>
      </c>
      <c r="AW230" s="12" t="s">
        <v>4</v>
      </c>
      <c r="AX230" s="12" t="s">
        <v>84</v>
      </c>
      <c r="AY230" s="157" t="s">
        <v>177</v>
      </c>
    </row>
    <row r="231" spans="2:65" s="1" customFormat="1" ht="21.75" customHeight="1">
      <c r="B231" s="32"/>
      <c r="C231" s="136" t="s">
        <v>441</v>
      </c>
      <c r="D231" s="136" t="s">
        <v>180</v>
      </c>
      <c r="E231" s="137" t="s">
        <v>4714</v>
      </c>
      <c r="F231" s="138" t="s">
        <v>4715</v>
      </c>
      <c r="G231" s="139" t="s">
        <v>368</v>
      </c>
      <c r="H231" s="140">
        <v>60</v>
      </c>
      <c r="I231" s="141"/>
      <c r="J231" s="142">
        <f>ROUND(I231*H231,2)</f>
        <v>0</v>
      </c>
      <c r="K231" s="138" t="s">
        <v>237</v>
      </c>
      <c r="L231" s="32"/>
      <c r="M231" s="143" t="s">
        <v>1</v>
      </c>
      <c r="N231" s="144" t="s">
        <v>42</v>
      </c>
      <c r="P231" s="145">
        <f>O231*H231</f>
        <v>0</v>
      </c>
      <c r="Q231" s="145">
        <v>0</v>
      </c>
      <c r="R231" s="145">
        <f>Q231*H231</f>
        <v>0</v>
      </c>
      <c r="S231" s="145">
        <v>0</v>
      </c>
      <c r="T231" s="146">
        <f>S231*H231</f>
        <v>0</v>
      </c>
      <c r="AR231" s="147" t="s">
        <v>115</v>
      </c>
      <c r="AT231" s="147" t="s">
        <v>180</v>
      </c>
      <c r="AU231" s="147" t="s">
        <v>86</v>
      </c>
      <c r="AY231" s="17" t="s">
        <v>177</v>
      </c>
      <c r="BE231" s="148">
        <f>IF(N231="základní",J231,0)</f>
        <v>0</v>
      </c>
      <c r="BF231" s="148">
        <f>IF(N231="snížená",J231,0)</f>
        <v>0</v>
      </c>
      <c r="BG231" s="148">
        <f>IF(N231="zákl. přenesená",J231,0)</f>
        <v>0</v>
      </c>
      <c r="BH231" s="148">
        <f>IF(N231="sníž. přenesená",J231,0)</f>
        <v>0</v>
      </c>
      <c r="BI231" s="148">
        <f>IF(N231="nulová",J231,0)</f>
        <v>0</v>
      </c>
      <c r="BJ231" s="17" t="s">
        <v>84</v>
      </c>
      <c r="BK231" s="148">
        <f>ROUND(I231*H231,2)</f>
        <v>0</v>
      </c>
      <c r="BL231" s="17" t="s">
        <v>115</v>
      </c>
      <c r="BM231" s="147" t="s">
        <v>4716</v>
      </c>
    </row>
    <row r="232" spans="2:65" s="1" customFormat="1" ht="29.25">
      <c r="B232" s="32"/>
      <c r="D232" s="149" t="s">
        <v>186</v>
      </c>
      <c r="F232" s="150" t="s">
        <v>4717</v>
      </c>
      <c r="I232" s="151"/>
      <c r="L232" s="32"/>
      <c r="M232" s="152"/>
      <c r="T232" s="56"/>
      <c r="AT232" s="17" t="s">
        <v>186</v>
      </c>
      <c r="AU232" s="17" t="s">
        <v>86</v>
      </c>
    </row>
    <row r="233" spans="2:65" s="12" customFormat="1" ht="11.25">
      <c r="B233" s="156"/>
      <c r="D233" s="149" t="s">
        <v>240</v>
      </c>
      <c r="E233" s="157" t="s">
        <v>1</v>
      </c>
      <c r="F233" s="158" t="s">
        <v>4672</v>
      </c>
      <c r="H233" s="159">
        <v>60</v>
      </c>
      <c r="I233" s="160"/>
      <c r="L233" s="156"/>
      <c r="M233" s="161"/>
      <c r="T233" s="162"/>
      <c r="AT233" s="157" t="s">
        <v>240</v>
      </c>
      <c r="AU233" s="157" t="s">
        <v>86</v>
      </c>
      <c r="AV233" s="12" t="s">
        <v>86</v>
      </c>
      <c r="AW233" s="12" t="s">
        <v>32</v>
      </c>
      <c r="AX233" s="12" t="s">
        <v>84</v>
      </c>
      <c r="AY233" s="157" t="s">
        <v>177</v>
      </c>
    </row>
    <row r="234" spans="2:65" s="11" customFormat="1" ht="22.9" customHeight="1">
      <c r="B234" s="124"/>
      <c r="D234" s="125" t="s">
        <v>76</v>
      </c>
      <c r="E234" s="134" t="s">
        <v>299</v>
      </c>
      <c r="F234" s="134" t="s">
        <v>1181</v>
      </c>
      <c r="I234" s="127"/>
      <c r="J234" s="135">
        <f>BK234</f>
        <v>0</v>
      </c>
      <c r="L234" s="124"/>
      <c r="M234" s="129"/>
      <c r="P234" s="130">
        <f>SUM(P235:P279)</f>
        <v>0</v>
      </c>
      <c r="R234" s="130">
        <f>SUM(R235:R279)</f>
        <v>17.16742</v>
      </c>
      <c r="T234" s="131">
        <f>SUM(T235:T279)</f>
        <v>0</v>
      </c>
      <c r="AR234" s="125" t="s">
        <v>84</v>
      </c>
      <c r="AT234" s="132" t="s">
        <v>76</v>
      </c>
      <c r="AU234" s="132" t="s">
        <v>84</v>
      </c>
      <c r="AY234" s="125" t="s">
        <v>177</v>
      </c>
      <c r="BK234" s="133">
        <f>SUM(BK235:BK279)</f>
        <v>0</v>
      </c>
    </row>
    <row r="235" spans="2:65" s="1" customFormat="1" ht="16.5" customHeight="1">
      <c r="B235" s="32"/>
      <c r="C235" s="136" t="s">
        <v>447</v>
      </c>
      <c r="D235" s="136" t="s">
        <v>180</v>
      </c>
      <c r="E235" s="137" t="s">
        <v>4718</v>
      </c>
      <c r="F235" s="138" t="s">
        <v>4719</v>
      </c>
      <c r="G235" s="139" t="s">
        <v>393</v>
      </c>
      <c r="H235" s="140">
        <v>3</v>
      </c>
      <c r="I235" s="141"/>
      <c r="J235" s="142">
        <f>ROUND(I235*H235,2)</f>
        <v>0</v>
      </c>
      <c r="K235" s="138" t="s">
        <v>237</v>
      </c>
      <c r="L235" s="32"/>
      <c r="M235" s="143" t="s">
        <v>1</v>
      </c>
      <c r="N235" s="144" t="s">
        <v>42</v>
      </c>
      <c r="P235" s="145">
        <f>O235*H235</f>
        <v>0</v>
      </c>
      <c r="Q235" s="145">
        <v>6.9999999999999999E-4</v>
      </c>
      <c r="R235" s="145">
        <f>Q235*H235</f>
        <v>2.0999999999999999E-3</v>
      </c>
      <c r="S235" s="145">
        <v>0</v>
      </c>
      <c r="T235" s="146">
        <f>S235*H235</f>
        <v>0</v>
      </c>
      <c r="AR235" s="147" t="s">
        <v>115</v>
      </c>
      <c r="AT235" s="147" t="s">
        <v>180</v>
      </c>
      <c r="AU235" s="147" t="s">
        <v>86</v>
      </c>
      <c r="AY235" s="17" t="s">
        <v>177</v>
      </c>
      <c r="BE235" s="148">
        <f>IF(N235="základní",J235,0)</f>
        <v>0</v>
      </c>
      <c r="BF235" s="148">
        <f>IF(N235="snížená",J235,0)</f>
        <v>0</v>
      </c>
      <c r="BG235" s="148">
        <f>IF(N235="zákl. přenesená",J235,0)</f>
        <v>0</v>
      </c>
      <c r="BH235" s="148">
        <f>IF(N235="sníž. přenesená",J235,0)</f>
        <v>0</v>
      </c>
      <c r="BI235" s="148">
        <f>IF(N235="nulová",J235,0)</f>
        <v>0</v>
      </c>
      <c r="BJ235" s="17" t="s">
        <v>84</v>
      </c>
      <c r="BK235" s="148">
        <f>ROUND(I235*H235,2)</f>
        <v>0</v>
      </c>
      <c r="BL235" s="17" t="s">
        <v>115</v>
      </c>
      <c r="BM235" s="147" t="s">
        <v>4720</v>
      </c>
    </row>
    <row r="236" spans="2:65" s="1" customFormat="1" ht="11.25">
      <c r="B236" s="32"/>
      <c r="D236" s="149" t="s">
        <v>186</v>
      </c>
      <c r="F236" s="150" t="s">
        <v>4721</v>
      </c>
      <c r="I236" s="151"/>
      <c r="L236" s="32"/>
      <c r="M236" s="152"/>
      <c r="T236" s="56"/>
      <c r="AT236" s="17" t="s">
        <v>186</v>
      </c>
      <c r="AU236" s="17" t="s">
        <v>86</v>
      </c>
    </row>
    <row r="237" spans="2:65" s="12" customFormat="1" ht="11.25">
      <c r="B237" s="156"/>
      <c r="D237" s="149" t="s">
        <v>240</v>
      </c>
      <c r="E237" s="157" t="s">
        <v>1</v>
      </c>
      <c r="F237" s="158" t="s">
        <v>4722</v>
      </c>
      <c r="H237" s="159">
        <v>3</v>
      </c>
      <c r="I237" s="160"/>
      <c r="L237" s="156"/>
      <c r="M237" s="161"/>
      <c r="T237" s="162"/>
      <c r="AT237" s="157" t="s">
        <v>240</v>
      </c>
      <c r="AU237" s="157" t="s">
        <v>86</v>
      </c>
      <c r="AV237" s="12" t="s">
        <v>86</v>
      </c>
      <c r="AW237" s="12" t="s">
        <v>32</v>
      </c>
      <c r="AX237" s="12" t="s">
        <v>84</v>
      </c>
      <c r="AY237" s="157" t="s">
        <v>177</v>
      </c>
    </row>
    <row r="238" spans="2:65" s="1" customFormat="1" ht="16.5" customHeight="1">
      <c r="B238" s="32"/>
      <c r="C238" s="183" t="s">
        <v>453</v>
      </c>
      <c r="D238" s="183" t="s">
        <v>344</v>
      </c>
      <c r="E238" s="184" t="s">
        <v>4723</v>
      </c>
      <c r="F238" s="185" t="s">
        <v>4724</v>
      </c>
      <c r="G238" s="186" t="s">
        <v>393</v>
      </c>
      <c r="H238" s="187">
        <v>2</v>
      </c>
      <c r="I238" s="188"/>
      <c r="J238" s="189">
        <f>ROUND(I238*H238,2)</f>
        <v>0</v>
      </c>
      <c r="K238" s="185" t="s">
        <v>237</v>
      </c>
      <c r="L238" s="190"/>
      <c r="M238" s="191" t="s">
        <v>1</v>
      </c>
      <c r="N238" s="192" t="s">
        <v>42</v>
      </c>
      <c r="P238" s="145">
        <f>O238*H238</f>
        <v>0</v>
      </c>
      <c r="Q238" s="145">
        <v>3.5000000000000001E-3</v>
      </c>
      <c r="R238" s="145">
        <f>Q238*H238</f>
        <v>7.0000000000000001E-3</v>
      </c>
      <c r="S238" s="145">
        <v>0</v>
      </c>
      <c r="T238" s="146">
        <f>S238*H238</f>
        <v>0</v>
      </c>
      <c r="AR238" s="147" t="s">
        <v>290</v>
      </c>
      <c r="AT238" s="147" t="s">
        <v>344</v>
      </c>
      <c r="AU238" s="147" t="s">
        <v>86</v>
      </c>
      <c r="AY238" s="17" t="s">
        <v>177</v>
      </c>
      <c r="BE238" s="148">
        <f>IF(N238="základní",J238,0)</f>
        <v>0</v>
      </c>
      <c r="BF238" s="148">
        <f>IF(N238="snížená",J238,0)</f>
        <v>0</v>
      </c>
      <c r="BG238" s="148">
        <f>IF(N238="zákl. přenesená",J238,0)</f>
        <v>0</v>
      </c>
      <c r="BH238" s="148">
        <f>IF(N238="sníž. přenesená",J238,0)</f>
        <v>0</v>
      </c>
      <c r="BI238" s="148">
        <f>IF(N238="nulová",J238,0)</f>
        <v>0</v>
      </c>
      <c r="BJ238" s="17" t="s">
        <v>84</v>
      </c>
      <c r="BK238" s="148">
        <f>ROUND(I238*H238,2)</f>
        <v>0</v>
      </c>
      <c r="BL238" s="17" t="s">
        <v>115</v>
      </c>
      <c r="BM238" s="147" t="s">
        <v>4725</v>
      </c>
    </row>
    <row r="239" spans="2:65" s="1" customFormat="1" ht="11.25">
      <c r="B239" s="32"/>
      <c r="D239" s="149" t="s">
        <v>186</v>
      </c>
      <c r="F239" s="150" t="s">
        <v>4724</v>
      </c>
      <c r="I239" s="151"/>
      <c r="L239" s="32"/>
      <c r="M239" s="152"/>
      <c r="T239" s="56"/>
      <c r="AT239" s="17" t="s">
        <v>186</v>
      </c>
      <c r="AU239" s="17" t="s">
        <v>86</v>
      </c>
    </row>
    <row r="240" spans="2:65" s="12" customFormat="1" ht="11.25">
      <c r="B240" s="156"/>
      <c r="D240" s="149" t="s">
        <v>240</v>
      </c>
      <c r="E240" s="157" t="s">
        <v>1</v>
      </c>
      <c r="F240" s="158" t="s">
        <v>4726</v>
      </c>
      <c r="H240" s="159">
        <v>1</v>
      </c>
      <c r="I240" s="160"/>
      <c r="L240" s="156"/>
      <c r="M240" s="161"/>
      <c r="T240" s="162"/>
      <c r="AT240" s="157" t="s">
        <v>240</v>
      </c>
      <c r="AU240" s="157" t="s">
        <v>86</v>
      </c>
      <c r="AV240" s="12" t="s">
        <v>86</v>
      </c>
      <c r="AW240" s="12" t="s">
        <v>32</v>
      </c>
      <c r="AX240" s="12" t="s">
        <v>77</v>
      </c>
      <c r="AY240" s="157" t="s">
        <v>177</v>
      </c>
    </row>
    <row r="241" spans="2:65" s="12" customFormat="1" ht="11.25">
      <c r="B241" s="156"/>
      <c r="D241" s="149" t="s">
        <v>240</v>
      </c>
      <c r="E241" s="157" t="s">
        <v>1</v>
      </c>
      <c r="F241" s="158" t="s">
        <v>4727</v>
      </c>
      <c r="H241" s="159">
        <v>1</v>
      </c>
      <c r="I241" s="160"/>
      <c r="L241" s="156"/>
      <c r="M241" s="161"/>
      <c r="T241" s="162"/>
      <c r="AT241" s="157" t="s">
        <v>240</v>
      </c>
      <c r="AU241" s="157" t="s">
        <v>86</v>
      </c>
      <c r="AV241" s="12" t="s">
        <v>86</v>
      </c>
      <c r="AW241" s="12" t="s">
        <v>32</v>
      </c>
      <c r="AX241" s="12" t="s">
        <v>77</v>
      </c>
      <c r="AY241" s="157" t="s">
        <v>177</v>
      </c>
    </row>
    <row r="242" spans="2:65" s="14" customFormat="1" ht="11.25">
      <c r="B242" s="169"/>
      <c r="D242" s="149" t="s">
        <v>240</v>
      </c>
      <c r="E242" s="170" t="s">
        <v>1</v>
      </c>
      <c r="F242" s="171" t="s">
        <v>263</v>
      </c>
      <c r="H242" s="172">
        <v>2</v>
      </c>
      <c r="I242" s="173"/>
      <c r="L242" s="169"/>
      <c r="M242" s="174"/>
      <c r="T242" s="175"/>
      <c r="AT242" s="170" t="s">
        <v>240</v>
      </c>
      <c r="AU242" s="170" t="s">
        <v>86</v>
      </c>
      <c r="AV242" s="14" t="s">
        <v>115</v>
      </c>
      <c r="AW242" s="14" t="s">
        <v>32</v>
      </c>
      <c r="AX242" s="14" t="s">
        <v>84</v>
      </c>
      <c r="AY242" s="170" t="s">
        <v>177</v>
      </c>
    </row>
    <row r="243" spans="2:65" s="1" customFormat="1" ht="16.5" customHeight="1">
      <c r="B243" s="32"/>
      <c r="C243" s="183" t="s">
        <v>459</v>
      </c>
      <c r="D243" s="183" t="s">
        <v>344</v>
      </c>
      <c r="E243" s="184" t="s">
        <v>4728</v>
      </c>
      <c r="F243" s="185" t="s">
        <v>4729</v>
      </c>
      <c r="G243" s="186" t="s">
        <v>393</v>
      </c>
      <c r="H243" s="187">
        <v>1</v>
      </c>
      <c r="I243" s="188"/>
      <c r="J243" s="189">
        <f>ROUND(I243*H243,2)</f>
        <v>0</v>
      </c>
      <c r="K243" s="185" t="s">
        <v>237</v>
      </c>
      <c r="L243" s="190"/>
      <c r="M243" s="191" t="s">
        <v>1</v>
      </c>
      <c r="N243" s="192" t="s">
        <v>42</v>
      </c>
      <c r="P243" s="145">
        <f>O243*H243</f>
        <v>0</v>
      </c>
      <c r="Q243" s="145">
        <v>2.5000000000000001E-3</v>
      </c>
      <c r="R243" s="145">
        <f>Q243*H243</f>
        <v>2.5000000000000001E-3</v>
      </c>
      <c r="S243" s="145">
        <v>0</v>
      </c>
      <c r="T243" s="146">
        <f>S243*H243</f>
        <v>0</v>
      </c>
      <c r="AR243" s="147" t="s">
        <v>290</v>
      </c>
      <c r="AT243" s="147" t="s">
        <v>344</v>
      </c>
      <c r="AU243" s="147" t="s">
        <v>86</v>
      </c>
      <c r="AY243" s="17" t="s">
        <v>177</v>
      </c>
      <c r="BE243" s="148">
        <f>IF(N243="základní",J243,0)</f>
        <v>0</v>
      </c>
      <c r="BF243" s="148">
        <f>IF(N243="snížená",J243,0)</f>
        <v>0</v>
      </c>
      <c r="BG243" s="148">
        <f>IF(N243="zákl. přenesená",J243,0)</f>
        <v>0</v>
      </c>
      <c r="BH243" s="148">
        <f>IF(N243="sníž. přenesená",J243,0)</f>
        <v>0</v>
      </c>
      <c r="BI243" s="148">
        <f>IF(N243="nulová",J243,0)</f>
        <v>0</v>
      </c>
      <c r="BJ243" s="17" t="s">
        <v>84</v>
      </c>
      <c r="BK243" s="148">
        <f>ROUND(I243*H243,2)</f>
        <v>0</v>
      </c>
      <c r="BL243" s="17" t="s">
        <v>115</v>
      </c>
      <c r="BM243" s="147" t="s">
        <v>4730</v>
      </c>
    </row>
    <row r="244" spans="2:65" s="1" customFormat="1" ht="11.25">
      <c r="B244" s="32"/>
      <c r="D244" s="149" t="s">
        <v>186</v>
      </c>
      <c r="F244" s="150" t="s">
        <v>4729</v>
      </c>
      <c r="I244" s="151"/>
      <c r="L244" s="32"/>
      <c r="M244" s="152"/>
      <c r="T244" s="56"/>
      <c r="AT244" s="17" t="s">
        <v>186</v>
      </c>
      <c r="AU244" s="17" t="s">
        <v>86</v>
      </c>
    </row>
    <row r="245" spans="2:65" s="12" customFormat="1" ht="11.25">
      <c r="B245" s="156"/>
      <c r="D245" s="149" t="s">
        <v>240</v>
      </c>
      <c r="E245" s="157" t="s">
        <v>1</v>
      </c>
      <c r="F245" s="158" t="s">
        <v>4731</v>
      </c>
      <c r="H245" s="159">
        <v>1</v>
      </c>
      <c r="I245" s="160"/>
      <c r="L245" s="156"/>
      <c r="M245" s="161"/>
      <c r="T245" s="162"/>
      <c r="AT245" s="157" t="s">
        <v>240</v>
      </c>
      <c r="AU245" s="157" t="s">
        <v>86</v>
      </c>
      <c r="AV245" s="12" t="s">
        <v>86</v>
      </c>
      <c r="AW245" s="12" t="s">
        <v>32</v>
      </c>
      <c r="AX245" s="12" t="s">
        <v>84</v>
      </c>
      <c r="AY245" s="157" t="s">
        <v>177</v>
      </c>
    </row>
    <row r="246" spans="2:65" s="1" customFormat="1" ht="16.5" customHeight="1">
      <c r="B246" s="32"/>
      <c r="C246" s="136" t="s">
        <v>465</v>
      </c>
      <c r="D246" s="136" t="s">
        <v>180</v>
      </c>
      <c r="E246" s="137" t="s">
        <v>4732</v>
      </c>
      <c r="F246" s="138" t="s">
        <v>4733</v>
      </c>
      <c r="G246" s="139" t="s">
        <v>393</v>
      </c>
      <c r="H246" s="140">
        <v>2</v>
      </c>
      <c r="I246" s="141"/>
      <c r="J246" s="142">
        <f>ROUND(I246*H246,2)</f>
        <v>0</v>
      </c>
      <c r="K246" s="138" t="s">
        <v>237</v>
      </c>
      <c r="L246" s="32"/>
      <c r="M246" s="143" t="s">
        <v>1</v>
      </c>
      <c r="N246" s="144" t="s">
        <v>42</v>
      </c>
      <c r="P246" s="145">
        <f>O246*H246</f>
        <v>0</v>
      </c>
      <c r="Q246" s="145">
        <v>0.11241</v>
      </c>
      <c r="R246" s="145">
        <f>Q246*H246</f>
        <v>0.22481999999999999</v>
      </c>
      <c r="S246" s="145">
        <v>0</v>
      </c>
      <c r="T246" s="146">
        <f>S246*H246</f>
        <v>0</v>
      </c>
      <c r="AR246" s="147" t="s">
        <v>115</v>
      </c>
      <c r="AT246" s="147" t="s">
        <v>180</v>
      </c>
      <c r="AU246" s="147" t="s">
        <v>86</v>
      </c>
      <c r="AY246" s="17" t="s">
        <v>177</v>
      </c>
      <c r="BE246" s="148">
        <f>IF(N246="základní",J246,0)</f>
        <v>0</v>
      </c>
      <c r="BF246" s="148">
        <f>IF(N246="snížená",J246,0)</f>
        <v>0</v>
      </c>
      <c r="BG246" s="148">
        <f>IF(N246="zákl. přenesená",J246,0)</f>
        <v>0</v>
      </c>
      <c r="BH246" s="148">
        <f>IF(N246="sníž. přenesená",J246,0)</f>
        <v>0</v>
      </c>
      <c r="BI246" s="148">
        <f>IF(N246="nulová",J246,0)</f>
        <v>0</v>
      </c>
      <c r="BJ246" s="17" t="s">
        <v>84</v>
      </c>
      <c r="BK246" s="148">
        <f>ROUND(I246*H246,2)</f>
        <v>0</v>
      </c>
      <c r="BL246" s="17" t="s">
        <v>115</v>
      </c>
      <c r="BM246" s="147" t="s">
        <v>4734</v>
      </c>
    </row>
    <row r="247" spans="2:65" s="1" customFormat="1" ht="11.25">
      <c r="B247" s="32"/>
      <c r="D247" s="149" t="s">
        <v>186</v>
      </c>
      <c r="F247" s="150" t="s">
        <v>4735</v>
      </c>
      <c r="I247" s="151"/>
      <c r="L247" s="32"/>
      <c r="M247" s="152"/>
      <c r="T247" s="56"/>
      <c r="AT247" s="17" t="s">
        <v>186</v>
      </c>
      <c r="AU247" s="17" t="s">
        <v>86</v>
      </c>
    </row>
    <row r="248" spans="2:65" s="12" customFormat="1" ht="11.25">
      <c r="B248" s="156"/>
      <c r="D248" s="149" t="s">
        <v>240</v>
      </c>
      <c r="E248" s="157" t="s">
        <v>1</v>
      </c>
      <c r="F248" s="158" t="s">
        <v>1242</v>
      </c>
      <c r="H248" s="159">
        <v>2</v>
      </c>
      <c r="I248" s="160"/>
      <c r="L248" s="156"/>
      <c r="M248" s="161"/>
      <c r="T248" s="162"/>
      <c r="AT248" s="157" t="s">
        <v>240</v>
      </c>
      <c r="AU248" s="157" t="s">
        <v>86</v>
      </c>
      <c r="AV248" s="12" t="s">
        <v>86</v>
      </c>
      <c r="AW248" s="12" t="s">
        <v>32</v>
      </c>
      <c r="AX248" s="12" t="s">
        <v>84</v>
      </c>
      <c r="AY248" s="157" t="s">
        <v>177</v>
      </c>
    </row>
    <row r="249" spans="2:65" s="1" customFormat="1" ht="16.5" customHeight="1">
      <c r="B249" s="32"/>
      <c r="C249" s="183" t="s">
        <v>471</v>
      </c>
      <c r="D249" s="183" t="s">
        <v>344</v>
      </c>
      <c r="E249" s="184" t="s">
        <v>4736</v>
      </c>
      <c r="F249" s="185" t="s">
        <v>4737</v>
      </c>
      <c r="G249" s="186" t="s">
        <v>393</v>
      </c>
      <c r="H249" s="187">
        <v>2</v>
      </c>
      <c r="I249" s="188"/>
      <c r="J249" s="189">
        <f>ROUND(I249*H249,2)</f>
        <v>0</v>
      </c>
      <c r="K249" s="185" t="s">
        <v>237</v>
      </c>
      <c r="L249" s="190"/>
      <c r="M249" s="191" t="s">
        <v>1</v>
      </c>
      <c r="N249" s="192" t="s">
        <v>42</v>
      </c>
      <c r="P249" s="145">
        <f>O249*H249</f>
        <v>0</v>
      </c>
      <c r="Q249" s="145">
        <v>6.1000000000000004E-3</v>
      </c>
      <c r="R249" s="145">
        <f>Q249*H249</f>
        <v>1.2200000000000001E-2</v>
      </c>
      <c r="S249" s="145">
        <v>0</v>
      </c>
      <c r="T249" s="146">
        <f>S249*H249</f>
        <v>0</v>
      </c>
      <c r="AR249" s="147" t="s">
        <v>290</v>
      </c>
      <c r="AT249" s="147" t="s">
        <v>344</v>
      </c>
      <c r="AU249" s="147" t="s">
        <v>86</v>
      </c>
      <c r="AY249" s="17" t="s">
        <v>177</v>
      </c>
      <c r="BE249" s="148">
        <f>IF(N249="základní",J249,0)</f>
        <v>0</v>
      </c>
      <c r="BF249" s="148">
        <f>IF(N249="snížená",J249,0)</f>
        <v>0</v>
      </c>
      <c r="BG249" s="148">
        <f>IF(N249="zákl. přenesená",J249,0)</f>
        <v>0</v>
      </c>
      <c r="BH249" s="148">
        <f>IF(N249="sníž. přenesená",J249,0)</f>
        <v>0</v>
      </c>
      <c r="BI249" s="148">
        <f>IF(N249="nulová",J249,0)</f>
        <v>0</v>
      </c>
      <c r="BJ249" s="17" t="s">
        <v>84</v>
      </c>
      <c r="BK249" s="148">
        <f>ROUND(I249*H249,2)</f>
        <v>0</v>
      </c>
      <c r="BL249" s="17" t="s">
        <v>115</v>
      </c>
      <c r="BM249" s="147" t="s">
        <v>4738</v>
      </c>
    </row>
    <row r="250" spans="2:65" s="1" customFormat="1" ht="11.25">
      <c r="B250" s="32"/>
      <c r="D250" s="149" t="s">
        <v>186</v>
      </c>
      <c r="F250" s="150" t="s">
        <v>4737</v>
      </c>
      <c r="I250" s="151"/>
      <c r="L250" s="32"/>
      <c r="M250" s="152"/>
      <c r="T250" s="56"/>
      <c r="AT250" s="17" t="s">
        <v>186</v>
      </c>
      <c r="AU250" s="17" t="s">
        <v>86</v>
      </c>
    </row>
    <row r="251" spans="2:65" s="1" customFormat="1" ht="16.5" customHeight="1">
      <c r="B251" s="32"/>
      <c r="C251" s="136" t="s">
        <v>477</v>
      </c>
      <c r="D251" s="136" t="s">
        <v>180</v>
      </c>
      <c r="E251" s="137" t="s">
        <v>4739</v>
      </c>
      <c r="F251" s="138" t="s">
        <v>4740</v>
      </c>
      <c r="G251" s="139" t="s">
        <v>236</v>
      </c>
      <c r="H251" s="140">
        <v>54</v>
      </c>
      <c r="I251" s="141"/>
      <c r="J251" s="142">
        <f>ROUND(I251*H251,2)</f>
        <v>0</v>
      </c>
      <c r="K251" s="138" t="s">
        <v>237</v>
      </c>
      <c r="L251" s="32"/>
      <c r="M251" s="143" t="s">
        <v>1</v>
      </c>
      <c r="N251" s="144" t="s">
        <v>42</v>
      </c>
      <c r="P251" s="145">
        <f>O251*H251</f>
        <v>0</v>
      </c>
      <c r="Q251" s="145">
        <v>0.15540000000000001</v>
      </c>
      <c r="R251" s="145">
        <f>Q251*H251</f>
        <v>8.3916000000000004</v>
      </c>
      <c r="S251" s="145">
        <v>0</v>
      </c>
      <c r="T251" s="146">
        <f>S251*H251</f>
        <v>0</v>
      </c>
      <c r="AR251" s="147" t="s">
        <v>115</v>
      </c>
      <c r="AT251" s="147" t="s">
        <v>180</v>
      </c>
      <c r="AU251" s="147" t="s">
        <v>86</v>
      </c>
      <c r="AY251" s="17" t="s">
        <v>177</v>
      </c>
      <c r="BE251" s="148">
        <f>IF(N251="základní",J251,0)</f>
        <v>0</v>
      </c>
      <c r="BF251" s="148">
        <f>IF(N251="snížená",J251,0)</f>
        <v>0</v>
      </c>
      <c r="BG251" s="148">
        <f>IF(N251="zákl. přenesená",J251,0)</f>
        <v>0</v>
      </c>
      <c r="BH251" s="148">
        <f>IF(N251="sníž. přenesená",J251,0)</f>
        <v>0</v>
      </c>
      <c r="BI251" s="148">
        <f>IF(N251="nulová",J251,0)</f>
        <v>0</v>
      </c>
      <c r="BJ251" s="17" t="s">
        <v>84</v>
      </c>
      <c r="BK251" s="148">
        <f>ROUND(I251*H251,2)</f>
        <v>0</v>
      </c>
      <c r="BL251" s="17" t="s">
        <v>115</v>
      </c>
      <c r="BM251" s="147" t="s">
        <v>4741</v>
      </c>
    </row>
    <row r="252" spans="2:65" s="1" customFormat="1" ht="19.5">
      <c r="B252" s="32"/>
      <c r="D252" s="149" t="s">
        <v>186</v>
      </c>
      <c r="F252" s="150" t="s">
        <v>4742</v>
      </c>
      <c r="I252" s="151"/>
      <c r="L252" s="32"/>
      <c r="M252" s="152"/>
      <c r="T252" s="56"/>
      <c r="AT252" s="17" t="s">
        <v>186</v>
      </c>
      <c r="AU252" s="17" t="s">
        <v>86</v>
      </c>
    </row>
    <row r="253" spans="2:65" s="12" customFormat="1" ht="11.25">
      <c r="B253" s="156"/>
      <c r="D253" s="149" t="s">
        <v>240</v>
      </c>
      <c r="E253" s="157" t="s">
        <v>1</v>
      </c>
      <c r="F253" s="158" t="s">
        <v>4743</v>
      </c>
      <c r="H253" s="159">
        <v>54</v>
      </c>
      <c r="I253" s="160"/>
      <c r="L253" s="156"/>
      <c r="M253" s="161"/>
      <c r="T253" s="162"/>
      <c r="AT253" s="157" t="s">
        <v>240</v>
      </c>
      <c r="AU253" s="157" t="s">
        <v>86</v>
      </c>
      <c r="AV253" s="12" t="s">
        <v>86</v>
      </c>
      <c r="AW253" s="12" t="s">
        <v>32</v>
      </c>
      <c r="AX253" s="12" t="s">
        <v>84</v>
      </c>
      <c r="AY253" s="157" t="s">
        <v>177</v>
      </c>
    </row>
    <row r="254" spans="2:65" s="1" customFormat="1" ht="16.5" customHeight="1">
      <c r="B254" s="32"/>
      <c r="C254" s="183" t="s">
        <v>483</v>
      </c>
      <c r="D254" s="183" t="s">
        <v>344</v>
      </c>
      <c r="E254" s="184" t="s">
        <v>4744</v>
      </c>
      <c r="F254" s="185" t="s">
        <v>4745</v>
      </c>
      <c r="G254" s="186" t="s">
        <v>236</v>
      </c>
      <c r="H254" s="187">
        <v>54</v>
      </c>
      <c r="I254" s="188"/>
      <c r="J254" s="189">
        <f>ROUND(I254*H254,2)</f>
        <v>0</v>
      </c>
      <c r="K254" s="185" t="s">
        <v>237</v>
      </c>
      <c r="L254" s="190"/>
      <c r="M254" s="191" t="s">
        <v>1</v>
      </c>
      <c r="N254" s="192" t="s">
        <v>42</v>
      </c>
      <c r="P254" s="145">
        <f>O254*H254</f>
        <v>0</v>
      </c>
      <c r="Q254" s="145">
        <v>0.08</v>
      </c>
      <c r="R254" s="145">
        <f>Q254*H254</f>
        <v>4.32</v>
      </c>
      <c r="S254" s="145">
        <v>0</v>
      </c>
      <c r="T254" s="146">
        <f>S254*H254</f>
        <v>0</v>
      </c>
      <c r="AR254" s="147" t="s">
        <v>290</v>
      </c>
      <c r="AT254" s="147" t="s">
        <v>344</v>
      </c>
      <c r="AU254" s="147" t="s">
        <v>86</v>
      </c>
      <c r="AY254" s="17" t="s">
        <v>177</v>
      </c>
      <c r="BE254" s="148">
        <f>IF(N254="základní",J254,0)</f>
        <v>0</v>
      </c>
      <c r="BF254" s="148">
        <f>IF(N254="snížená",J254,0)</f>
        <v>0</v>
      </c>
      <c r="BG254" s="148">
        <f>IF(N254="zákl. přenesená",J254,0)</f>
        <v>0</v>
      </c>
      <c r="BH254" s="148">
        <f>IF(N254="sníž. přenesená",J254,0)</f>
        <v>0</v>
      </c>
      <c r="BI254" s="148">
        <f>IF(N254="nulová",J254,0)</f>
        <v>0</v>
      </c>
      <c r="BJ254" s="17" t="s">
        <v>84</v>
      </c>
      <c r="BK254" s="148">
        <f>ROUND(I254*H254,2)</f>
        <v>0</v>
      </c>
      <c r="BL254" s="17" t="s">
        <v>115</v>
      </c>
      <c r="BM254" s="147" t="s">
        <v>4746</v>
      </c>
    </row>
    <row r="255" spans="2:65" s="1" customFormat="1" ht="11.25">
      <c r="B255" s="32"/>
      <c r="D255" s="149" t="s">
        <v>186</v>
      </c>
      <c r="F255" s="150" t="s">
        <v>4745</v>
      </c>
      <c r="I255" s="151"/>
      <c r="L255" s="32"/>
      <c r="M255" s="152"/>
      <c r="T255" s="56"/>
      <c r="AT255" s="17" t="s">
        <v>186</v>
      </c>
      <c r="AU255" s="17" t="s">
        <v>86</v>
      </c>
    </row>
    <row r="256" spans="2:65" s="1" customFormat="1" ht="16.5" customHeight="1">
      <c r="B256" s="32"/>
      <c r="C256" s="136" t="s">
        <v>489</v>
      </c>
      <c r="D256" s="136" t="s">
        <v>180</v>
      </c>
      <c r="E256" s="137" t="s">
        <v>1183</v>
      </c>
      <c r="F256" s="138" t="s">
        <v>1184</v>
      </c>
      <c r="G256" s="139" t="s">
        <v>236</v>
      </c>
      <c r="H256" s="140">
        <v>39</v>
      </c>
      <c r="I256" s="141"/>
      <c r="J256" s="142">
        <f>ROUND(I256*H256,2)</f>
        <v>0</v>
      </c>
      <c r="K256" s="138" t="s">
        <v>237</v>
      </c>
      <c r="L256" s="32"/>
      <c r="M256" s="143" t="s">
        <v>1</v>
      </c>
      <c r="N256" s="144" t="s">
        <v>42</v>
      </c>
      <c r="P256" s="145">
        <f>O256*H256</f>
        <v>0</v>
      </c>
      <c r="Q256" s="145">
        <v>8.5309999999999997E-2</v>
      </c>
      <c r="R256" s="145">
        <f>Q256*H256</f>
        <v>3.3270900000000001</v>
      </c>
      <c r="S256" s="145">
        <v>0</v>
      </c>
      <c r="T256" s="146">
        <f>S256*H256</f>
        <v>0</v>
      </c>
      <c r="AR256" s="147" t="s">
        <v>115</v>
      </c>
      <c r="AT256" s="147" t="s">
        <v>180</v>
      </c>
      <c r="AU256" s="147" t="s">
        <v>86</v>
      </c>
      <c r="AY256" s="17" t="s">
        <v>177</v>
      </c>
      <c r="BE256" s="148">
        <f>IF(N256="základní",J256,0)</f>
        <v>0</v>
      </c>
      <c r="BF256" s="148">
        <f>IF(N256="snížená",J256,0)</f>
        <v>0</v>
      </c>
      <c r="BG256" s="148">
        <f>IF(N256="zákl. přenesená",J256,0)</f>
        <v>0</v>
      </c>
      <c r="BH256" s="148">
        <f>IF(N256="sníž. přenesená",J256,0)</f>
        <v>0</v>
      </c>
      <c r="BI256" s="148">
        <f>IF(N256="nulová",J256,0)</f>
        <v>0</v>
      </c>
      <c r="BJ256" s="17" t="s">
        <v>84</v>
      </c>
      <c r="BK256" s="148">
        <f>ROUND(I256*H256,2)</f>
        <v>0</v>
      </c>
      <c r="BL256" s="17" t="s">
        <v>115</v>
      </c>
      <c r="BM256" s="147" t="s">
        <v>4747</v>
      </c>
    </row>
    <row r="257" spans="2:65" s="1" customFormat="1" ht="11.25">
      <c r="B257" s="32"/>
      <c r="D257" s="149" t="s">
        <v>186</v>
      </c>
      <c r="F257" s="150" t="s">
        <v>1186</v>
      </c>
      <c r="I257" s="151"/>
      <c r="L257" s="32"/>
      <c r="M257" s="152"/>
      <c r="T257" s="56"/>
      <c r="AT257" s="17" t="s">
        <v>186</v>
      </c>
      <c r="AU257" s="17" t="s">
        <v>86</v>
      </c>
    </row>
    <row r="258" spans="2:65" s="12" customFormat="1" ht="11.25">
      <c r="B258" s="156"/>
      <c r="D258" s="149" t="s">
        <v>240</v>
      </c>
      <c r="E258" s="157" t="s">
        <v>1</v>
      </c>
      <c r="F258" s="158" t="s">
        <v>4748</v>
      </c>
      <c r="H258" s="159">
        <v>39</v>
      </c>
      <c r="I258" s="160"/>
      <c r="L258" s="156"/>
      <c r="M258" s="161"/>
      <c r="T258" s="162"/>
      <c r="AT258" s="157" t="s">
        <v>240</v>
      </c>
      <c r="AU258" s="157" t="s">
        <v>86</v>
      </c>
      <c r="AV258" s="12" t="s">
        <v>86</v>
      </c>
      <c r="AW258" s="12" t="s">
        <v>32</v>
      </c>
      <c r="AX258" s="12" t="s">
        <v>84</v>
      </c>
      <c r="AY258" s="157" t="s">
        <v>177</v>
      </c>
    </row>
    <row r="259" spans="2:65" s="1" customFormat="1" ht="16.5" customHeight="1">
      <c r="B259" s="32"/>
      <c r="C259" s="183" t="s">
        <v>497</v>
      </c>
      <c r="D259" s="183" t="s">
        <v>344</v>
      </c>
      <c r="E259" s="184" t="s">
        <v>4749</v>
      </c>
      <c r="F259" s="185" t="s">
        <v>4750</v>
      </c>
      <c r="G259" s="186" t="s">
        <v>236</v>
      </c>
      <c r="H259" s="187">
        <v>39</v>
      </c>
      <c r="I259" s="188"/>
      <c r="J259" s="189">
        <f>ROUND(I259*H259,2)</f>
        <v>0</v>
      </c>
      <c r="K259" s="185" t="s">
        <v>237</v>
      </c>
      <c r="L259" s="190"/>
      <c r="M259" s="191" t="s">
        <v>1</v>
      </c>
      <c r="N259" s="192" t="s">
        <v>42</v>
      </c>
      <c r="P259" s="145">
        <f>O259*H259</f>
        <v>0</v>
      </c>
      <c r="Q259" s="145">
        <v>2.1999999999999999E-2</v>
      </c>
      <c r="R259" s="145">
        <f>Q259*H259</f>
        <v>0.85799999999999998</v>
      </c>
      <c r="S259" s="145">
        <v>0</v>
      </c>
      <c r="T259" s="146">
        <f>S259*H259</f>
        <v>0</v>
      </c>
      <c r="AR259" s="147" t="s">
        <v>290</v>
      </c>
      <c r="AT259" s="147" t="s">
        <v>344</v>
      </c>
      <c r="AU259" s="147" t="s">
        <v>86</v>
      </c>
      <c r="AY259" s="17" t="s">
        <v>177</v>
      </c>
      <c r="BE259" s="148">
        <f>IF(N259="základní",J259,0)</f>
        <v>0</v>
      </c>
      <c r="BF259" s="148">
        <f>IF(N259="snížená",J259,0)</f>
        <v>0</v>
      </c>
      <c r="BG259" s="148">
        <f>IF(N259="zákl. přenesená",J259,0)</f>
        <v>0</v>
      </c>
      <c r="BH259" s="148">
        <f>IF(N259="sníž. přenesená",J259,0)</f>
        <v>0</v>
      </c>
      <c r="BI259" s="148">
        <f>IF(N259="nulová",J259,0)</f>
        <v>0</v>
      </c>
      <c r="BJ259" s="17" t="s">
        <v>84</v>
      </c>
      <c r="BK259" s="148">
        <f>ROUND(I259*H259,2)</f>
        <v>0</v>
      </c>
      <c r="BL259" s="17" t="s">
        <v>115</v>
      </c>
      <c r="BM259" s="147" t="s">
        <v>4751</v>
      </c>
    </row>
    <row r="260" spans="2:65" s="1" customFormat="1" ht="11.25">
      <c r="B260" s="32"/>
      <c r="D260" s="149" t="s">
        <v>186</v>
      </c>
      <c r="F260" s="150" t="s">
        <v>4750</v>
      </c>
      <c r="I260" s="151"/>
      <c r="L260" s="32"/>
      <c r="M260" s="152"/>
      <c r="T260" s="56"/>
      <c r="AT260" s="17" t="s">
        <v>186</v>
      </c>
      <c r="AU260" s="17" t="s">
        <v>86</v>
      </c>
    </row>
    <row r="261" spans="2:65" s="1" customFormat="1" ht="16.5" customHeight="1">
      <c r="B261" s="32"/>
      <c r="C261" s="136" t="s">
        <v>503</v>
      </c>
      <c r="D261" s="136" t="s">
        <v>180</v>
      </c>
      <c r="E261" s="137" t="s">
        <v>4752</v>
      </c>
      <c r="F261" s="138" t="s">
        <v>4753</v>
      </c>
      <c r="G261" s="139" t="s">
        <v>236</v>
      </c>
      <c r="H261" s="140">
        <v>189</v>
      </c>
      <c r="I261" s="141"/>
      <c r="J261" s="142">
        <f>ROUND(I261*H261,2)</f>
        <v>0</v>
      </c>
      <c r="K261" s="138" t="s">
        <v>1</v>
      </c>
      <c r="L261" s="32"/>
      <c r="M261" s="143" t="s">
        <v>1</v>
      </c>
      <c r="N261" s="144" t="s">
        <v>42</v>
      </c>
      <c r="P261" s="145">
        <f>O261*H261</f>
        <v>0</v>
      </c>
      <c r="Q261" s="145">
        <v>3.0000000000000001E-5</v>
      </c>
      <c r="R261" s="145">
        <f>Q261*H261</f>
        <v>5.6700000000000006E-3</v>
      </c>
      <c r="S261" s="145">
        <v>0</v>
      </c>
      <c r="T261" s="146">
        <f>S261*H261</f>
        <v>0</v>
      </c>
      <c r="AR261" s="147" t="s">
        <v>115</v>
      </c>
      <c r="AT261" s="147" t="s">
        <v>180</v>
      </c>
      <c r="AU261" s="147" t="s">
        <v>86</v>
      </c>
      <c r="AY261" s="17" t="s">
        <v>177</v>
      </c>
      <c r="BE261" s="148">
        <f>IF(N261="základní",J261,0)</f>
        <v>0</v>
      </c>
      <c r="BF261" s="148">
        <f>IF(N261="snížená",J261,0)</f>
        <v>0</v>
      </c>
      <c r="BG261" s="148">
        <f>IF(N261="zákl. přenesená",J261,0)</f>
        <v>0</v>
      </c>
      <c r="BH261" s="148">
        <f>IF(N261="sníž. přenesená",J261,0)</f>
        <v>0</v>
      </c>
      <c r="BI261" s="148">
        <f>IF(N261="nulová",J261,0)</f>
        <v>0</v>
      </c>
      <c r="BJ261" s="17" t="s">
        <v>84</v>
      </c>
      <c r="BK261" s="148">
        <f>ROUND(I261*H261,2)</f>
        <v>0</v>
      </c>
      <c r="BL261" s="17" t="s">
        <v>115</v>
      </c>
      <c r="BM261" s="147" t="s">
        <v>4754</v>
      </c>
    </row>
    <row r="262" spans="2:65" s="1" customFormat="1" ht="11.25">
      <c r="B262" s="32"/>
      <c r="D262" s="149" t="s">
        <v>186</v>
      </c>
      <c r="F262" s="150" t="s">
        <v>4753</v>
      </c>
      <c r="I262" s="151"/>
      <c r="L262" s="32"/>
      <c r="M262" s="152"/>
      <c r="T262" s="56"/>
      <c r="AT262" s="17" t="s">
        <v>186</v>
      </c>
      <c r="AU262" s="17" t="s">
        <v>86</v>
      </c>
    </row>
    <row r="263" spans="2:65" s="1" customFormat="1" ht="19.5">
      <c r="B263" s="32"/>
      <c r="D263" s="149" t="s">
        <v>784</v>
      </c>
      <c r="F263" s="193" t="s">
        <v>4755</v>
      </c>
      <c r="I263" s="151"/>
      <c r="L263" s="32"/>
      <c r="M263" s="152"/>
      <c r="T263" s="56"/>
      <c r="AT263" s="17" t="s">
        <v>784</v>
      </c>
      <c r="AU263" s="17" t="s">
        <v>86</v>
      </c>
    </row>
    <row r="264" spans="2:65" s="12" customFormat="1" ht="11.25">
      <c r="B264" s="156"/>
      <c r="D264" s="149" t="s">
        <v>240</v>
      </c>
      <c r="E264" s="157" t="s">
        <v>1</v>
      </c>
      <c r="F264" s="158" t="s">
        <v>4756</v>
      </c>
      <c r="H264" s="159">
        <v>189</v>
      </c>
      <c r="I264" s="160"/>
      <c r="L264" s="156"/>
      <c r="M264" s="161"/>
      <c r="T264" s="162"/>
      <c r="AT264" s="157" t="s">
        <v>240</v>
      </c>
      <c r="AU264" s="157" t="s">
        <v>86</v>
      </c>
      <c r="AV264" s="12" t="s">
        <v>86</v>
      </c>
      <c r="AW264" s="12" t="s">
        <v>32</v>
      </c>
      <c r="AX264" s="12" t="s">
        <v>84</v>
      </c>
      <c r="AY264" s="157" t="s">
        <v>177</v>
      </c>
    </row>
    <row r="265" spans="2:65" s="1" customFormat="1" ht="16.5" customHeight="1">
      <c r="B265" s="32"/>
      <c r="C265" s="136" t="s">
        <v>510</v>
      </c>
      <c r="D265" s="136" t="s">
        <v>180</v>
      </c>
      <c r="E265" s="137" t="s">
        <v>4757</v>
      </c>
      <c r="F265" s="138" t="s">
        <v>4758</v>
      </c>
      <c r="G265" s="139" t="s">
        <v>236</v>
      </c>
      <c r="H265" s="140">
        <v>40</v>
      </c>
      <c r="I265" s="141"/>
      <c r="J265" s="142">
        <f>ROUND(I265*H265,2)</f>
        <v>0</v>
      </c>
      <c r="K265" s="138" t="s">
        <v>237</v>
      </c>
      <c r="L265" s="32"/>
      <c r="M265" s="143" t="s">
        <v>1</v>
      </c>
      <c r="N265" s="144" t="s">
        <v>42</v>
      </c>
      <c r="P265" s="145">
        <f>O265*H265</f>
        <v>0</v>
      </c>
      <c r="Q265" s="145">
        <v>1.0000000000000001E-5</v>
      </c>
      <c r="R265" s="145">
        <f>Q265*H265</f>
        <v>4.0000000000000002E-4</v>
      </c>
      <c r="S265" s="145">
        <v>0</v>
      </c>
      <c r="T265" s="146">
        <f>S265*H265</f>
        <v>0</v>
      </c>
      <c r="AR265" s="147" t="s">
        <v>115</v>
      </c>
      <c r="AT265" s="147" t="s">
        <v>180</v>
      </c>
      <c r="AU265" s="147" t="s">
        <v>86</v>
      </c>
      <c r="AY265" s="17" t="s">
        <v>177</v>
      </c>
      <c r="BE265" s="148">
        <f>IF(N265="základní",J265,0)</f>
        <v>0</v>
      </c>
      <c r="BF265" s="148">
        <f>IF(N265="snížená",J265,0)</f>
        <v>0</v>
      </c>
      <c r="BG265" s="148">
        <f>IF(N265="zákl. přenesená",J265,0)</f>
        <v>0</v>
      </c>
      <c r="BH265" s="148">
        <f>IF(N265="sníž. přenesená",J265,0)</f>
        <v>0</v>
      </c>
      <c r="BI265" s="148">
        <f>IF(N265="nulová",J265,0)</f>
        <v>0</v>
      </c>
      <c r="BJ265" s="17" t="s">
        <v>84</v>
      </c>
      <c r="BK265" s="148">
        <f>ROUND(I265*H265,2)</f>
        <v>0</v>
      </c>
      <c r="BL265" s="17" t="s">
        <v>115</v>
      </c>
      <c r="BM265" s="147" t="s">
        <v>4759</v>
      </c>
    </row>
    <row r="266" spans="2:65" s="1" customFormat="1" ht="11.25">
      <c r="B266" s="32"/>
      <c r="D266" s="149" t="s">
        <v>186</v>
      </c>
      <c r="F266" s="150" t="s">
        <v>4760</v>
      </c>
      <c r="I266" s="151"/>
      <c r="L266" s="32"/>
      <c r="M266" s="152"/>
      <c r="T266" s="56"/>
      <c r="AT266" s="17" t="s">
        <v>186</v>
      </c>
      <c r="AU266" s="17" t="s">
        <v>86</v>
      </c>
    </row>
    <row r="267" spans="2:65" s="12" customFormat="1" ht="11.25">
      <c r="B267" s="156"/>
      <c r="D267" s="149" t="s">
        <v>240</v>
      </c>
      <c r="E267" s="157" t="s">
        <v>1</v>
      </c>
      <c r="F267" s="158" t="s">
        <v>4761</v>
      </c>
      <c r="H267" s="159">
        <v>40</v>
      </c>
      <c r="I267" s="160"/>
      <c r="L267" s="156"/>
      <c r="M267" s="161"/>
      <c r="T267" s="162"/>
      <c r="AT267" s="157" t="s">
        <v>240</v>
      </c>
      <c r="AU267" s="157" t="s">
        <v>86</v>
      </c>
      <c r="AV267" s="12" t="s">
        <v>86</v>
      </c>
      <c r="AW267" s="12" t="s">
        <v>32</v>
      </c>
      <c r="AX267" s="12" t="s">
        <v>84</v>
      </c>
      <c r="AY267" s="157" t="s">
        <v>177</v>
      </c>
    </row>
    <row r="268" spans="2:65" s="1" customFormat="1" ht="16.5" customHeight="1">
      <c r="B268" s="32"/>
      <c r="C268" s="136" t="s">
        <v>516</v>
      </c>
      <c r="D268" s="136" t="s">
        <v>180</v>
      </c>
      <c r="E268" s="137" t="s">
        <v>4762</v>
      </c>
      <c r="F268" s="138" t="s">
        <v>4763</v>
      </c>
      <c r="G268" s="139" t="s">
        <v>236</v>
      </c>
      <c r="H268" s="140">
        <v>40</v>
      </c>
      <c r="I268" s="141"/>
      <c r="J268" s="142">
        <f>ROUND(I268*H268,2)</f>
        <v>0</v>
      </c>
      <c r="K268" s="138" t="s">
        <v>237</v>
      </c>
      <c r="L268" s="32"/>
      <c r="M268" s="143" t="s">
        <v>1</v>
      </c>
      <c r="N268" s="144" t="s">
        <v>42</v>
      </c>
      <c r="P268" s="145">
        <f>O268*H268</f>
        <v>0</v>
      </c>
      <c r="Q268" s="145">
        <v>3.4000000000000002E-4</v>
      </c>
      <c r="R268" s="145">
        <f>Q268*H268</f>
        <v>1.3600000000000001E-2</v>
      </c>
      <c r="S268" s="145">
        <v>0</v>
      </c>
      <c r="T268" s="146">
        <f>S268*H268</f>
        <v>0</v>
      </c>
      <c r="AR268" s="147" t="s">
        <v>115</v>
      </c>
      <c r="AT268" s="147" t="s">
        <v>180</v>
      </c>
      <c r="AU268" s="147" t="s">
        <v>86</v>
      </c>
      <c r="AY268" s="17" t="s">
        <v>177</v>
      </c>
      <c r="BE268" s="148">
        <f>IF(N268="základní",J268,0)</f>
        <v>0</v>
      </c>
      <c r="BF268" s="148">
        <f>IF(N268="snížená",J268,0)</f>
        <v>0</v>
      </c>
      <c r="BG268" s="148">
        <f>IF(N268="zákl. přenesená",J268,0)</f>
        <v>0</v>
      </c>
      <c r="BH268" s="148">
        <f>IF(N268="sníž. přenesená",J268,0)</f>
        <v>0</v>
      </c>
      <c r="BI268" s="148">
        <f>IF(N268="nulová",J268,0)</f>
        <v>0</v>
      </c>
      <c r="BJ268" s="17" t="s">
        <v>84</v>
      </c>
      <c r="BK268" s="148">
        <f>ROUND(I268*H268,2)</f>
        <v>0</v>
      </c>
      <c r="BL268" s="17" t="s">
        <v>115</v>
      </c>
      <c r="BM268" s="147" t="s">
        <v>4764</v>
      </c>
    </row>
    <row r="269" spans="2:65" s="1" customFormat="1" ht="19.5">
      <c r="B269" s="32"/>
      <c r="D269" s="149" t="s">
        <v>186</v>
      </c>
      <c r="F269" s="150" t="s">
        <v>4765</v>
      </c>
      <c r="I269" s="151"/>
      <c r="L269" s="32"/>
      <c r="M269" s="152"/>
      <c r="T269" s="56"/>
      <c r="AT269" s="17" t="s">
        <v>186</v>
      </c>
      <c r="AU269" s="17" t="s">
        <v>86</v>
      </c>
    </row>
    <row r="270" spans="2:65" s="12" customFormat="1" ht="11.25">
      <c r="B270" s="156"/>
      <c r="D270" s="149" t="s">
        <v>240</v>
      </c>
      <c r="E270" s="157" t="s">
        <v>1</v>
      </c>
      <c r="F270" s="158" t="s">
        <v>4761</v>
      </c>
      <c r="H270" s="159">
        <v>40</v>
      </c>
      <c r="I270" s="160"/>
      <c r="L270" s="156"/>
      <c r="M270" s="161"/>
      <c r="T270" s="162"/>
      <c r="AT270" s="157" t="s">
        <v>240</v>
      </c>
      <c r="AU270" s="157" t="s">
        <v>86</v>
      </c>
      <c r="AV270" s="12" t="s">
        <v>86</v>
      </c>
      <c r="AW270" s="12" t="s">
        <v>32</v>
      </c>
      <c r="AX270" s="12" t="s">
        <v>84</v>
      </c>
      <c r="AY270" s="157" t="s">
        <v>177</v>
      </c>
    </row>
    <row r="271" spans="2:65" s="1" customFormat="1" ht="21.75" customHeight="1">
      <c r="B271" s="32"/>
      <c r="C271" s="136" t="s">
        <v>523</v>
      </c>
      <c r="D271" s="136" t="s">
        <v>180</v>
      </c>
      <c r="E271" s="137" t="s">
        <v>4766</v>
      </c>
      <c r="F271" s="138" t="s">
        <v>4767</v>
      </c>
      <c r="G271" s="139" t="s">
        <v>236</v>
      </c>
      <c r="H271" s="140">
        <v>4</v>
      </c>
      <c r="I271" s="141"/>
      <c r="J271" s="142">
        <f>ROUND(I271*H271,2)</f>
        <v>0</v>
      </c>
      <c r="K271" s="138" t="s">
        <v>237</v>
      </c>
      <c r="L271" s="32"/>
      <c r="M271" s="143" t="s">
        <v>1</v>
      </c>
      <c r="N271" s="144" t="s">
        <v>42</v>
      </c>
      <c r="P271" s="145">
        <f>O271*H271</f>
        <v>0</v>
      </c>
      <c r="Q271" s="145">
        <v>6.0999999999999997E-4</v>
      </c>
      <c r="R271" s="145">
        <f>Q271*H271</f>
        <v>2.4399999999999999E-3</v>
      </c>
      <c r="S271" s="145">
        <v>0</v>
      </c>
      <c r="T271" s="146">
        <f>S271*H271</f>
        <v>0</v>
      </c>
      <c r="AR271" s="147" t="s">
        <v>115</v>
      </c>
      <c r="AT271" s="147" t="s">
        <v>180</v>
      </c>
      <c r="AU271" s="147" t="s">
        <v>86</v>
      </c>
      <c r="AY271" s="17" t="s">
        <v>177</v>
      </c>
      <c r="BE271" s="148">
        <f>IF(N271="základní",J271,0)</f>
        <v>0</v>
      </c>
      <c r="BF271" s="148">
        <f>IF(N271="snížená",J271,0)</f>
        <v>0</v>
      </c>
      <c r="BG271" s="148">
        <f>IF(N271="zákl. přenesená",J271,0)</f>
        <v>0</v>
      </c>
      <c r="BH271" s="148">
        <f>IF(N271="sníž. přenesená",J271,0)</f>
        <v>0</v>
      </c>
      <c r="BI271" s="148">
        <f>IF(N271="nulová",J271,0)</f>
        <v>0</v>
      </c>
      <c r="BJ271" s="17" t="s">
        <v>84</v>
      </c>
      <c r="BK271" s="148">
        <f>ROUND(I271*H271,2)</f>
        <v>0</v>
      </c>
      <c r="BL271" s="17" t="s">
        <v>115</v>
      </c>
      <c r="BM271" s="147" t="s">
        <v>4768</v>
      </c>
    </row>
    <row r="272" spans="2:65" s="1" customFormat="1" ht="19.5">
      <c r="B272" s="32"/>
      <c r="D272" s="149" t="s">
        <v>186</v>
      </c>
      <c r="F272" s="150" t="s">
        <v>4769</v>
      </c>
      <c r="I272" s="151"/>
      <c r="L272" s="32"/>
      <c r="M272" s="152"/>
      <c r="T272" s="56"/>
      <c r="AT272" s="17" t="s">
        <v>186</v>
      </c>
      <c r="AU272" s="17" t="s">
        <v>86</v>
      </c>
    </row>
    <row r="273" spans="2:65" s="12" customFormat="1" ht="11.25">
      <c r="B273" s="156"/>
      <c r="D273" s="149" t="s">
        <v>240</v>
      </c>
      <c r="E273" s="157" t="s">
        <v>1</v>
      </c>
      <c r="F273" s="158" t="s">
        <v>4770</v>
      </c>
      <c r="H273" s="159">
        <v>4</v>
      </c>
      <c r="I273" s="160"/>
      <c r="L273" s="156"/>
      <c r="M273" s="161"/>
      <c r="T273" s="162"/>
      <c r="AT273" s="157" t="s">
        <v>240</v>
      </c>
      <c r="AU273" s="157" t="s">
        <v>86</v>
      </c>
      <c r="AV273" s="12" t="s">
        <v>86</v>
      </c>
      <c r="AW273" s="12" t="s">
        <v>32</v>
      </c>
      <c r="AX273" s="12" t="s">
        <v>84</v>
      </c>
      <c r="AY273" s="157" t="s">
        <v>177</v>
      </c>
    </row>
    <row r="274" spans="2:65" s="1" customFormat="1" ht="16.5" customHeight="1">
      <c r="B274" s="32"/>
      <c r="C274" s="136" t="s">
        <v>536</v>
      </c>
      <c r="D274" s="136" t="s">
        <v>180</v>
      </c>
      <c r="E274" s="137" t="s">
        <v>4771</v>
      </c>
      <c r="F274" s="138" t="s">
        <v>4772</v>
      </c>
      <c r="G274" s="139" t="s">
        <v>236</v>
      </c>
      <c r="H274" s="140">
        <v>4</v>
      </c>
      <c r="I274" s="141"/>
      <c r="J274" s="142">
        <f>ROUND(I274*H274,2)</f>
        <v>0</v>
      </c>
      <c r="K274" s="138" t="s">
        <v>237</v>
      </c>
      <c r="L274" s="32"/>
      <c r="M274" s="143" t="s">
        <v>1</v>
      </c>
      <c r="N274" s="144" t="s">
        <v>42</v>
      </c>
      <c r="P274" s="145">
        <f>O274*H274</f>
        <v>0</v>
      </c>
      <c r="Q274" s="145">
        <v>0</v>
      </c>
      <c r="R274" s="145">
        <f>Q274*H274</f>
        <v>0</v>
      </c>
      <c r="S274" s="145">
        <v>0</v>
      </c>
      <c r="T274" s="146">
        <f>S274*H274</f>
        <v>0</v>
      </c>
      <c r="AR274" s="147" t="s">
        <v>115</v>
      </c>
      <c r="AT274" s="147" t="s">
        <v>180</v>
      </c>
      <c r="AU274" s="147" t="s">
        <v>86</v>
      </c>
      <c r="AY274" s="17" t="s">
        <v>177</v>
      </c>
      <c r="BE274" s="148">
        <f>IF(N274="základní",J274,0)</f>
        <v>0</v>
      </c>
      <c r="BF274" s="148">
        <f>IF(N274="snížená",J274,0)</f>
        <v>0</v>
      </c>
      <c r="BG274" s="148">
        <f>IF(N274="zákl. přenesená",J274,0)</f>
        <v>0</v>
      </c>
      <c r="BH274" s="148">
        <f>IF(N274="sníž. přenesená",J274,0)</f>
        <v>0</v>
      </c>
      <c r="BI274" s="148">
        <f>IF(N274="nulová",J274,0)</f>
        <v>0</v>
      </c>
      <c r="BJ274" s="17" t="s">
        <v>84</v>
      </c>
      <c r="BK274" s="148">
        <f>ROUND(I274*H274,2)</f>
        <v>0</v>
      </c>
      <c r="BL274" s="17" t="s">
        <v>115</v>
      </c>
      <c r="BM274" s="147" t="s">
        <v>4773</v>
      </c>
    </row>
    <row r="275" spans="2:65" s="1" customFormat="1" ht="11.25">
      <c r="B275" s="32"/>
      <c r="D275" s="149" t="s">
        <v>186</v>
      </c>
      <c r="F275" s="150" t="s">
        <v>4774</v>
      </c>
      <c r="I275" s="151"/>
      <c r="L275" s="32"/>
      <c r="M275" s="152"/>
      <c r="T275" s="56"/>
      <c r="AT275" s="17" t="s">
        <v>186</v>
      </c>
      <c r="AU275" s="17" t="s">
        <v>86</v>
      </c>
    </row>
    <row r="276" spans="2:65" s="12" customFormat="1" ht="11.25">
      <c r="B276" s="156"/>
      <c r="D276" s="149" t="s">
        <v>240</v>
      </c>
      <c r="E276" s="157" t="s">
        <v>1</v>
      </c>
      <c r="F276" s="158" t="s">
        <v>4775</v>
      </c>
      <c r="H276" s="159">
        <v>4</v>
      </c>
      <c r="I276" s="160"/>
      <c r="L276" s="156"/>
      <c r="M276" s="161"/>
      <c r="T276" s="162"/>
      <c r="AT276" s="157" t="s">
        <v>240</v>
      </c>
      <c r="AU276" s="157" t="s">
        <v>86</v>
      </c>
      <c r="AV276" s="12" t="s">
        <v>86</v>
      </c>
      <c r="AW276" s="12" t="s">
        <v>32</v>
      </c>
      <c r="AX276" s="12" t="s">
        <v>84</v>
      </c>
      <c r="AY276" s="157" t="s">
        <v>177</v>
      </c>
    </row>
    <row r="277" spans="2:65" s="1" customFormat="1" ht="16.5" customHeight="1">
      <c r="B277" s="32"/>
      <c r="C277" s="136" t="s">
        <v>548</v>
      </c>
      <c r="D277" s="136" t="s">
        <v>180</v>
      </c>
      <c r="E277" s="137" t="s">
        <v>4776</v>
      </c>
      <c r="F277" s="138" t="s">
        <v>4777</v>
      </c>
      <c r="G277" s="139" t="s">
        <v>236</v>
      </c>
      <c r="H277" s="140">
        <v>40</v>
      </c>
      <c r="I277" s="141"/>
      <c r="J277" s="142">
        <f>ROUND(I277*H277,2)</f>
        <v>0</v>
      </c>
      <c r="K277" s="138" t="s">
        <v>237</v>
      </c>
      <c r="L277" s="32"/>
      <c r="M277" s="143" t="s">
        <v>1</v>
      </c>
      <c r="N277" s="144" t="s">
        <v>42</v>
      </c>
      <c r="P277" s="145">
        <f>O277*H277</f>
        <v>0</v>
      </c>
      <c r="Q277" s="145">
        <v>0</v>
      </c>
      <c r="R277" s="145">
        <f>Q277*H277</f>
        <v>0</v>
      </c>
      <c r="S277" s="145">
        <v>0</v>
      </c>
      <c r="T277" s="146">
        <f>S277*H277</f>
        <v>0</v>
      </c>
      <c r="AR277" s="147" t="s">
        <v>115</v>
      </c>
      <c r="AT277" s="147" t="s">
        <v>180</v>
      </c>
      <c r="AU277" s="147" t="s">
        <v>86</v>
      </c>
      <c r="AY277" s="17" t="s">
        <v>177</v>
      </c>
      <c r="BE277" s="148">
        <f>IF(N277="základní",J277,0)</f>
        <v>0</v>
      </c>
      <c r="BF277" s="148">
        <f>IF(N277="snížená",J277,0)</f>
        <v>0</v>
      </c>
      <c r="BG277" s="148">
        <f>IF(N277="zákl. přenesená",J277,0)</f>
        <v>0</v>
      </c>
      <c r="BH277" s="148">
        <f>IF(N277="sníž. přenesená",J277,0)</f>
        <v>0</v>
      </c>
      <c r="BI277" s="148">
        <f>IF(N277="nulová",J277,0)</f>
        <v>0</v>
      </c>
      <c r="BJ277" s="17" t="s">
        <v>84</v>
      </c>
      <c r="BK277" s="148">
        <f>ROUND(I277*H277,2)</f>
        <v>0</v>
      </c>
      <c r="BL277" s="17" t="s">
        <v>115</v>
      </c>
      <c r="BM277" s="147" t="s">
        <v>4778</v>
      </c>
    </row>
    <row r="278" spans="2:65" s="1" customFormat="1" ht="11.25">
      <c r="B278" s="32"/>
      <c r="D278" s="149" t="s">
        <v>186</v>
      </c>
      <c r="F278" s="150" t="s">
        <v>4779</v>
      </c>
      <c r="I278" s="151"/>
      <c r="L278" s="32"/>
      <c r="M278" s="152"/>
      <c r="T278" s="56"/>
      <c r="AT278" s="17" t="s">
        <v>186</v>
      </c>
      <c r="AU278" s="17" t="s">
        <v>86</v>
      </c>
    </row>
    <row r="279" spans="2:65" s="12" customFormat="1" ht="11.25">
      <c r="B279" s="156"/>
      <c r="D279" s="149" t="s">
        <v>240</v>
      </c>
      <c r="E279" s="157" t="s">
        <v>1</v>
      </c>
      <c r="F279" s="158" t="s">
        <v>4780</v>
      </c>
      <c r="H279" s="159">
        <v>40</v>
      </c>
      <c r="I279" s="160"/>
      <c r="L279" s="156"/>
      <c r="M279" s="161"/>
      <c r="T279" s="162"/>
      <c r="AT279" s="157" t="s">
        <v>240</v>
      </c>
      <c r="AU279" s="157" t="s">
        <v>86</v>
      </c>
      <c r="AV279" s="12" t="s">
        <v>86</v>
      </c>
      <c r="AW279" s="12" t="s">
        <v>32</v>
      </c>
      <c r="AX279" s="12" t="s">
        <v>84</v>
      </c>
      <c r="AY279" s="157" t="s">
        <v>177</v>
      </c>
    </row>
    <row r="280" spans="2:65" s="11" customFormat="1" ht="22.9" customHeight="1">
      <c r="B280" s="124"/>
      <c r="D280" s="125" t="s">
        <v>76</v>
      </c>
      <c r="E280" s="134" t="s">
        <v>1362</v>
      </c>
      <c r="F280" s="134" t="s">
        <v>1363</v>
      </c>
      <c r="I280" s="127"/>
      <c r="J280" s="135">
        <f>BK280</f>
        <v>0</v>
      </c>
      <c r="L280" s="124"/>
      <c r="M280" s="129"/>
      <c r="P280" s="130">
        <f>SUM(P281:P302)</f>
        <v>0</v>
      </c>
      <c r="R280" s="130">
        <f>SUM(R281:R302)</f>
        <v>0</v>
      </c>
      <c r="T280" s="131">
        <f>SUM(T281:T302)</f>
        <v>0</v>
      </c>
      <c r="AR280" s="125" t="s">
        <v>84</v>
      </c>
      <c r="AT280" s="132" t="s">
        <v>76</v>
      </c>
      <c r="AU280" s="132" t="s">
        <v>84</v>
      </c>
      <c r="AY280" s="125" t="s">
        <v>177</v>
      </c>
      <c r="BK280" s="133">
        <f>SUM(BK281:BK302)</f>
        <v>0</v>
      </c>
    </row>
    <row r="281" spans="2:65" s="1" customFormat="1" ht="24.2" customHeight="1">
      <c r="B281" s="32"/>
      <c r="C281" s="136" t="s">
        <v>554</v>
      </c>
      <c r="D281" s="136" t="s">
        <v>180</v>
      </c>
      <c r="E281" s="137" t="s">
        <v>1378</v>
      </c>
      <c r="F281" s="138" t="s">
        <v>1379</v>
      </c>
      <c r="G281" s="139" t="s">
        <v>307</v>
      </c>
      <c r="H281" s="140">
        <v>9.1199999999999992</v>
      </c>
      <c r="I281" s="141"/>
      <c r="J281" s="142">
        <f>ROUND(I281*H281,2)</f>
        <v>0</v>
      </c>
      <c r="K281" s="138" t="s">
        <v>237</v>
      </c>
      <c r="L281" s="32"/>
      <c r="M281" s="143" t="s">
        <v>1</v>
      </c>
      <c r="N281" s="144" t="s">
        <v>42</v>
      </c>
      <c r="P281" s="145">
        <f>O281*H281</f>
        <v>0</v>
      </c>
      <c r="Q281" s="145">
        <v>0</v>
      </c>
      <c r="R281" s="145">
        <f>Q281*H281</f>
        <v>0</v>
      </c>
      <c r="S281" s="145">
        <v>0</v>
      </c>
      <c r="T281" s="146">
        <f>S281*H281</f>
        <v>0</v>
      </c>
      <c r="AR281" s="147" t="s">
        <v>115</v>
      </c>
      <c r="AT281" s="147" t="s">
        <v>180</v>
      </c>
      <c r="AU281" s="147" t="s">
        <v>86</v>
      </c>
      <c r="AY281" s="17" t="s">
        <v>177</v>
      </c>
      <c r="BE281" s="148">
        <f>IF(N281="základní",J281,0)</f>
        <v>0</v>
      </c>
      <c r="BF281" s="148">
        <f>IF(N281="snížená",J281,0)</f>
        <v>0</v>
      </c>
      <c r="BG281" s="148">
        <f>IF(N281="zákl. přenesená",J281,0)</f>
        <v>0</v>
      </c>
      <c r="BH281" s="148">
        <f>IF(N281="sníž. přenesená",J281,0)</f>
        <v>0</v>
      </c>
      <c r="BI281" s="148">
        <f>IF(N281="nulová",J281,0)</f>
        <v>0</v>
      </c>
      <c r="BJ281" s="17" t="s">
        <v>84</v>
      </c>
      <c r="BK281" s="148">
        <f>ROUND(I281*H281,2)</f>
        <v>0</v>
      </c>
      <c r="BL281" s="17" t="s">
        <v>115</v>
      </c>
      <c r="BM281" s="147" t="s">
        <v>4781</v>
      </c>
    </row>
    <row r="282" spans="2:65" s="1" customFormat="1" ht="19.5">
      <c r="B282" s="32"/>
      <c r="D282" s="149" t="s">
        <v>186</v>
      </c>
      <c r="F282" s="150" t="s">
        <v>1381</v>
      </c>
      <c r="I282" s="151"/>
      <c r="L282" s="32"/>
      <c r="M282" s="152"/>
      <c r="T282" s="56"/>
      <c r="AT282" s="17" t="s">
        <v>186</v>
      </c>
      <c r="AU282" s="17" t="s">
        <v>86</v>
      </c>
    </row>
    <row r="283" spans="2:65" s="12" customFormat="1" ht="11.25">
      <c r="B283" s="156"/>
      <c r="D283" s="149" t="s">
        <v>240</v>
      </c>
      <c r="E283" s="157" t="s">
        <v>1</v>
      </c>
      <c r="F283" s="158" t="s">
        <v>4782</v>
      </c>
      <c r="H283" s="159">
        <v>9.1199999999999992</v>
      </c>
      <c r="I283" s="160"/>
      <c r="L283" s="156"/>
      <c r="M283" s="161"/>
      <c r="T283" s="162"/>
      <c r="AT283" s="157" t="s">
        <v>240</v>
      </c>
      <c r="AU283" s="157" t="s">
        <v>86</v>
      </c>
      <c r="AV283" s="12" t="s">
        <v>86</v>
      </c>
      <c r="AW283" s="12" t="s">
        <v>32</v>
      </c>
      <c r="AX283" s="12" t="s">
        <v>84</v>
      </c>
      <c r="AY283" s="157" t="s">
        <v>177</v>
      </c>
    </row>
    <row r="284" spans="2:65" s="1" customFormat="1" ht="16.5" customHeight="1">
      <c r="B284" s="32"/>
      <c r="C284" s="136" t="s">
        <v>564</v>
      </c>
      <c r="D284" s="136" t="s">
        <v>180</v>
      </c>
      <c r="E284" s="137" t="s">
        <v>4783</v>
      </c>
      <c r="F284" s="138" t="s">
        <v>4784</v>
      </c>
      <c r="G284" s="139" t="s">
        <v>307</v>
      </c>
      <c r="H284" s="140">
        <v>31.92</v>
      </c>
      <c r="I284" s="141"/>
      <c r="J284" s="142">
        <f>ROUND(I284*H284,2)</f>
        <v>0</v>
      </c>
      <c r="K284" s="138" t="s">
        <v>1</v>
      </c>
      <c r="L284" s="32"/>
      <c r="M284" s="143" t="s">
        <v>1</v>
      </c>
      <c r="N284" s="144" t="s">
        <v>42</v>
      </c>
      <c r="P284" s="145">
        <f>O284*H284</f>
        <v>0</v>
      </c>
      <c r="Q284" s="145">
        <v>0</v>
      </c>
      <c r="R284" s="145">
        <f>Q284*H284</f>
        <v>0</v>
      </c>
      <c r="S284" s="145">
        <v>0</v>
      </c>
      <c r="T284" s="146">
        <f>S284*H284</f>
        <v>0</v>
      </c>
      <c r="AR284" s="147" t="s">
        <v>115</v>
      </c>
      <c r="AT284" s="147" t="s">
        <v>180</v>
      </c>
      <c r="AU284" s="147" t="s">
        <v>86</v>
      </c>
      <c r="AY284" s="17" t="s">
        <v>177</v>
      </c>
      <c r="BE284" s="148">
        <f>IF(N284="základní",J284,0)</f>
        <v>0</v>
      </c>
      <c r="BF284" s="148">
        <f>IF(N284="snížená",J284,0)</f>
        <v>0</v>
      </c>
      <c r="BG284" s="148">
        <f>IF(N284="zákl. přenesená",J284,0)</f>
        <v>0</v>
      </c>
      <c r="BH284" s="148">
        <f>IF(N284="sníž. přenesená",J284,0)</f>
        <v>0</v>
      </c>
      <c r="BI284" s="148">
        <f>IF(N284="nulová",J284,0)</f>
        <v>0</v>
      </c>
      <c r="BJ284" s="17" t="s">
        <v>84</v>
      </c>
      <c r="BK284" s="148">
        <f>ROUND(I284*H284,2)</f>
        <v>0</v>
      </c>
      <c r="BL284" s="17" t="s">
        <v>115</v>
      </c>
      <c r="BM284" s="147" t="s">
        <v>4785</v>
      </c>
    </row>
    <row r="285" spans="2:65" s="1" customFormat="1" ht="19.5">
      <c r="B285" s="32"/>
      <c r="D285" s="149" t="s">
        <v>186</v>
      </c>
      <c r="F285" s="150" t="s">
        <v>4786</v>
      </c>
      <c r="I285" s="151"/>
      <c r="L285" s="32"/>
      <c r="M285" s="152"/>
      <c r="T285" s="56"/>
      <c r="AT285" s="17" t="s">
        <v>186</v>
      </c>
      <c r="AU285" s="17" t="s">
        <v>86</v>
      </c>
    </row>
    <row r="286" spans="2:65" s="12" customFormat="1" ht="11.25">
      <c r="B286" s="156"/>
      <c r="D286" s="149" t="s">
        <v>240</v>
      </c>
      <c r="E286" s="157" t="s">
        <v>1</v>
      </c>
      <c r="F286" s="158" t="s">
        <v>4782</v>
      </c>
      <c r="H286" s="159">
        <v>9.1199999999999992</v>
      </c>
      <c r="I286" s="160"/>
      <c r="L286" s="156"/>
      <c r="M286" s="161"/>
      <c r="T286" s="162"/>
      <c r="AT286" s="157" t="s">
        <v>240</v>
      </c>
      <c r="AU286" s="157" t="s">
        <v>86</v>
      </c>
      <c r="AV286" s="12" t="s">
        <v>86</v>
      </c>
      <c r="AW286" s="12" t="s">
        <v>32</v>
      </c>
      <c r="AX286" s="12" t="s">
        <v>77</v>
      </c>
      <c r="AY286" s="157" t="s">
        <v>177</v>
      </c>
    </row>
    <row r="287" spans="2:65" s="12" customFormat="1" ht="11.25">
      <c r="B287" s="156"/>
      <c r="D287" s="149" t="s">
        <v>240</v>
      </c>
      <c r="E287" s="157" t="s">
        <v>1</v>
      </c>
      <c r="F287" s="158" t="s">
        <v>4787</v>
      </c>
      <c r="H287" s="159">
        <v>22.8</v>
      </c>
      <c r="I287" s="160"/>
      <c r="L287" s="156"/>
      <c r="M287" s="161"/>
      <c r="T287" s="162"/>
      <c r="AT287" s="157" t="s">
        <v>240</v>
      </c>
      <c r="AU287" s="157" t="s">
        <v>86</v>
      </c>
      <c r="AV287" s="12" t="s">
        <v>86</v>
      </c>
      <c r="AW287" s="12" t="s">
        <v>32</v>
      </c>
      <c r="AX287" s="12" t="s">
        <v>77</v>
      </c>
      <c r="AY287" s="157" t="s">
        <v>177</v>
      </c>
    </row>
    <row r="288" spans="2:65" s="14" customFormat="1" ht="11.25">
      <c r="B288" s="169"/>
      <c r="D288" s="149" t="s">
        <v>240</v>
      </c>
      <c r="E288" s="170" t="s">
        <v>1</v>
      </c>
      <c r="F288" s="171" t="s">
        <v>263</v>
      </c>
      <c r="H288" s="172">
        <v>31.92</v>
      </c>
      <c r="I288" s="173"/>
      <c r="L288" s="169"/>
      <c r="M288" s="174"/>
      <c r="T288" s="175"/>
      <c r="AT288" s="170" t="s">
        <v>240</v>
      </c>
      <c r="AU288" s="170" t="s">
        <v>86</v>
      </c>
      <c r="AV288" s="14" t="s">
        <v>115</v>
      </c>
      <c r="AW288" s="14" t="s">
        <v>32</v>
      </c>
      <c r="AX288" s="14" t="s">
        <v>84</v>
      </c>
      <c r="AY288" s="170" t="s">
        <v>177</v>
      </c>
    </row>
    <row r="289" spans="2:65" s="1" customFormat="1" ht="16.5" customHeight="1">
      <c r="B289" s="32"/>
      <c r="C289" s="136" t="s">
        <v>573</v>
      </c>
      <c r="D289" s="136" t="s">
        <v>180</v>
      </c>
      <c r="E289" s="137" t="s">
        <v>4788</v>
      </c>
      <c r="F289" s="138" t="s">
        <v>4789</v>
      </c>
      <c r="G289" s="139" t="s">
        <v>307</v>
      </c>
      <c r="H289" s="140">
        <v>15.88</v>
      </c>
      <c r="I289" s="141"/>
      <c r="J289" s="142">
        <f>ROUND(I289*H289,2)</f>
        <v>0</v>
      </c>
      <c r="K289" s="138" t="s">
        <v>1</v>
      </c>
      <c r="L289" s="32"/>
      <c r="M289" s="143" t="s">
        <v>1</v>
      </c>
      <c r="N289" s="144" t="s">
        <v>42</v>
      </c>
      <c r="P289" s="145">
        <f>O289*H289</f>
        <v>0</v>
      </c>
      <c r="Q289" s="145">
        <v>0</v>
      </c>
      <c r="R289" s="145">
        <f>Q289*H289</f>
        <v>0</v>
      </c>
      <c r="S289" s="145">
        <v>0</v>
      </c>
      <c r="T289" s="146">
        <f>S289*H289</f>
        <v>0</v>
      </c>
      <c r="AR289" s="147" t="s">
        <v>115</v>
      </c>
      <c r="AT289" s="147" t="s">
        <v>180</v>
      </c>
      <c r="AU289" s="147" t="s">
        <v>86</v>
      </c>
      <c r="AY289" s="17" t="s">
        <v>177</v>
      </c>
      <c r="BE289" s="148">
        <f>IF(N289="základní",J289,0)</f>
        <v>0</v>
      </c>
      <c r="BF289" s="148">
        <f>IF(N289="snížená",J289,0)</f>
        <v>0</v>
      </c>
      <c r="BG289" s="148">
        <f>IF(N289="zákl. přenesená",J289,0)</f>
        <v>0</v>
      </c>
      <c r="BH289" s="148">
        <f>IF(N289="sníž. přenesená",J289,0)</f>
        <v>0</v>
      </c>
      <c r="BI289" s="148">
        <f>IF(N289="nulová",J289,0)</f>
        <v>0</v>
      </c>
      <c r="BJ289" s="17" t="s">
        <v>84</v>
      </c>
      <c r="BK289" s="148">
        <f>ROUND(I289*H289,2)</f>
        <v>0</v>
      </c>
      <c r="BL289" s="17" t="s">
        <v>115</v>
      </c>
      <c r="BM289" s="147" t="s">
        <v>4790</v>
      </c>
    </row>
    <row r="290" spans="2:65" s="1" customFormat="1" ht="19.5">
      <c r="B290" s="32"/>
      <c r="D290" s="149" t="s">
        <v>186</v>
      </c>
      <c r="F290" s="150" t="s">
        <v>4791</v>
      </c>
      <c r="I290" s="151"/>
      <c r="L290" s="32"/>
      <c r="M290" s="152"/>
      <c r="T290" s="56"/>
      <c r="AT290" s="17" t="s">
        <v>186</v>
      </c>
      <c r="AU290" s="17" t="s">
        <v>86</v>
      </c>
    </row>
    <row r="291" spans="2:65" s="12" customFormat="1" ht="11.25">
      <c r="B291" s="156"/>
      <c r="D291" s="149" t="s">
        <v>240</v>
      </c>
      <c r="E291" s="157" t="s">
        <v>1</v>
      </c>
      <c r="F291" s="158" t="s">
        <v>4792</v>
      </c>
      <c r="H291" s="159">
        <v>7.68</v>
      </c>
      <c r="I291" s="160"/>
      <c r="L291" s="156"/>
      <c r="M291" s="161"/>
      <c r="T291" s="162"/>
      <c r="AT291" s="157" t="s">
        <v>240</v>
      </c>
      <c r="AU291" s="157" t="s">
        <v>86</v>
      </c>
      <c r="AV291" s="12" t="s">
        <v>86</v>
      </c>
      <c r="AW291" s="12" t="s">
        <v>32</v>
      </c>
      <c r="AX291" s="12" t="s">
        <v>77</v>
      </c>
      <c r="AY291" s="157" t="s">
        <v>177</v>
      </c>
    </row>
    <row r="292" spans="2:65" s="12" customFormat="1" ht="11.25">
      <c r="B292" s="156"/>
      <c r="D292" s="149" t="s">
        <v>240</v>
      </c>
      <c r="E292" s="157" t="s">
        <v>1</v>
      </c>
      <c r="F292" s="158" t="s">
        <v>4793</v>
      </c>
      <c r="H292" s="159">
        <v>8.1999999999999993</v>
      </c>
      <c r="I292" s="160"/>
      <c r="L292" s="156"/>
      <c r="M292" s="161"/>
      <c r="T292" s="162"/>
      <c r="AT292" s="157" t="s">
        <v>240</v>
      </c>
      <c r="AU292" s="157" t="s">
        <v>86</v>
      </c>
      <c r="AV292" s="12" t="s">
        <v>86</v>
      </c>
      <c r="AW292" s="12" t="s">
        <v>32</v>
      </c>
      <c r="AX292" s="12" t="s">
        <v>77</v>
      </c>
      <c r="AY292" s="157" t="s">
        <v>177</v>
      </c>
    </row>
    <row r="293" spans="2:65" s="14" customFormat="1" ht="11.25">
      <c r="B293" s="169"/>
      <c r="D293" s="149" t="s">
        <v>240</v>
      </c>
      <c r="E293" s="170" t="s">
        <v>1</v>
      </c>
      <c r="F293" s="171" t="s">
        <v>263</v>
      </c>
      <c r="H293" s="172">
        <v>15.88</v>
      </c>
      <c r="I293" s="173"/>
      <c r="L293" s="169"/>
      <c r="M293" s="174"/>
      <c r="T293" s="175"/>
      <c r="AT293" s="170" t="s">
        <v>240</v>
      </c>
      <c r="AU293" s="170" t="s">
        <v>86</v>
      </c>
      <c r="AV293" s="14" t="s">
        <v>115</v>
      </c>
      <c r="AW293" s="14" t="s">
        <v>32</v>
      </c>
      <c r="AX293" s="14" t="s">
        <v>84</v>
      </c>
      <c r="AY293" s="170" t="s">
        <v>177</v>
      </c>
    </row>
    <row r="294" spans="2:65" s="1" customFormat="1" ht="24.2" customHeight="1">
      <c r="B294" s="32"/>
      <c r="C294" s="136" t="s">
        <v>580</v>
      </c>
      <c r="D294" s="136" t="s">
        <v>180</v>
      </c>
      <c r="E294" s="137" t="s">
        <v>4794</v>
      </c>
      <c r="F294" s="138" t="s">
        <v>4795</v>
      </c>
      <c r="G294" s="139" t="s">
        <v>307</v>
      </c>
      <c r="H294" s="140">
        <v>8.1999999999999993</v>
      </c>
      <c r="I294" s="141"/>
      <c r="J294" s="142">
        <f>ROUND(I294*H294,2)</f>
        <v>0</v>
      </c>
      <c r="K294" s="138" t="s">
        <v>237</v>
      </c>
      <c r="L294" s="32"/>
      <c r="M294" s="143" t="s">
        <v>1</v>
      </c>
      <c r="N294" s="144" t="s">
        <v>42</v>
      </c>
      <c r="P294" s="145">
        <f>O294*H294</f>
        <v>0</v>
      </c>
      <c r="Q294" s="145">
        <v>0</v>
      </c>
      <c r="R294" s="145">
        <f>Q294*H294</f>
        <v>0</v>
      </c>
      <c r="S294" s="145">
        <v>0</v>
      </c>
      <c r="T294" s="146">
        <f>S294*H294</f>
        <v>0</v>
      </c>
      <c r="AR294" s="147" t="s">
        <v>115</v>
      </c>
      <c r="AT294" s="147" t="s">
        <v>180</v>
      </c>
      <c r="AU294" s="147" t="s">
        <v>86</v>
      </c>
      <c r="AY294" s="17" t="s">
        <v>177</v>
      </c>
      <c r="BE294" s="148">
        <f>IF(N294="základní",J294,0)</f>
        <v>0</v>
      </c>
      <c r="BF294" s="148">
        <f>IF(N294="snížená",J294,0)</f>
        <v>0</v>
      </c>
      <c r="BG294" s="148">
        <f>IF(N294="zákl. přenesená",J294,0)</f>
        <v>0</v>
      </c>
      <c r="BH294" s="148">
        <f>IF(N294="sníž. přenesená",J294,0)</f>
        <v>0</v>
      </c>
      <c r="BI294" s="148">
        <f>IF(N294="nulová",J294,0)</f>
        <v>0</v>
      </c>
      <c r="BJ294" s="17" t="s">
        <v>84</v>
      </c>
      <c r="BK294" s="148">
        <f>ROUND(I294*H294,2)</f>
        <v>0</v>
      </c>
      <c r="BL294" s="17" t="s">
        <v>115</v>
      </c>
      <c r="BM294" s="147" t="s">
        <v>4796</v>
      </c>
    </row>
    <row r="295" spans="2:65" s="1" customFormat="1" ht="19.5">
      <c r="B295" s="32"/>
      <c r="D295" s="149" t="s">
        <v>186</v>
      </c>
      <c r="F295" s="150" t="s">
        <v>4797</v>
      </c>
      <c r="I295" s="151"/>
      <c r="L295" s="32"/>
      <c r="M295" s="152"/>
      <c r="T295" s="56"/>
      <c r="AT295" s="17" t="s">
        <v>186</v>
      </c>
      <c r="AU295" s="17" t="s">
        <v>86</v>
      </c>
    </row>
    <row r="296" spans="2:65" s="12" customFormat="1" ht="11.25">
      <c r="B296" s="156"/>
      <c r="D296" s="149" t="s">
        <v>240</v>
      </c>
      <c r="E296" s="157" t="s">
        <v>1</v>
      </c>
      <c r="F296" s="158" t="s">
        <v>4793</v>
      </c>
      <c r="H296" s="159">
        <v>8.1999999999999993</v>
      </c>
      <c r="I296" s="160"/>
      <c r="L296" s="156"/>
      <c r="M296" s="161"/>
      <c r="T296" s="162"/>
      <c r="AT296" s="157" t="s">
        <v>240</v>
      </c>
      <c r="AU296" s="157" t="s">
        <v>86</v>
      </c>
      <c r="AV296" s="12" t="s">
        <v>86</v>
      </c>
      <c r="AW296" s="12" t="s">
        <v>32</v>
      </c>
      <c r="AX296" s="12" t="s">
        <v>84</v>
      </c>
      <c r="AY296" s="157" t="s">
        <v>177</v>
      </c>
    </row>
    <row r="297" spans="2:65" s="1" customFormat="1" ht="24.2" customHeight="1">
      <c r="B297" s="32"/>
      <c r="C297" s="136" t="s">
        <v>585</v>
      </c>
      <c r="D297" s="136" t="s">
        <v>180</v>
      </c>
      <c r="E297" s="137" t="s">
        <v>4798</v>
      </c>
      <c r="F297" s="138" t="s">
        <v>4799</v>
      </c>
      <c r="G297" s="139" t="s">
        <v>307</v>
      </c>
      <c r="H297" s="140">
        <v>22.8</v>
      </c>
      <c r="I297" s="141"/>
      <c r="J297" s="142">
        <f>ROUND(I297*H297,2)</f>
        <v>0</v>
      </c>
      <c r="K297" s="138" t="s">
        <v>237</v>
      </c>
      <c r="L297" s="32"/>
      <c r="M297" s="143" t="s">
        <v>1</v>
      </c>
      <c r="N297" s="144" t="s">
        <v>42</v>
      </c>
      <c r="P297" s="145">
        <f>O297*H297</f>
        <v>0</v>
      </c>
      <c r="Q297" s="145">
        <v>0</v>
      </c>
      <c r="R297" s="145">
        <f>Q297*H297</f>
        <v>0</v>
      </c>
      <c r="S297" s="145">
        <v>0</v>
      </c>
      <c r="T297" s="146">
        <f>S297*H297</f>
        <v>0</v>
      </c>
      <c r="AR297" s="147" t="s">
        <v>115</v>
      </c>
      <c r="AT297" s="147" t="s">
        <v>180</v>
      </c>
      <c r="AU297" s="147" t="s">
        <v>86</v>
      </c>
      <c r="AY297" s="17" t="s">
        <v>177</v>
      </c>
      <c r="BE297" s="148">
        <f>IF(N297="základní",J297,0)</f>
        <v>0</v>
      </c>
      <c r="BF297" s="148">
        <f>IF(N297="snížená",J297,0)</f>
        <v>0</v>
      </c>
      <c r="BG297" s="148">
        <f>IF(N297="zákl. přenesená",J297,0)</f>
        <v>0</v>
      </c>
      <c r="BH297" s="148">
        <f>IF(N297="sníž. přenesená",J297,0)</f>
        <v>0</v>
      </c>
      <c r="BI297" s="148">
        <f>IF(N297="nulová",J297,0)</f>
        <v>0</v>
      </c>
      <c r="BJ297" s="17" t="s">
        <v>84</v>
      </c>
      <c r="BK297" s="148">
        <f>ROUND(I297*H297,2)</f>
        <v>0</v>
      </c>
      <c r="BL297" s="17" t="s">
        <v>115</v>
      </c>
      <c r="BM297" s="147" t="s">
        <v>4800</v>
      </c>
    </row>
    <row r="298" spans="2:65" s="1" customFormat="1" ht="19.5">
      <c r="B298" s="32"/>
      <c r="D298" s="149" t="s">
        <v>186</v>
      </c>
      <c r="F298" s="150" t="s">
        <v>309</v>
      </c>
      <c r="I298" s="151"/>
      <c r="L298" s="32"/>
      <c r="M298" s="152"/>
      <c r="T298" s="56"/>
      <c r="AT298" s="17" t="s">
        <v>186</v>
      </c>
      <c r="AU298" s="17" t="s">
        <v>86</v>
      </c>
    </row>
    <row r="299" spans="2:65" s="12" customFormat="1" ht="11.25">
      <c r="B299" s="156"/>
      <c r="D299" s="149" t="s">
        <v>240</v>
      </c>
      <c r="E299" s="157" t="s">
        <v>1</v>
      </c>
      <c r="F299" s="158" t="s">
        <v>4787</v>
      </c>
      <c r="H299" s="159">
        <v>22.8</v>
      </c>
      <c r="I299" s="160"/>
      <c r="L299" s="156"/>
      <c r="M299" s="161"/>
      <c r="T299" s="162"/>
      <c r="AT299" s="157" t="s">
        <v>240</v>
      </c>
      <c r="AU299" s="157" t="s">
        <v>86</v>
      </c>
      <c r="AV299" s="12" t="s">
        <v>86</v>
      </c>
      <c r="AW299" s="12" t="s">
        <v>32</v>
      </c>
      <c r="AX299" s="12" t="s">
        <v>84</v>
      </c>
      <c r="AY299" s="157" t="s">
        <v>177</v>
      </c>
    </row>
    <row r="300" spans="2:65" s="1" customFormat="1" ht="24.2" customHeight="1">
      <c r="B300" s="32"/>
      <c r="C300" s="136" t="s">
        <v>592</v>
      </c>
      <c r="D300" s="136" t="s">
        <v>180</v>
      </c>
      <c r="E300" s="137" t="s">
        <v>4801</v>
      </c>
      <c r="F300" s="138" t="s">
        <v>4802</v>
      </c>
      <c r="G300" s="139" t="s">
        <v>307</v>
      </c>
      <c r="H300" s="140">
        <v>7.68</v>
      </c>
      <c r="I300" s="141"/>
      <c r="J300" s="142">
        <f>ROUND(I300*H300,2)</f>
        <v>0</v>
      </c>
      <c r="K300" s="138" t="s">
        <v>237</v>
      </c>
      <c r="L300" s="32"/>
      <c r="M300" s="143" t="s">
        <v>1</v>
      </c>
      <c r="N300" s="144" t="s">
        <v>42</v>
      </c>
      <c r="P300" s="145">
        <f>O300*H300</f>
        <v>0</v>
      </c>
      <c r="Q300" s="145">
        <v>0</v>
      </c>
      <c r="R300" s="145">
        <f>Q300*H300</f>
        <v>0</v>
      </c>
      <c r="S300" s="145">
        <v>0</v>
      </c>
      <c r="T300" s="146">
        <f>S300*H300</f>
        <v>0</v>
      </c>
      <c r="AR300" s="147" t="s">
        <v>115</v>
      </c>
      <c r="AT300" s="147" t="s">
        <v>180</v>
      </c>
      <c r="AU300" s="147" t="s">
        <v>86</v>
      </c>
      <c r="AY300" s="17" t="s">
        <v>177</v>
      </c>
      <c r="BE300" s="148">
        <f>IF(N300="základní",J300,0)</f>
        <v>0</v>
      </c>
      <c r="BF300" s="148">
        <f>IF(N300="snížená",J300,0)</f>
        <v>0</v>
      </c>
      <c r="BG300" s="148">
        <f>IF(N300="zákl. přenesená",J300,0)</f>
        <v>0</v>
      </c>
      <c r="BH300" s="148">
        <f>IF(N300="sníž. přenesená",J300,0)</f>
        <v>0</v>
      </c>
      <c r="BI300" s="148">
        <f>IF(N300="nulová",J300,0)</f>
        <v>0</v>
      </c>
      <c r="BJ300" s="17" t="s">
        <v>84</v>
      </c>
      <c r="BK300" s="148">
        <f>ROUND(I300*H300,2)</f>
        <v>0</v>
      </c>
      <c r="BL300" s="17" t="s">
        <v>115</v>
      </c>
      <c r="BM300" s="147" t="s">
        <v>4803</v>
      </c>
    </row>
    <row r="301" spans="2:65" s="1" customFormat="1" ht="19.5">
      <c r="B301" s="32"/>
      <c r="D301" s="149" t="s">
        <v>186</v>
      </c>
      <c r="F301" s="150" t="s">
        <v>4804</v>
      </c>
      <c r="I301" s="151"/>
      <c r="L301" s="32"/>
      <c r="M301" s="152"/>
      <c r="T301" s="56"/>
      <c r="AT301" s="17" t="s">
        <v>186</v>
      </c>
      <c r="AU301" s="17" t="s">
        <v>86</v>
      </c>
    </row>
    <row r="302" spans="2:65" s="12" customFormat="1" ht="11.25">
      <c r="B302" s="156"/>
      <c r="D302" s="149" t="s">
        <v>240</v>
      </c>
      <c r="E302" s="157" t="s">
        <v>1</v>
      </c>
      <c r="F302" s="158" t="s">
        <v>4792</v>
      </c>
      <c r="H302" s="159">
        <v>7.68</v>
      </c>
      <c r="I302" s="160"/>
      <c r="L302" s="156"/>
      <c r="M302" s="161"/>
      <c r="T302" s="162"/>
      <c r="AT302" s="157" t="s">
        <v>240</v>
      </c>
      <c r="AU302" s="157" t="s">
        <v>86</v>
      </c>
      <c r="AV302" s="12" t="s">
        <v>86</v>
      </c>
      <c r="AW302" s="12" t="s">
        <v>32</v>
      </c>
      <c r="AX302" s="12" t="s">
        <v>84</v>
      </c>
      <c r="AY302" s="157" t="s">
        <v>177</v>
      </c>
    </row>
    <row r="303" spans="2:65" s="11" customFormat="1" ht="22.9" customHeight="1">
      <c r="B303" s="124"/>
      <c r="D303" s="125" t="s">
        <v>76</v>
      </c>
      <c r="E303" s="134" t="s">
        <v>1382</v>
      </c>
      <c r="F303" s="134" t="s">
        <v>1383</v>
      </c>
      <c r="I303" s="127"/>
      <c r="J303" s="135">
        <f>BK303</f>
        <v>0</v>
      </c>
      <c r="L303" s="124"/>
      <c r="M303" s="129"/>
      <c r="P303" s="130">
        <f>SUM(P304:P305)</f>
        <v>0</v>
      </c>
      <c r="R303" s="130">
        <f>SUM(R304:R305)</f>
        <v>0</v>
      </c>
      <c r="T303" s="131">
        <f>SUM(T304:T305)</f>
        <v>0</v>
      </c>
      <c r="AR303" s="125" t="s">
        <v>84</v>
      </c>
      <c r="AT303" s="132" t="s">
        <v>76</v>
      </c>
      <c r="AU303" s="132" t="s">
        <v>84</v>
      </c>
      <c r="AY303" s="125" t="s">
        <v>177</v>
      </c>
      <c r="BK303" s="133">
        <f>SUM(BK304:BK305)</f>
        <v>0</v>
      </c>
    </row>
    <row r="304" spans="2:65" s="1" customFormat="1" ht="16.5" customHeight="1">
      <c r="B304" s="32"/>
      <c r="C304" s="136" t="s">
        <v>603</v>
      </c>
      <c r="D304" s="136" t="s">
        <v>180</v>
      </c>
      <c r="E304" s="137" t="s">
        <v>4805</v>
      </c>
      <c r="F304" s="138" t="s">
        <v>4806</v>
      </c>
      <c r="G304" s="139" t="s">
        <v>307</v>
      </c>
      <c r="H304" s="140">
        <v>55.012999999999998</v>
      </c>
      <c r="I304" s="141"/>
      <c r="J304" s="142">
        <f>ROUND(I304*H304,2)</f>
        <v>0</v>
      </c>
      <c r="K304" s="138" t="s">
        <v>237</v>
      </c>
      <c r="L304" s="32"/>
      <c r="M304" s="143" t="s">
        <v>1</v>
      </c>
      <c r="N304" s="144" t="s">
        <v>42</v>
      </c>
      <c r="P304" s="145">
        <f>O304*H304</f>
        <v>0</v>
      </c>
      <c r="Q304" s="145">
        <v>0</v>
      </c>
      <c r="R304" s="145">
        <f>Q304*H304</f>
        <v>0</v>
      </c>
      <c r="S304" s="145">
        <v>0</v>
      </c>
      <c r="T304" s="146">
        <f>S304*H304</f>
        <v>0</v>
      </c>
      <c r="AR304" s="147" t="s">
        <v>115</v>
      </c>
      <c r="AT304" s="147" t="s">
        <v>180</v>
      </c>
      <c r="AU304" s="147" t="s">
        <v>86</v>
      </c>
      <c r="AY304" s="17" t="s">
        <v>177</v>
      </c>
      <c r="BE304" s="148">
        <f>IF(N304="základní",J304,0)</f>
        <v>0</v>
      </c>
      <c r="BF304" s="148">
        <f>IF(N304="snížená",J304,0)</f>
        <v>0</v>
      </c>
      <c r="BG304" s="148">
        <f>IF(N304="zákl. přenesená",J304,0)</f>
        <v>0</v>
      </c>
      <c r="BH304" s="148">
        <f>IF(N304="sníž. přenesená",J304,0)</f>
        <v>0</v>
      </c>
      <c r="BI304" s="148">
        <f>IF(N304="nulová",J304,0)</f>
        <v>0</v>
      </c>
      <c r="BJ304" s="17" t="s">
        <v>84</v>
      </c>
      <c r="BK304" s="148">
        <f>ROUND(I304*H304,2)</f>
        <v>0</v>
      </c>
      <c r="BL304" s="17" t="s">
        <v>115</v>
      </c>
      <c r="BM304" s="147" t="s">
        <v>4807</v>
      </c>
    </row>
    <row r="305" spans="2:47" s="1" customFormat="1" ht="11.25">
      <c r="B305" s="32"/>
      <c r="D305" s="149" t="s">
        <v>186</v>
      </c>
      <c r="F305" s="150" t="s">
        <v>4808</v>
      </c>
      <c r="I305" s="151"/>
      <c r="L305" s="32"/>
      <c r="M305" s="153"/>
      <c r="N305" s="154"/>
      <c r="O305" s="154"/>
      <c r="P305" s="154"/>
      <c r="Q305" s="154"/>
      <c r="R305" s="154"/>
      <c r="S305" s="154"/>
      <c r="T305" s="155"/>
      <c r="AT305" s="17" t="s">
        <v>186</v>
      </c>
      <c r="AU305" s="17" t="s">
        <v>86</v>
      </c>
    </row>
    <row r="306" spans="2:47" s="1" customFormat="1" ht="6.95" customHeight="1">
      <c r="B306" s="44"/>
      <c r="C306" s="45"/>
      <c r="D306" s="45"/>
      <c r="E306" s="45"/>
      <c r="F306" s="45"/>
      <c r="G306" s="45"/>
      <c r="H306" s="45"/>
      <c r="I306" s="45"/>
      <c r="J306" s="45"/>
      <c r="K306" s="45"/>
      <c r="L306" s="32"/>
    </row>
  </sheetData>
  <sheetProtection algorithmName="SHA-512" hashValue="75+FlS/hNEHPA9hMlplZwI4ky577h71uwsu7m9CkpWpW9CBYMDk+ANB24Nkb+OqE4F/cqlQQrNe4WX9QljfRzA==" saltValue="dFmSDI6Rp34OAWj37S8kh6rCddEk95VWyCo272P3RZ8bCAO4Uf0u/v4L4bNbhpjtFUBKMAInpOpQz18WK31COw==" spinCount="100000" sheet="1" objects="1" scenarios="1" formatColumns="0" formatRows="0" autoFilter="0"/>
  <autoFilter ref="C125:K305" xr:uid="{00000000-0009-0000-0000-00000E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30</vt:i4>
      </vt:variant>
    </vt:vector>
  </HeadingPairs>
  <TitlesOfParts>
    <vt:vector size="45" baseType="lpstr">
      <vt:lpstr>Rekapitulace stavby</vt:lpstr>
      <vt:lpstr>000 - Vedlejší a ostatní ...</vt:lpstr>
      <vt:lpstr>700.1 - Arch.-stavební ře...</vt:lpstr>
      <vt:lpstr>700.2.1 - Zařízení pro vy...</vt:lpstr>
      <vt:lpstr>700.2.2 - Zařízení vzduch...</vt:lpstr>
      <vt:lpstr>700.2.3 - Zařízení zdravo...</vt:lpstr>
      <vt:lpstr>700.2.4.1 - Silnoproud</vt:lpstr>
      <vt:lpstr>700.2.4.2 - Slaboproud</vt:lpstr>
      <vt:lpstr>700.2.4.3 - Zemní práce</vt:lpstr>
      <vt:lpstr>700.2.5.1 - Měření a regu...</vt:lpstr>
      <vt:lpstr>700.2.5.2 - Rozvaděč R-DT</vt:lpstr>
      <vt:lpstr>700.2.6 - Systém ochrany ...</vt:lpstr>
      <vt:lpstr>700.3.1 - Areálová kanali...</vt:lpstr>
      <vt:lpstr>700.3.2 - Areálová přípoj...</vt:lpstr>
      <vt:lpstr>700.4 - Zpevněné plochy a...</vt:lpstr>
      <vt:lpstr>'000 - Vedlejší a ostatní ...'!Názvy_tisku</vt:lpstr>
      <vt:lpstr>'700.1 - Arch.-stavební ře...'!Názvy_tisku</vt:lpstr>
      <vt:lpstr>'700.2.1 - Zařízení pro vy...'!Názvy_tisku</vt:lpstr>
      <vt:lpstr>'700.2.2 - Zařízení vzduch...'!Názvy_tisku</vt:lpstr>
      <vt:lpstr>'700.2.3 - Zařízení zdravo...'!Názvy_tisku</vt:lpstr>
      <vt:lpstr>'700.2.4.1 - Silnoproud'!Názvy_tisku</vt:lpstr>
      <vt:lpstr>'700.2.4.2 - Slaboproud'!Názvy_tisku</vt:lpstr>
      <vt:lpstr>'700.2.4.3 - Zemní práce'!Názvy_tisku</vt:lpstr>
      <vt:lpstr>'700.2.5.1 - Měření a regu...'!Názvy_tisku</vt:lpstr>
      <vt:lpstr>'700.2.5.2 - Rozvaděč R-DT'!Názvy_tisku</vt:lpstr>
      <vt:lpstr>'700.2.6 - Systém ochrany ...'!Názvy_tisku</vt:lpstr>
      <vt:lpstr>'700.3.1 - Areálová kanali...'!Názvy_tisku</vt:lpstr>
      <vt:lpstr>'700.3.2 - Areálová přípoj...'!Názvy_tisku</vt:lpstr>
      <vt:lpstr>'700.4 - Zpevněné plochy a...'!Názvy_tisku</vt:lpstr>
      <vt:lpstr>'Rekapitulace stavby'!Názvy_tisku</vt:lpstr>
      <vt:lpstr>'000 - Vedlejší a ostatní ...'!Oblast_tisku</vt:lpstr>
      <vt:lpstr>'700.1 - Arch.-stavební ře...'!Oblast_tisku</vt:lpstr>
      <vt:lpstr>'700.2.1 - Zařízení pro vy...'!Oblast_tisku</vt:lpstr>
      <vt:lpstr>'700.2.2 - Zařízení vzduch...'!Oblast_tisku</vt:lpstr>
      <vt:lpstr>'700.2.3 - Zařízení zdravo...'!Oblast_tisku</vt:lpstr>
      <vt:lpstr>'700.2.4.1 - Silnoproud'!Oblast_tisku</vt:lpstr>
      <vt:lpstr>'700.2.4.2 - Slaboproud'!Oblast_tisku</vt:lpstr>
      <vt:lpstr>'700.2.4.3 - Zemní práce'!Oblast_tisku</vt:lpstr>
      <vt:lpstr>'700.2.5.1 - Měření a regu...'!Oblast_tisku</vt:lpstr>
      <vt:lpstr>'700.2.5.2 - Rozvaděč R-DT'!Oblast_tisku</vt:lpstr>
      <vt:lpstr>'700.2.6 - Systém ochrany ...'!Oblast_tisku</vt:lpstr>
      <vt:lpstr>'700.3.1 - Areálová kanali...'!Oblast_tisku</vt:lpstr>
      <vt:lpstr>'700.3.2 - Areálová přípoj...'!Oblast_tisku</vt:lpstr>
      <vt:lpstr>'700.4 - Zpevněné plochy a...'!Oblast_tisku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Dědeček Petr, Ing.</dc:creator>
  <cp:lastModifiedBy>Ing. Zuzana Kapalínová</cp:lastModifiedBy>
  <dcterms:created xsi:type="dcterms:W3CDTF">2024-10-24T11:15:42Z</dcterms:created>
  <dcterms:modified xsi:type="dcterms:W3CDTF">2024-10-25T09:40:48Z</dcterms:modified>
</cp:coreProperties>
</file>