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) VEŘEJNÉ ZAKÁZKY\2024\3_poptavky\2024_09_17_pítko\"/>
    </mc:Choice>
  </mc:AlternateContent>
  <bookViews>
    <workbookView xWindow="0" yWindow="0" windowWidth="28800" windowHeight="12315" activeTab="1"/>
  </bookViews>
  <sheets>
    <sheet name="Rekapitulace stavby" sheetId="1" r:id="rId1"/>
    <sheet name="6-2024 - Pitko v parku Me..." sheetId="2" r:id="rId2"/>
  </sheets>
  <definedNames>
    <definedName name="_xlnm._FilterDatabase" localSheetId="1" hidden="1">'6-2024 - Pitko v parku Me...'!$C$126:$K$262</definedName>
    <definedName name="_xlnm.Print_Titles" localSheetId="1">'6-2024 - Pitko v parku Me...'!$126:$126</definedName>
    <definedName name="_xlnm.Print_Titles" localSheetId="0">'Rekapitulace stavby'!$92:$92</definedName>
    <definedName name="_xlnm.Print_Area" localSheetId="1">'6-2024 - Pitko v parku Me...'!$C$116:$J$262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62" i="2"/>
  <c r="BH262" i="2"/>
  <c r="BG262" i="2"/>
  <c r="BF262" i="2"/>
  <c r="T262" i="2"/>
  <c r="T261" i="2"/>
  <c r="R262" i="2"/>
  <c r="R261" i="2"/>
  <c r="P262" i="2"/>
  <c r="P261" i="2"/>
  <c r="BI260" i="2"/>
  <c r="BH260" i="2"/>
  <c r="BG260" i="2"/>
  <c r="BF260" i="2"/>
  <c r="T260" i="2"/>
  <c r="T259" i="2"/>
  <c r="R260" i="2"/>
  <c r="R259" i="2"/>
  <c r="P260" i="2"/>
  <c r="P259" i="2" s="1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R256" i="2" s="1"/>
  <c r="P257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T240" i="2" s="1"/>
  <c r="R241" i="2"/>
  <c r="R240" i="2"/>
  <c r="P241" i="2"/>
  <c r="P240" i="2" s="1"/>
  <c r="BI238" i="2"/>
  <c r="BH238" i="2"/>
  <c r="BG238" i="2"/>
  <c r="BF238" i="2"/>
  <c r="T238" i="2"/>
  <c r="T237" i="2"/>
  <c r="R238" i="2"/>
  <c r="R237" i="2" s="1"/>
  <c r="P238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T169" i="2"/>
  <c r="R170" i="2"/>
  <c r="R169" i="2" s="1"/>
  <c r="P170" i="2"/>
  <c r="P169" i="2" s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3" i="2"/>
  <c r="BH133" i="2"/>
  <c r="BG133" i="2"/>
  <c r="F33" i="2" s="1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F123" i="2"/>
  <c r="F121" i="2"/>
  <c r="E119" i="2"/>
  <c r="J90" i="2"/>
  <c r="F89" i="2"/>
  <c r="F87" i="2"/>
  <c r="E85" i="2"/>
  <c r="J19" i="2"/>
  <c r="E19" i="2"/>
  <c r="J123" i="2" s="1"/>
  <c r="J18" i="2"/>
  <c r="J16" i="2"/>
  <c r="E16" i="2"/>
  <c r="F124" i="2" s="1"/>
  <c r="J15" i="2"/>
  <c r="J10" i="2"/>
  <c r="J87" i="2" s="1"/>
  <c r="L90" i="1"/>
  <c r="AM90" i="1"/>
  <c r="AM89" i="1"/>
  <c r="L89" i="1"/>
  <c r="AM87" i="1"/>
  <c r="L87" i="1"/>
  <c r="L85" i="1"/>
  <c r="L84" i="1"/>
  <c r="J130" i="2"/>
  <c r="BK193" i="2"/>
  <c r="BK156" i="2"/>
  <c r="J212" i="2"/>
  <c r="BK205" i="2"/>
  <c r="J185" i="2"/>
  <c r="BK210" i="2"/>
  <c r="J199" i="2"/>
  <c r="J151" i="2"/>
  <c r="BK195" i="2"/>
  <c r="BK148" i="2"/>
  <c r="BK214" i="2"/>
  <c r="J204" i="2"/>
  <c r="J188" i="2"/>
  <c r="BK159" i="2"/>
  <c r="J170" i="2"/>
  <c r="J181" i="2"/>
  <c r="J159" i="2"/>
  <c r="J254" i="2"/>
  <c r="J252" i="2"/>
  <c r="J236" i="2"/>
  <c r="BK229" i="2"/>
  <c r="BK223" i="2"/>
  <c r="J222" i="2"/>
  <c r="J218" i="2"/>
  <c r="J214" i="2"/>
  <c r="J207" i="2"/>
  <c r="J202" i="2"/>
  <c r="J195" i="2"/>
  <c r="J167" i="2"/>
  <c r="J246" i="2"/>
  <c r="BK181" i="2"/>
  <c r="BK151" i="2"/>
  <c r="J210" i="2"/>
  <c r="BK202" i="2"/>
  <c r="J193" i="2"/>
  <c r="J161" i="2"/>
  <c r="J258" i="2"/>
  <c r="BK247" i="2"/>
  <c r="BK238" i="2"/>
  <c r="F35" i="2"/>
  <c r="J211" i="2"/>
  <c r="J206" i="2"/>
  <c r="BK172" i="2"/>
  <c r="AS94" i="1"/>
  <c r="BK260" i="2"/>
  <c r="J248" i="2"/>
  <c r="J241" i="2"/>
  <c r="BK167" i="2"/>
  <c r="J196" i="2"/>
  <c r="J172" i="2"/>
  <c r="J131" i="2"/>
  <c r="BK243" i="2"/>
  <c r="BK235" i="2"/>
  <c r="J227" i="2"/>
  <c r="BK219" i="2"/>
  <c r="J213" i="2"/>
  <c r="J208" i="2"/>
  <c r="J201" i="2"/>
  <c r="BK178" i="2"/>
  <c r="BK146" i="2"/>
  <c r="J245" i="2"/>
  <c r="BK180" i="2"/>
  <c r="J165" i="2"/>
  <c r="BK254" i="2"/>
  <c r="BK207" i="2"/>
  <c r="BK199" i="2"/>
  <c r="BK165" i="2"/>
  <c r="J260" i="2"/>
  <c r="J249" i="2"/>
  <c r="J243" i="2"/>
  <c r="J32" i="2"/>
  <c r="BK197" i="2"/>
  <c r="J146" i="2"/>
  <c r="BK258" i="2"/>
  <c r="BK248" i="2"/>
  <c r="J244" i="2"/>
  <c r="BK161" i="2"/>
  <c r="BK187" i="2"/>
  <c r="BK170" i="2"/>
  <c r="J138" i="2"/>
  <c r="BK252" i="2"/>
  <c r="BK236" i="2"/>
  <c r="J229" i="2"/>
  <c r="J223" i="2"/>
  <c r="BK218" i="2"/>
  <c r="J215" i="2"/>
  <c r="J209" i="2"/>
  <c r="J203" i="2"/>
  <c r="BK185" i="2"/>
  <c r="J149" i="2"/>
  <c r="BK249" i="2"/>
  <c r="J178" i="2"/>
  <c r="BK209" i="2"/>
  <c r="J200" i="2"/>
  <c r="BK163" i="2"/>
  <c r="J251" i="2"/>
  <c r="BK245" i="2"/>
  <c r="J191" i="2"/>
  <c r="J163" i="2"/>
  <c r="BK262" i="2"/>
  <c r="BK241" i="2"/>
  <c r="J231" i="2"/>
  <c r="J224" i="2"/>
  <c r="BK220" i="2"/>
  <c r="BK217" i="2"/>
  <c r="BK212" i="2"/>
  <c r="J205" i="2"/>
  <c r="J197" i="2"/>
  <c r="BK251" i="2"/>
  <c r="BK188" i="2"/>
  <c r="BK138" i="2"/>
  <c r="J257" i="2"/>
  <c r="J198" i="2"/>
  <c r="BK140" i="2"/>
  <c r="BK250" i="2"/>
  <c r="BK176" i="2"/>
  <c r="J262" i="2"/>
  <c r="J180" i="2"/>
  <c r="J140" i="2"/>
  <c r="J253" i="2"/>
  <c r="J235" i="2"/>
  <c r="BK224" i="2"/>
  <c r="J220" i="2"/>
  <c r="BK215" i="2"/>
  <c r="BK204" i="2"/>
  <c r="BK198" i="2"/>
  <c r="J156" i="2"/>
  <c r="J250" i="2"/>
  <c r="BK191" i="2"/>
  <c r="BK131" i="2"/>
  <c r="BK213" i="2"/>
  <c r="BK203" i="2"/>
  <c r="J187" i="2"/>
  <c r="BK130" i="2"/>
  <c r="BK196" i="2"/>
  <c r="F34" i="2"/>
  <c r="BK257" i="2"/>
  <c r="BK246" i="2"/>
  <c r="BK183" i="2"/>
  <c r="J133" i="2"/>
  <c r="BK244" i="2"/>
  <c r="J176" i="2"/>
  <c r="J148" i="2"/>
  <c r="BK253" i="2"/>
  <c r="J238" i="2"/>
  <c r="BK231" i="2"/>
  <c r="BK227" i="2"/>
  <c r="BK222" i="2"/>
  <c r="J219" i="2"/>
  <c r="J217" i="2"/>
  <c r="BK211" i="2"/>
  <c r="BK206" i="2"/>
  <c r="BK200" i="2"/>
  <c r="J174" i="2"/>
  <c r="BK133" i="2"/>
  <c r="J247" i="2"/>
  <c r="J183" i="2"/>
  <c r="F32" i="2"/>
  <c r="BK149" i="2"/>
  <c r="BK208" i="2"/>
  <c r="BK201" i="2"/>
  <c r="BK174" i="2"/>
  <c r="R255" i="2" l="1"/>
  <c r="R171" i="2"/>
  <c r="BK171" i="2"/>
  <c r="J171" i="2" s="1"/>
  <c r="J98" i="2" s="1"/>
  <c r="P184" i="2"/>
  <c r="P128" i="2" s="1"/>
  <c r="R129" i="2"/>
  <c r="BK184" i="2"/>
  <c r="J184" i="2" s="1"/>
  <c r="J99" i="2" s="1"/>
  <c r="BK226" i="2"/>
  <c r="J226" i="2" s="1"/>
  <c r="J101" i="2" s="1"/>
  <c r="P190" i="2"/>
  <c r="T129" i="2"/>
  <c r="T128" i="2"/>
  <c r="P171" i="2"/>
  <c r="T184" i="2"/>
  <c r="R226" i="2"/>
  <c r="P242" i="2"/>
  <c r="P239" i="2"/>
  <c r="R190" i="2"/>
  <c r="BK242" i="2"/>
  <c r="J242" i="2"/>
  <c r="J105" i="2" s="1"/>
  <c r="P256" i="2"/>
  <c r="P255" i="2"/>
  <c r="BK129" i="2"/>
  <c r="T190" i="2"/>
  <c r="R242" i="2"/>
  <c r="R239" i="2"/>
  <c r="BK190" i="2"/>
  <c r="J190" i="2" s="1"/>
  <c r="J100" i="2" s="1"/>
  <c r="P226" i="2"/>
  <c r="T256" i="2"/>
  <c r="T255" i="2"/>
  <c r="BK256" i="2"/>
  <c r="J256" i="2"/>
  <c r="J107" i="2"/>
  <c r="P129" i="2"/>
  <c r="T171" i="2"/>
  <c r="R184" i="2"/>
  <c r="T226" i="2"/>
  <c r="T242" i="2"/>
  <c r="T239" i="2"/>
  <c r="BK169" i="2"/>
  <c r="J169" i="2" s="1"/>
  <c r="J97" i="2" s="1"/>
  <c r="BK240" i="2"/>
  <c r="J240" i="2" s="1"/>
  <c r="J104" i="2" s="1"/>
  <c r="BK237" i="2"/>
  <c r="J237" i="2"/>
  <c r="J102" i="2"/>
  <c r="BK259" i="2"/>
  <c r="J259" i="2"/>
  <c r="J108" i="2"/>
  <c r="BK261" i="2"/>
  <c r="J261" i="2"/>
  <c r="J109" i="2"/>
  <c r="J89" i="2"/>
  <c r="BE131" i="2"/>
  <c r="BE148" i="2"/>
  <c r="BE156" i="2"/>
  <c r="BE161" i="2"/>
  <c r="BE167" i="2"/>
  <c r="BE178" i="2"/>
  <c r="BE185" i="2"/>
  <c r="BE191" i="2"/>
  <c r="BE193" i="2"/>
  <c r="BE198" i="2"/>
  <c r="BE200" i="2"/>
  <c r="BE201" i="2"/>
  <c r="BE202" i="2"/>
  <c r="BE204" i="2"/>
  <c r="BE206" i="2"/>
  <c r="BE207" i="2"/>
  <c r="BE208" i="2"/>
  <c r="BE210" i="2"/>
  <c r="BE212" i="2"/>
  <c r="BE262" i="2"/>
  <c r="BC95" i="1"/>
  <c r="F90" i="2"/>
  <c r="J121" i="2"/>
  <c r="BE146" i="2"/>
  <c r="BE163" i="2"/>
  <c r="BE172" i="2"/>
  <c r="BE187" i="2"/>
  <c r="BE245" i="2"/>
  <c r="BE246" i="2"/>
  <c r="BE247" i="2"/>
  <c r="BE251" i="2"/>
  <c r="BA95" i="1"/>
  <c r="BE140" i="2"/>
  <c r="BE165" i="2"/>
  <c r="BE176" i="2"/>
  <c r="BE180" i="2"/>
  <c r="BE181" i="2"/>
  <c r="BE195" i="2"/>
  <c r="BE197" i="2"/>
  <c r="BE199" i="2"/>
  <c r="BE203" i="2"/>
  <c r="BE205" i="2"/>
  <c r="BE209" i="2"/>
  <c r="BE211" i="2"/>
  <c r="BE213" i="2"/>
  <c r="BE214" i="2"/>
  <c r="BE215" i="2"/>
  <c r="BE217" i="2"/>
  <c r="BE218" i="2"/>
  <c r="BE219" i="2"/>
  <c r="BE220" i="2"/>
  <c r="BE222" i="2"/>
  <c r="BE223" i="2"/>
  <c r="BE224" i="2"/>
  <c r="BE227" i="2"/>
  <c r="BE229" i="2"/>
  <c r="BE231" i="2"/>
  <c r="BE235" i="2"/>
  <c r="BE236" i="2"/>
  <c r="BE252" i="2"/>
  <c r="BE253" i="2"/>
  <c r="BE254" i="2"/>
  <c r="BB95" i="1"/>
  <c r="BB94" i="1" s="1"/>
  <c r="W31" i="1" s="1"/>
  <c r="BE130" i="2"/>
  <c r="BE133" i="2"/>
  <c r="BE138" i="2"/>
  <c r="BE149" i="2"/>
  <c r="BE151" i="2"/>
  <c r="BE170" i="2"/>
  <c r="BE174" i="2"/>
  <c r="BE183" i="2"/>
  <c r="BE188" i="2"/>
  <c r="BE196" i="2"/>
  <c r="BE241" i="2"/>
  <c r="AW95" i="1"/>
  <c r="BE159" i="2"/>
  <c r="BE238" i="2"/>
  <c r="BE243" i="2"/>
  <c r="BE244" i="2"/>
  <c r="BE248" i="2"/>
  <c r="BE249" i="2"/>
  <c r="BE250" i="2"/>
  <c r="BE257" i="2"/>
  <c r="BE258" i="2"/>
  <c r="BE260" i="2"/>
  <c r="BD95" i="1"/>
  <c r="BD94" i="1" s="1"/>
  <c r="W33" i="1" s="1"/>
  <c r="BC94" i="1"/>
  <c r="W32" i="1"/>
  <c r="BA94" i="1"/>
  <c r="W30" i="1" s="1"/>
  <c r="T127" i="2" l="1"/>
  <c r="R128" i="2"/>
  <c r="R127" i="2"/>
  <c r="P127" i="2"/>
  <c r="AU95" i="1"/>
  <c r="BK128" i="2"/>
  <c r="J129" i="2"/>
  <c r="J96" i="2"/>
  <c r="BK239" i="2"/>
  <c r="J239" i="2"/>
  <c r="J103" i="2"/>
  <c r="BK255" i="2"/>
  <c r="J255" i="2"/>
  <c r="J106" i="2"/>
  <c r="AU94" i="1"/>
  <c r="AY94" i="1"/>
  <c r="F31" i="2"/>
  <c r="AZ95" i="1"/>
  <c r="AZ94" i="1"/>
  <c r="W29" i="1"/>
  <c r="AW94" i="1"/>
  <c r="AK30" i="1"/>
  <c r="AX94" i="1"/>
  <c r="J31" i="2"/>
  <c r="AV95" i="1" s="1"/>
  <c r="AT95" i="1" s="1"/>
  <c r="BK127" i="2" l="1"/>
  <c r="J127" i="2" s="1"/>
  <c r="J28" i="2" s="1"/>
  <c r="AG95" i="1" s="1"/>
  <c r="AG94" i="1" s="1"/>
  <c r="AK26" i="1" s="1"/>
  <c r="J128" i="2"/>
  <c r="J95" i="2"/>
  <c r="AV94" i="1"/>
  <c r="AK29" i="1" s="1"/>
  <c r="J37" i="2" l="1"/>
  <c r="J94" i="2"/>
  <c r="AK35" i="1"/>
  <c r="AN95" i="1"/>
  <c r="AT94" i="1"/>
  <c r="AN94" i="1" l="1"/>
</calcChain>
</file>

<file path=xl/sharedStrings.xml><?xml version="1.0" encoding="utf-8"?>
<sst xmlns="http://schemas.openxmlformats.org/spreadsheetml/2006/main" count="1830" uniqueCount="503">
  <si>
    <t>Export Komplet</t>
  </si>
  <si>
    <t/>
  </si>
  <si>
    <t>2.0</t>
  </si>
  <si>
    <t>ZAMOK</t>
  </si>
  <si>
    <t>False</t>
  </si>
  <si>
    <t>{5591a168-36d3-48b2-bfc2-d6bb48b56298}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</si>
  <si>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</si>
  <si>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</si>
  <si>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</si>
  <si>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</si>
  <si>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</si>
  <si>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</si>
  <si>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</si>
  <si>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</si>
  <si>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6-2024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</si>
  <si>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</si>
  <si>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</si>
  <si>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Pitko v parku Metelkovy sady v ulici Alej legií v Turnově</t>
  </si>
  <si>
    <t>KSO:</t>
  </si>
  <si>
    <t>CC-CZ:</t>
  </si>
  <si>
    <t>Místo:</t>
  </si>
  <si>
    <t>Turnov</t>
  </si>
  <si>
    <t>Datum:</t>
  </si>
  <si>
    <t>11. 6. 2024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</si>
  <si>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</si>
  <si>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</si>
  <si>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</si>
  <si>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</si>
  <si>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</si>
  <si>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</si>
  <si>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</si>
  <si>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</si>
  <si>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</si>
  <si>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</si>
  <si>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</si>
  <si>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10738967</t>
  </si>
  <si>
    <t>Ing Pavel Zemler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</si>
  <si>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</si>
  <si>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</si>
  <si>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</si>
  <si>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</si>
  <si>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</si>
  <si>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</si>
  <si>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</si>
  <si>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</si>
  <si>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</si>
  <si>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</si>
  <si>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</si>
  <si>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</si>
  <si>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</si>
  <si>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</si>
  <si>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</si>
  <si>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</si>
  <si>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</si>
  <si>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</si>
  <si>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</si>
  <si>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</si>
  <si>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</si>
  <si>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</si>
  <si>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</si>
  <si>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</si>
  <si>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</si>
  <si>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</si>
  <si>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</si>
  <si>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</si>
  <si>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</si>
  <si>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</si>
  <si>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</si>
  <si>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</si>
  <si>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</si>
  <si>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</si>
  <si>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</si>
  <si>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</si>
  <si>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</si>
  <si>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</si>
  <si>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</si>
  <si>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</si>
  <si>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</si>
  <si>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</si>
  <si>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</si>
  <si>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</si>
  <si>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</si>
  <si>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</si>
  <si>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</si>
  <si>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</si>
  <si>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</si>
  <si>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</si>
  <si>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</si>
  <si>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</si>
  <si>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</si>
  <si>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</si>
  <si>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</si>
  <si>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</si>
  <si>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</si>
  <si>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</si>
  <si>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</si>
  <si>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</si>
  <si>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</si>
  <si>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</si>
  <si>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</si>
  <si>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</si>
  <si>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</si>
  <si>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</si>
  <si>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</si>
  <si>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</si>
  <si>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</si>
  <si>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</si>
  <si>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</si>
  <si>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</si>
  <si>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</si>
  <si>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</si>
  <si>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</si>
  <si>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</si>
  <si>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</si>
  <si>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</si>
  <si>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</si>
  <si>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</si>
  <si>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</si>
  <si>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</si>
  <si>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</si>
  <si>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</si>
  <si>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</si>
  <si>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</si>
  <si>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</si>
  <si>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</si>
  <si>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</si>
  <si>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</si>
  <si>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</si>
  <si>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</si>
  <si>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1731946836</t>
  </si>
  <si>
    <t>121151103</t>
  </si>
  <si>
    <t>Sejmutí ornice plochy do 100 m2 tl vrstvy do 200 mm strojně</t>
  </si>
  <si>
    <t>m2</t>
  </si>
  <si>
    <t>812081819</t>
  </si>
  <si>
    <t>VV</t>
  </si>
  <si>
    <t>14*1,5</t>
  </si>
  <si>
    <t>3</t>
  </si>
  <si>
    <t>132251251</t>
  </si>
  <si>
    <t>Hloubení rýh nezapažených š do 2000 mm v hornině třídy těžitelnosti I skupiny 3 objem do 20 m3 strojně</t>
  </si>
  <si>
    <t>m3</t>
  </si>
  <si>
    <t>-772472352</t>
  </si>
  <si>
    <t>"rýha"13*0,7*1,25</t>
  </si>
  <si>
    <t>"šachta se zasakováním" 1,5*0,85*1,5+1,5*1,65*0,6</t>
  </si>
  <si>
    <t>"pítko se zasakováním"1,5*1,3*0,65+1,5*0,8*0,65</t>
  </si>
  <si>
    <t>Součet</t>
  </si>
  <si>
    <t>162251101</t>
  </si>
  <si>
    <t>Vodorovné přemístění do 20 m výkopku/sypaniny z horniny třídy těžitelnosti I skupiny 1 až 3 - přesun hmot sypké materiály</t>
  </si>
  <si>
    <t>-956829846</t>
  </si>
  <si>
    <t>1,534+3,448</t>
  </si>
  <si>
    <t>5</t>
  </si>
  <si>
    <t>162751117</t>
  </si>
  <si>
    <t>Vodorovné přemístění na skládku zhotovitele výkopku/sypaniny z horniny třídy těžitelnosti I skupiny 1 až 3</t>
  </si>
  <si>
    <t>495492611</t>
  </si>
  <si>
    <t>"obsyp" 11,9*0,7*0,34</t>
  </si>
  <si>
    <t>"vsakování pítko" 0,8*0,8*0,4</t>
  </si>
  <si>
    <t>"vsakování šachta" 1,5*0,6*0,4</t>
  </si>
  <si>
    <t>"základ" 0,4*0,6*1,1+ "šachta" 0,65*0,65*3,14*1,65 + "dlažba" 1,3*1,3*0,25+"beton"0,108+0,5+0,5+0,5</t>
  </si>
  <si>
    <t>6</t>
  </si>
  <si>
    <t>171201231</t>
  </si>
  <si>
    <t>Poplatek za uložení zeminy a kamení na recyklační skládce (skládkovné) kód odpadu 17 05 04</t>
  </si>
  <si>
    <t>t</t>
  </si>
  <si>
    <t>-1976199968</t>
  </si>
  <si>
    <t>7,931*2</t>
  </si>
  <si>
    <t>7</t>
  </si>
  <si>
    <t>171251201</t>
  </si>
  <si>
    <t>Uložení sypaniny na skládky nebo meziskládky</t>
  </si>
  <si>
    <t>-898926926</t>
  </si>
  <si>
    <t>8</t>
  </si>
  <si>
    <t>174151101</t>
  </si>
  <si>
    <t>Zásyp jam, šachet rýh nebo kolem objektů sypaninou se zhutněním</t>
  </si>
  <si>
    <t>-795438071</t>
  </si>
  <si>
    <t>16,821-7,931</t>
  </si>
  <si>
    <t>9</t>
  </si>
  <si>
    <t>175111101</t>
  </si>
  <si>
    <t>Obsypání potrubí ručně sypaninou bez prohození, uloženou do 3 m</t>
  </si>
  <si>
    <t>828613680</t>
  </si>
  <si>
    <t>10</t>
  </si>
  <si>
    <t>M</t>
  </si>
  <si>
    <t>58331200</t>
  </si>
  <si>
    <t>štěrkopísek netříděný</t>
  </si>
  <si>
    <t>-1145651774</t>
  </si>
  <si>
    <t>"obsyp" 11,9*0,7*0,34*2</t>
  </si>
  <si>
    <t>5,664*2 'Přepočtené koeficientem množství</t>
  </si>
  <si>
    <t>11</t>
  </si>
  <si>
    <t>58344003</t>
  </si>
  <si>
    <t>kamenivo drcené hrubé frakce 63/125</t>
  </si>
  <si>
    <t>287659107</t>
  </si>
  <si>
    <t>"vsakování pítko" 0,8*0,8*0,4*2</t>
  </si>
  <si>
    <t>58343930</t>
  </si>
  <si>
    <t>kamenivo drcené hrubé frakce 16/32</t>
  </si>
  <si>
    <t>-867555562</t>
  </si>
  <si>
    <t>"vsakování šachta" 1,5*0,6*0,4*2</t>
  </si>
  <si>
    <t>13</t>
  </si>
  <si>
    <t>181311103</t>
  </si>
  <si>
    <t>Rozprostření ornice tl vrstvy do 200 mm v rovině nebo ve svahu do 1:5 ručně</t>
  </si>
  <si>
    <t>1462406794</t>
  </si>
  <si>
    <t>14</t>
  </si>
  <si>
    <t>181411131</t>
  </si>
  <si>
    <t>Založení parkového trávníku výsevem pl do 1000 m2 v rovině a ve svahu do 1:5</t>
  </si>
  <si>
    <t>-1410682137</t>
  </si>
  <si>
    <t>15</t>
  </si>
  <si>
    <t>00572410</t>
  </si>
  <si>
    <t>osivo směs travní parková</t>
  </si>
  <si>
    <t>kg</t>
  </si>
  <si>
    <t>-112332633</t>
  </si>
  <si>
    <t>21*0,1 'Přepočtené koeficientem množství</t>
  </si>
  <si>
    <t>Zakládání</t>
  </si>
  <si>
    <t>16</t>
  </si>
  <si>
    <t>212755214</t>
  </si>
  <si>
    <t>Trativody z drenážních trubek plastových flexibilních D 100 mm bez lože</t>
  </si>
  <si>
    <t>m</t>
  </si>
  <si>
    <t>2042529959</t>
  </si>
  <si>
    <t>Vodorovné konstrukce</t>
  </si>
  <si>
    <t>17</t>
  </si>
  <si>
    <t>451573111</t>
  </si>
  <si>
    <t>Lože pod potrubí otevřený výkop ze štěrkopísku</t>
  </si>
  <si>
    <t>2145597023</t>
  </si>
  <si>
    <t>12,9*0,7*0,15+1,2*2*0,4*0,15+1,1*0,4*0,1</t>
  </si>
  <si>
    <t>18</t>
  </si>
  <si>
    <t>452311161</t>
  </si>
  <si>
    <t>Podkladní desky z betonu prostého bez zvýšených nároků na prostředí tř. C 25/30 otevřený výkop</t>
  </si>
  <si>
    <t>-90878729</t>
  </si>
  <si>
    <t>"základ pítka"1,1*0,4*0,6-0,08*0,24*0,6+"základ koše" 0,5*0,5*0,5</t>
  </si>
  <si>
    <t>19</t>
  </si>
  <si>
    <t>452313141</t>
  </si>
  <si>
    <t>Podkladní bloky z betonu prostého bez zvýšených nároků na prostředí tř. C 16/20 otevřený výkop</t>
  </si>
  <si>
    <t>1214540551</t>
  </si>
  <si>
    <t>0,6*0,2*0,3*3</t>
  </si>
  <si>
    <t>20</t>
  </si>
  <si>
    <t>452351111</t>
  </si>
  <si>
    <t>Bednění podkladních desek nebo sedlového lože pod potrubí, stoky a drobné objekty otevřený výkop zřízení</t>
  </si>
  <si>
    <t>1408041588</t>
  </si>
  <si>
    <t>1,1*0,6+2*0,4*0,6+0,84*0,6+2*0,24*0,6+0,08*0,6+0,18*0,6</t>
  </si>
  <si>
    <t>452351112</t>
  </si>
  <si>
    <t>Bednění podkladních desek nebo sedlového lože pod potrubí, stoky a drobné objekty otevřený výkop odstranění</t>
  </si>
  <si>
    <t>-404715227</t>
  </si>
  <si>
    <t>22</t>
  </si>
  <si>
    <t>452353111</t>
  </si>
  <si>
    <t>Bednění podkladních bloků pod potrubí, stoky a drobné objekty otevřený výkop zřízení</t>
  </si>
  <si>
    <t>-205019046</t>
  </si>
  <si>
    <t>3*2*0,2*0,6</t>
  </si>
  <si>
    <t>23</t>
  </si>
  <si>
    <t>452353112</t>
  </si>
  <si>
    <t>Bednění podkladních bloků pod potrubí, stoky a drobné objekty otevřený výkop odstranění</t>
  </si>
  <si>
    <t>-1552451839</t>
  </si>
  <si>
    <t>Komunikace pozemní</t>
  </si>
  <si>
    <t>24</t>
  </si>
  <si>
    <t>564851011</t>
  </si>
  <si>
    <t>Podklad ze štěrkodrtě ŠD plochy do 100 m2 tl 150 mm</t>
  </si>
  <si>
    <t>949872570</t>
  </si>
  <si>
    <t>1,1*1,1-0,296*0,89</t>
  </si>
  <si>
    <t>25</t>
  </si>
  <si>
    <t>594111112</t>
  </si>
  <si>
    <t>Kladení dlažby z lomového kamene tl do 100 mm s provedením lože z kameniva těženého</t>
  </si>
  <si>
    <t>-1680216807</t>
  </si>
  <si>
    <t>26</t>
  </si>
  <si>
    <t>58381086</t>
  </si>
  <si>
    <t>kámen lomový upravený štípaný (odseky 5-20 cm) žula</t>
  </si>
  <si>
    <t>1970465874</t>
  </si>
  <si>
    <t>0,947*0,05*2,6</t>
  </si>
  <si>
    <t>Trubní vedení</t>
  </si>
  <si>
    <t>27</t>
  </si>
  <si>
    <t>871161211</t>
  </si>
  <si>
    <t>Montáž potrubí z PE100 RC SDR 11 otevřený výkop svařovaných elektrotvarovkou d 32 x 3,0 mm</t>
  </si>
  <si>
    <t>876805087</t>
  </si>
  <si>
    <t>12,9+1,0</t>
  </si>
  <si>
    <t>28</t>
  </si>
  <si>
    <t>28613500</t>
  </si>
  <si>
    <t>potrubí vodovodní dvouvrstvé PE100 RC SDR11 32x3,0mm</t>
  </si>
  <si>
    <t>1362958789</t>
  </si>
  <si>
    <t>13,9*1,015 'Přepočtené koeficientem množství</t>
  </si>
  <si>
    <t>29</t>
  </si>
  <si>
    <t>877161101</t>
  </si>
  <si>
    <t>Montáž elektrospojek na vodovodním potrubí z PE trub d 32</t>
  </si>
  <si>
    <t>kus</t>
  </si>
  <si>
    <t>114751393</t>
  </si>
  <si>
    <t>30</t>
  </si>
  <si>
    <t>28615969</t>
  </si>
  <si>
    <t>elektrospojka SDR11 PE 100 PN16 D 32mm</t>
  </si>
  <si>
    <t>1028050503</t>
  </si>
  <si>
    <t>31</t>
  </si>
  <si>
    <t>WVN.FF485862W</t>
  </si>
  <si>
    <t>Přechodová vložka vnější závit 32-1"</t>
  </si>
  <si>
    <t>-934318873</t>
  </si>
  <si>
    <t>32</t>
  </si>
  <si>
    <t>877161110</t>
  </si>
  <si>
    <t>Montáž elektrokolen 45° na vodovodním potrubí z PE trub d 32</t>
  </si>
  <si>
    <t>631743504</t>
  </si>
  <si>
    <t>33</t>
  </si>
  <si>
    <t>28615010</t>
  </si>
  <si>
    <t>elektrokoleno 45° PE 100 PN16 D 32mm</t>
  </si>
  <si>
    <t>1099738180</t>
  </si>
  <si>
    <t>34</t>
  </si>
  <si>
    <t>877161112</t>
  </si>
  <si>
    <t>Montáž elektrokolen 90° na vodovodním potrubí z PE trub d 32</t>
  </si>
  <si>
    <t>834784893</t>
  </si>
  <si>
    <t>35</t>
  </si>
  <si>
    <t>28653052</t>
  </si>
  <si>
    <t>elektrokoleno 90° PE 100 D 32mm</t>
  </si>
  <si>
    <t>2025651127</t>
  </si>
  <si>
    <t>36</t>
  </si>
  <si>
    <t>892233122</t>
  </si>
  <si>
    <t>Proplach a dezinfekce vodovodního potrubí DN od 40 do 70</t>
  </si>
  <si>
    <t>-46086286</t>
  </si>
  <si>
    <t>37</t>
  </si>
  <si>
    <t>892241111</t>
  </si>
  <si>
    <t>Tlaková zkouška vodou potrubí DN do 80</t>
  </si>
  <si>
    <t>64071513</t>
  </si>
  <si>
    <t>38</t>
  </si>
  <si>
    <t>892372111</t>
  </si>
  <si>
    <t>Zabezpečení konců potrubí DN do 300 při tlakových zkouškách vodou</t>
  </si>
  <si>
    <t>-671140302</t>
  </si>
  <si>
    <t>39</t>
  </si>
  <si>
    <t>894411111</t>
  </si>
  <si>
    <t>Zřízení šachet kanalizačních z betonových dílců  dno beton tř. C 25/30</t>
  </si>
  <si>
    <t>610168690</t>
  </si>
  <si>
    <t>40</t>
  </si>
  <si>
    <t>59224033</t>
  </si>
  <si>
    <t>dno betonové šachtové atypické dle výkresové části 100x78,5x15cm dodávka</t>
  </si>
  <si>
    <t>-1111954077</t>
  </si>
  <si>
    <t>41</t>
  </si>
  <si>
    <t>59224067</t>
  </si>
  <si>
    <t>skruž betonová DN 1000x500, 100x50x12cm se stupadly dodávka</t>
  </si>
  <si>
    <t>-1439770648</t>
  </si>
  <si>
    <t>42</t>
  </si>
  <si>
    <t>59224075</t>
  </si>
  <si>
    <t>deska betonová zákrytová k ukončení šachet 1000/625x200mm dodávka</t>
  </si>
  <si>
    <t>-1336783541</t>
  </si>
  <si>
    <t>43</t>
  </si>
  <si>
    <t>59224099</t>
  </si>
  <si>
    <t>elastomerové těsnění průměr 1000 dodávka</t>
  </si>
  <si>
    <t>-161159691</t>
  </si>
  <si>
    <t>44</t>
  </si>
  <si>
    <t>899101811</t>
  </si>
  <si>
    <t>Demontáž poklopů ventilových včetně podkladové desky hmotnosti do 20 kg</t>
  </si>
  <si>
    <t>912004139</t>
  </si>
  <si>
    <t>45</t>
  </si>
  <si>
    <t>899104112</t>
  </si>
  <si>
    <t>Osazení poklopů litinových, ocelových nebo železobetonových včetně rámů pro třídu zatížení D400, E600</t>
  </si>
  <si>
    <t>-622195772</t>
  </si>
  <si>
    <t>46</t>
  </si>
  <si>
    <t>28661935</t>
  </si>
  <si>
    <t>poklop šachtový litinový s rámem DN 600 pro třídu zatížení D400 bez odvětrtání dodávka</t>
  </si>
  <si>
    <t>842582712</t>
  </si>
  <si>
    <t>47</t>
  </si>
  <si>
    <t>899401111</t>
  </si>
  <si>
    <t>Osazení poklopů litinových ventilových</t>
  </si>
  <si>
    <t>-728603756</t>
  </si>
  <si>
    <t>48</t>
  </si>
  <si>
    <t>42291402</t>
  </si>
  <si>
    <t>poklop litinový ventilový</t>
  </si>
  <si>
    <t>-16992591</t>
  </si>
  <si>
    <t>49</t>
  </si>
  <si>
    <t>899721111</t>
  </si>
  <si>
    <t>Signalizační vodič DN do 150 mm na potrubí</t>
  </si>
  <si>
    <t>-1651401846</t>
  </si>
  <si>
    <t>13,9+1,5+1,5+1,5+1,5+1</t>
  </si>
  <si>
    <t>50</t>
  </si>
  <si>
    <t>899722113</t>
  </si>
  <si>
    <t>Krytí potrubí z plastů výstražnou fólií z PVC přes 25 do 34cm</t>
  </si>
  <si>
    <t>2000310625</t>
  </si>
  <si>
    <t>51</t>
  </si>
  <si>
    <t>R 8-1</t>
  </si>
  <si>
    <t>Vymezené činosti SčS ( propoje součinnost SčS, osazení vodoměru )</t>
  </si>
  <si>
    <t>kpl</t>
  </si>
  <si>
    <t>-131223524</t>
  </si>
  <si>
    <t>52</t>
  </si>
  <si>
    <t>R 8-2</t>
  </si>
  <si>
    <t>Dotěsnění prostupů potrubí do šachet tmelem</t>
  </si>
  <si>
    <t>1068335982</t>
  </si>
  <si>
    <t>53</t>
  </si>
  <si>
    <t>R 8-3</t>
  </si>
  <si>
    <t>Montáž pítka na betonový základ</t>
  </si>
  <si>
    <t>1828977404</t>
  </si>
  <si>
    <t>2*4</t>
  </si>
  <si>
    <t>54</t>
  </si>
  <si>
    <t>R 8-4</t>
  </si>
  <si>
    <t>Dodávka pítka FUENTE-R provedení nerez včetně dopravy</t>
  </si>
  <si>
    <t>-635768120</t>
  </si>
  <si>
    <t>55</t>
  </si>
  <si>
    <t>R 8-5</t>
  </si>
  <si>
    <t>Kotevní materiál dodávka pro pítko provedení nerez (chemická kotva)</t>
  </si>
  <si>
    <t>1583846975</t>
  </si>
  <si>
    <t>56</t>
  </si>
  <si>
    <t>R 8-6</t>
  </si>
  <si>
    <t>Přemístění koče na odpadky</t>
  </si>
  <si>
    <t>-1803722977</t>
  </si>
  <si>
    <t>2*3</t>
  </si>
  <si>
    <t>Ostatní konstrukce a práce, bourání</t>
  </si>
  <si>
    <t>57</t>
  </si>
  <si>
    <t>916241113</t>
  </si>
  <si>
    <t>Osazení obrubníku kamenného ležatého s boční opěrou do lože z betonu prostého</t>
  </si>
  <si>
    <t>-1703034530</t>
  </si>
  <si>
    <t>1,3+1,2+1,2+0,+0,4</t>
  </si>
  <si>
    <t>58</t>
  </si>
  <si>
    <t>58380374</t>
  </si>
  <si>
    <t>obrubník kamenný žulový přímý 1000x100x150mm</t>
  </si>
  <si>
    <t>-166313759</t>
  </si>
  <si>
    <t>4,1*1,02 'Přepočtené koeficientem množství</t>
  </si>
  <si>
    <t>59</t>
  </si>
  <si>
    <t>919726122</t>
  </si>
  <si>
    <t>Geotextilie pro ochranu, separaci a filtraci netkaná měrná hm přes 200 do 300 g/m2</t>
  </si>
  <si>
    <t>-1513815362</t>
  </si>
  <si>
    <t>"vsakování pítko" 0,4*0,8*4+0,8*0,8*2</t>
  </si>
  <si>
    <t>"vsakování vypouštění" 1,5*0,6*2+0,3*0,6*2</t>
  </si>
  <si>
    <t>60</t>
  </si>
  <si>
    <t>977151112</t>
  </si>
  <si>
    <t>Jádrové vrty diamantovými korunkami do stavebních materiálů D přes 35 do 40 mm</t>
  </si>
  <si>
    <t>268830570</t>
  </si>
  <si>
    <t>61</t>
  </si>
  <si>
    <t>977151121</t>
  </si>
  <si>
    <t>Jádrové vrty diamantovými korunkami do stavebních materiálů D přes 110 do 120 mm</t>
  </si>
  <si>
    <t>485392305</t>
  </si>
  <si>
    <t>998</t>
  </si>
  <si>
    <t>Přesun hmot</t>
  </si>
  <si>
    <t>62</t>
  </si>
  <si>
    <t>998276101</t>
  </si>
  <si>
    <t>Přesun hmot pro trubní vedení z trub z plastických hmot otevřený výkop</t>
  </si>
  <si>
    <t>-330049680</t>
  </si>
  <si>
    <t>PSV</t>
  </si>
  <si>
    <t>Práce a dodávky PSV</t>
  </si>
  <si>
    <t>721</t>
  </si>
  <si>
    <t>Zdravotechnika - vnitřní kanalizace</t>
  </si>
  <si>
    <t>63</t>
  </si>
  <si>
    <t>721174042</t>
  </si>
  <si>
    <t>Potrubí kanalizační z PP připojovací DN 40</t>
  </si>
  <si>
    <t>-1512887960</t>
  </si>
  <si>
    <t>722</t>
  </si>
  <si>
    <t>Zdravotechnika - vnitřní vodovod</t>
  </si>
  <si>
    <t>64</t>
  </si>
  <si>
    <t>722221134</t>
  </si>
  <si>
    <t>Ventil výtokový G 1/2" s jedním závitem</t>
  </si>
  <si>
    <t>soubor</t>
  </si>
  <si>
    <t>343490052</t>
  </si>
  <si>
    <t>65</t>
  </si>
  <si>
    <t>722225307</t>
  </si>
  <si>
    <t>Šroubení přechodové krátké s vnitřním závitem D 63xR 2"</t>
  </si>
  <si>
    <t>1523522021</t>
  </si>
  <si>
    <t>66</t>
  </si>
  <si>
    <t>722231074</t>
  </si>
  <si>
    <t>Ventil zpětný mosazný G 1" PN 10 do 110°C se dvěma závity</t>
  </si>
  <si>
    <t>-1167125086</t>
  </si>
  <si>
    <t>67</t>
  </si>
  <si>
    <t>722232045</t>
  </si>
  <si>
    <t>Kohout kulový přímý G 1" PN 42 do 185°C vnitřní závit</t>
  </si>
  <si>
    <t>-935251586</t>
  </si>
  <si>
    <t>68</t>
  </si>
  <si>
    <t>722232063</t>
  </si>
  <si>
    <t>Kohout kulový přímý G 1" PN 42 do 185°C vnitřní závit s vypouštěním</t>
  </si>
  <si>
    <t>-1955017611</t>
  </si>
  <si>
    <t>69</t>
  </si>
  <si>
    <t>722234265</t>
  </si>
  <si>
    <t>Filtr mosazný G 1" PN 20 do 80°C s 2x vnitřním závitem</t>
  </si>
  <si>
    <t>269872637</t>
  </si>
  <si>
    <t>70</t>
  </si>
  <si>
    <t>722239103</t>
  </si>
  <si>
    <t>Montáž armatur vodovodních se dvěma závity G 1"</t>
  </si>
  <si>
    <t>-1492750454</t>
  </si>
  <si>
    <t>71</t>
  </si>
  <si>
    <t>55111962</t>
  </si>
  <si>
    <t>Regulátor tlaku vody 1" Rozsah 1-6 BAR, PN25 s manometrem 0-10 BAR</t>
  </si>
  <si>
    <t>-301451380</t>
  </si>
  <si>
    <t>72</t>
  </si>
  <si>
    <t>R 722-1</t>
  </si>
  <si>
    <t>Šroubení nátrubek mosazný (hrdlo) se dvěma vnitřními závity</t>
  </si>
  <si>
    <t>-1242494900</t>
  </si>
  <si>
    <t>73</t>
  </si>
  <si>
    <t>R 722-2</t>
  </si>
  <si>
    <t>Šroubení  mosazná redukce 2"x1" vnější a vnitřní závit</t>
  </si>
  <si>
    <t>398005120</t>
  </si>
  <si>
    <t>74</t>
  </si>
  <si>
    <t>R 722-3</t>
  </si>
  <si>
    <t>Související šroubení ostatní</t>
  </si>
  <si>
    <t>1870543702</t>
  </si>
  <si>
    <t>75</t>
  </si>
  <si>
    <t>998722101</t>
  </si>
  <si>
    <t>Přesun hmot tonážní pro vnitřní vodovod v objektech v do 6 m</t>
  </si>
  <si>
    <t>-2121131332</t>
  </si>
  <si>
    <t>VRN</t>
  </si>
  <si>
    <t>Vedlejší rozpočtové náklady</t>
  </si>
  <si>
    <t>VRN1</t>
  </si>
  <si>
    <t>Průzkumné, geodetické a projektové práce</t>
  </si>
  <si>
    <t>76</t>
  </si>
  <si>
    <t>012303000</t>
  </si>
  <si>
    <t>Geodetické práce po výstavbě</t>
  </si>
  <si>
    <t>1024</t>
  </si>
  <si>
    <t>113206688</t>
  </si>
  <si>
    <t>77</t>
  </si>
  <si>
    <t>013254000</t>
  </si>
  <si>
    <t>Dokumentace skutečného provedení stavby</t>
  </si>
  <si>
    <t>1544036487</t>
  </si>
  <si>
    <t>VRN3</t>
  </si>
  <si>
    <t>Zařízení staveniště</t>
  </si>
  <si>
    <t>78</t>
  </si>
  <si>
    <t>034103000</t>
  </si>
  <si>
    <t>Oplocení staveniště</t>
  </si>
  <si>
    <t>1995599695</t>
  </si>
  <si>
    <t>VRN4</t>
  </si>
  <si>
    <t>Inženýrská činnost</t>
  </si>
  <si>
    <t>79</t>
  </si>
  <si>
    <t>043103000</t>
  </si>
  <si>
    <t>Zkoušky bez rozlišení-rozbor vody</t>
  </si>
  <si>
    <t>441178871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</si>
</sst>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1"/>
      <c r="AL5" s="21"/>
      <c r="AM5" s="21"/>
      <c r="AN5" s="21"/>
      <c r="AO5" s="21"/>
      <c r="AP5" s="21"/>
      <c r="AQ5" s="21"/>
      <c r="AR5" s="19"/>
      <c r="BE5" s="23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1"/>
      <c r="AL6" s="21"/>
      <c r="AM6" s="21"/>
      <c r="AN6" s="21"/>
      <c r="AO6" s="21"/>
      <c r="AP6" s="21"/>
      <c r="AQ6" s="21"/>
      <c r="AR6" s="19"/>
      <c r="BE6" s="23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3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3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5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35"/>
      <c r="BS13" s="16" t="s">
        <v>6</v>
      </c>
    </row>
    <row r="14" spans="1:74" ht="12.75">
      <c r="B14" s="20"/>
      <c r="C14" s="21"/>
      <c r="D14" s="21"/>
      <c r="E14" s="240" t="s">
        <v>30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3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5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35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5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23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35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5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5"/>
    </row>
    <row r="23" spans="1:71" s="1" customFormat="1" ht="16.5" customHeight="1">
      <c r="B23" s="20"/>
      <c r="C23" s="21"/>
      <c r="D23" s="21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1"/>
      <c r="AP23" s="21"/>
      <c r="AQ23" s="21"/>
      <c r="AR23" s="19"/>
      <c r="BE23" s="23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5"/>
    </row>
    <row r="26" spans="1:71" s="2" customFormat="1" ht="25.9" customHeight="1">
      <c r="A26" s="33"/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3">
        <f>ROUND(AG94,2)</f>
        <v>0</v>
      </c>
      <c r="AL26" s="244"/>
      <c r="AM26" s="244"/>
      <c r="AN26" s="244"/>
      <c r="AO26" s="244"/>
      <c r="AP26" s="35"/>
      <c r="AQ26" s="35"/>
      <c r="AR26" s="38"/>
      <c r="BE26" s="23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5" t="s">
        <v>39</v>
      </c>
      <c r="M28" s="245"/>
      <c r="N28" s="245"/>
      <c r="O28" s="245"/>
      <c r="P28" s="245"/>
      <c r="Q28" s="35"/>
      <c r="R28" s="35"/>
      <c r="S28" s="35"/>
      <c r="T28" s="35"/>
      <c r="U28" s="35"/>
      <c r="V28" s="35"/>
      <c r="W28" s="245" t="s">
        <v>40</v>
      </c>
      <c r="X28" s="245"/>
      <c r="Y28" s="245"/>
      <c r="Z28" s="245"/>
      <c r="AA28" s="245"/>
      <c r="AB28" s="245"/>
      <c r="AC28" s="245"/>
      <c r="AD28" s="245"/>
      <c r="AE28" s="245"/>
      <c r="AF28" s="35"/>
      <c r="AG28" s="35"/>
      <c r="AH28" s="35"/>
      <c r="AI28" s="35"/>
      <c r="AJ28" s="35"/>
      <c r="AK28" s="245" t="s">
        <v>41</v>
      </c>
      <c r="AL28" s="245"/>
      <c r="AM28" s="245"/>
      <c r="AN28" s="245"/>
      <c r="AO28" s="245"/>
      <c r="AP28" s="35"/>
      <c r="AQ28" s="35"/>
      <c r="AR28" s="38"/>
      <c r="BE28" s="235"/>
    </row>
    <row r="29" spans="1:71" s="3" customFormat="1" ht="14.45" customHeight="1">
      <c r="B29" s="39"/>
      <c r="C29" s="40"/>
      <c r="D29" s="28" t="s">
        <v>42</v>
      </c>
      <c r="E29" s="40"/>
      <c r="F29" s="28" t="s">
        <v>43</v>
      </c>
      <c r="G29" s="40"/>
      <c r="H29" s="40"/>
      <c r="I29" s="40"/>
      <c r="J29" s="40"/>
      <c r="K29" s="40"/>
      <c r="L29" s="248">
        <v>0.21</v>
      </c>
      <c r="M29" s="247"/>
      <c r="N29" s="247"/>
      <c r="O29" s="247"/>
      <c r="P29" s="247"/>
      <c r="Q29" s="40"/>
      <c r="R29" s="40"/>
      <c r="S29" s="40"/>
      <c r="T29" s="40"/>
      <c r="U29" s="40"/>
      <c r="V29" s="40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0"/>
      <c r="AG29" s="40"/>
      <c r="AH29" s="40"/>
      <c r="AI29" s="40"/>
      <c r="AJ29" s="40"/>
      <c r="AK29" s="246">
        <f>ROUND(AV94, 2)</f>
        <v>0</v>
      </c>
      <c r="AL29" s="247"/>
      <c r="AM29" s="247"/>
      <c r="AN29" s="247"/>
      <c r="AO29" s="247"/>
      <c r="AP29" s="40"/>
      <c r="AQ29" s="40"/>
      <c r="AR29" s="41"/>
      <c r="BE29" s="236"/>
    </row>
    <row r="30" spans="1:71" s="3" customFormat="1" ht="14.45" customHeight="1">
      <c r="B30" s="39"/>
      <c r="C30" s="40"/>
      <c r="D30" s="40"/>
      <c r="E30" s="40"/>
      <c r="F30" s="28" t="s">
        <v>44</v>
      </c>
      <c r="G30" s="40"/>
      <c r="H30" s="40"/>
      <c r="I30" s="40"/>
      <c r="J30" s="40"/>
      <c r="K30" s="40"/>
      <c r="L30" s="248">
        <v>0.12</v>
      </c>
      <c r="M30" s="247"/>
      <c r="N30" s="247"/>
      <c r="O30" s="247"/>
      <c r="P30" s="247"/>
      <c r="Q30" s="40"/>
      <c r="R30" s="40"/>
      <c r="S30" s="40"/>
      <c r="T30" s="40"/>
      <c r="U30" s="40"/>
      <c r="V30" s="40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0"/>
      <c r="AG30" s="40"/>
      <c r="AH30" s="40"/>
      <c r="AI30" s="40"/>
      <c r="AJ30" s="40"/>
      <c r="AK30" s="246">
        <f>ROUND(AW94, 2)</f>
        <v>0</v>
      </c>
      <c r="AL30" s="247"/>
      <c r="AM30" s="247"/>
      <c r="AN30" s="247"/>
      <c r="AO30" s="247"/>
      <c r="AP30" s="40"/>
      <c r="AQ30" s="40"/>
      <c r="AR30" s="41"/>
      <c r="BE30" s="236"/>
    </row>
    <row r="31" spans="1:71" s="3" customFormat="1" ht="14.45" hidden="1" customHeight="1">
      <c r="B31" s="39"/>
      <c r="C31" s="40"/>
      <c r="D31" s="40"/>
      <c r="E31" s="40"/>
      <c r="F31" s="28" t="s">
        <v>45</v>
      </c>
      <c r="G31" s="40"/>
      <c r="H31" s="40"/>
      <c r="I31" s="40"/>
      <c r="J31" s="40"/>
      <c r="K31" s="40"/>
      <c r="L31" s="248">
        <v>0.21</v>
      </c>
      <c r="M31" s="247"/>
      <c r="N31" s="247"/>
      <c r="O31" s="247"/>
      <c r="P31" s="247"/>
      <c r="Q31" s="40"/>
      <c r="R31" s="40"/>
      <c r="S31" s="40"/>
      <c r="T31" s="40"/>
      <c r="U31" s="40"/>
      <c r="V31" s="40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0"/>
      <c r="AG31" s="40"/>
      <c r="AH31" s="40"/>
      <c r="AI31" s="40"/>
      <c r="AJ31" s="40"/>
      <c r="AK31" s="246">
        <v>0</v>
      </c>
      <c r="AL31" s="247"/>
      <c r="AM31" s="247"/>
      <c r="AN31" s="247"/>
      <c r="AO31" s="247"/>
      <c r="AP31" s="40"/>
      <c r="AQ31" s="40"/>
      <c r="AR31" s="41"/>
      <c r="BE31" s="236"/>
    </row>
    <row r="32" spans="1:71" s="3" customFormat="1" ht="14.45" hidden="1" customHeight="1">
      <c r="B32" s="39"/>
      <c r="C32" s="40"/>
      <c r="D32" s="40"/>
      <c r="E32" s="40"/>
      <c r="F32" s="28" t="s">
        <v>46</v>
      </c>
      <c r="G32" s="40"/>
      <c r="H32" s="40"/>
      <c r="I32" s="40"/>
      <c r="J32" s="40"/>
      <c r="K32" s="40"/>
      <c r="L32" s="248">
        <v>0.12</v>
      </c>
      <c r="M32" s="247"/>
      <c r="N32" s="247"/>
      <c r="O32" s="247"/>
      <c r="P32" s="247"/>
      <c r="Q32" s="40"/>
      <c r="R32" s="40"/>
      <c r="S32" s="40"/>
      <c r="T32" s="40"/>
      <c r="U32" s="40"/>
      <c r="V32" s="40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0"/>
      <c r="AG32" s="40"/>
      <c r="AH32" s="40"/>
      <c r="AI32" s="40"/>
      <c r="AJ32" s="40"/>
      <c r="AK32" s="246">
        <v>0</v>
      </c>
      <c r="AL32" s="247"/>
      <c r="AM32" s="247"/>
      <c r="AN32" s="247"/>
      <c r="AO32" s="247"/>
      <c r="AP32" s="40"/>
      <c r="AQ32" s="40"/>
      <c r="AR32" s="41"/>
      <c r="BE32" s="236"/>
    </row>
    <row r="33" spans="1:57" s="3" customFormat="1" ht="14.45" hidden="1" customHeight="1">
      <c r="B33" s="39"/>
      <c r="C33" s="40"/>
      <c r="D33" s="40"/>
      <c r="E33" s="40"/>
      <c r="F33" s="28" t="s">
        <v>47</v>
      </c>
      <c r="G33" s="40"/>
      <c r="H33" s="40"/>
      <c r="I33" s="40"/>
      <c r="J33" s="40"/>
      <c r="K33" s="40"/>
      <c r="L33" s="248">
        <v>0</v>
      </c>
      <c r="M33" s="247"/>
      <c r="N33" s="247"/>
      <c r="O33" s="247"/>
      <c r="P33" s="247"/>
      <c r="Q33" s="40"/>
      <c r="R33" s="40"/>
      <c r="S33" s="40"/>
      <c r="T33" s="40"/>
      <c r="U33" s="40"/>
      <c r="V33" s="40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0"/>
      <c r="AG33" s="40"/>
      <c r="AH33" s="40"/>
      <c r="AI33" s="40"/>
      <c r="AJ33" s="40"/>
      <c r="AK33" s="246">
        <v>0</v>
      </c>
      <c r="AL33" s="247"/>
      <c r="AM33" s="247"/>
      <c r="AN33" s="247"/>
      <c r="AO33" s="247"/>
      <c r="AP33" s="40"/>
      <c r="AQ33" s="40"/>
      <c r="AR33" s="41"/>
      <c r="BE33" s="23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5"/>
    </row>
    <row r="35" spans="1:57" s="2" customFormat="1" ht="25.9" customHeight="1">
      <c r="A35" s="33"/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49" t="s">
        <v>50</v>
      </c>
      <c r="Y35" s="250"/>
      <c r="Z35" s="250"/>
      <c r="AA35" s="250"/>
      <c r="AB35" s="250"/>
      <c r="AC35" s="44"/>
      <c r="AD35" s="44"/>
      <c r="AE35" s="44"/>
      <c r="AF35" s="44"/>
      <c r="AG35" s="44"/>
      <c r="AH35" s="44"/>
      <c r="AI35" s="44"/>
      <c r="AJ35" s="44"/>
      <c r="AK35" s="251">
        <f>SUM(AK26:AK33)</f>
        <v>0</v>
      </c>
      <c r="AL35" s="250"/>
      <c r="AM35" s="250"/>
      <c r="AN35" s="250"/>
      <c r="AO35" s="25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52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53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54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53</v>
      </c>
      <c r="AI60" s="37"/>
      <c r="AJ60" s="37"/>
      <c r="AK60" s="37"/>
      <c r="AL60" s="37"/>
      <c r="AM60" s="51" t="s">
        <v>54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55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56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53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54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53</v>
      </c>
      <c r="AI75" s="37"/>
      <c r="AJ75" s="37"/>
      <c r="AK75" s="37"/>
      <c r="AL75" s="37"/>
      <c r="AM75" s="51" t="s">
        <v>54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57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6-2024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3" t="str">
        <f>K6</f>
        <v>Pitko v parku Metelkovy sady v ulici Alej legií v Turnově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Turnov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5" t="str">
        <f>IF(AN8= "","",AN8)</f>
        <v>11. 6. 2024</v>
      </c>
      <c r="AN87" s="255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Turnov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56" t="str">
        <f>IF(E17="","",E17)</f>
        <v xml:space="preserve"> </v>
      </c>
      <c r="AN89" s="257"/>
      <c r="AO89" s="257"/>
      <c r="AP89" s="257"/>
      <c r="AQ89" s="35"/>
      <c r="AR89" s="38"/>
      <c r="AS89" s="258" t="s">
        <v>58</v>
      </c>
      <c r="AT89" s="25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56" t="str">
        <f>IF(E20="","",E20)</f>
        <v>Ing Pavel Zemler</v>
      </c>
      <c r="AN90" s="257"/>
      <c r="AO90" s="257"/>
      <c r="AP90" s="257"/>
      <c r="AQ90" s="35"/>
      <c r="AR90" s="38"/>
      <c r="AS90" s="260"/>
      <c r="AT90" s="26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2"/>
      <c r="AT91" s="26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64" t="s">
        <v>59</v>
      </c>
      <c r="D92" s="265"/>
      <c r="E92" s="265"/>
      <c r="F92" s="265"/>
      <c r="G92" s="265"/>
      <c r="H92" s="72"/>
      <c r="I92" s="266" t="s">
        <v>60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61</v>
      </c>
      <c r="AH92" s="265"/>
      <c r="AI92" s="265"/>
      <c r="AJ92" s="265"/>
      <c r="AK92" s="265"/>
      <c r="AL92" s="265"/>
      <c r="AM92" s="265"/>
      <c r="AN92" s="266" t="s">
        <v>62</v>
      </c>
      <c r="AO92" s="265"/>
      <c r="AP92" s="268"/>
      <c r="AQ92" s="73" t="s">
        <v>63</v>
      </c>
      <c r="AR92" s="38"/>
      <c r="AS92" s="74" t="s">
        <v>64</v>
      </c>
      <c r="AT92" s="75" t="s">
        <v>65</v>
      </c>
      <c r="AU92" s="75" t="s">
        <v>66</v>
      </c>
      <c r="AV92" s="75" t="s">
        <v>67</v>
      </c>
      <c r="AW92" s="75" t="s">
        <v>68</v>
      </c>
      <c r="AX92" s="75" t="s">
        <v>69</v>
      </c>
      <c r="AY92" s="75" t="s">
        <v>70</v>
      </c>
      <c r="AZ92" s="75" t="s">
        <v>71</v>
      </c>
      <c r="BA92" s="75" t="s">
        <v>72</v>
      </c>
      <c r="BB92" s="75" t="s">
        <v>73</v>
      </c>
      <c r="BC92" s="75" t="s">
        <v>74</v>
      </c>
      <c r="BD92" s="76" t="s">
        <v>75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76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77</v>
      </c>
      <c r="BT94" s="90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0" s="7" customFormat="1" ht="24.75" customHeight="1">
      <c r="A95" s="91" t="s">
        <v>81</v>
      </c>
      <c r="B95" s="92"/>
      <c r="C95" s="93"/>
      <c r="D95" s="271" t="s">
        <v>14</v>
      </c>
      <c r="E95" s="271"/>
      <c r="F95" s="271"/>
      <c r="G95" s="271"/>
      <c r="H95" s="271"/>
      <c r="I95" s="94"/>
      <c r="J95" s="271" t="s">
        <v>17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'6-2024 - Pitko v parku Me...'!J28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5" t="s">
        <v>82</v>
      </c>
      <c r="AR95" s="96"/>
      <c r="AS95" s="97">
        <v>0</v>
      </c>
      <c r="AT95" s="98">
        <f>ROUND(SUM(AV95:AW95),2)</f>
        <v>0</v>
      </c>
      <c r="AU95" s="99">
        <f>'6-2024 - Pitko v parku Me...'!P127</f>
        <v>0</v>
      </c>
      <c r="AV95" s="98">
        <f>'6-2024 - Pitko v parku Me...'!J31</f>
        <v>0</v>
      </c>
      <c r="AW95" s="98">
        <f>'6-2024 - Pitko v parku Me...'!J32</f>
        <v>0</v>
      </c>
      <c r="AX95" s="98">
        <f>'6-2024 - Pitko v parku Me...'!J33</f>
        <v>0</v>
      </c>
      <c r="AY95" s="98">
        <f>'6-2024 - Pitko v parku Me...'!J34</f>
        <v>0</v>
      </c>
      <c r="AZ95" s="98">
        <f>'6-2024 - Pitko v parku Me...'!F31</f>
        <v>0</v>
      </c>
      <c r="BA95" s="98">
        <f>'6-2024 - Pitko v parku Me...'!F32</f>
        <v>0</v>
      </c>
      <c r="BB95" s="98">
        <f>'6-2024 - Pitko v parku Me...'!F33</f>
        <v>0</v>
      </c>
      <c r="BC95" s="98">
        <f>'6-2024 - Pitko v parku Me...'!F34</f>
        <v>0</v>
      </c>
      <c r="BD95" s="100">
        <f>'6-2024 - Pitko v parku Me...'!F35</f>
        <v>0</v>
      </c>
      <c r="BT95" s="101" t="s">
        <v>83</v>
      </c>
      <c r="BU95" s="101" t="s">
        <v>84</v>
      </c>
      <c r="BV95" s="101" t="s">
        <v>79</v>
      </c>
      <c r="BW95" s="101" t="s">
        <v>5</v>
      </c>
      <c r="BX95" s="101" t="s">
        <v>80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iQjnQrWMaHl5/SBLzPpZqJjKSTJO+QsI+4yf+bneI8haoEdNqecCEbnwOhJOACqw0OQVTYApZtRddEM1X9M2tw==" saltValue="Ir9RKyeP/yCjERo0kuBd5UtAdNW+box9kNfl9ooVJm/WD6Ul/SOmElon90SJU26+zYC21iURl+Gg9oyOoR5sU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6-2024 - Pitko v parku M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tabSelected="1" topLeftCell="A21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5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85</v>
      </c>
    </row>
    <row r="4" spans="1:46" s="1" customFormat="1" ht="24.95" hidden="1" customHeight="1">
      <c r="B4" s="19"/>
      <c r="D4" s="104" t="s">
        <v>86</v>
      </c>
      <c r="L4" s="19"/>
      <c r="M4" s="105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2" customFormat="1" ht="12" hidden="1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hidden="1" customHeight="1">
      <c r="A7" s="33"/>
      <c r="B7" s="38"/>
      <c r="C7" s="33"/>
      <c r="D7" s="33"/>
      <c r="E7" s="275" t="s">
        <v>17</v>
      </c>
      <c r="F7" s="276"/>
      <c r="G7" s="276"/>
      <c r="H7" s="276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 hidden="1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hidden="1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11. 6. 2024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hidden="1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">
        <v>26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hidden="1" customHeight="1">
      <c r="A13" s="33"/>
      <c r="B13" s="38"/>
      <c r="C13" s="33"/>
      <c r="D13" s="33"/>
      <c r="E13" s="107" t="s">
        <v>27</v>
      </c>
      <c r="F13" s="33"/>
      <c r="G13" s="33"/>
      <c r="H13" s="33"/>
      <c r="I13" s="106" t="s">
        <v>28</v>
      </c>
      <c r="J13" s="107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hidden="1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8"/>
      <c r="C15" s="33"/>
      <c r="D15" s="106" t="s">
        <v>29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hidden="1" customHeight="1">
      <c r="A16" s="33"/>
      <c r="B16" s="38"/>
      <c r="C16" s="33"/>
      <c r="D16" s="33"/>
      <c r="E16" s="277" t="str">
        <f>'Rekapitulace stavby'!E14</f>
        <v>Vyplň údaj</v>
      </c>
      <c r="F16" s="278"/>
      <c r="G16" s="278"/>
      <c r="H16" s="278"/>
      <c r="I16" s="106" t="s">
        <v>28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hidden="1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8"/>
      <c r="C18" s="33"/>
      <c r="D18" s="106" t="s">
        <v>31</v>
      </c>
      <c r="E18" s="33"/>
      <c r="F18" s="33"/>
      <c r="G18" s="33"/>
      <c r="H18" s="33"/>
      <c r="I18" s="106" t="s">
        <v>25</v>
      </c>
      <c r="J18" s="107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8"/>
      <c r="C19" s="33"/>
      <c r="D19" s="33"/>
      <c r="E19" s="107" t="str">
        <f>IF('Rekapitulace stavby'!E17="","",'Rekapitulace stavby'!E17)</f>
        <v xml:space="preserve"> </v>
      </c>
      <c r="F19" s="33"/>
      <c r="G19" s="33"/>
      <c r="H19" s="33"/>
      <c r="I19" s="106" t="s">
        <v>28</v>
      </c>
      <c r="J19" s="107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8"/>
      <c r="C21" s="33"/>
      <c r="D21" s="106" t="s">
        <v>34</v>
      </c>
      <c r="E21" s="33"/>
      <c r="F21" s="33"/>
      <c r="G21" s="33"/>
      <c r="H21" s="33"/>
      <c r="I21" s="106" t="s">
        <v>25</v>
      </c>
      <c r="J21" s="107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8"/>
      <c r="C22" s="33"/>
      <c r="D22" s="33"/>
      <c r="E22" s="107" t="s">
        <v>36</v>
      </c>
      <c r="F22" s="33"/>
      <c r="G22" s="33"/>
      <c r="H22" s="33"/>
      <c r="I22" s="106" t="s">
        <v>28</v>
      </c>
      <c r="J22" s="107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8"/>
      <c r="C24" s="33"/>
      <c r="D24" s="106" t="s">
        <v>37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hidden="1" customHeight="1">
      <c r="A25" s="109"/>
      <c r="B25" s="110"/>
      <c r="C25" s="109"/>
      <c r="D25" s="109"/>
      <c r="E25" s="279" t="s">
        <v>1</v>
      </c>
      <c r="F25" s="279"/>
      <c r="G25" s="279"/>
      <c r="H25" s="279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hidden="1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hidden="1" customHeight="1">
      <c r="A28" s="33"/>
      <c r="B28" s="38"/>
      <c r="C28" s="33"/>
      <c r="D28" s="113" t="s">
        <v>38</v>
      </c>
      <c r="E28" s="33"/>
      <c r="F28" s="33"/>
      <c r="G28" s="33"/>
      <c r="H28" s="33"/>
      <c r="I28" s="33"/>
      <c r="J28" s="114">
        <f>ROUND(J127,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hidden="1" customHeight="1">
      <c r="A30" s="33"/>
      <c r="B30" s="38"/>
      <c r="C30" s="33"/>
      <c r="D30" s="33"/>
      <c r="E30" s="33"/>
      <c r="F30" s="115" t="s">
        <v>40</v>
      </c>
      <c r="G30" s="33"/>
      <c r="H30" s="33"/>
      <c r="I30" s="115" t="s">
        <v>39</v>
      </c>
      <c r="J30" s="115" t="s">
        <v>41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hidden="1" customHeight="1">
      <c r="A31" s="33"/>
      <c r="B31" s="38"/>
      <c r="C31" s="33"/>
      <c r="D31" s="116" t="s">
        <v>42</v>
      </c>
      <c r="E31" s="106" t="s">
        <v>43</v>
      </c>
      <c r="F31" s="117">
        <f>ROUND((SUM(BE127:BE262)),  2)</f>
        <v>0</v>
      </c>
      <c r="G31" s="33"/>
      <c r="H31" s="33"/>
      <c r="I31" s="118">
        <v>0.21</v>
      </c>
      <c r="J31" s="117">
        <f>ROUND(((SUM(BE127:BE262))*I31),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106" t="s">
        <v>44</v>
      </c>
      <c r="F32" s="117">
        <f>ROUND((SUM(BF127:BF262)),  2)</f>
        <v>0</v>
      </c>
      <c r="G32" s="33"/>
      <c r="H32" s="33"/>
      <c r="I32" s="118">
        <v>0.12</v>
      </c>
      <c r="J32" s="117">
        <f>ROUND(((SUM(BF127:BF262))*I32),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45</v>
      </c>
      <c r="F33" s="117">
        <f>ROUND((SUM(BG127:BG262)),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46</v>
      </c>
      <c r="F34" s="117">
        <f>ROUND((SUM(BH127:BH262)),  2)</f>
        <v>0</v>
      </c>
      <c r="G34" s="33"/>
      <c r="H34" s="33"/>
      <c r="I34" s="118">
        <v>0.12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17">
        <f>ROUND((SUM(BI127:BI262)),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hidden="1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hidden="1" customHeight="1">
      <c r="A37" s="33"/>
      <c r="B37" s="38"/>
      <c r="C37" s="119"/>
      <c r="D37" s="120" t="s">
        <v>48</v>
      </c>
      <c r="E37" s="121"/>
      <c r="F37" s="121"/>
      <c r="G37" s="122" t="s">
        <v>49</v>
      </c>
      <c r="H37" s="123" t="s">
        <v>50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hidden="1" customHeight="1">
      <c r="B39" s="19"/>
      <c r="L39" s="19"/>
    </row>
    <row r="40" spans="1:31" s="1" customFormat="1" ht="14.45" hidden="1" customHeight="1">
      <c r="B40" s="19"/>
      <c r="L40" s="19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26" t="s">
        <v>51</v>
      </c>
      <c r="E50" s="127"/>
      <c r="F50" s="127"/>
      <c r="G50" s="126" t="s">
        <v>52</v>
      </c>
      <c r="H50" s="127"/>
      <c r="I50" s="127"/>
      <c r="J50" s="127"/>
      <c r="K50" s="127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28" t="s">
        <v>53</v>
      </c>
      <c r="E61" s="129"/>
      <c r="F61" s="130" t="s">
        <v>54</v>
      </c>
      <c r="G61" s="128" t="s">
        <v>53</v>
      </c>
      <c r="H61" s="129"/>
      <c r="I61" s="129"/>
      <c r="J61" s="131" t="s">
        <v>54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26" t="s">
        <v>55</v>
      </c>
      <c r="E65" s="132"/>
      <c r="F65" s="132"/>
      <c r="G65" s="126" t="s">
        <v>56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28" t="s">
        <v>53</v>
      </c>
      <c r="E76" s="129"/>
      <c r="F76" s="130" t="s">
        <v>54</v>
      </c>
      <c r="G76" s="128" t="s">
        <v>53</v>
      </c>
      <c r="H76" s="129"/>
      <c r="I76" s="129"/>
      <c r="J76" s="131" t="s">
        <v>54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87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53" t="str">
        <f>E7</f>
        <v>Pitko v parku Metelkovy sady v ulici Alej legií v Turnově</v>
      </c>
      <c r="F85" s="280"/>
      <c r="G85" s="280"/>
      <c r="H85" s="280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hidden="1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hidden="1" customHeight="1">
      <c r="A87" s="33"/>
      <c r="B87" s="34"/>
      <c r="C87" s="28" t="s">
        <v>20</v>
      </c>
      <c r="D87" s="35"/>
      <c r="E87" s="35"/>
      <c r="F87" s="26" t="str">
        <f>F10</f>
        <v>Turnov</v>
      </c>
      <c r="G87" s="35"/>
      <c r="H87" s="35"/>
      <c r="I87" s="28" t="s">
        <v>22</v>
      </c>
      <c r="J87" s="65" t="str">
        <f>IF(J10="","",J10)</f>
        <v>11. 6. 2024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hidden="1" customHeight="1">
      <c r="A89" s="33"/>
      <c r="B89" s="34"/>
      <c r="C89" s="28" t="s">
        <v>24</v>
      </c>
      <c r="D89" s="35"/>
      <c r="E89" s="35"/>
      <c r="F89" s="26" t="str">
        <f>E13</f>
        <v>Město Turnov</v>
      </c>
      <c r="G89" s="35"/>
      <c r="H89" s="35"/>
      <c r="I89" s="28" t="s">
        <v>31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hidden="1" customHeight="1">
      <c r="A90" s="33"/>
      <c r="B90" s="34"/>
      <c r="C90" s="28" t="s">
        <v>29</v>
      </c>
      <c r="D90" s="35"/>
      <c r="E90" s="35"/>
      <c r="F90" s="26" t="str">
        <f>IF(E16="","",E16)</f>
        <v>Vyplň údaj</v>
      </c>
      <c r="G90" s="35"/>
      <c r="H90" s="35"/>
      <c r="I90" s="28" t="s">
        <v>34</v>
      </c>
      <c r="J90" s="31" t="str">
        <f>E22</f>
        <v>Ing Pavel Zemler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hidden="1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hidden="1" customHeight="1">
      <c r="A92" s="33"/>
      <c r="B92" s="34"/>
      <c r="C92" s="137" t="s">
        <v>88</v>
      </c>
      <c r="D92" s="138"/>
      <c r="E92" s="138"/>
      <c r="F92" s="138"/>
      <c r="G92" s="138"/>
      <c r="H92" s="138"/>
      <c r="I92" s="138"/>
      <c r="J92" s="139" t="s">
        <v>89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hidden="1" customHeight="1">
      <c r="A94" s="33"/>
      <c r="B94" s="34"/>
      <c r="C94" s="140" t="s">
        <v>90</v>
      </c>
      <c r="D94" s="35"/>
      <c r="E94" s="35"/>
      <c r="F94" s="35"/>
      <c r="G94" s="35"/>
      <c r="H94" s="35"/>
      <c r="I94" s="35"/>
      <c r="J94" s="83">
        <f>J127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91</v>
      </c>
    </row>
    <row r="95" spans="1:47" s="9" customFormat="1" ht="24.95" hidden="1" customHeight="1">
      <c r="B95" s="141"/>
      <c r="C95" s="142"/>
      <c r="D95" s="143" t="s">
        <v>92</v>
      </c>
      <c r="E95" s="144"/>
      <c r="F95" s="144"/>
      <c r="G95" s="144"/>
      <c r="H95" s="144"/>
      <c r="I95" s="144"/>
      <c r="J95" s="145">
        <f>J128</f>
        <v>0</v>
      </c>
      <c r="K95" s="142"/>
      <c r="L95" s="146"/>
    </row>
    <row r="96" spans="1:47" s="10" customFormat="1" ht="19.899999999999999" hidden="1" customHeight="1">
      <c r="B96" s="147"/>
      <c r="C96" s="148"/>
      <c r="D96" s="149" t="s">
        <v>93</v>
      </c>
      <c r="E96" s="150"/>
      <c r="F96" s="150"/>
      <c r="G96" s="150"/>
      <c r="H96" s="150"/>
      <c r="I96" s="150"/>
      <c r="J96" s="151">
        <f>J129</f>
        <v>0</v>
      </c>
      <c r="K96" s="148"/>
      <c r="L96" s="152"/>
    </row>
    <row r="97" spans="1:31" s="10" customFormat="1" ht="19.899999999999999" hidden="1" customHeight="1">
      <c r="B97" s="147"/>
      <c r="C97" s="148"/>
      <c r="D97" s="149" t="s">
        <v>94</v>
      </c>
      <c r="E97" s="150"/>
      <c r="F97" s="150"/>
      <c r="G97" s="150"/>
      <c r="H97" s="150"/>
      <c r="I97" s="150"/>
      <c r="J97" s="151">
        <f>J169</f>
        <v>0</v>
      </c>
      <c r="K97" s="148"/>
      <c r="L97" s="152"/>
    </row>
    <row r="98" spans="1:31" s="10" customFormat="1" ht="19.899999999999999" hidden="1" customHeight="1">
      <c r="B98" s="147"/>
      <c r="C98" s="148"/>
      <c r="D98" s="149" t="s">
        <v>95</v>
      </c>
      <c r="E98" s="150"/>
      <c r="F98" s="150"/>
      <c r="G98" s="150"/>
      <c r="H98" s="150"/>
      <c r="I98" s="150"/>
      <c r="J98" s="151">
        <f>J171</f>
        <v>0</v>
      </c>
      <c r="K98" s="148"/>
      <c r="L98" s="152"/>
    </row>
    <row r="99" spans="1:31" s="10" customFormat="1" ht="19.899999999999999" hidden="1" customHeight="1">
      <c r="B99" s="147"/>
      <c r="C99" s="148"/>
      <c r="D99" s="149" t="s">
        <v>96</v>
      </c>
      <c r="E99" s="150"/>
      <c r="F99" s="150"/>
      <c r="G99" s="150"/>
      <c r="H99" s="150"/>
      <c r="I99" s="150"/>
      <c r="J99" s="151">
        <f>J184</f>
        <v>0</v>
      </c>
      <c r="K99" s="148"/>
      <c r="L99" s="152"/>
    </row>
    <row r="100" spans="1:31" s="10" customFormat="1" ht="19.899999999999999" hidden="1" customHeight="1">
      <c r="B100" s="147"/>
      <c r="C100" s="148"/>
      <c r="D100" s="149" t="s">
        <v>97</v>
      </c>
      <c r="E100" s="150"/>
      <c r="F100" s="150"/>
      <c r="G100" s="150"/>
      <c r="H100" s="150"/>
      <c r="I100" s="150"/>
      <c r="J100" s="151">
        <f>J190</f>
        <v>0</v>
      </c>
      <c r="K100" s="148"/>
      <c r="L100" s="152"/>
    </row>
    <row r="101" spans="1:31" s="10" customFormat="1" ht="19.899999999999999" hidden="1" customHeight="1">
      <c r="B101" s="147"/>
      <c r="C101" s="148"/>
      <c r="D101" s="149" t="s">
        <v>98</v>
      </c>
      <c r="E101" s="150"/>
      <c r="F101" s="150"/>
      <c r="G101" s="150"/>
      <c r="H101" s="150"/>
      <c r="I101" s="150"/>
      <c r="J101" s="151">
        <f>J226</f>
        <v>0</v>
      </c>
      <c r="K101" s="148"/>
      <c r="L101" s="152"/>
    </row>
    <row r="102" spans="1:31" s="10" customFormat="1" ht="19.899999999999999" hidden="1" customHeight="1">
      <c r="B102" s="147"/>
      <c r="C102" s="148"/>
      <c r="D102" s="149" t="s">
        <v>99</v>
      </c>
      <c r="E102" s="150"/>
      <c r="F102" s="150"/>
      <c r="G102" s="150"/>
      <c r="H102" s="150"/>
      <c r="I102" s="150"/>
      <c r="J102" s="151">
        <f>J237</f>
        <v>0</v>
      </c>
      <c r="K102" s="148"/>
      <c r="L102" s="152"/>
    </row>
    <row r="103" spans="1:31" s="9" customFormat="1" ht="24.95" hidden="1" customHeight="1">
      <c r="B103" s="141"/>
      <c r="C103" s="142"/>
      <c r="D103" s="143" t="s">
        <v>100</v>
      </c>
      <c r="E103" s="144"/>
      <c r="F103" s="144"/>
      <c r="G103" s="144"/>
      <c r="H103" s="144"/>
      <c r="I103" s="144"/>
      <c r="J103" s="145">
        <f>J239</f>
        <v>0</v>
      </c>
      <c r="K103" s="142"/>
      <c r="L103" s="146"/>
    </row>
    <row r="104" spans="1:31" s="10" customFormat="1" ht="19.899999999999999" hidden="1" customHeight="1">
      <c r="B104" s="147"/>
      <c r="C104" s="148"/>
      <c r="D104" s="149" t="s">
        <v>101</v>
      </c>
      <c r="E104" s="150"/>
      <c r="F104" s="150"/>
      <c r="G104" s="150"/>
      <c r="H104" s="150"/>
      <c r="I104" s="150"/>
      <c r="J104" s="151">
        <f>J240</f>
        <v>0</v>
      </c>
      <c r="K104" s="148"/>
      <c r="L104" s="152"/>
    </row>
    <row r="105" spans="1:31" s="10" customFormat="1" ht="19.899999999999999" hidden="1" customHeight="1">
      <c r="B105" s="147"/>
      <c r="C105" s="148"/>
      <c r="D105" s="149" t="s">
        <v>102</v>
      </c>
      <c r="E105" s="150"/>
      <c r="F105" s="150"/>
      <c r="G105" s="150"/>
      <c r="H105" s="150"/>
      <c r="I105" s="150"/>
      <c r="J105" s="151">
        <f>J242</f>
        <v>0</v>
      </c>
      <c r="K105" s="148"/>
      <c r="L105" s="152"/>
    </row>
    <row r="106" spans="1:31" s="9" customFormat="1" ht="24.95" hidden="1" customHeight="1">
      <c r="B106" s="141"/>
      <c r="C106" s="142"/>
      <c r="D106" s="143" t="s">
        <v>103</v>
      </c>
      <c r="E106" s="144"/>
      <c r="F106" s="144"/>
      <c r="G106" s="144"/>
      <c r="H106" s="144"/>
      <c r="I106" s="144"/>
      <c r="J106" s="145">
        <f>J255</f>
        <v>0</v>
      </c>
      <c r="K106" s="142"/>
      <c r="L106" s="146"/>
    </row>
    <row r="107" spans="1:31" s="10" customFormat="1" ht="19.899999999999999" hidden="1" customHeight="1">
      <c r="B107" s="147"/>
      <c r="C107" s="148"/>
      <c r="D107" s="149" t="s">
        <v>104</v>
      </c>
      <c r="E107" s="150"/>
      <c r="F107" s="150"/>
      <c r="G107" s="150"/>
      <c r="H107" s="150"/>
      <c r="I107" s="150"/>
      <c r="J107" s="151">
        <f>J256</f>
        <v>0</v>
      </c>
      <c r="K107" s="148"/>
      <c r="L107" s="152"/>
    </row>
    <row r="108" spans="1:31" s="10" customFormat="1" ht="19.899999999999999" hidden="1" customHeight="1">
      <c r="B108" s="147"/>
      <c r="C108" s="148"/>
      <c r="D108" s="149" t="s">
        <v>105</v>
      </c>
      <c r="E108" s="150"/>
      <c r="F108" s="150"/>
      <c r="G108" s="150"/>
      <c r="H108" s="150"/>
      <c r="I108" s="150"/>
      <c r="J108" s="151">
        <f>J259</f>
        <v>0</v>
      </c>
      <c r="K108" s="148"/>
      <c r="L108" s="152"/>
    </row>
    <row r="109" spans="1:31" s="10" customFormat="1" ht="19.899999999999999" hidden="1" customHeight="1">
      <c r="B109" s="147"/>
      <c r="C109" s="148"/>
      <c r="D109" s="149" t="s">
        <v>106</v>
      </c>
      <c r="E109" s="150"/>
      <c r="F109" s="150"/>
      <c r="G109" s="150"/>
      <c r="H109" s="150"/>
      <c r="I109" s="150"/>
      <c r="J109" s="151">
        <f>J261</f>
        <v>0</v>
      </c>
      <c r="K109" s="148"/>
      <c r="L109" s="152"/>
    </row>
    <row r="110" spans="1:31" s="2" customFormat="1" ht="21.75" hidden="1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hidden="1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ht="11.25" hidden="1"/>
    <row r="113" spans="1:63" ht="11.25" hidden="1"/>
    <row r="114" spans="1:63" ht="11.25" hidden="1"/>
    <row r="115" spans="1:63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4.95" customHeight="1">
      <c r="A116" s="33"/>
      <c r="B116" s="34"/>
      <c r="C116" s="22" t="s">
        <v>107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5"/>
      <c r="D119" s="35"/>
      <c r="E119" s="253" t="str">
        <f>E7</f>
        <v>Pitko v parku Metelkovy sady v ulici Alej legií v Turnově</v>
      </c>
      <c r="F119" s="280"/>
      <c r="G119" s="280"/>
      <c r="H119" s="280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5"/>
      <c r="E121" s="35"/>
      <c r="F121" s="26" t="str">
        <f>F10</f>
        <v>Turnov</v>
      </c>
      <c r="G121" s="35"/>
      <c r="H121" s="35"/>
      <c r="I121" s="28" t="s">
        <v>22</v>
      </c>
      <c r="J121" s="65" t="str">
        <f>IF(J10="","",J10)</f>
        <v>11. 6. 2024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5"/>
      <c r="E123" s="35"/>
      <c r="F123" s="26" t="str">
        <f>E13</f>
        <v>Město Turnov</v>
      </c>
      <c r="G123" s="35"/>
      <c r="H123" s="35"/>
      <c r="I123" s="28" t="s">
        <v>31</v>
      </c>
      <c r="J123" s="31" t="str">
        <f>E19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29</v>
      </c>
      <c r="D124" s="35"/>
      <c r="E124" s="35"/>
      <c r="F124" s="26" t="str">
        <f>IF(E16="","",E16)</f>
        <v>Vyplň údaj</v>
      </c>
      <c r="G124" s="35"/>
      <c r="H124" s="35"/>
      <c r="I124" s="28" t="s">
        <v>34</v>
      </c>
      <c r="J124" s="31" t="str">
        <f>E22</f>
        <v>Ing Pavel Zemler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53"/>
      <c r="B126" s="154"/>
      <c r="C126" s="155" t="s">
        <v>108</v>
      </c>
      <c r="D126" s="156" t="s">
        <v>63</v>
      </c>
      <c r="E126" s="156" t="s">
        <v>59</v>
      </c>
      <c r="F126" s="156" t="s">
        <v>60</v>
      </c>
      <c r="G126" s="156" t="s">
        <v>109</v>
      </c>
      <c r="H126" s="156" t="s">
        <v>110</v>
      </c>
      <c r="I126" s="156" t="s">
        <v>111</v>
      </c>
      <c r="J126" s="157" t="s">
        <v>89</v>
      </c>
      <c r="K126" s="158" t="s">
        <v>112</v>
      </c>
      <c r="L126" s="159"/>
      <c r="M126" s="74" t="s">
        <v>1</v>
      </c>
      <c r="N126" s="75" t="s">
        <v>42</v>
      </c>
      <c r="O126" s="75" t="s">
        <v>113</v>
      </c>
      <c r="P126" s="75" t="s">
        <v>114</v>
      </c>
      <c r="Q126" s="75" t="s">
        <v>115</v>
      </c>
      <c r="R126" s="75" t="s">
        <v>116</v>
      </c>
      <c r="S126" s="75" t="s">
        <v>117</v>
      </c>
      <c r="T126" s="76" t="s">
        <v>118</v>
      </c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</row>
    <row r="127" spans="1:63" s="2" customFormat="1" ht="22.9" customHeight="1">
      <c r="A127" s="33"/>
      <c r="B127" s="34"/>
      <c r="C127" s="81" t="s">
        <v>119</v>
      </c>
      <c r="D127" s="35"/>
      <c r="E127" s="35"/>
      <c r="F127" s="35"/>
      <c r="G127" s="35"/>
      <c r="H127" s="35"/>
      <c r="I127" s="35"/>
      <c r="J127" s="160">
        <f>BK127</f>
        <v>0</v>
      </c>
      <c r="K127" s="35"/>
      <c r="L127" s="38"/>
      <c r="M127" s="77"/>
      <c r="N127" s="161"/>
      <c r="O127" s="78"/>
      <c r="P127" s="162">
        <f>P128+P239+P255</f>
        <v>0</v>
      </c>
      <c r="Q127" s="78"/>
      <c r="R127" s="162">
        <f>R128+R239+R255</f>
        <v>8.3399384199999993</v>
      </c>
      <c r="S127" s="78"/>
      <c r="T127" s="163">
        <f>T128+T239+T255</f>
        <v>2.4590000000000001E-2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77</v>
      </c>
      <c r="AU127" s="16" t="s">
        <v>91</v>
      </c>
      <c r="BK127" s="164">
        <f>BK128+BK239+BK255</f>
        <v>0</v>
      </c>
    </row>
    <row r="128" spans="1:63" s="12" customFormat="1" ht="25.9" customHeight="1">
      <c r="B128" s="165"/>
      <c r="C128" s="166"/>
      <c r="D128" s="167" t="s">
        <v>77</v>
      </c>
      <c r="E128" s="168" t="s">
        <v>120</v>
      </c>
      <c r="F128" s="168" t="s">
        <v>121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P129+P169+P171+P184+P190+P226+P237</f>
        <v>0</v>
      </c>
      <c r="Q128" s="173"/>
      <c r="R128" s="174">
        <f>R129+R169+R171+R184+R190+R226+R237</f>
        <v>8.3285584199999985</v>
      </c>
      <c r="S128" s="173"/>
      <c r="T128" s="175">
        <f>T129+T169+T171+T184+T190+T226+T237</f>
        <v>2.4590000000000001E-2</v>
      </c>
      <c r="AR128" s="176" t="s">
        <v>83</v>
      </c>
      <c r="AT128" s="177" t="s">
        <v>77</v>
      </c>
      <c r="AU128" s="177" t="s">
        <v>78</v>
      </c>
      <c r="AY128" s="176" t="s">
        <v>122</v>
      </c>
      <c r="BK128" s="178">
        <f>BK129+BK169+BK171+BK184+BK190+BK226+BK237</f>
        <v>0</v>
      </c>
    </row>
    <row r="129" spans="1:65" s="12" customFormat="1" ht="22.9" customHeight="1">
      <c r="B129" s="165"/>
      <c r="C129" s="166"/>
      <c r="D129" s="167" t="s">
        <v>77</v>
      </c>
      <c r="E129" s="179" t="s">
        <v>83</v>
      </c>
      <c r="F129" s="179" t="s">
        <v>123</v>
      </c>
      <c r="G129" s="166"/>
      <c r="H129" s="166"/>
      <c r="I129" s="169"/>
      <c r="J129" s="180">
        <f>BK129</f>
        <v>0</v>
      </c>
      <c r="K129" s="166"/>
      <c r="L129" s="171"/>
      <c r="M129" s="172"/>
      <c r="N129" s="173"/>
      <c r="O129" s="173"/>
      <c r="P129" s="174">
        <f>SUM(P130:P168)</f>
        <v>0</v>
      </c>
      <c r="Q129" s="173"/>
      <c r="R129" s="174">
        <f>SUM(R130:R168)</f>
        <v>2.2200000000000002E-3</v>
      </c>
      <c r="S129" s="173"/>
      <c r="T129" s="175">
        <f>SUM(T130:T168)</f>
        <v>0</v>
      </c>
      <c r="AR129" s="176" t="s">
        <v>83</v>
      </c>
      <c r="AT129" s="177" t="s">
        <v>77</v>
      </c>
      <c r="AU129" s="177" t="s">
        <v>83</v>
      </c>
      <c r="AY129" s="176" t="s">
        <v>122</v>
      </c>
      <c r="BK129" s="178">
        <f>SUM(BK130:BK168)</f>
        <v>0</v>
      </c>
    </row>
    <row r="130" spans="1:65" s="2" customFormat="1" ht="24.2" customHeight="1">
      <c r="A130" s="33"/>
      <c r="B130" s="34"/>
      <c r="C130" s="181" t="s">
        <v>83</v>
      </c>
      <c r="D130" s="181" t="s">
        <v>124</v>
      </c>
      <c r="E130" s="182" t="s">
        <v>125</v>
      </c>
      <c r="F130" s="183" t="s">
        <v>126</v>
      </c>
      <c r="G130" s="184" t="s">
        <v>127</v>
      </c>
      <c r="H130" s="185">
        <v>4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43</v>
      </c>
      <c r="O130" s="70"/>
      <c r="P130" s="191">
        <f>O130*H130</f>
        <v>0</v>
      </c>
      <c r="Q130" s="191">
        <v>3.0000000000000001E-5</v>
      </c>
      <c r="R130" s="191">
        <f>Q130*H130</f>
        <v>1.2E-4</v>
      </c>
      <c r="S130" s="191">
        <v>0</v>
      </c>
      <c r="T130" s="19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3" t="s">
        <v>128</v>
      </c>
      <c r="AT130" s="193" t="s">
        <v>124</v>
      </c>
      <c r="AU130" s="193" t="s">
        <v>85</v>
      </c>
      <c r="AY130" s="16" t="s">
        <v>122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6" t="s">
        <v>83</v>
      </c>
      <c r="BK130" s="194">
        <f>ROUND(I130*H130,2)</f>
        <v>0</v>
      </c>
      <c r="BL130" s="16" t="s">
        <v>128</v>
      </c>
      <c r="BM130" s="193" t="s">
        <v>129</v>
      </c>
    </row>
    <row r="131" spans="1:65" s="2" customFormat="1" ht="24.2" customHeight="1">
      <c r="A131" s="33"/>
      <c r="B131" s="34"/>
      <c r="C131" s="181" t="s">
        <v>85</v>
      </c>
      <c r="D131" s="181" t="s">
        <v>124</v>
      </c>
      <c r="E131" s="182" t="s">
        <v>130</v>
      </c>
      <c r="F131" s="183" t="s">
        <v>131</v>
      </c>
      <c r="G131" s="184" t="s">
        <v>132</v>
      </c>
      <c r="H131" s="185">
        <v>21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43</v>
      </c>
      <c r="O131" s="70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3" t="s">
        <v>128</v>
      </c>
      <c r="AT131" s="193" t="s">
        <v>124</v>
      </c>
      <c r="AU131" s="193" t="s">
        <v>85</v>
      </c>
      <c r="AY131" s="16" t="s">
        <v>122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6" t="s">
        <v>83</v>
      </c>
      <c r="BK131" s="194">
        <f>ROUND(I131*H131,2)</f>
        <v>0</v>
      </c>
      <c r="BL131" s="16" t="s">
        <v>128</v>
      </c>
      <c r="BM131" s="193" t="s">
        <v>133</v>
      </c>
    </row>
    <row r="132" spans="1:65" s="13" customFormat="1" ht="11.25">
      <c r="B132" s="195"/>
      <c r="C132" s="196"/>
      <c r="D132" s="197" t="s">
        <v>134</v>
      </c>
      <c r="E132" s="198" t="s">
        <v>1</v>
      </c>
      <c r="F132" s="199" t="s">
        <v>135</v>
      </c>
      <c r="G132" s="196"/>
      <c r="H132" s="200">
        <v>21</v>
      </c>
      <c r="I132" s="201"/>
      <c r="J132" s="196"/>
      <c r="K132" s="196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134</v>
      </c>
      <c r="AU132" s="206" t="s">
        <v>85</v>
      </c>
      <c r="AV132" s="13" t="s">
        <v>85</v>
      </c>
      <c r="AW132" s="13" t="s">
        <v>33</v>
      </c>
      <c r="AX132" s="13" t="s">
        <v>83</v>
      </c>
      <c r="AY132" s="206" t="s">
        <v>122</v>
      </c>
    </row>
    <row r="133" spans="1:65" s="2" customFormat="1" ht="33" customHeight="1">
      <c r="A133" s="33"/>
      <c r="B133" s="34"/>
      <c r="C133" s="181" t="s">
        <v>136</v>
      </c>
      <c r="D133" s="181" t="s">
        <v>124</v>
      </c>
      <c r="E133" s="182" t="s">
        <v>137</v>
      </c>
      <c r="F133" s="183" t="s">
        <v>138</v>
      </c>
      <c r="G133" s="184" t="s">
        <v>139</v>
      </c>
      <c r="H133" s="185">
        <v>16.821000000000002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43</v>
      </c>
      <c r="O133" s="70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3" t="s">
        <v>128</v>
      </c>
      <c r="AT133" s="193" t="s">
        <v>124</v>
      </c>
      <c r="AU133" s="193" t="s">
        <v>85</v>
      </c>
      <c r="AY133" s="16" t="s">
        <v>122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6" t="s">
        <v>83</v>
      </c>
      <c r="BK133" s="194">
        <f>ROUND(I133*H133,2)</f>
        <v>0</v>
      </c>
      <c r="BL133" s="16" t="s">
        <v>128</v>
      </c>
      <c r="BM133" s="193" t="s">
        <v>140</v>
      </c>
    </row>
    <row r="134" spans="1:65" s="13" customFormat="1" ht="11.25">
      <c r="B134" s="195"/>
      <c r="C134" s="196"/>
      <c r="D134" s="197" t="s">
        <v>134</v>
      </c>
      <c r="E134" s="198" t="s">
        <v>1</v>
      </c>
      <c r="F134" s="199" t="s">
        <v>141</v>
      </c>
      <c r="G134" s="196"/>
      <c r="H134" s="200">
        <v>11.375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134</v>
      </c>
      <c r="AU134" s="206" t="s">
        <v>85</v>
      </c>
      <c r="AV134" s="13" t="s">
        <v>85</v>
      </c>
      <c r="AW134" s="13" t="s">
        <v>33</v>
      </c>
      <c r="AX134" s="13" t="s">
        <v>78</v>
      </c>
      <c r="AY134" s="206" t="s">
        <v>122</v>
      </c>
    </row>
    <row r="135" spans="1:65" s="13" customFormat="1" ht="11.25">
      <c r="B135" s="195"/>
      <c r="C135" s="196"/>
      <c r="D135" s="197" t="s">
        <v>134</v>
      </c>
      <c r="E135" s="198" t="s">
        <v>1</v>
      </c>
      <c r="F135" s="199" t="s">
        <v>142</v>
      </c>
      <c r="G135" s="196"/>
      <c r="H135" s="200">
        <v>3.3980000000000001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134</v>
      </c>
      <c r="AU135" s="206" t="s">
        <v>85</v>
      </c>
      <c r="AV135" s="13" t="s">
        <v>85</v>
      </c>
      <c r="AW135" s="13" t="s">
        <v>33</v>
      </c>
      <c r="AX135" s="13" t="s">
        <v>78</v>
      </c>
      <c r="AY135" s="206" t="s">
        <v>122</v>
      </c>
    </row>
    <row r="136" spans="1:65" s="13" customFormat="1" ht="11.25">
      <c r="B136" s="195"/>
      <c r="C136" s="196"/>
      <c r="D136" s="197" t="s">
        <v>134</v>
      </c>
      <c r="E136" s="198" t="s">
        <v>1</v>
      </c>
      <c r="F136" s="199" t="s">
        <v>143</v>
      </c>
      <c r="G136" s="196"/>
      <c r="H136" s="200">
        <v>2.048</v>
      </c>
      <c r="I136" s="201"/>
      <c r="J136" s="196"/>
      <c r="K136" s="196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134</v>
      </c>
      <c r="AU136" s="206" t="s">
        <v>85</v>
      </c>
      <c r="AV136" s="13" t="s">
        <v>85</v>
      </c>
      <c r="AW136" s="13" t="s">
        <v>33</v>
      </c>
      <c r="AX136" s="13" t="s">
        <v>78</v>
      </c>
      <c r="AY136" s="206" t="s">
        <v>122</v>
      </c>
    </row>
    <row r="137" spans="1:65" s="14" customFormat="1" ht="11.25">
      <c r="B137" s="207"/>
      <c r="C137" s="208"/>
      <c r="D137" s="197" t="s">
        <v>134</v>
      </c>
      <c r="E137" s="209" t="s">
        <v>1</v>
      </c>
      <c r="F137" s="210" t="s">
        <v>144</v>
      </c>
      <c r="G137" s="208"/>
      <c r="H137" s="211">
        <v>16.820999999999998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134</v>
      </c>
      <c r="AU137" s="217" t="s">
        <v>85</v>
      </c>
      <c r="AV137" s="14" t="s">
        <v>128</v>
      </c>
      <c r="AW137" s="14" t="s">
        <v>33</v>
      </c>
      <c r="AX137" s="14" t="s">
        <v>83</v>
      </c>
      <c r="AY137" s="217" t="s">
        <v>122</v>
      </c>
    </row>
    <row r="138" spans="1:65" s="2" customFormat="1" ht="37.9" customHeight="1">
      <c r="A138" s="33"/>
      <c r="B138" s="34"/>
      <c r="C138" s="181" t="s">
        <v>128</v>
      </c>
      <c r="D138" s="181" t="s">
        <v>124</v>
      </c>
      <c r="E138" s="182" t="s">
        <v>145</v>
      </c>
      <c r="F138" s="183" t="s">
        <v>146</v>
      </c>
      <c r="G138" s="184" t="s">
        <v>139</v>
      </c>
      <c r="H138" s="185">
        <v>4.9820000000000002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43</v>
      </c>
      <c r="O138" s="70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3" t="s">
        <v>128</v>
      </c>
      <c r="AT138" s="193" t="s">
        <v>124</v>
      </c>
      <c r="AU138" s="193" t="s">
        <v>85</v>
      </c>
      <c r="AY138" s="16" t="s">
        <v>122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6" t="s">
        <v>83</v>
      </c>
      <c r="BK138" s="194">
        <f>ROUND(I138*H138,2)</f>
        <v>0</v>
      </c>
      <c r="BL138" s="16" t="s">
        <v>128</v>
      </c>
      <c r="BM138" s="193" t="s">
        <v>147</v>
      </c>
    </row>
    <row r="139" spans="1:65" s="13" customFormat="1" ht="11.25">
      <c r="B139" s="195"/>
      <c r="C139" s="196"/>
      <c r="D139" s="197" t="s">
        <v>134</v>
      </c>
      <c r="E139" s="198" t="s">
        <v>1</v>
      </c>
      <c r="F139" s="199" t="s">
        <v>148</v>
      </c>
      <c r="G139" s="196"/>
      <c r="H139" s="200">
        <v>4.9820000000000002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134</v>
      </c>
      <c r="AU139" s="206" t="s">
        <v>85</v>
      </c>
      <c r="AV139" s="13" t="s">
        <v>85</v>
      </c>
      <c r="AW139" s="13" t="s">
        <v>33</v>
      </c>
      <c r="AX139" s="13" t="s">
        <v>83</v>
      </c>
      <c r="AY139" s="206" t="s">
        <v>122</v>
      </c>
    </row>
    <row r="140" spans="1:65" s="2" customFormat="1" ht="37.9" customHeight="1">
      <c r="A140" s="33"/>
      <c r="B140" s="34"/>
      <c r="C140" s="181" t="s">
        <v>149</v>
      </c>
      <c r="D140" s="181" t="s">
        <v>124</v>
      </c>
      <c r="E140" s="182" t="s">
        <v>150</v>
      </c>
      <c r="F140" s="183" t="s">
        <v>151</v>
      </c>
      <c r="G140" s="184" t="s">
        <v>139</v>
      </c>
      <c r="H140" s="185">
        <v>7.931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43</v>
      </c>
      <c r="O140" s="70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3" t="s">
        <v>128</v>
      </c>
      <c r="AT140" s="193" t="s">
        <v>124</v>
      </c>
      <c r="AU140" s="193" t="s">
        <v>85</v>
      </c>
      <c r="AY140" s="16" t="s">
        <v>122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6" t="s">
        <v>83</v>
      </c>
      <c r="BK140" s="194">
        <f>ROUND(I140*H140,2)</f>
        <v>0</v>
      </c>
      <c r="BL140" s="16" t="s">
        <v>128</v>
      </c>
      <c r="BM140" s="193" t="s">
        <v>152</v>
      </c>
    </row>
    <row r="141" spans="1:65" s="13" customFormat="1" ht="11.25">
      <c r="B141" s="195"/>
      <c r="C141" s="196"/>
      <c r="D141" s="197" t="s">
        <v>134</v>
      </c>
      <c r="E141" s="198" t="s">
        <v>1</v>
      </c>
      <c r="F141" s="199" t="s">
        <v>153</v>
      </c>
      <c r="G141" s="196"/>
      <c r="H141" s="200">
        <v>2.8319999999999999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134</v>
      </c>
      <c r="AU141" s="206" t="s">
        <v>85</v>
      </c>
      <c r="AV141" s="13" t="s">
        <v>85</v>
      </c>
      <c r="AW141" s="13" t="s">
        <v>33</v>
      </c>
      <c r="AX141" s="13" t="s">
        <v>78</v>
      </c>
      <c r="AY141" s="206" t="s">
        <v>122</v>
      </c>
    </row>
    <row r="142" spans="1:65" s="13" customFormat="1" ht="11.25">
      <c r="B142" s="195"/>
      <c r="C142" s="196"/>
      <c r="D142" s="197" t="s">
        <v>134</v>
      </c>
      <c r="E142" s="198" t="s">
        <v>1</v>
      </c>
      <c r="F142" s="199" t="s">
        <v>154</v>
      </c>
      <c r="G142" s="196"/>
      <c r="H142" s="200">
        <v>0.25600000000000001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134</v>
      </c>
      <c r="AU142" s="206" t="s">
        <v>85</v>
      </c>
      <c r="AV142" s="13" t="s">
        <v>85</v>
      </c>
      <c r="AW142" s="13" t="s">
        <v>33</v>
      </c>
      <c r="AX142" s="13" t="s">
        <v>78</v>
      </c>
      <c r="AY142" s="206" t="s">
        <v>122</v>
      </c>
    </row>
    <row r="143" spans="1:65" s="13" customFormat="1" ht="11.25">
      <c r="B143" s="195"/>
      <c r="C143" s="196"/>
      <c r="D143" s="197" t="s">
        <v>134</v>
      </c>
      <c r="E143" s="198" t="s">
        <v>1</v>
      </c>
      <c r="F143" s="199" t="s">
        <v>155</v>
      </c>
      <c r="G143" s="196"/>
      <c r="H143" s="200">
        <v>0.36</v>
      </c>
      <c r="I143" s="201"/>
      <c r="J143" s="196"/>
      <c r="K143" s="196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134</v>
      </c>
      <c r="AU143" s="206" t="s">
        <v>85</v>
      </c>
      <c r="AV143" s="13" t="s">
        <v>85</v>
      </c>
      <c r="AW143" s="13" t="s">
        <v>33</v>
      </c>
      <c r="AX143" s="13" t="s">
        <v>78</v>
      </c>
      <c r="AY143" s="206" t="s">
        <v>122</v>
      </c>
    </row>
    <row r="144" spans="1:65" s="13" customFormat="1" ht="22.5">
      <c r="B144" s="195"/>
      <c r="C144" s="196"/>
      <c r="D144" s="197" t="s">
        <v>134</v>
      </c>
      <c r="E144" s="198" t="s">
        <v>1</v>
      </c>
      <c r="F144" s="199" t="s">
        <v>156</v>
      </c>
      <c r="G144" s="196"/>
      <c r="H144" s="200">
        <v>4.4829999999999997</v>
      </c>
      <c r="I144" s="201"/>
      <c r="J144" s="196"/>
      <c r="K144" s="196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134</v>
      </c>
      <c r="AU144" s="206" t="s">
        <v>85</v>
      </c>
      <c r="AV144" s="13" t="s">
        <v>85</v>
      </c>
      <c r="AW144" s="13" t="s">
        <v>33</v>
      </c>
      <c r="AX144" s="13" t="s">
        <v>78</v>
      </c>
      <c r="AY144" s="206" t="s">
        <v>122</v>
      </c>
    </row>
    <row r="145" spans="1:65" s="14" customFormat="1" ht="11.25">
      <c r="B145" s="207"/>
      <c r="C145" s="208"/>
      <c r="D145" s="197" t="s">
        <v>134</v>
      </c>
      <c r="E145" s="209" t="s">
        <v>1</v>
      </c>
      <c r="F145" s="210" t="s">
        <v>144</v>
      </c>
      <c r="G145" s="208"/>
      <c r="H145" s="211">
        <v>7.9309999999999992</v>
      </c>
      <c r="I145" s="212"/>
      <c r="J145" s="208"/>
      <c r="K145" s="208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134</v>
      </c>
      <c r="AU145" s="217" t="s">
        <v>85</v>
      </c>
      <c r="AV145" s="14" t="s">
        <v>128</v>
      </c>
      <c r="AW145" s="14" t="s">
        <v>33</v>
      </c>
      <c r="AX145" s="14" t="s">
        <v>83</v>
      </c>
      <c r="AY145" s="217" t="s">
        <v>122</v>
      </c>
    </row>
    <row r="146" spans="1:65" s="2" customFormat="1" ht="33" customHeight="1">
      <c r="A146" s="33"/>
      <c r="B146" s="34"/>
      <c r="C146" s="181" t="s">
        <v>157</v>
      </c>
      <c r="D146" s="181" t="s">
        <v>124</v>
      </c>
      <c r="E146" s="182" t="s">
        <v>158</v>
      </c>
      <c r="F146" s="183" t="s">
        <v>159</v>
      </c>
      <c r="G146" s="184" t="s">
        <v>160</v>
      </c>
      <c r="H146" s="185">
        <v>15.862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43</v>
      </c>
      <c r="O146" s="70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3" t="s">
        <v>128</v>
      </c>
      <c r="AT146" s="193" t="s">
        <v>124</v>
      </c>
      <c r="AU146" s="193" t="s">
        <v>85</v>
      </c>
      <c r="AY146" s="16" t="s">
        <v>122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6" t="s">
        <v>83</v>
      </c>
      <c r="BK146" s="194">
        <f>ROUND(I146*H146,2)</f>
        <v>0</v>
      </c>
      <c r="BL146" s="16" t="s">
        <v>128</v>
      </c>
      <c r="BM146" s="193" t="s">
        <v>161</v>
      </c>
    </row>
    <row r="147" spans="1:65" s="13" customFormat="1" ht="11.25">
      <c r="B147" s="195"/>
      <c r="C147" s="196"/>
      <c r="D147" s="197" t="s">
        <v>134</v>
      </c>
      <c r="E147" s="198" t="s">
        <v>1</v>
      </c>
      <c r="F147" s="199" t="s">
        <v>162</v>
      </c>
      <c r="G147" s="196"/>
      <c r="H147" s="200">
        <v>15.862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134</v>
      </c>
      <c r="AU147" s="206" t="s">
        <v>85</v>
      </c>
      <c r="AV147" s="13" t="s">
        <v>85</v>
      </c>
      <c r="AW147" s="13" t="s">
        <v>33</v>
      </c>
      <c r="AX147" s="13" t="s">
        <v>83</v>
      </c>
      <c r="AY147" s="206" t="s">
        <v>122</v>
      </c>
    </row>
    <row r="148" spans="1:65" s="2" customFormat="1" ht="16.5" customHeight="1">
      <c r="A148" s="33"/>
      <c r="B148" s="34"/>
      <c r="C148" s="181" t="s">
        <v>163</v>
      </c>
      <c r="D148" s="181" t="s">
        <v>124</v>
      </c>
      <c r="E148" s="182" t="s">
        <v>164</v>
      </c>
      <c r="F148" s="183" t="s">
        <v>165</v>
      </c>
      <c r="G148" s="184" t="s">
        <v>139</v>
      </c>
      <c r="H148" s="185">
        <v>7.931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43</v>
      </c>
      <c r="O148" s="70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3" t="s">
        <v>128</v>
      </c>
      <c r="AT148" s="193" t="s">
        <v>124</v>
      </c>
      <c r="AU148" s="193" t="s">
        <v>85</v>
      </c>
      <c r="AY148" s="16" t="s">
        <v>122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6" t="s">
        <v>83</v>
      </c>
      <c r="BK148" s="194">
        <f>ROUND(I148*H148,2)</f>
        <v>0</v>
      </c>
      <c r="BL148" s="16" t="s">
        <v>128</v>
      </c>
      <c r="BM148" s="193" t="s">
        <v>166</v>
      </c>
    </row>
    <row r="149" spans="1:65" s="2" customFormat="1" ht="24.2" customHeight="1">
      <c r="A149" s="33"/>
      <c r="B149" s="34"/>
      <c r="C149" s="181" t="s">
        <v>167</v>
      </c>
      <c r="D149" s="181" t="s">
        <v>124</v>
      </c>
      <c r="E149" s="182" t="s">
        <v>168</v>
      </c>
      <c r="F149" s="183" t="s">
        <v>169</v>
      </c>
      <c r="G149" s="184" t="s">
        <v>139</v>
      </c>
      <c r="H149" s="185">
        <v>8.89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43</v>
      </c>
      <c r="O149" s="70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3" t="s">
        <v>128</v>
      </c>
      <c r="AT149" s="193" t="s">
        <v>124</v>
      </c>
      <c r="AU149" s="193" t="s">
        <v>85</v>
      </c>
      <c r="AY149" s="16" t="s">
        <v>122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6" t="s">
        <v>83</v>
      </c>
      <c r="BK149" s="194">
        <f>ROUND(I149*H149,2)</f>
        <v>0</v>
      </c>
      <c r="BL149" s="16" t="s">
        <v>128</v>
      </c>
      <c r="BM149" s="193" t="s">
        <v>170</v>
      </c>
    </row>
    <row r="150" spans="1:65" s="13" customFormat="1" ht="11.25">
      <c r="B150" s="195"/>
      <c r="C150" s="196"/>
      <c r="D150" s="197" t="s">
        <v>134</v>
      </c>
      <c r="E150" s="198" t="s">
        <v>1</v>
      </c>
      <c r="F150" s="199" t="s">
        <v>171</v>
      </c>
      <c r="G150" s="196"/>
      <c r="H150" s="200">
        <v>8.89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134</v>
      </c>
      <c r="AU150" s="206" t="s">
        <v>85</v>
      </c>
      <c r="AV150" s="13" t="s">
        <v>85</v>
      </c>
      <c r="AW150" s="13" t="s">
        <v>33</v>
      </c>
      <c r="AX150" s="13" t="s">
        <v>83</v>
      </c>
      <c r="AY150" s="206" t="s">
        <v>122</v>
      </c>
    </row>
    <row r="151" spans="1:65" s="2" customFormat="1" ht="24.2" customHeight="1">
      <c r="A151" s="33"/>
      <c r="B151" s="34"/>
      <c r="C151" s="181" t="s">
        <v>172</v>
      </c>
      <c r="D151" s="181" t="s">
        <v>124</v>
      </c>
      <c r="E151" s="182" t="s">
        <v>173</v>
      </c>
      <c r="F151" s="183" t="s">
        <v>174</v>
      </c>
      <c r="G151" s="184" t="s">
        <v>139</v>
      </c>
      <c r="H151" s="185">
        <v>3.448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43</v>
      </c>
      <c r="O151" s="70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3" t="s">
        <v>128</v>
      </c>
      <c r="AT151" s="193" t="s">
        <v>124</v>
      </c>
      <c r="AU151" s="193" t="s">
        <v>85</v>
      </c>
      <c r="AY151" s="16" t="s">
        <v>122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6" t="s">
        <v>83</v>
      </c>
      <c r="BK151" s="194">
        <f>ROUND(I151*H151,2)</f>
        <v>0</v>
      </c>
      <c r="BL151" s="16" t="s">
        <v>128</v>
      </c>
      <c r="BM151" s="193" t="s">
        <v>175</v>
      </c>
    </row>
    <row r="152" spans="1:65" s="13" customFormat="1" ht="11.25">
      <c r="B152" s="195"/>
      <c r="C152" s="196"/>
      <c r="D152" s="197" t="s">
        <v>134</v>
      </c>
      <c r="E152" s="198" t="s">
        <v>1</v>
      </c>
      <c r="F152" s="199" t="s">
        <v>153</v>
      </c>
      <c r="G152" s="196"/>
      <c r="H152" s="200">
        <v>2.8319999999999999</v>
      </c>
      <c r="I152" s="201"/>
      <c r="J152" s="196"/>
      <c r="K152" s="196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134</v>
      </c>
      <c r="AU152" s="206" t="s">
        <v>85</v>
      </c>
      <c r="AV152" s="13" t="s">
        <v>85</v>
      </c>
      <c r="AW152" s="13" t="s">
        <v>33</v>
      </c>
      <c r="AX152" s="13" t="s">
        <v>78</v>
      </c>
      <c r="AY152" s="206" t="s">
        <v>122</v>
      </c>
    </row>
    <row r="153" spans="1:65" s="13" customFormat="1" ht="11.25">
      <c r="B153" s="195"/>
      <c r="C153" s="196"/>
      <c r="D153" s="197" t="s">
        <v>134</v>
      </c>
      <c r="E153" s="198" t="s">
        <v>1</v>
      </c>
      <c r="F153" s="199" t="s">
        <v>154</v>
      </c>
      <c r="G153" s="196"/>
      <c r="H153" s="200">
        <v>0.25600000000000001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134</v>
      </c>
      <c r="AU153" s="206" t="s">
        <v>85</v>
      </c>
      <c r="AV153" s="13" t="s">
        <v>85</v>
      </c>
      <c r="AW153" s="13" t="s">
        <v>33</v>
      </c>
      <c r="AX153" s="13" t="s">
        <v>78</v>
      </c>
      <c r="AY153" s="206" t="s">
        <v>122</v>
      </c>
    </row>
    <row r="154" spans="1:65" s="13" customFormat="1" ht="11.25">
      <c r="B154" s="195"/>
      <c r="C154" s="196"/>
      <c r="D154" s="197" t="s">
        <v>134</v>
      </c>
      <c r="E154" s="198" t="s">
        <v>1</v>
      </c>
      <c r="F154" s="199" t="s">
        <v>155</v>
      </c>
      <c r="G154" s="196"/>
      <c r="H154" s="200">
        <v>0.36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134</v>
      </c>
      <c r="AU154" s="206" t="s">
        <v>85</v>
      </c>
      <c r="AV154" s="13" t="s">
        <v>85</v>
      </c>
      <c r="AW154" s="13" t="s">
        <v>33</v>
      </c>
      <c r="AX154" s="13" t="s">
        <v>78</v>
      </c>
      <c r="AY154" s="206" t="s">
        <v>122</v>
      </c>
    </row>
    <row r="155" spans="1:65" s="14" customFormat="1" ht="11.25">
      <c r="B155" s="207"/>
      <c r="C155" s="208"/>
      <c r="D155" s="197" t="s">
        <v>134</v>
      </c>
      <c r="E155" s="209" t="s">
        <v>1</v>
      </c>
      <c r="F155" s="210" t="s">
        <v>144</v>
      </c>
      <c r="G155" s="208"/>
      <c r="H155" s="211">
        <v>3.448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134</v>
      </c>
      <c r="AU155" s="217" t="s">
        <v>85</v>
      </c>
      <c r="AV155" s="14" t="s">
        <v>128</v>
      </c>
      <c r="AW155" s="14" t="s">
        <v>33</v>
      </c>
      <c r="AX155" s="14" t="s">
        <v>83</v>
      </c>
      <c r="AY155" s="217" t="s">
        <v>122</v>
      </c>
    </row>
    <row r="156" spans="1:65" s="2" customFormat="1" ht="16.5" customHeight="1">
      <c r="A156" s="33"/>
      <c r="B156" s="34"/>
      <c r="C156" s="218" t="s">
        <v>176</v>
      </c>
      <c r="D156" s="218" t="s">
        <v>177</v>
      </c>
      <c r="E156" s="219" t="s">
        <v>178</v>
      </c>
      <c r="F156" s="220" t="s">
        <v>179</v>
      </c>
      <c r="G156" s="221" t="s">
        <v>160</v>
      </c>
      <c r="H156" s="222">
        <v>11.327999999999999</v>
      </c>
      <c r="I156" s="223"/>
      <c r="J156" s="224">
        <f>ROUND(I156*H156,2)</f>
        <v>0</v>
      </c>
      <c r="K156" s="225"/>
      <c r="L156" s="226"/>
      <c r="M156" s="227" t="s">
        <v>1</v>
      </c>
      <c r="N156" s="228" t="s">
        <v>43</v>
      </c>
      <c r="O156" s="70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3" t="s">
        <v>167</v>
      </c>
      <c r="AT156" s="193" t="s">
        <v>177</v>
      </c>
      <c r="AU156" s="193" t="s">
        <v>85</v>
      </c>
      <c r="AY156" s="16" t="s">
        <v>122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6" t="s">
        <v>83</v>
      </c>
      <c r="BK156" s="194">
        <f>ROUND(I156*H156,2)</f>
        <v>0</v>
      </c>
      <c r="BL156" s="16" t="s">
        <v>128</v>
      </c>
      <c r="BM156" s="193" t="s">
        <v>180</v>
      </c>
    </row>
    <row r="157" spans="1:65" s="13" customFormat="1" ht="11.25">
      <c r="B157" s="195"/>
      <c r="C157" s="196"/>
      <c r="D157" s="197" t="s">
        <v>134</v>
      </c>
      <c r="E157" s="198" t="s">
        <v>1</v>
      </c>
      <c r="F157" s="199" t="s">
        <v>181</v>
      </c>
      <c r="G157" s="196"/>
      <c r="H157" s="200">
        <v>5.6639999999999997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134</v>
      </c>
      <c r="AU157" s="206" t="s">
        <v>85</v>
      </c>
      <c r="AV157" s="13" t="s">
        <v>85</v>
      </c>
      <c r="AW157" s="13" t="s">
        <v>33</v>
      </c>
      <c r="AX157" s="13" t="s">
        <v>83</v>
      </c>
      <c r="AY157" s="206" t="s">
        <v>122</v>
      </c>
    </row>
    <row r="158" spans="1:65" s="13" customFormat="1" ht="11.25">
      <c r="B158" s="195"/>
      <c r="C158" s="196"/>
      <c r="D158" s="197" t="s">
        <v>134</v>
      </c>
      <c r="E158" s="196"/>
      <c r="F158" s="199" t="s">
        <v>182</v>
      </c>
      <c r="G158" s="196"/>
      <c r="H158" s="200">
        <v>11.327999999999999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134</v>
      </c>
      <c r="AU158" s="206" t="s">
        <v>85</v>
      </c>
      <c r="AV158" s="13" t="s">
        <v>85</v>
      </c>
      <c r="AW158" s="13" t="s">
        <v>4</v>
      </c>
      <c r="AX158" s="13" t="s">
        <v>83</v>
      </c>
      <c r="AY158" s="206" t="s">
        <v>122</v>
      </c>
    </row>
    <row r="159" spans="1:65" s="2" customFormat="1" ht="16.5" customHeight="1">
      <c r="A159" s="33"/>
      <c r="B159" s="34"/>
      <c r="C159" s="218" t="s">
        <v>183</v>
      </c>
      <c r="D159" s="218" t="s">
        <v>177</v>
      </c>
      <c r="E159" s="219" t="s">
        <v>184</v>
      </c>
      <c r="F159" s="220" t="s">
        <v>185</v>
      </c>
      <c r="G159" s="221" t="s">
        <v>160</v>
      </c>
      <c r="H159" s="222">
        <v>0.51200000000000001</v>
      </c>
      <c r="I159" s="223"/>
      <c r="J159" s="224">
        <f>ROUND(I159*H159,2)</f>
        <v>0</v>
      </c>
      <c r="K159" s="225"/>
      <c r="L159" s="226"/>
      <c r="M159" s="227" t="s">
        <v>1</v>
      </c>
      <c r="N159" s="228" t="s">
        <v>43</v>
      </c>
      <c r="O159" s="7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3" t="s">
        <v>167</v>
      </c>
      <c r="AT159" s="193" t="s">
        <v>177</v>
      </c>
      <c r="AU159" s="193" t="s">
        <v>85</v>
      </c>
      <c r="AY159" s="16" t="s">
        <v>122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6" t="s">
        <v>83</v>
      </c>
      <c r="BK159" s="194">
        <f>ROUND(I159*H159,2)</f>
        <v>0</v>
      </c>
      <c r="BL159" s="16" t="s">
        <v>128</v>
      </c>
      <c r="BM159" s="193" t="s">
        <v>186</v>
      </c>
    </row>
    <row r="160" spans="1:65" s="13" customFormat="1" ht="11.25">
      <c r="B160" s="195"/>
      <c r="C160" s="196"/>
      <c r="D160" s="197" t="s">
        <v>134</v>
      </c>
      <c r="E160" s="198" t="s">
        <v>1</v>
      </c>
      <c r="F160" s="199" t="s">
        <v>187</v>
      </c>
      <c r="G160" s="196"/>
      <c r="H160" s="200">
        <v>0.51200000000000001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134</v>
      </c>
      <c r="AU160" s="206" t="s">
        <v>85</v>
      </c>
      <c r="AV160" s="13" t="s">
        <v>85</v>
      </c>
      <c r="AW160" s="13" t="s">
        <v>33</v>
      </c>
      <c r="AX160" s="13" t="s">
        <v>83</v>
      </c>
      <c r="AY160" s="206" t="s">
        <v>122</v>
      </c>
    </row>
    <row r="161" spans="1:65" s="2" customFormat="1" ht="16.5" customHeight="1">
      <c r="A161" s="33"/>
      <c r="B161" s="34"/>
      <c r="C161" s="218" t="s">
        <v>8</v>
      </c>
      <c r="D161" s="218" t="s">
        <v>177</v>
      </c>
      <c r="E161" s="219" t="s">
        <v>188</v>
      </c>
      <c r="F161" s="220" t="s">
        <v>189</v>
      </c>
      <c r="G161" s="221" t="s">
        <v>160</v>
      </c>
      <c r="H161" s="222">
        <v>0.72</v>
      </c>
      <c r="I161" s="223"/>
      <c r="J161" s="224">
        <f>ROUND(I161*H161,2)</f>
        <v>0</v>
      </c>
      <c r="K161" s="225"/>
      <c r="L161" s="226"/>
      <c r="M161" s="227" t="s">
        <v>1</v>
      </c>
      <c r="N161" s="228" t="s">
        <v>43</v>
      </c>
      <c r="O161" s="70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3" t="s">
        <v>167</v>
      </c>
      <c r="AT161" s="193" t="s">
        <v>177</v>
      </c>
      <c r="AU161" s="193" t="s">
        <v>85</v>
      </c>
      <c r="AY161" s="16" t="s">
        <v>122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6" t="s">
        <v>83</v>
      </c>
      <c r="BK161" s="194">
        <f>ROUND(I161*H161,2)</f>
        <v>0</v>
      </c>
      <c r="BL161" s="16" t="s">
        <v>128</v>
      </c>
      <c r="BM161" s="193" t="s">
        <v>190</v>
      </c>
    </row>
    <row r="162" spans="1:65" s="13" customFormat="1" ht="11.25">
      <c r="B162" s="195"/>
      <c r="C162" s="196"/>
      <c r="D162" s="197" t="s">
        <v>134</v>
      </c>
      <c r="E162" s="198" t="s">
        <v>1</v>
      </c>
      <c r="F162" s="199" t="s">
        <v>191</v>
      </c>
      <c r="G162" s="196"/>
      <c r="H162" s="200">
        <v>0.72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134</v>
      </c>
      <c r="AU162" s="206" t="s">
        <v>85</v>
      </c>
      <c r="AV162" s="13" t="s">
        <v>85</v>
      </c>
      <c r="AW162" s="13" t="s">
        <v>33</v>
      </c>
      <c r="AX162" s="13" t="s">
        <v>83</v>
      </c>
      <c r="AY162" s="206" t="s">
        <v>122</v>
      </c>
    </row>
    <row r="163" spans="1:65" s="2" customFormat="1" ht="24.2" customHeight="1">
      <c r="A163" s="33"/>
      <c r="B163" s="34"/>
      <c r="C163" s="181" t="s">
        <v>192</v>
      </c>
      <c r="D163" s="181" t="s">
        <v>124</v>
      </c>
      <c r="E163" s="182" t="s">
        <v>193</v>
      </c>
      <c r="F163" s="183" t="s">
        <v>194</v>
      </c>
      <c r="G163" s="184" t="s">
        <v>132</v>
      </c>
      <c r="H163" s="185">
        <v>21</v>
      </c>
      <c r="I163" s="186"/>
      <c r="J163" s="187">
        <f>ROUND(I163*H163,2)</f>
        <v>0</v>
      </c>
      <c r="K163" s="188"/>
      <c r="L163" s="38"/>
      <c r="M163" s="189" t="s">
        <v>1</v>
      </c>
      <c r="N163" s="190" t="s">
        <v>43</v>
      </c>
      <c r="O163" s="70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3" t="s">
        <v>128</v>
      </c>
      <c r="AT163" s="193" t="s">
        <v>124</v>
      </c>
      <c r="AU163" s="193" t="s">
        <v>85</v>
      </c>
      <c r="AY163" s="16" t="s">
        <v>122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6" t="s">
        <v>83</v>
      </c>
      <c r="BK163" s="194">
        <f>ROUND(I163*H163,2)</f>
        <v>0</v>
      </c>
      <c r="BL163" s="16" t="s">
        <v>128</v>
      </c>
      <c r="BM163" s="193" t="s">
        <v>195</v>
      </c>
    </row>
    <row r="164" spans="1:65" s="13" customFormat="1" ht="11.25">
      <c r="B164" s="195"/>
      <c r="C164" s="196"/>
      <c r="D164" s="197" t="s">
        <v>134</v>
      </c>
      <c r="E164" s="198" t="s">
        <v>1</v>
      </c>
      <c r="F164" s="199" t="s">
        <v>135</v>
      </c>
      <c r="G164" s="196"/>
      <c r="H164" s="200">
        <v>21</v>
      </c>
      <c r="I164" s="201"/>
      <c r="J164" s="196"/>
      <c r="K164" s="196"/>
      <c r="L164" s="202"/>
      <c r="M164" s="203"/>
      <c r="N164" s="204"/>
      <c r="O164" s="204"/>
      <c r="P164" s="204"/>
      <c r="Q164" s="204"/>
      <c r="R164" s="204"/>
      <c r="S164" s="204"/>
      <c r="T164" s="205"/>
      <c r="AT164" s="206" t="s">
        <v>134</v>
      </c>
      <c r="AU164" s="206" t="s">
        <v>85</v>
      </c>
      <c r="AV164" s="13" t="s">
        <v>85</v>
      </c>
      <c r="AW164" s="13" t="s">
        <v>33</v>
      </c>
      <c r="AX164" s="13" t="s">
        <v>83</v>
      </c>
      <c r="AY164" s="206" t="s">
        <v>122</v>
      </c>
    </row>
    <row r="165" spans="1:65" s="2" customFormat="1" ht="24.2" customHeight="1">
      <c r="A165" s="33"/>
      <c r="B165" s="34"/>
      <c r="C165" s="181" t="s">
        <v>196</v>
      </c>
      <c r="D165" s="181" t="s">
        <v>124</v>
      </c>
      <c r="E165" s="182" t="s">
        <v>197</v>
      </c>
      <c r="F165" s="183" t="s">
        <v>198</v>
      </c>
      <c r="G165" s="184" t="s">
        <v>132</v>
      </c>
      <c r="H165" s="185">
        <v>21</v>
      </c>
      <c r="I165" s="186"/>
      <c r="J165" s="187">
        <f>ROUND(I165*H165,2)</f>
        <v>0</v>
      </c>
      <c r="K165" s="188"/>
      <c r="L165" s="38"/>
      <c r="M165" s="189" t="s">
        <v>1</v>
      </c>
      <c r="N165" s="190" t="s">
        <v>43</v>
      </c>
      <c r="O165" s="70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3" t="s">
        <v>128</v>
      </c>
      <c r="AT165" s="193" t="s">
        <v>124</v>
      </c>
      <c r="AU165" s="193" t="s">
        <v>85</v>
      </c>
      <c r="AY165" s="16" t="s">
        <v>122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6" t="s">
        <v>83</v>
      </c>
      <c r="BK165" s="194">
        <f>ROUND(I165*H165,2)</f>
        <v>0</v>
      </c>
      <c r="BL165" s="16" t="s">
        <v>128</v>
      </c>
      <c r="BM165" s="193" t="s">
        <v>199</v>
      </c>
    </row>
    <row r="166" spans="1:65" s="13" customFormat="1" ht="11.25">
      <c r="B166" s="195"/>
      <c r="C166" s="196"/>
      <c r="D166" s="197" t="s">
        <v>134</v>
      </c>
      <c r="E166" s="198" t="s">
        <v>1</v>
      </c>
      <c r="F166" s="199" t="s">
        <v>135</v>
      </c>
      <c r="G166" s="196"/>
      <c r="H166" s="200">
        <v>21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134</v>
      </c>
      <c r="AU166" s="206" t="s">
        <v>85</v>
      </c>
      <c r="AV166" s="13" t="s">
        <v>85</v>
      </c>
      <c r="AW166" s="13" t="s">
        <v>33</v>
      </c>
      <c r="AX166" s="13" t="s">
        <v>83</v>
      </c>
      <c r="AY166" s="206" t="s">
        <v>122</v>
      </c>
    </row>
    <row r="167" spans="1:65" s="2" customFormat="1" ht="16.5" customHeight="1">
      <c r="A167" s="33"/>
      <c r="B167" s="34"/>
      <c r="C167" s="218" t="s">
        <v>200</v>
      </c>
      <c r="D167" s="218" t="s">
        <v>177</v>
      </c>
      <c r="E167" s="219" t="s">
        <v>201</v>
      </c>
      <c r="F167" s="220" t="s">
        <v>202</v>
      </c>
      <c r="G167" s="221" t="s">
        <v>203</v>
      </c>
      <c r="H167" s="222">
        <v>2.1</v>
      </c>
      <c r="I167" s="223"/>
      <c r="J167" s="224">
        <f>ROUND(I167*H167,2)</f>
        <v>0</v>
      </c>
      <c r="K167" s="225"/>
      <c r="L167" s="226"/>
      <c r="M167" s="227" t="s">
        <v>1</v>
      </c>
      <c r="N167" s="228" t="s">
        <v>43</v>
      </c>
      <c r="O167" s="70"/>
      <c r="P167" s="191">
        <f>O167*H167</f>
        <v>0</v>
      </c>
      <c r="Q167" s="191">
        <v>1E-3</v>
      </c>
      <c r="R167" s="191">
        <f>Q167*H167</f>
        <v>2.1000000000000003E-3</v>
      </c>
      <c r="S167" s="191">
        <v>0</v>
      </c>
      <c r="T167" s="19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3" t="s">
        <v>167</v>
      </c>
      <c r="AT167" s="193" t="s">
        <v>177</v>
      </c>
      <c r="AU167" s="193" t="s">
        <v>85</v>
      </c>
      <c r="AY167" s="16" t="s">
        <v>122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6" t="s">
        <v>83</v>
      </c>
      <c r="BK167" s="194">
        <f>ROUND(I167*H167,2)</f>
        <v>0</v>
      </c>
      <c r="BL167" s="16" t="s">
        <v>128</v>
      </c>
      <c r="BM167" s="193" t="s">
        <v>204</v>
      </c>
    </row>
    <row r="168" spans="1:65" s="13" customFormat="1" ht="11.25">
      <c r="B168" s="195"/>
      <c r="C168" s="196"/>
      <c r="D168" s="197" t="s">
        <v>134</v>
      </c>
      <c r="E168" s="196"/>
      <c r="F168" s="199" t="s">
        <v>205</v>
      </c>
      <c r="G168" s="196"/>
      <c r="H168" s="200">
        <v>2.1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134</v>
      </c>
      <c r="AU168" s="206" t="s">
        <v>85</v>
      </c>
      <c r="AV168" s="13" t="s">
        <v>85</v>
      </c>
      <c r="AW168" s="13" t="s">
        <v>4</v>
      </c>
      <c r="AX168" s="13" t="s">
        <v>83</v>
      </c>
      <c r="AY168" s="206" t="s">
        <v>122</v>
      </c>
    </row>
    <row r="169" spans="1:65" s="12" customFormat="1" ht="22.9" customHeight="1">
      <c r="B169" s="165"/>
      <c r="C169" s="166"/>
      <c r="D169" s="167" t="s">
        <v>77</v>
      </c>
      <c r="E169" s="179" t="s">
        <v>85</v>
      </c>
      <c r="F169" s="179" t="s">
        <v>206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P170</f>
        <v>0</v>
      </c>
      <c r="Q169" s="173"/>
      <c r="R169" s="174">
        <f>R170</f>
        <v>7.3499999999999998E-4</v>
      </c>
      <c r="S169" s="173"/>
      <c r="T169" s="175">
        <f>T170</f>
        <v>0</v>
      </c>
      <c r="AR169" s="176" t="s">
        <v>83</v>
      </c>
      <c r="AT169" s="177" t="s">
        <v>77</v>
      </c>
      <c r="AU169" s="177" t="s">
        <v>83</v>
      </c>
      <c r="AY169" s="176" t="s">
        <v>122</v>
      </c>
      <c r="BK169" s="178">
        <f>BK170</f>
        <v>0</v>
      </c>
    </row>
    <row r="170" spans="1:65" s="2" customFormat="1" ht="24.2" customHeight="1">
      <c r="A170" s="33"/>
      <c r="B170" s="34"/>
      <c r="C170" s="181" t="s">
        <v>207</v>
      </c>
      <c r="D170" s="181" t="s">
        <v>124</v>
      </c>
      <c r="E170" s="182" t="s">
        <v>208</v>
      </c>
      <c r="F170" s="183" t="s">
        <v>209</v>
      </c>
      <c r="G170" s="184" t="s">
        <v>210</v>
      </c>
      <c r="H170" s="185">
        <v>1.5</v>
      </c>
      <c r="I170" s="186"/>
      <c r="J170" s="187">
        <f>ROUND(I170*H170,2)</f>
        <v>0</v>
      </c>
      <c r="K170" s="188"/>
      <c r="L170" s="38"/>
      <c r="M170" s="189" t="s">
        <v>1</v>
      </c>
      <c r="N170" s="190" t="s">
        <v>43</v>
      </c>
      <c r="O170" s="70"/>
      <c r="P170" s="191">
        <f>O170*H170</f>
        <v>0</v>
      </c>
      <c r="Q170" s="191">
        <v>4.8999999999999998E-4</v>
      </c>
      <c r="R170" s="191">
        <f>Q170*H170</f>
        <v>7.3499999999999998E-4</v>
      </c>
      <c r="S170" s="191">
        <v>0</v>
      </c>
      <c r="T170" s="19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3" t="s">
        <v>128</v>
      </c>
      <c r="AT170" s="193" t="s">
        <v>124</v>
      </c>
      <c r="AU170" s="193" t="s">
        <v>85</v>
      </c>
      <c r="AY170" s="16" t="s">
        <v>122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16" t="s">
        <v>83</v>
      </c>
      <c r="BK170" s="194">
        <f>ROUND(I170*H170,2)</f>
        <v>0</v>
      </c>
      <c r="BL170" s="16" t="s">
        <v>128</v>
      </c>
      <c r="BM170" s="193" t="s">
        <v>211</v>
      </c>
    </row>
    <row r="171" spans="1:65" s="12" customFormat="1" ht="22.9" customHeight="1">
      <c r="B171" s="165"/>
      <c r="C171" s="166"/>
      <c r="D171" s="167" t="s">
        <v>77</v>
      </c>
      <c r="E171" s="179" t="s">
        <v>128</v>
      </c>
      <c r="F171" s="179" t="s">
        <v>212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SUM(P172:P183)</f>
        <v>0</v>
      </c>
      <c r="Q171" s="173"/>
      <c r="R171" s="174">
        <f>SUM(R172:R183)</f>
        <v>1.2177301899999999</v>
      </c>
      <c r="S171" s="173"/>
      <c r="T171" s="175">
        <f>SUM(T172:T183)</f>
        <v>0</v>
      </c>
      <c r="AR171" s="176" t="s">
        <v>83</v>
      </c>
      <c r="AT171" s="177" t="s">
        <v>77</v>
      </c>
      <c r="AU171" s="177" t="s">
        <v>83</v>
      </c>
      <c r="AY171" s="176" t="s">
        <v>122</v>
      </c>
      <c r="BK171" s="178">
        <f>SUM(BK172:BK183)</f>
        <v>0</v>
      </c>
    </row>
    <row r="172" spans="1:65" s="2" customFormat="1" ht="16.5" customHeight="1">
      <c r="A172" s="33"/>
      <c r="B172" s="34"/>
      <c r="C172" s="181" t="s">
        <v>213</v>
      </c>
      <c r="D172" s="181" t="s">
        <v>124</v>
      </c>
      <c r="E172" s="182" t="s">
        <v>214</v>
      </c>
      <c r="F172" s="183" t="s">
        <v>215</v>
      </c>
      <c r="G172" s="184" t="s">
        <v>139</v>
      </c>
      <c r="H172" s="185">
        <v>1.5429999999999999</v>
      </c>
      <c r="I172" s="186"/>
      <c r="J172" s="187">
        <f>ROUND(I172*H172,2)</f>
        <v>0</v>
      </c>
      <c r="K172" s="188"/>
      <c r="L172" s="38"/>
      <c r="M172" s="189" t="s">
        <v>1</v>
      </c>
      <c r="N172" s="190" t="s">
        <v>43</v>
      </c>
      <c r="O172" s="70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3" t="s">
        <v>128</v>
      </c>
      <c r="AT172" s="193" t="s">
        <v>124</v>
      </c>
      <c r="AU172" s="193" t="s">
        <v>85</v>
      </c>
      <c r="AY172" s="16" t="s">
        <v>122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6" t="s">
        <v>83</v>
      </c>
      <c r="BK172" s="194">
        <f>ROUND(I172*H172,2)</f>
        <v>0</v>
      </c>
      <c r="BL172" s="16" t="s">
        <v>128</v>
      </c>
      <c r="BM172" s="193" t="s">
        <v>216</v>
      </c>
    </row>
    <row r="173" spans="1:65" s="13" customFormat="1" ht="11.25">
      <c r="B173" s="195"/>
      <c r="C173" s="196"/>
      <c r="D173" s="197" t="s">
        <v>134</v>
      </c>
      <c r="E173" s="198" t="s">
        <v>1</v>
      </c>
      <c r="F173" s="199" t="s">
        <v>217</v>
      </c>
      <c r="G173" s="196"/>
      <c r="H173" s="200">
        <v>1.5429999999999999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134</v>
      </c>
      <c r="AU173" s="206" t="s">
        <v>85</v>
      </c>
      <c r="AV173" s="13" t="s">
        <v>85</v>
      </c>
      <c r="AW173" s="13" t="s">
        <v>33</v>
      </c>
      <c r="AX173" s="13" t="s">
        <v>83</v>
      </c>
      <c r="AY173" s="206" t="s">
        <v>122</v>
      </c>
    </row>
    <row r="174" spans="1:65" s="2" customFormat="1" ht="33" customHeight="1">
      <c r="A174" s="33"/>
      <c r="B174" s="34"/>
      <c r="C174" s="181" t="s">
        <v>218</v>
      </c>
      <c r="D174" s="181" t="s">
        <v>124</v>
      </c>
      <c r="E174" s="182" t="s">
        <v>219</v>
      </c>
      <c r="F174" s="183" t="s">
        <v>220</v>
      </c>
      <c r="G174" s="184" t="s">
        <v>139</v>
      </c>
      <c r="H174" s="185">
        <v>0.377</v>
      </c>
      <c r="I174" s="186"/>
      <c r="J174" s="187">
        <f>ROUND(I174*H174,2)</f>
        <v>0</v>
      </c>
      <c r="K174" s="188"/>
      <c r="L174" s="38"/>
      <c r="M174" s="189" t="s">
        <v>1</v>
      </c>
      <c r="N174" s="190" t="s">
        <v>43</v>
      </c>
      <c r="O174" s="70"/>
      <c r="P174" s="191">
        <f>O174*H174</f>
        <v>0</v>
      </c>
      <c r="Q174" s="191">
        <v>2.5018699999999998</v>
      </c>
      <c r="R174" s="191">
        <f>Q174*H174</f>
        <v>0.94320498999999991</v>
      </c>
      <c r="S174" s="191">
        <v>0</v>
      </c>
      <c r="T174" s="19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3" t="s">
        <v>128</v>
      </c>
      <c r="AT174" s="193" t="s">
        <v>124</v>
      </c>
      <c r="AU174" s="193" t="s">
        <v>85</v>
      </c>
      <c r="AY174" s="16" t="s">
        <v>122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6" t="s">
        <v>83</v>
      </c>
      <c r="BK174" s="194">
        <f>ROUND(I174*H174,2)</f>
        <v>0</v>
      </c>
      <c r="BL174" s="16" t="s">
        <v>128</v>
      </c>
      <c r="BM174" s="193" t="s">
        <v>221</v>
      </c>
    </row>
    <row r="175" spans="1:65" s="13" customFormat="1" ht="22.5">
      <c r="B175" s="195"/>
      <c r="C175" s="196"/>
      <c r="D175" s="197" t="s">
        <v>134</v>
      </c>
      <c r="E175" s="198" t="s">
        <v>1</v>
      </c>
      <c r="F175" s="199" t="s">
        <v>222</v>
      </c>
      <c r="G175" s="196"/>
      <c r="H175" s="200">
        <v>0.377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134</v>
      </c>
      <c r="AU175" s="206" t="s">
        <v>85</v>
      </c>
      <c r="AV175" s="13" t="s">
        <v>85</v>
      </c>
      <c r="AW175" s="13" t="s">
        <v>33</v>
      </c>
      <c r="AX175" s="13" t="s">
        <v>83</v>
      </c>
      <c r="AY175" s="206" t="s">
        <v>122</v>
      </c>
    </row>
    <row r="176" spans="1:65" s="2" customFormat="1" ht="33" customHeight="1">
      <c r="A176" s="33"/>
      <c r="B176" s="34"/>
      <c r="C176" s="181" t="s">
        <v>223</v>
      </c>
      <c r="D176" s="181" t="s">
        <v>124</v>
      </c>
      <c r="E176" s="182" t="s">
        <v>224</v>
      </c>
      <c r="F176" s="183" t="s">
        <v>225</v>
      </c>
      <c r="G176" s="184" t="s">
        <v>139</v>
      </c>
      <c r="H176" s="185">
        <v>0.108</v>
      </c>
      <c r="I176" s="186"/>
      <c r="J176" s="187">
        <f>ROUND(I176*H176,2)</f>
        <v>0</v>
      </c>
      <c r="K176" s="188"/>
      <c r="L176" s="38"/>
      <c r="M176" s="189" t="s">
        <v>1</v>
      </c>
      <c r="N176" s="190" t="s">
        <v>43</v>
      </c>
      <c r="O176" s="70"/>
      <c r="P176" s="191">
        <f>O176*H176</f>
        <v>0</v>
      </c>
      <c r="Q176" s="191">
        <v>2.3010199999999998</v>
      </c>
      <c r="R176" s="191">
        <f>Q176*H176</f>
        <v>0.24851015999999998</v>
      </c>
      <c r="S176" s="191">
        <v>0</v>
      </c>
      <c r="T176" s="19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3" t="s">
        <v>128</v>
      </c>
      <c r="AT176" s="193" t="s">
        <v>124</v>
      </c>
      <c r="AU176" s="193" t="s">
        <v>85</v>
      </c>
      <c r="AY176" s="16" t="s">
        <v>122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6" t="s">
        <v>83</v>
      </c>
      <c r="BK176" s="194">
        <f>ROUND(I176*H176,2)</f>
        <v>0</v>
      </c>
      <c r="BL176" s="16" t="s">
        <v>128</v>
      </c>
      <c r="BM176" s="193" t="s">
        <v>226</v>
      </c>
    </row>
    <row r="177" spans="1:65" s="13" customFormat="1" ht="11.25">
      <c r="B177" s="195"/>
      <c r="C177" s="196"/>
      <c r="D177" s="197" t="s">
        <v>134</v>
      </c>
      <c r="E177" s="198" t="s">
        <v>1</v>
      </c>
      <c r="F177" s="199" t="s">
        <v>227</v>
      </c>
      <c r="G177" s="196"/>
      <c r="H177" s="200">
        <v>0.108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134</v>
      </c>
      <c r="AU177" s="206" t="s">
        <v>85</v>
      </c>
      <c r="AV177" s="13" t="s">
        <v>85</v>
      </c>
      <c r="AW177" s="13" t="s">
        <v>33</v>
      </c>
      <c r="AX177" s="13" t="s">
        <v>83</v>
      </c>
      <c r="AY177" s="206" t="s">
        <v>122</v>
      </c>
    </row>
    <row r="178" spans="1:65" s="2" customFormat="1" ht="33" customHeight="1">
      <c r="A178" s="33"/>
      <c r="B178" s="34"/>
      <c r="C178" s="181" t="s">
        <v>228</v>
      </c>
      <c r="D178" s="181" t="s">
        <v>124</v>
      </c>
      <c r="E178" s="182" t="s">
        <v>229</v>
      </c>
      <c r="F178" s="183" t="s">
        <v>230</v>
      </c>
      <c r="G178" s="184" t="s">
        <v>132</v>
      </c>
      <c r="H178" s="185">
        <v>2.0880000000000001</v>
      </c>
      <c r="I178" s="186"/>
      <c r="J178" s="187">
        <f>ROUND(I178*H178,2)</f>
        <v>0</v>
      </c>
      <c r="K178" s="188"/>
      <c r="L178" s="38"/>
      <c r="M178" s="189" t="s">
        <v>1</v>
      </c>
      <c r="N178" s="190" t="s">
        <v>43</v>
      </c>
      <c r="O178" s="70"/>
      <c r="P178" s="191">
        <f>O178*H178</f>
        <v>0</v>
      </c>
      <c r="Q178" s="191">
        <v>7.8799999999999999E-3</v>
      </c>
      <c r="R178" s="191">
        <f>Q178*H178</f>
        <v>1.645344E-2</v>
      </c>
      <c r="S178" s="191">
        <v>0</v>
      </c>
      <c r="T178" s="19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3" t="s">
        <v>128</v>
      </c>
      <c r="AT178" s="193" t="s">
        <v>124</v>
      </c>
      <c r="AU178" s="193" t="s">
        <v>85</v>
      </c>
      <c r="AY178" s="16" t="s">
        <v>122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16" t="s">
        <v>83</v>
      </c>
      <c r="BK178" s="194">
        <f>ROUND(I178*H178,2)</f>
        <v>0</v>
      </c>
      <c r="BL178" s="16" t="s">
        <v>128</v>
      </c>
      <c r="BM178" s="193" t="s">
        <v>231</v>
      </c>
    </row>
    <row r="179" spans="1:65" s="13" customFormat="1" ht="11.25">
      <c r="B179" s="195"/>
      <c r="C179" s="196"/>
      <c r="D179" s="197" t="s">
        <v>134</v>
      </c>
      <c r="E179" s="198" t="s">
        <v>1</v>
      </c>
      <c r="F179" s="199" t="s">
        <v>232</v>
      </c>
      <c r="G179" s="196"/>
      <c r="H179" s="200">
        <v>2.0880000000000001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134</v>
      </c>
      <c r="AU179" s="206" t="s">
        <v>85</v>
      </c>
      <c r="AV179" s="13" t="s">
        <v>85</v>
      </c>
      <c r="AW179" s="13" t="s">
        <v>33</v>
      </c>
      <c r="AX179" s="13" t="s">
        <v>83</v>
      </c>
      <c r="AY179" s="206" t="s">
        <v>122</v>
      </c>
    </row>
    <row r="180" spans="1:65" s="2" customFormat="1" ht="37.9" customHeight="1">
      <c r="A180" s="33"/>
      <c r="B180" s="34"/>
      <c r="C180" s="181" t="s">
        <v>7</v>
      </c>
      <c r="D180" s="181" t="s">
        <v>124</v>
      </c>
      <c r="E180" s="182" t="s">
        <v>233</v>
      </c>
      <c r="F180" s="183" t="s">
        <v>234</v>
      </c>
      <c r="G180" s="184" t="s">
        <v>132</v>
      </c>
      <c r="H180" s="185">
        <v>2.0880000000000001</v>
      </c>
      <c r="I180" s="186"/>
      <c r="J180" s="187">
        <f>ROUND(I180*H180,2)</f>
        <v>0</v>
      </c>
      <c r="K180" s="188"/>
      <c r="L180" s="38"/>
      <c r="M180" s="189" t="s">
        <v>1</v>
      </c>
      <c r="N180" s="190" t="s">
        <v>43</v>
      </c>
      <c r="O180" s="70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3" t="s">
        <v>128</v>
      </c>
      <c r="AT180" s="193" t="s">
        <v>124</v>
      </c>
      <c r="AU180" s="193" t="s">
        <v>85</v>
      </c>
      <c r="AY180" s="16" t="s">
        <v>122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16" t="s">
        <v>83</v>
      </c>
      <c r="BK180" s="194">
        <f>ROUND(I180*H180,2)</f>
        <v>0</v>
      </c>
      <c r="BL180" s="16" t="s">
        <v>128</v>
      </c>
      <c r="BM180" s="193" t="s">
        <v>235</v>
      </c>
    </row>
    <row r="181" spans="1:65" s="2" customFormat="1" ht="24.2" customHeight="1">
      <c r="A181" s="33"/>
      <c r="B181" s="34"/>
      <c r="C181" s="181" t="s">
        <v>236</v>
      </c>
      <c r="D181" s="181" t="s">
        <v>124</v>
      </c>
      <c r="E181" s="182" t="s">
        <v>237</v>
      </c>
      <c r="F181" s="183" t="s">
        <v>238</v>
      </c>
      <c r="G181" s="184" t="s">
        <v>132</v>
      </c>
      <c r="H181" s="185">
        <v>0.72</v>
      </c>
      <c r="I181" s="186"/>
      <c r="J181" s="187">
        <f>ROUND(I181*H181,2)</f>
        <v>0</v>
      </c>
      <c r="K181" s="188"/>
      <c r="L181" s="38"/>
      <c r="M181" s="189" t="s">
        <v>1</v>
      </c>
      <c r="N181" s="190" t="s">
        <v>43</v>
      </c>
      <c r="O181" s="70"/>
      <c r="P181" s="191">
        <f>O181*H181</f>
        <v>0</v>
      </c>
      <c r="Q181" s="191">
        <v>1.328E-2</v>
      </c>
      <c r="R181" s="191">
        <f>Q181*H181</f>
        <v>9.5616E-3</v>
      </c>
      <c r="S181" s="191">
        <v>0</v>
      </c>
      <c r="T181" s="19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3" t="s">
        <v>128</v>
      </c>
      <c r="AT181" s="193" t="s">
        <v>124</v>
      </c>
      <c r="AU181" s="193" t="s">
        <v>85</v>
      </c>
      <c r="AY181" s="16" t="s">
        <v>122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16" t="s">
        <v>83</v>
      </c>
      <c r="BK181" s="194">
        <f>ROUND(I181*H181,2)</f>
        <v>0</v>
      </c>
      <c r="BL181" s="16" t="s">
        <v>128</v>
      </c>
      <c r="BM181" s="193" t="s">
        <v>239</v>
      </c>
    </row>
    <row r="182" spans="1:65" s="13" customFormat="1" ht="11.25">
      <c r="B182" s="195"/>
      <c r="C182" s="196"/>
      <c r="D182" s="197" t="s">
        <v>134</v>
      </c>
      <c r="E182" s="198" t="s">
        <v>1</v>
      </c>
      <c r="F182" s="199" t="s">
        <v>240</v>
      </c>
      <c r="G182" s="196"/>
      <c r="H182" s="200">
        <v>0.72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134</v>
      </c>
      <c r="AU182" s="206" t="s">
        <v>85</v>
      </c>
      <c r="AV182" s="13" t="s">
        <v>85</v>
      </c>
      <c r="AW182" s="13" t="s">
        <v>33</v>
      </c>
      <c r="AX182" s="13" t="s">
        <v>83</v>
      </c>
      <c r="AY182" s="206" t="s">
        <v>122</v>
      </c>
    </row>
    <row r="183" spans="1:65" s="2" customFormat="1" ht="24.2" customHeight="1">
      <c r="A183" s="33"/>
      <c r="B183" s="34"/>
      <c r="C183" s="181" t="s">
        <v>241</v>
      </c>
      <c r="D183" s="181" t="s">
        <v>124</v>
      </c>
      <c r="E183" s="182" t="s">
        <v>242</v>
      </c>
      <c r="F183" s="183" t="s">
        <v>243</v>
      </c>
      <c r="G183" s="184" t="s">
        <v>132</v>
      </c>
      <c r="H183" s="185">
        <v>0.72</v>
      </c>
      <c r="I183" s="186"/>
      <c r="J183" s="187">
        <f>ROUND(I183*H183,2)</f>
        <v>0</v>
      </c>
      <c r="K183" s="188"/>
      <c r="L183" s="38"/>
      <c r="M183" s="189" t="s">
        <v>1</v>
      </c>
      <c r="N183" s="190" t="s">
        <v>43</v>
      </c>
      <c r="O183" s="70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3" t="s">
        <v>128</v>
      </c>
      <c r="AT183" s="193" t="s">
        <v>124</v>
      </c>
      <c r="AU183" s="193" t="s">
        <v>85</v>
      </c>
      <c r="AY183" s="16" t="s">
        <v>122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16" t="s">
        <v>83</v>
      </c>
      <c r="BK183" s="194">
        <f>ROUND(I183*H183,2)</f>
        <v>0</v>
      </c>
      <c r="BL183" s="16" t="s">
        <v>128</v>
      </c>
      <c r="BM183" s="193" t="s">
        <v>244</v>
      </c>
    </row>
    <row r="184" spans="1:65" s="12" customFormat="1" ht="22.9" customHeight="1">
      <c r="B184" s="165"/>
      <c r="C184" s="166"/>
      <c r="D184" s="167" t="s">
        <v>77</v>
      </c>
      <c r="E184" s="179" t="s">
        <v>149</v>
      </c>
      <c r="F184" s="179" t="s">
        <v>245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SUM(P185:P189)</f>
        <v>0</v>
      </c>
      <c r="Q184" s="173"/>
      <c r="R184" s="174">
        <f>SUM(R185:R189)</f>
        <v>0.21788940000000001</v>
      </c>
      <c r="S184" s="173"/>
      <c r="T184" s="175">
        <f>SUM(T185:T189)</f>
        <v>0</v>
      </c>
      <c r="AR184" s="176" t="s">
        <v>83</v>
      </c>
      <c r="AT184" s="177" t="s">
        <v>77</v>
      </c>
      <c r="AU184" s="177" t="s">
        <v>83</v>
      </c>
      <c r="AY184" s="176" t="s">
        <v>122</v>
      </c>
      <c r="BK184" s="178">
        <f>SUM(BK185:BK189)</f>
        <v>0</v>
      </c>
    </row>
    <row r="185" spans="1:65" s="2" customFormat="1" ht="21.75" customHeight="1">
      <c r="A185" s="33"/>
      <c r="B185" s="34"/>
      <c r="C185" s="181" t="s">
        <v>246</v>
      </c>
      <c r="D185" s="181" t="s">
        <v>124</v>
      </c>
      <c r="E185" s="182" t="s">
        <v>247</v>
      </c>
      <c r="F185" s="183" t="s">
        <v>248</v>
      </c>
      <c r="G185" s="184" t="s">
        <v>132</v>
      </c>
      <c r="H185" s="185">
        <v>0.94699999999999995</v>
      </c>
      <c r="I185" s="186"/>
      <c r="J185" s="187">
        <f>ROUND(I185*H185,2)</f>
        <v>0</v>
      </c>
      <c r="K185" s="188"/>
      <c r="L185" s="38"/>
      <c r="M185" s="189" t="s">
        <v>1</v>
      </c>
      <c r="N185" s="190" t="s">
        <v>43</v>
      </c>
      <c r="O185" s="70"/>
      <c r="P185" s="191">
        <f>O185*H185</f>
        <v>0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3" t="s">
        <v>128</v>
      </c>
      <c r="AT185" s="193" t="s">
        <v>124</v>
      </c>
      <c r="AU185" s="193" t="s">
        <v>85</v>
      </c>
      <c r="AY185" s="16" t="s">
        <v>122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6" t="s">
        <v>83</v>
      </c>
      <c r="BK185" s="194">
        <f>ROUND(I185*H185,2)</f>
        <v>0</v>
      </c>
      <c r="BL185" s="16" t="s">
        <v>128</v>
      </c>
      <c r="BM185" s="193" t="s">
        <v>249</v>
      </c>
    </row>
    <row r="186" spans="1:65" s="13" customFormat="1" ht="11.25">
      <c r="B186" s="195"/>
      <c r="C186" s="196"/>
      <c r="D186" s="197" t="s">
        <v>134</v>
      </c>
      <c r="E186" s="198" t="s">
        <v>1</v>
      </c>
      <c r="F186" s="199" t="s">
        <v>250</v>
      </c>
      <c r="G186" s="196"/>
      <c r="H186" s="200">
        <v>0.94699999999999995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134</v>
      </c>
      <c r="AU186" s="206" t="s">
        <v>85</v>
      </c>
      <c r="AV186" s="13" t="s">
        <v>85</v>
      </c>
      <c r="AW186" s="13" t="s">
        <v>33</v>
      </c>
      <c r="AX186" s="13" t="s">
        <v>83</v>
      </c>
      <c r="AY186" s="206" t="s">
        <v>122</v>
      </c>
    </row>
    <row r="187" spans="1:65" s="2" customFormat="1" ht="24.2" customHeight="1">
      <c r="A187" s="33"/>
      <c r="B187" s="34"/>
      <c r="C187" s="181" t="s">
        <v>251</v>
      </c>
      <c r="D187" s="181" t="s">
        <v>124</v>
      </c>
      <c r="E187" s="182" t="s">
        <v>252</v>
      </c>
      <c r="F187" s="183" t="s">
        <v>253</v>
      </c>
      <c r="G187" s="184" t="s">
        <v>132</v>
      </c>
      <c r="H187" s="185">
        <v>0.94699999999999995</v>
      </c>
      <c r="I187" s="186"/>
      <c r="J187" s="187">
        <f>ROUND(I187*H187,2)</f>
        <v>0</v>
      </c>
      <c r="K187" s="188"/>
      <c r="L187" s="38"/>
      <c r="M187" s="189" t="s">
        <v>1</v>
      </c>
      <c r="N187" s="190" t="s">
        <v>43</v>
      </c>
      <c r="O187" s="70"/>
      <c r="P187" s="191">
        <f>O187*H187</f>
        <v>0</v>
      </c>
      <c r="Q187" s="191">
        <v>0.1002</v>
      </c>
      <c r="R187" s="191">
        <f>Q187*H187</f>
        <v>9.4889399999999999E-2</v>
      </c>
      <c r="S187" s="191">
        <v>0</v>
      </c>
      <c r="T187" s="19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3" t="s">
        <v>128</v>
      </c>
      <c r="AT187" s="193" t="s">
        <v>124</v>
      </c>
      <c r="AU187" s="193" t="s">
        <v>85</v>
      </c>
      <c r="AY187" s="16" t="s">
        <v>122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6" t="s">
        <v>83</v>
      </c>
      <c r="BK187" s="194">
        <f>ROUND(I187*H187,2)</f>
        <v>0</v>
      </c>
      <c r="BL187" s="16" t="s">
        <v>128</v>
      </c>
      <c r="BM187" s="193" t="s">
        <v>254</v>
      </c>
    </row>
    <row r="188" spans="1:65" s="2" customFormat="1" ht="21.75" customHeight="1">
      <c r="A188" s="33"/>
      <c r="B188" s="34"/>
      <c r="C188" s="218" t="s">
        <v>255</v>
      </c>
      <c r="D188" s="218" t="s">
        <v>177</v>
      </c>
      <c r="E188" s="219" t="s">
        <v>256</v>
      </c>
      <c r="F188" s="220" t="s">
        <v>257</v>
      </c>
      <c r="G188" s="221" t="s">
        <v>160</v>
      </c>
      <c r="H188" s="222">
        <v>0.123</v>
      </c>
      <c r="I188" s="223"/>
      <c r="J188" s="224">
        <f>ROUND(I188*H188,2)</f>
        <v>0</v>
      </c>
      <c r="K188" s="225"/>
      <c r="L188" s="226"/>
      <c r="M188" s="227" t="s">
        <v>1</v>
      </c>
      <c r="N188" s="228" t="s">
        <v>43</v>
      </c>
      <c r="O188" s="70"/>
      <c r="P188" s="191">
        <f>O188*H188</f>
        <v>0</v>
      </c>
      <c r="Q188" s="191">
        <v>1</v>
      </c>
      <c r="R188" s="191">
        <f>Q188*H188</f>
        <v>0.123</v>
      </c>
      <c r="S188" s="191">
        <v>0</v>
      </c>
      <c r="T188" s="19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3" t="s">
        <v>167</v>
      </c>
      <c r="AT188" s="193" t="s">
        <v>177</v>
      </c>
      <c r="AU188" s="193" t="s">
        <v>85</v>
      </c>
      <c r="AY188" s="16" t="s">
        <v>122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6" t="s">
        <v>83</v>
      </c>
      <c r="BK188" s="194">
        <f>ROUND(I188*H188,2)</f>
        <v>0</v>
      </c>
      <c r="BL188" s="16" t="s">
        <v>128</v>
      </c>
      <c r="BM188" s="193" t="s">
        <v>258</v>
      </c>
    </row>
    <row r="189" spans="1:65" s="13" customFormat="1" ht="11.25">
      <c r="B189" s="195"/>
      <c r="C189" s="196"/>
      <c r="D189" s="197" t="s">
        <v>134</v>
      </c>
      <c r="E189" s="198" t="s">
        <v>1</v>
      </c>
      <c r="F189" s="199" t="s">
        <v>259</v>
      </c>
      <c r="G189" s="196"/>
      <c r="H189" s="200">
        <v>0.123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134</v>
      </c>
      <c r="AU189" s="206" t="s">
        <v>85</v>
      </c>
      <c r="AV189" s="13" t="s">
        <v>85</v>
      </c>
      <c r="AW189" s="13" t="s">
        <v>33</v>
      </c>
      <c r="AX189" s="13" t="s">
        <v>83</v>
      </c>
      <c r="AY189" s="206" t="s">
        <v>122</v>
      </c>
    </row>
    <row r="190" spans="1:65" s="12" customFormat="1" ht="22.9" customHeight="1">
      <c r="B190" s="165"/>
      <c r="C190" s="166"/>
      <c r="D190" s="167" t="s">
        <v>77</v>
      </c>
      <c r="E190" s="179" t="s">
        <v>167</v>
      </c>
      <c r="F190" s="179" t="s">
        <v>260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SUM(P191:P225)</f>
        <v>0</v>
      </c>
      <c r="Q190" s="173"/>
      <c r="R190" s="174">
        <f>SUM(R191:R225)</f>
        <v>5.8535614299999983</v>
      </c>
      <c r="S190" s="173"/>
      <c r="T190" s="175">
        <f>SUM(T191:T225)</f>
        <v>0.02</v>
      </c>
      <c r="AR190" s="176" t="s">
        <v>83</v>
      </c>
      <c r="AT190" s="177" t="s">
        <v>77</v>
      </c>
      <c r="AU190" s="177" t="s">
        <v>83</v>
      </c>
      <c r="AY190" s="176" t="s">
        <v>122</v>
      </c>
      <c r="BK190" s="178">
        <f>SUM(BK191:BK225)</f>
        <v>0</v>
      </c>
    </row>
    <row r="191" spans="1:65" s="2" customFormat="1" ht="33" customHeight="1">
      <c r="A191" s="33"/>
      <c r="B191" s="34"/>
      <c r="C191" s="181" t="s">
        <v>261</v>
      </c>
      <c r="D191" s="181" t="s">
        <v>124</v>
      </c>
      <c r="E191" s="182" t="s">
        <v>262</v>
      </c>
      <c r="F191" s="183" t="s">
        <v>263</v>
      </c>
      <c r="G191" s="184" t="s">
        <v>210</v>
      </c>
      <c r="H191" s="185">
        <v>13.9</v>
      </c>
      <c r="I191" s="186"/>
      <c r="J191" s="187">
        <f>ROUND(I191*H191,2)</f>
        <v>0</v>
      </c>
      <c r="K191" s="188"/>
      <c r="L191" s="38"/>
      <c r="M191" s="189" t="s">
        <v>1</v>
      </c>
      <c r="N191" s="190" t="s">
        <v>43</v>
      </c>
      <c r="O191" s="70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3" t="s">
        <v>128</v>
      </c>
      <c r="AT191" s="193" t="s">
        <v>124</v>
      </c>
      <c r="AU191" s="193" t="s">
        <v>85</v>
      </c>
      <c r="AY191" s="16" t="s">
        <v>122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6" t="s">
        <v>83</v>
      </c>
      <c r="BK191" s="194">
        <f>ROUND(I191*H191,2)</f>
        <v>0</v>
      </c>
      <c r="BL191" s="16" t="s">
        <v>128</v>
      </c>
      <c r="BM191" s="193" t="s">
        <v>264</v>
      </c>
    </row>
    <row r="192" spans="1:65" s="13" customFormat="1" ht="11.25">
      <c r="B192" s="195"/>
      <c r="C192" s="196"/>
      <c r="D192" s="197" t="s">
        <v>134</v>
      </c>
      <c r="E192" s="198" t="s">
        <v>1</v>
      </c>
      <c r="F192" s="199" t="s">
        <v>265</v>
      </c>
      <c r="G192" s="196"/>
      <c r="H192" s="200">
        <v>13.9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134</v>
      </c>
      <c r="AU192" s="206" t="s">
        <v>85</v>
      </c>
      <c r="AV192" s="13" t="s">
        <v>85</v>
      </c>
      <c r="AW192" s="13" t="s">
        <v>33</v>
      </c>
      <c r="AX192" s="13" t="s">
        <v>83</v>
      </c>
      <c r="AY192" s="206" t="s">
        <v>122</v>
      </c>
    </row>
    <row r="193" spans="1:65" s="2" customFormat="1" ht="24.2" customHeight="1">
      <c r="A193" s="33"/>
      <c r="B193" s="34"/>
      <c r="C193" s="218" t="s">
        <v>266</v>
      </c>
      <c r="D193" s="218" t="s">
        <v>177</v>
      </c>
      <c r="E193" s="219" t="s">
        <v>267</v>
      </c>
      <c r="F193" s="220" t="s">
        <v>268</v>
      </c>
      <c r="G193" s="221" t="s">
        <v>210</v>
      </c>
      <c r="H193" s="222">
        <v>14.109</v>
      </c>
      <c r="I193" s="223"/>
      <c r="J193" s="224">
        <f>ROUND(I193*H193,2)</f>
        <v>0</v>
      </c>
      <c r="K193" s="225"/>
      <c r="L193" s="226"/>
      <c r="M193" s="227" t="s">
        <v>1</v>
      </c>
      <c r="N193" s="228" t="s">
        <v>43</v>
      </c>
      <c r="O193" s="70"/>
      <c r="P193" s="191">
        <f>O193*H193</f>
        <v>0</v>
      </c>
      <c r="Q193" s="191">
        <v>2.7E-4</v>
      </c>
      <c r="R193" s="191">
        <f>Q193*H193</f>
        <v>3.8094299999999999E-3</v>
      </c>
      <c r="S193" s="191">
        <v>0</v>
      </c>
      <c r="T193" s="19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3" t="s">
        <v>167</v>
      </c>
      <c r="AT193" s="193" t="s">
        <v>177</v>
      </c>
      <c r="AU193" s="193" t="s">
        <v>85</v>
      </c>
      <c r="AY193" s="16" t="s">
        <v>122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6" t="s">
        <v>83</v>
      </c>
      <c r="BK193" s="194">
        <f>ROUND(I193*H193,2)</f>
        <v>0</v>
      </c>
      <c r="BL193" s="16" t="s">
        <v>128</v>
      </c>
      <c r="BM193" s="193" t="s">
        <v>269</v>
      </c>
    </row>
    <row r="194" spans="1:65" s="13" customFormat="1" ht="11.25">
      <c r="B194" s="195"/>
      <c r="C194" s="196"/>
      <c r="D194" s="197" t="s">
        <v>134</v>
      </c>
      <c r="E194" s="196"/>
      <c r="F194" s="199" t="s">
        <v>270</v>
      </c>
      <c r="G194" s="196"/>
      <c r="H194" s="200">
        <v>14.109</v>
      </c>
      <c r="I194" s="201"/>
      <c r="J194" s="196"/>
      <c r="K194" s="196"/>
      <c r="L194" s="202"/>
      <c r="M194" s="203"/>
      <c r="N194" s="204"/>
      <c r="O194" s="204"/>
      <c r="P194" s="204"/>
      <c r="Q194" s="204"/>
      <c r="R194" s="204"/>
      <c r="S194" s="204"/>
      <c r="T194" s="205"/>
      <c r="AT194" s="206" t="s">
        <v>134</v>
      </c>
      <c r="AU194" s="206" t="s">
        <v>85</v>
      </c>
      <c r="AV194" s="13" t="s">
        <v>85</v>
      </c>
      <c r="AW194" s="13" t="s">
        <v>4</v>
      </c>
      <c r="AX194" s="13" t="s">
        <v>83</v>
      </c>
      <c r="AY194" s="206" t="s">
        <v>122</v>
      </c>
    </row>
    <row r="195" spans="1:65" s="2" customFormat="1" ht="24.2" customHeight="1">
      <c r="A195" s="33"/>
      <c r="B195" s="34"/>
      <c r="C195" s="181" t="s">
        <v>271</v>
      </c>
      <c r="D195" s="181" t="s">
        <v>124</v>
      </c>
      <c r="E195" s="182" t="s">
        <v>272</v>
      </c>
      <c r="F195" s="183" t="s">
        <v>273</v>
      </c>
      <c r="G195" s="184" t="s">
        <v>274</v>
      </c>
      <c r="H195" s="185">
        <v>5</v>
      </c>
      <c r="I195" s="186"/>
      <c r="J195" s="187">
        <f t="shared" ref="J195:J215" si="0">ROUND(I195*H195,2)</f>
        <v>0</v>
      </c>
      <c r="K195" s="188"/>
      <c r="L195" s="38"/>
      <c r="M195" s="189" t="s">
        <v>1</v>
      </c>
      <c r="N195" s="190" t="s">
        <v>43</v>
      </c>
      <c r="O195" s="70"/>
      <c r="P195" s="191">
        <f t="shared" ref="P195:P215" si="1">O195*H195</f>
        <v>0</v>
      </c>
      <c r="Q195" s="191">
        <v>0</v>
      </c>
      <c r="R195" s="191">
        <f t="shared" ref="R195:R215" si="2">Q195*H195</f>
        <v>0</v>
      </c>
      <c r="S195" s="191">
        <v>0</v>
      </c>
      <c r="T195" s="192">
        <f t="shared" ref="T195:T215" si="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3" t="s">
        <v>128</v>
      </c>
      <c r="AT195" s="193" t="s">
        <v>124</v>
      </c>
      <c r="AU195" s="193" t="s">
        <v>85</v>
      </c>
      <c r="AY195" s="16" t="s">
        <v>122</v>
      </c>
      <c r="BE195" s="194">
        <f t="shared" ref="BE195:BE215" si="4">IF(N195="základní",J195,0)</f>
        <v>0</v>
      </c>
      <c r="BF195" s="194">
        <f t="shared" ref="BF195:BF215" si="5">IF(N195="snížená",J195,0)</f>
        <v>0</v>
      </c>
      <c r="BG195" s="194">
        <f t="shared" ref="BG195:BG215" si="6">IF(N195="zákl. přenesená",J195,0)</f>
        <v>0</v>
      </c>
      <c r="BH195" s="194">
        <f t="shared" ref="BH195:BH215" si="7">IF(N195="sníž. přenesená",J195,0)</f>
        <v>0</v>
      </c>
      <c r="BI195" s="194">
        <f t="shared" ref="BI195:BI215" si="8">IF(N195="nulová",J195,0)</f>
        <v>0</v>
      </c>
      <c r="BJ195" s="16" t="s">
        <v>83</v>
      </c>
      <c r="BK195" s="194">
        <f t="shared" ref="BK195:BK215" si="9">ROUND(I195*H195,2)</f>
        <v>0</v>
      </c>
      <c r="BL195" s="16" t="s">
        <v>128</v>
      </c>
      <c r="BM195" s="193" t="s">
        <v>275</v>
      </c>
    </row>
    <row r="196" spans="1:65" s="2" customFormat="1" ht="16.5" customHeight="1">
      <c r="A196" s="33"/>
      <c r="B196" s="34"/>
      <c r="C196" s="218" t="s">
        <v>276</v>
      </c>
      <c r="D196" s="218" t="s">
        <v>177</v>
      </c>
      <c r="E196" s="219" t="s">
        <v>277</v>
      </c>
      <c r="F196" s="220" t="s">
        <v>278</v>
      </c>
      <c r="G196" s="221" t="s">
        <v>274</v>
      </c>
      <c r="H196" s="222">
        <v>2</v>
      </c>
      <c r="I196" s="223"/>
      <c r="J196" s="224">
        <f t="shared" si="0"/>
        <v>0</v>
      </c>
      <c r="K196" s="225"/>
      <c r="L196" s="226"/>
      <c r="M196" s="227" t="s">
        <v>1</v>
      </c>
      <c r="N196" s="228" t="s">
        <v>43</v>
      </c>
      <c r="O196" s="70"/>
      <c r="P196" s="191">
        <f t="shared" si="1"/>
        <v>0</v>
      </c>
      <c r="Q196" s="191">
        <v>5.0000000000000002E-5</v>
      </c>
      <c r="R196" s="191">
        <f t="shared" si="2"/>
        <v>1E-4</v>
      </c>
      <c r="S196" s="191">
        <v>0</v>
      </c>
      <c r="T196" s="192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3" t="s">
        <v>167</v>
      </c>
      <c r="AT196" s="193" t="s">
        <v>177</v>
      </c>
      <c r="AU196" s="193" t="s">
        <v>85</v>
      </c>
      <c r="AY196" s="16" t="s">
        <v>122</v>
      </c>
      <c r="BE196" s="194">
        <f t="shared" si="4"/>
        <v>0</v>
      </c>
      <c r="BF196" s="194">
        <f t="shared" si="5"/>
        <v>0</v>
      </c>
      <c r="BG196" s="194">
        <f t="shared" si="6"/>
        <v>0</v>
      </c>
      <c r="BH196" s="194">
        <f t="shared" si="7"/>
        <v>0</v>
      </c>
      <c r="BI196" s="194">
        <f t="shared" si="8"/>
        <v>0</v>
      </c>
      <c r="BJ196" s="16" t="s">
        <v>83</v>
      </c>
      <c r="BK196" s="194">
        <f t="shared" si="9"/>
        <v>0</v>
      </c>
      <c r="BL196" s="16" t="s">
        <v>128</v>
      </c>
      <c r="BM196" s="193" t="s">
        <v>279</v>
      </c>
    </row>
    <row r="197" spans="1:65" s="2" customFormat="1" ht="16.5" customHeight="1">
      <c r="A197" s="33"/>
      <c r="B197" s="34"/>
      <c r="C197" s="218" t="s">
        <v>280</v>
      </c>
      <c r="D197" s="218" t="s">
        <v>177</v>
      </c>
      <c r="E197" s="219" t="s">
        <v>281</v>
      </c>
      <c r="F197" s="220" t="s">
        <v>282</v>
      </c>
      <c r="G197" s="221" t="s">
        <v>274</v>
      </c>
      <c r="H197" s="222">
        <v>3</v>
      </c>
      <c r="I197" s="223"/>
      <c r="J197" s="224">
        <f t="shared" si="0"/>
        <v>0</v>
      </c>
      <c r="K197" s="225"/>
      <c r="L197" s="226"/>
      <c r="M197" s="227" t="s">
        <v>1</v>
      </c>
      <c r="N197" s="228" t="s">
        <v>43</v>
      </c>
      <c r="O197" s="70"/>
      <c r="P197" s="191">
        <f t="shared" si="1"/>
        <v>0</v>
      </c>
      <c r="Q197" s="191">
        <v>2.5999999999999998E-4</v>
      </c>
      <c r="R197" s="191">
        <f t="shared" si="2"/>
        <v>7.7999999999999988E-4</v>
      </c>
      <c r="S197" s="191">
        <v>0</v>
      </c>
      <c r="T197" s="192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3" t="s">
        <v>167</v>
      </c>
      <c r="AT197" s="193" t="s">
        <v>177</v>
      </c>
      <c r="AU197" s="193" t="s">
        <v>85</v>
      </c>
      <c r="AY197" s="16" t="s">
        <v>122</v>
      </c>
      <c r="BE197" s="194">
        <f t="shared" si="4"/>
        <v>0</v>
      </c>
      <c r="BF197" s="194">
        <f t="shared" si="5"/>
        <v>0</v>
      </c>
      <c r="BG197" s="194">
        <f t="shared" si="6"/>
        <v>0</v>
      </c>
      <c r="BH197" s="194">
        <f t="shared" si="7"/>
        <v>0</v>
      </c>
      <c r="BI197" s="194">
        <f t="shared" si="8"/>
        <v>0</v>
      </c>
      <c r="BJ197" s="16" t="s">
        <v>83</v>
      </c>
      <c r="BK197" s="194">
        <f t="shared" si="9"/>
        <v>0</v>
      </c>
      <c r="BL197" s="16" t="s">
        <v>128</v>
      </c>
      <c r="BM197" s="193" t="s">
        <v>283</v>
      </c>
    </row>
    <row r="198" spans="1:65" s="2" customFormat="1" ht="24.2" customHeight="1">
      <c r="A198" s="33"/>
      <c r="B198" s="34"/>
      <c r="C198" s="181" t="s">
        <v>284</v>
      </c>
      <c r="D198" s="181" t="s">
        <v>124</v>
      </c>
      <c r="E198" s="182" t="s">
        <v>285</v>
      </c>
      <c r="F198" s="183" t="s">
        <v>286</v>
      </c>
      <c r="G198" s="184" t="s">
        <v>274</v>
      </c>
      <c r="H198" s="185">
        <v>2</v>
      </c>
      <c r="I198" s="186"/>
      <c r="J198" s="187">
        <f t="shared" si="0"/>
        <v>0</v>
      </c>
      <c r="K198" s="188"/>
      <c r="L198" s="38"/>
      <c r="M198" s="189" t="s">
        <v>1</v>
      </c>
      <c r="N198" s="190" t="s">
        <v>43</v>
      </c>
      <c r="O198" s="70"/>
      <c r="P198" s="191">
        <f t="shared" si="1"/>
        <v>0</v>
      </c>
      <c r="Q198" s="191">
        <v>0</v>
      </c>
      <c r="R198" s="191">
        <f t="shared" si="2"/>
        <v>0</v>
      </c>
      <c r="S198" s="191">
        <v>0</v>
      </c>
      <c r="T198" s="192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3" t="s">
        <v>128</v>
      </c>
      <c r="AT198" s="193" t="s">
        <v>124</v>
      </c>
      <c r="AU198" s="193" t="s">
        <v>85</v>
      </c>
      <c r="AY198" s="16" t="s">
        <v>122</v>
      </c>
      <c r="BE198" s="194">
        <f t="shared" si="4"/>
        <v>0</v>
      </c>
      <c r="BF198" s="194">
        <f t="shared" si="5"/>
        <v>0</v>
      </c>
      <c r="BG198" s="194">
        <f t="shared" si="6"/>
        <v>0</v>
      </c>
      <c r="BH198" s="194">
        <f t="shared" si="7"/>
        <v>0</v>
      </c>
      <c r="BI198" s="194">
        <f t="shared" si="8"/>
        <v>0</v>
      </c>
      <c r="BJ198" s="16" t="s">
        <v>83</v>
      </c>
      <c r="BK198" s="194">
        <f t="shared" si="9"/>
        <v>0</v>
      </c>
      <c r="BL198" s="16" t="s">
        <v>128</v>
      </c>
      <c r="BM198" s="193" t="s">
        <v>287</v>
      </c>
    </row>
    <row r="199" spans="1:65" s="2" customFormat="1" ht="16.5" customHeight="1">
      <c r="A199" s="33"/>
      <c r="B199" s="34"/>
      <c r="C199" s="218" t="s">
        <v>288</v>
      </c>
      <c r="D199" s="218" t="s">
        <v>177</v>
      </c>
      <c r="E199" s="219" t="s">
        <v>289</v>
      </c>
      <c r="F199" s="220" t="s">
        <v>290</v>
      </c>
      <c r="G199" s="221" t="s">
        <v>274</v>
      </c>
      <c r="H199" s="222">
        <v>2</v>
      </c>
      <c r="I199" s="223"/>
      <c r="J199" s="224">
        <f t="shared" si="0"/>
        <v>0</v>
      </c>
      <c r="K199" s="225"/>
      <c r="L199" s="226"/>
      <c r="M199" s="227" t="s">
        <v>1</v>
      </c>
      <c r="N199" s="228" t="s">
        <v>43</v>
      </c>
      <c r="O199" s="70"/>
      <c r="P199" s="191">
        <f t="shared" si="1"/>
        <v>0</v>
      </c>
      <c r="Q199" s="191">
        <v>8.0000000000000007E-5</v>
      </c>
      <c r="R199" s="191">
        <f t="shared" si="2"/>
        <v>1.6000000000000001E-4</v>
      </c>
      <c r="S199" s="191">
        <v>0</v>
      </c>
      <c r="T199" s="192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3" t="s">
        <v>167</v>
      </c>
      <c r="AT199" s="193" t="s">
        <v>177</v>
      </c>
      <c r="AU199" s="193" t="s">
        <v>85</v>
      </c>
      <c r="AY199" s="16" t="s">
        <v>122</v>
      </c>
      <c r="BE199" s="194">
        <f t="shared" si="4"/>
        <v>0</v>
      </c>
      <c r="BF199" s="194">
        <f t="shared" si="5"/>
        <v>0</v>
      </c>
      <c r="BG199" s="194">
        <f t="shared" si="6"/>
        <v>0</v>
      </c>
      <c r="BH199" s="194">
        <f t="shared" si="7"/>
        <v>0</v>
      </c>
      <c r="BI199" s="194">
        <f t="shared" si="8"/>
        <v>0</v>
      </c>
      <c r="BJ199" s="16" t="s">
        <v>83</v>
      </c>
      <c r="BK199" s="194">
        <f t="shared" si="9"/>
        <v>0</v>
      </c>
      <c r="BL199" s="16" t="s">
        <v>128</v>
      </c>
      <c r="BM199" s="193" t="s">
        <v>291</v>
      </c>
    </row>
    <row r="200" spans="1:65" s="2" customFormat="1" ht="24.2" customHeight="1">
      <c r="A200" s="33"/>
      <c r="B200" s="34"/>
      <c r="C200" s="181" t="s">
        <v>292</v>
      </c>
      <c r="D200" s="181" t="s">
        <v>124</v>
      </c>
      <c r="E200" s="182" t="s">
        <v>293</v>
      </c>
      <c r="F200" s="183" t="s">
        <v>294</v>
      </c>
      <c r="G200" s="184" t="s">
        <v>274</v>
      </c>
      <c r="H200" s="185">
        <v>1</v>
      </c>
      <c r="I200" s="186"/>
      <c r="J200" s="187">
        <f t="shared" si="0"/>
        <v>0</v>
      </c>
      <c r="K200" s="188"/>
      <c r="L200" s="38"/>
      <c r="M200" s="189" t="s">
        <v>1</v>
      </c>
      <c r="N200" s="190" t="s">
        <v>43</v>
      </c>
      <c r="O200" s="70"/>
      <c r="P200" s="191">
        <f t="shared" si="1"/>
        <v>0</v>
      </c>
      <c r="Q200" s="191">
        <v>0</v>
      </c>
      <c r="R200" s="191">
        <f t="shared" si="2"/>
        <v>0</v>
      </c>
      <c r="S200" s="191">
        <v>0</v>
      </c>
      <c r="T200" s="192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3" t="s">
        <v>128</v>
      </c>
      <c r="AT200" s="193" t="s">
        <v>124</v>
      </c>
      <c r="AU200" s="193" t="s">
        <v>85</v>
      </c>
      <c r="AY200" s="16" t="s">
        <v>122</v>
      </c>
      <c r="BE200" s="194">
        <f t="shared" si="4"/>
        <v>0</v>
      </c>
      <c r="BF200" s="194">
        <f t="shared" si="5"/>
        <v>0</v>
      </c>
      <c r="BG200" s="194">
        <f t="shared" si="6"/>
        <v>0</v>
      </c>
      <c r="BH200" s="194">
        <f t="shared" si="7"/>
        <v>0</v>
      </c>
      <c r="BI200" s="194">
        <f t="shared" si="8"/>
        <v>0</v>
      </c>
      <c r="BJ200" s="16" t="s">
        <v>83</v>
      </c>
      <c r="BK200" s="194">
        <f t="shared" si="9"/>
        <v>0</v>
      </c>
      <c r="BL200" s="16" t="s">
        <v>128</v>
      </c>
      <c r="BM200" s="193" t="s">
        <v>295</v>
      </c>
    </row>
    <row r="201" spans="1:65" s="2" customFormat="1" ht="16.5" customHeight="1">
      <c r="A201" s="33"/>
      <c r="B201" s="34"/>
      <c r="C201" s="218" t="s">
        <v>296</v>
      </c>
      <c r="D201" s="218" t="s">
        <v>177</v>
      </c>
      <c r="E201" s="219" t="s">
        <v>297</v>
      </c>
      <c r="F201" s="220" t="s">
        <v>298</v>
      </c>
      <c r="G201" s="221" t="s">
        <v>274</v>
      </c>
      <c r="H201" s="222">
        <v>1</v>
      </c>
      <c r="I201" s="223"/>
      <c r="J201" s="224">
        <f t="shared" si="0"/>
        <v>0</v>
      </c>
      <c r="K201" s="225"/>
      <c r="L201" s="226"/>
      <c r="M201" s="227" t="s">
        <v>1</v>
      </c>
      <c r="N201" s="228" t="s">
        <v>43</v>
      </c>
      <c r="O201" s="70"/>
      <c r="P201" s="191">
        <f t="shared" si="1"/>
        <v>0</v>
      </c>
      <c r="Q201" s="191">
        <v>8.0000000000000007E-5</v>
      </c>
      <c r="R201" s="191">
        <f t="shared" si="2"/>
        <v>8.0000000000000007E-5</v>
      </c>
      <c r="S201" s="191">
        <v>0</v>
      </c>
      <c r="T201" s="192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3" t="s">
        <v>167</v>
      </c>
      <c r="AT201" s="193" t="s">
        <v>177</v>
      </c>
      <c r="AU201" s="193" t="s">
        <v>85</v>
      </c>
      <c r="AY201" s="16" t="s">
        <v>122</v>
      </c>
      <c r="BE201" s="194">
        <f t="shared" si="4"/>
        <v>0</v>
      </c>
      <c r="BF201" s="194">
        <f t="shared" si="5"/>
        <v>0</v>
      </c>
      <c r="BG201" s="194">
        <f t="shared" si="6"/>
        <v>0</v>
      </c>
      <c r="BH201" s="194">
        <f t="shared" si="7"/>
        <v>0</v>
      </c>
      <c r="BI201" s="194">
        <f t="shared" si="8"/>
        <v>0</v>
      </c>
      <c r="BJ201" s="16" t="s">
        <v>83</v>
      </c>
      <c r="BK201" s="194">
        <f t="shared" si="9"/>
        <v>0</v>
      </c>
      <c r="BL201" s="16" t="s">
        <v>128</v>
      </c>
      <c r="BM201" s="193" t="s">
        <v>299</v>
      </c>
    </row>
    <row r="202" spans="1:65" s="2" customFormat="1" ht="24.2" customHeight="1">
      <c r="A202" s="33"/>
      <c r="B202" s="34"/>
      <c r="C202" s="181" t="s">
        <v>300</v>
      </c>
      <c r="D202" s="181" t="s">
        <v>124</v>
      </c>
      <c r="E202" s="182" t="s">
        <v>301</v>
      </c>
      <c r="F202" s="183" t="s">
        <v>302</v>
      </c>
      <c r="G202" s="184" t="s">
        <v>210</v>
      </c>
      <c r="H202" s="185">
        <v>13.9</v>
      </c>
      <c r="I202" s="186"/>
      <c r="J202" s="187">
        <f t="shared" si="0"/>
        <v>0</v>
      </c>
      <c r="K202" s="188"/>
      <c r="L202" s="38"/>
      <c r="M202" s="189" t="s">
        <v>1</v>
      </c>
      <c r="N202" s="190" t="s">
        <v>43</v>
      </c>
      <c r="O202" s="70"/>
      <c r="P202" s="191">
        <f t="shared" si="1"/>
        <v>0</v>
      </c>
      <c r="Q202" s="191">
        <v>0</v>
      </c>
      <c r="R202" s="191">
        <f t="shared" si="2"/>
        <v>0</v>
      </c>
      <c r="S202" s="191">
        <v>0</v>
      </c>
      <c r="T202" s="192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3" t="s">
        <v>128</v>
      </c>
      <c r="AT202" s="193" t="s">
        <v>124</v>
      </c>
      <c r="AU202" s="193" t="s">
        <v>85</v>
      </c>
      <c r="AY202" s="16" t="s">
        <v>122</v>
      </c>
      <c r="BE202" s="194">
        <f t="shared" si="4"/>
        <v>0</v>
      </c>
      <c r="BF202" s="194">
        <f t="shared" si="5"/>
        <v>0</v>
      </c>
      <c r="BG202" s="194">
        <f t="shared" si="6"/>
        <v>0</v>
      </c>
      <c r="BH202" s="194">
        <f t="shared" si="7"/>
        <v>0</v>
      </c>
      <c r="BI202" s="194">
        <f t="shared" si="8"/>
        <v>0</v>
      </c>
      <c r="BJ202" s="16" t="s">
        <v>83</v>
      </c>
      <c r="BK202" s="194">
        <f t="shared" si="9"/>
        <v>0</v>
      </c>
      <c r="BL202" s="16" t="s">
        <v>128</v>
      </c>
      <c r="BM202" s="193" t="s">
        <v>303</v>
      </c>
    </row>
    <row r="203" spans="1:65" s="2" customFormat="1" ht="16.5" customHeight="1">
      <c r="A203" s="33"/>
      <c r="B203" s="34"/>
      <c r="C203" s="181" t="s">
        <v>304</v>
      </c>
      <c r="D203" s="181" t="s">
        <v>124</v>
      </c>
      <c r="E203" s="182" t="s">
        <v>305</v>
      </c>
      <c r="F203" s="183" t="s">
        <v>306</v>
      </c>
      <c r="G203" s="184" t="s">
        <v>210</v>
      </c>
      <c r="H203" s="185">
        <v>13.9</v>
      </c>
      <c r="I203" s="186"/>
      <c r="J203" s="187">
        <f t="shared" si="0"/>
        <v>0</v>
      </c>
      <c r="K203" s="188"/>
      <c r="L203" s="38"/>
      <c r="M203" s="189" t="s">
        <v>1</v>
      </c>
      <c r="N203" s="190" t="s">
        <v>43</v>
      </c>
      <c r="O203" s="70"/>
      <c r="P203" s="191">
        <f t="shared" si="1"/>
        <v>0</v>
      </c>
      <c r="Q203" s="191">
        <v>0</v>
      </c>
      <c r="R203" s="191">
        <f t="shared" si="2"/>
        <v>0</v>
      </c>
      <c r="S203" s="191">
        <v>0</v>
      </c>
      <c r="T203" s="192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3" t="s">
        <v>128</v>
      </c>
      <c r="AT203" s="193" t="s">
        <v>124</v>
      </c>
      <c r="AU203" s="193" t="s">
        <v>85</v>
      </c>
      <c r="AY203" s="16" t="s">
        <v>122</v>
      </c>
      <c r="BE203" s="194">
        <f t="shared" si="4"/>
        <v>0</v>
      </c>
      <c r="BF203" s="194">
        <f t="shared" si="5"/>
        <v>0</v>
      </c>
      <c r="BG203" s="194">
        <f t="shared" si="6"/>
        <v>0</v>
      </c>
      <c r="BH203" s="194">
        <f t="shared" si="7"/>
        <v>0</v>
      </c>
      <c r="BI203" s="194">
        <f t="shared" si="8"/>
        <v>0</v>
      </c>
      <c r="BJ203" s="16" t="s">
        <v>83</v>
      </c>
      <c r="BK203" s="194">
        <f t="shared" si="9"/>
        <v>0</v>
      </c>
      <c r="BL203" s="16" t="s">
        <v>128</v>
      </c>
      <c r="BM203" s="193" t="s">
        <v>307</v>
      </c>
    </row>
    <row r="204" spans="1:65" s="2" customFormat="1" ht="24.2" customHeight="1">
      <c r="A204" s="33"/>
      <c r="B204" s="34"/>
      <c r="C204" s="181" t="s">
        <v>308</v>
      </c>
      <c r="D204" s="181" t="s">
        <v>124</v>
      </c>
      <c r="E204" s="182" t="s">
        <v>309</v>
      </c>
      <c r="F204" s="183" t="s">
        <v>310</v>
      </c>
      <c r="G204" s="184" t="s">
        <v>274</v>
      </c>
      <c r="H204" s="185">
        <v>2</v>
      </c>
      <c r="I204" s="186"/>
      <c r="J204" s="187">
        <f t="shared" si="0"/>
        <v>0</v>
      </c>
      <c r="K204" s="188"/>
      <c r="L204" s="38"/>
      <c r="M204" s="189" t="s">
        <v>1</v>
      </c>
      <c r="N204" s="190" t="s">
        <v>43</v>
      </c>
      <c r="O204" s="70"/>
      <c r="P204" s="191">
        <f t="shared" si="1"/>
        <v>0</v>
      </c>
      <c r="Q204" s="191">
        <v>0.45937</v>
      </c>
      <c r="R204" s="191">
        <f t="shared" si="2"/>
        <v>0.91874</v>
      </c>
      <c r="S204" s="191">
        <v>0</v>
      </c>
      <c r="T204" s="192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3" t="s">
        <v>128</v>
      </c>
      <c r="AT204" s="193" t="s">
        <v>124</v>
      </c>
      <c r="AU204" s="193" t="s">
        <v>85</v>
      </c>
      <c r="AY204" s="16" t="s">
        <v>122</v>
      </c>
      <c r="BE204" s="194">
        <f t="shared" si="4"/>
        <v>0</v>
      </c>
      <c r="BF204" s="194">
        <f t="shared" si="5"/>
        <v>0</v>
      </c>
      <c r="BG204" s="194">
        <f t="shared" si="6"/>
        <v>0</v>
      </c>
      <c r="BH204" s="194">
        <f t="shared" si="7"/>
        <v>0</v>
      </c>
      <c r="BI204" s="194">
        <f t="shared" si="8"/>
        <v>0</v>
      </c>
      <c r="BJ204" s="16" t="s">
        <v>83</v>
      </c>
      <c r="BK204" s="194">
        <f t="shared" si="9"/>
        <v>0</v>
      </c>
      <c r="BL204" s="16" t="s">
        <v>128</v>
      </c>
      <c r="BM204" s="193" t="s">
        <v>311</v>
      </c>
    </row>
    <row r="205" spans="1:65" s="2" customFormat="1" ht="24.2" customHeight="1">
      <c r="A205" s="33"/>
      <c r="B205" s="34"/>
      <c r="C205" s="181" t="s">
        <v>312</v>
      </c>
      <c r="D205" s="181" t="s">
        <v>124</v>
      </c>
      <c r="E205" s="182" t="s">
        <v>313</v>
      </c>
      <c r="F205" s="183" t="s">
        <v>314</v>
      </c>
      <c r="G205" s="184" t="s">
        <v>274</v>
      </c>
      <c r="H205" s="185">
        <v>1</v>
      </c>
      <c r="I205" s="186"/>
      <c r="J205" s="187">
        <f t="shared" si="0"/>
        <v>0</v>
      </c>
      <c r="K205" s="188"/>
      <c r="L205" s="38"/>
      <c r="M205" s="189" t="s">
        <v>1</v>
      </c>
      <c r="N205" s="190" t="s">
        <v>43</v>
      </c>
      <c r="O205" s="70"/>
      <c r="P205" s="191">
        <f t="shared" si="1"/>
        <v>0</v>
      </c>
      <c r="Q205" s="191">
        <v>1.92655</v>
      </c>
      <c r="R205" s="191">
        <f t="shared" si="2"/>
        <v>1.92655</v>
      </c>
      <c r="S205" s="191">
        <v>0</v>
      </c>
      <c r="T205" s="192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3" t="s">
        <v>128</v>
      </c>
      <c r="AT205" s="193" t="s">
        <v>124</v>
      </c>
      <c r="AU205" s="193" t="s">
        <v>85</v>
      </c>
      <c r="AY205" s="16" t="s">
        <v>122</v>
      </c>
      <c r="BE205" s="194">
        <f t="shared" si="4"/>
        <v>0</v>
      </c>
      <c r="BF205" s="194">
        <f t="shared" si="5"/>
        <v>0</v>
      </c>
      <c r="BG205" s="194">
        <f t="shared" si="6"/>
        <v>0</v>
      </c>
      <c r="BH205" s="194">
        <f t="shared" si="7"/>
        <v>0</v>
      </c>
      <c r="BI205" s="194">
        <f t="shared" si="8"/>
        <v>0</v>
      </c>
      <c r="BJ205" s="16" t="s">
        <v>83</v>
      </c>
      <c r="BK205" s="194">
        <f t="shared" si="9"/>
        <v>0</v>
      </c>
      <c r="BL205" s="16" t="s">
        <v>128</v>
      </c>
      <c r="BM205" s="193" t="s">
        <v>315</v>
      </c>
    </row>
    <row r="206" spans="1:65" s="2" customFormat="1" ht="24.2" customHeight="1">
      <c r="A206" s="33"/>
      <c r="B206" s="34"/>
      <c r="C206" s="218" t="s">
        <v>316</v>
      </c>
      <c r="D206" s="218" t="s">
        <v>177</v>
      </c>
      <c r="E206" s="219" t="s">
        <v>317</v>
      </c>
      <c r="F206" s="220" t="s">
        <v>318</v>
      </c>
      <c r="G206" s="221" t="s">
        <v>274</v>
      </c>
      <c r="H206" s="222">
        <v>1</v>
      </c>
      <c r="I206" s="223"/>
      <c r="J206" s="224">
        <f t="shared" si="0"/>
        <v>0</v>
      </c>
      <c r="K206" s="225"/>
      <c r="L206" s="226"/>
      <c r="M206" s="227" t="s">
        <v>1</v>
      </c>
      <c r="N206" s="228" t="s">
        <v>43</v>
      </c>
      <c r="O206" s="70"/>
      <c r="P206" s="191">
        <f t="shared" si="1"/>
        <v>0</v>
      </c>
      <c r="Q206" s="191">
        <v>1.6140000000000001</v>
      </c>
      <c r="R206" s="191">
        <f t="shared" si="2"/>
        <v>1.6140000000000001</v>
      </c>
      <c r="S206" s="191">
        <v>0</v>
      </c>
      <c r="T206" s="192">
        <f t="shared" si="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3" t="s">
        <v>167</v>
      </c>
      <c r="AT206" s="193" t="s">
        <v>177</v>
      </c>
      <c r="AU206" s="193" t="s">
        <v>85</v>
      </c>
      <c r="AY206" s="16" t="s">
        <v>122</v>
      </c>
      <c r="BE206" s="194">
        <f t="shared" si="4"/>
        <v>0</v>
      </c>
      <c r="BF206" s="194">
        <f t="shared" si="5"/>
        <v>0</v>
      </c>
      <c r="BG206" s="194">
        <f t="shared" si="6"/>
        <v>0</v>
      </c>
      <c r="BH206" s="194">
        <f t="shared" si="7"/>
        <v>0</v>
      </c>
      <c r="BI206" s="194">
        <f t="shared" si="8"/>
        <v>0</v>
      </c>
      <c r="BJ206" s="16" t="s">
        <v>83</v>
      </c>
      <c r="BK206" s="194">
        <f t="shared" si="9"/>
        <v>0</v>
      </c>
      <c r="BL206" s="16" t="s">
        <v>128</v>
      </c>
      <c r="BM206" s="193" t="s">
        <v>319</v>
      </c>
    </row>
    <row r="207" spans="1:65" s="2" customFormat="1" ht="24.2" customHeight="1">
      <c r="A207" s="33"/>
      <c r="B207" s="34"/>
      <c r="C207" s="218" t="s">
        <v>320</v>
      </c>
      <c r="D207" s="218" t="s">
        <v>177</v>
      </c>
      <c r="E207" s="219" t="s">
        <v>321</v>
      </c>
      <c r="F207" s="220" t="s">
        <v>322</v>
      </c>
      <c r="G207" s="221" t="s">
        <v>274</v>
      </c>
      <c r="H207" s="222">
        <v>1</v>
      </c>
      <c r="I207" s="223"/>
      <c r="J207" s="224">
        <f t="shared" si="0"/>
        <v>0</v>
      </c>
      <c r="K207" s="225"/>
      <c r="L207" s="226"/>
      <c r="M207" s="227" t="s">
        <v>1</v>
      </c>
      <c r="N207" s="228" t="s">
        <v>43</v>
      </c>
      <c r="O207" s="70"/>
      <c r="P207" s="191">
        <f t="shared" si="1"/>
        <v>0</v>
      </c>
      <c r="Q207" s="191">
        <v>0.52600000000000002</v>
      </c>
      <c r="R207" s="191">
        <f t="shared" si="2"/>
        <v>0.52600000000000002</v>
      </c>
      <c r="S207" s="191">
        <v>0</v>
      </c>
      <c r="T207" s="192">
        <f t="shared" si="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3" t="s">
        <v>167</v>
      </c>
      <c r="AT207" s="193" t="s">
        <v>177</v>
      </c>
      <c r="AU207" s="193" t="s">
        <v>85</v>
      </c>
      <c r="AY207" s="16" t="s">
        <v>122</v>
      </c>
      <c r="BE207" s="194">
        <f t="shared" si="4"/>
        <v>0</v>
      </c>
      <c r="BF207" s="194">
        <f t="shared" si="5"/>
        <v>0</v>
      </c>
      <c r="BG207" s="194">
        <f t="shared" si="6"/>
        <v>0</v>
      </c>
      <c r="BH207" s="194">
        <f t="shared" si="7"/>
        <v>0</v>
      </c>
      <c r="BI207" s="194">
        <f t="shared" si="8"/>
        <v>0</v>
      </c>
      <c r="BJ207" s="16" t="s">
        <v>83</v>
      </c>
      <c r="BK207" s="194">
        <f t="shared" si="9"/>
        <v>0</v>
      </c>
      <c r="BL207" s="16" t="s">
        <v>128</v>
      </c>
      <c r="BM207" s="193" t="s">
        <v>323</v>
      </c>
    </row>
    <row r="208" spans="1:65" s="2" customFormat="1" ht="24.2" customHeight="1">
      <c r="A208" s="33"/>
      <c r="B208" s="34"/>
      <c r="C208" s="218" t="s">
        <v>324</v>
      </c>
      <c r="D208" s="218" t="s">
        <v>177</v>
      </c>
      <c r="E208" s="219" t="s">
        <v>325</v>
      </c>
      <c r="F208" s="220" t="s">
        <v>326</v>
      </c>
      <c r="G208" s="221" t="s">
        <v>274</v>
      </c>
      <c r="H208" s="222">
        <v>1</v>
      </c>
      <c r="I208" s="223"/>
      <c r="J208" s="224">
        <f t="shared" si="0"/>
        <v>0</v>
      </c>
      <c r="K208" s="225"/>
      <c r="L208" s="226"/>
      <c r="M208" s="227" t="s">
        <v>1</v>
      </c>
      <c r="N208" s="228" t="s">
        <v>43</v>
      </c>
      <c r="O208" s="70"/>
      <c r="P208" s="191">
        <f t="shared" si="1"/>
        <v>0</v>
      </c>
      <c r="Q208" s="191">
        <v>0.52100000000000002</v>
      </c>
      <c r="R208" s="191">
        <f t="shared" si="2"/>
        <v>0.52100000000000002</v>
      </c>
      <c r="S208" s="191">
        <v>0</v>
      </c>
      <c r="T208" s="192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3" t="s">
        <v>167</v>
      </c>
      <c r="AT208" s="193" t="s">
        <v>177</v>
      </c>
      <c r="AU208" s="193" t="s">
        <v>85</v>
      </c>
      <c r="AY208" s="16" t="s">
        <v>122</v>
      </c>
      <c r="BE208" s="194">
        <f t="shared" si="4"/>
        <v>0</v>
      </c>
      <c r="BF208" s="194">
        <f t="shared" si="5"/>
        <v>0</v>
      </c>
      <c r="BG208" s="194">
        <f t="shared" si="6"/>
        <v>0</v>
      </c>
      <c r="BH208" s="194">
        <f t="shared" si="7"/>
        <v>0</v>
      </c>
      <c r="BI208" s="194">
        <f t="shared" si="8"/>
        <v>0</v>
      </c>
      <c r="BJ208" s="16" t="s">
        <v>83</v>
      </c>
      <c r="BK208" s="194">
        <f t="shared" si="9"/>
        <v>0</v>
      </c>
      <c r="BL208" s="16" t="s">
        <v>128</v>
      </c>
      <c r="BM208" s="193" t="s">
        <v>327</v>
      </c>
    </row>
    <row r="209" spans="1:65" s="2" customFormat="1" ht="16.5" customHeight="1">
      <c r="A209" s="33"/>
      <c r="B209" s="34"/>
      <c r="C209" s="218" t="s">
        <v>328</v>
      </c>
      <c r="D209" s="218" t="s">
        <v>177</v>
      </c>
      <c r="E209" s="219" t="s">
        <v>329</v>
      </c>
      <c r="F209" s="220" t="s">
        <v>330</v>
      </c>
      <c r="G209" s="221" t="s">
        <v>274</v>
      </c>
      <c r="H209" s="222">
        <v>2</v>
      </c>
      <c r="I209" s="223"/>
      <c r="J209" s="224">
        <f t="shared" si="0"/>
        <v>0</v>
      </c>
      <c r="K209" s="225"/>
      <c r="L209" s="226"/>
      <c r="M209" s="227" t="s">
        <v>1</v>
      </c>
      <c r="N209" s="228" t="s">
        <v>43</v>
      </c>
      <c r="O209" s="70"/>
      <c r="P209" s="191">
        <f t="shared" si="1"/>
        <v>0</v>
      </c>
      <c r="Q209" s="191">
        <v>2E-3</v>
      </c>
      <c r="R209" s="191">
        <f t="shared" si="2"/>
        <v>4.0000000000000001E-3</v>
      </c>
      <c r="S209" s="191">
        <v>0</v>
      </c>
      <c r="T209" s="192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3" t="s">
        <v>167</v>
      </c>
      <c r="AT209" s="193" t="s">
        <v>177</v>
      </c>
      <c r="AU209" s="193" t="s">
        <v>85</v>
      </c>
      <c r="AY209" s="16" t="s">
        <v>122</v>
      </c>
      <c r="BE209" s="194">
        <f t="shared" si="4"/>
        <v>0</v>
      </c>
      <c r="BF209" s="194">
        <f t="shared" si="5"/>
        <v>0</v>
      </c>
      <c r="BG209" s="194">
        <f t="shared" si="6"/>
        <v>0</v>
      </c>
      <c r="BH209" s="194">
        <f t="shared" si="7"/>
        <v>0</v>
      </c>
      <c r="BI209" s="194">
        <f t="shared" si="8"/>
        <v>0</v>
      </c>
      <c r="BJ209" s="16" t="s">
        <v>83</v>
      </c>
      <c r="BK209" s="194">
        <f t="shared" si="9"/>
        <v>0</v>
      </c>
      <c r="BL209" s="16" t="s">
        <v>128</v>
      </c>
      <c r="BM209" s="193" t="s">
        <v>331</v>
      </c>
    </row>
    <row r="210" spans="1:65" s="2" customFormat="1" ht="24.2" customHeight="1">
      <c r="A210" s="33"/>
      <c r="B210" s="34"/>
      <c r="C210" s="181" t="s">
        <v>332</v>
      </c>
      <c r="D210" s="181" t="s">
        <v>124</v>
      </c>
      <c r="E210" s="182" t="s">
        <v>333</v>
      </c>
      <c r="F210" s="183" t="s">
        <v>334</v>
      </c>
      <c r="G210" s="184" t="s">
        <v>274</v>
      </c>
      <c r="H210" s="185">
        <v>1</v>
      </c>
      <c r="I210" s="186"/>
      <c r="J210" s="187">
        <f t="shared" si="0"/>
        <v>0</v>
      </c>
      <c r="K210" s="188"/>
      <c r="L210" s="38"/>
      <c r="M210" s="189" t="s">
        <v>1</v>
      </c>
      <c r="N210" s="190" t="s">
        <v>43</v>
      </c>
      <c r="O210" s="70"/>
      <c r="P210" s="191">
        <f t="shared" si="1"/>
        <v>0</v>
      </c>
      <c r="Q210" s="191">
        <v>0</v>
      </c>
      <c r="R210" s="191">
        <f t="shared" si="2"/>
        <v>0</v>
      </c>
      <c r="S210" s="191">
        <v>0.02</v>
      </c>
      <c r="T210" s="192">
        <f t="shared" si="3"/>
        <v>0.02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3" t="s">
        <v>128</v>
      </c>
      <c r="AT210" s="193" t="s">
        <v>124</v>
      </c>
      <c r="AU210" s="193" t="s">
        <v>85</v>
      </c>
      <c r="AY210" s="16" t="s">
        <v>122</v>
      </c>
      <c r="BE210" s="194">
        <f t="shared" si="4"/>
        <v>0</v>
      </c>
      <c r="BF210" s="194">
        <f t="shared" si="5"/>
        <v>0</v>
      </c>
      <c r="BG210" s="194">
        <f t="shared" si="6"/>
        <v>0</v>
      </c>
      <c r="BH210" s="194">
        <f t="shared" si="7"/>
        <v>0</v>
      </c>
      <c r="BI210" s="194">
        <f t="shared" si="8"/>
        <v>0</v>
      </c>
      <c r="BJ210" s="16" t="s">
        <v>83</v>
      </c>
      <c r="BK210" s="194">
        <f t="shared" si="9"/>
        <v>0</v>
      </c>
      <c r="BL210" s="16" t="s">
        <v>128</v>
      </c>
      <c r="BM210" s="193" t="s">
        <v>335</v>
      </c>
    </row>
    <row r="211" spans="1:65" s="2" customFormat="1" ht="37.9" customHeight="1">
      <c r="A211" s="33"/>
      <c r="B211" s="34"/>
      <c r="C211" s="181" t="s">
        <v>336</v>
      </c>
      <c r="D211" s="181" t="s">
        <v>124</v>
      </c>
      <c r="E211" s="182" t="s">
        <v>337</v>
      </c>
      <c r="F211" s="183" t="s">
        <v>338</v>
      </c>
      <c r="G211" s="184" t="s">
        <v>274</v>
      </c>
      <c r="H211" s="185">
        <v>1</v>
      </c>
      <c r="I211" s="186"/>
      <c r="J211" s="187">
        <f t="shared" si="0"/>
        <v>0</v>
      </c>
      <c r="K211" s="188"/>
      <c r="L211" s="38"/>
      <c r="M211" s="189" t="s">
        <v>1</v>
      </c>
      <c r="N211" s="190" t="s">
        <v>43</v>
      </c>
      <c r="O211" s="70"/>
      <c r="P211" s="191">
        <f t="shared" si="1"/>
        <v>0</v>
      </c>
      <c r="Q211" s="191">
        <v>0.09</v>
      </c>
      <c r="R211" s="191">
        <f t="shared" si="2"/>
        <v>0.09</v>
      </c>
      <c r="S211" s="191">
        <v>0</v>
      </c>
      <c r="T211" s="192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3" t="s">
        <v>128</v>
      </c>
      <c r="AT211" s="193" t="s">
        <v>124</v>
      </c>
      <c r="AU211" s="193" t="s">
        <v>85</v>
      </c>
      <c r="AY211" s="16" t="s">
        <v>122</v>
      </c>
      <c r="BE211" s="194">
        <f t="shared" si="4"/>
        <v>0</v>
      </c>
      <c r="BF211" s="194">
        <f t="shared" si="5"/>
        <v>0</v>
      </c>
      <c r="BG211" s="194">
        <f t="shared" si="6"/>
        <v>0</v>
      </c>
      <c r="BH211" s="194">
        <f t="shared" si="7"/>
        <v>0</v>
      </c>
      <c r="BI211" s="194">
        <f t="shared" si="8"/>
        <v>0</v>
      </c>
      <c r="BJ211" s="16" t="s">
        <v>83</v>
      </c>
      <c r="BK211" s="194">
        <f t="shared" si="9"/>
        <v>0</v>
      </c>
      <c r="BL211" s="16" t="s">
        <v>128</v>
      </c>
      <c r="BM211" s="193" t="s">
        <v>339</v>
      </c>
    </row>
    <row r="212" spans="1:65" s="2" customFormat="1" ht="24.2" customHeight="1">
      <c r="A212" s="33"/>
      <c r="B212" s="34"/>
      <c r="C212" s="218" t="s">
        <v>340</v>
      </c>
      <c r="D212" s="218" t="s">
        <v>177</v>
      </c>
      <c r="E212" s="219" t="s">
        <v>341</v>
      </c>
      <c r="F212" s="220" t="s">
        <v>342</v>
      </c>
      <c r="G212" s="221" t="s">
        <v>274</v>
      </c>
      <c r="H212" s="222">
        <v>1</v>
      </c>
      <c r="I212" s="223"/>
      <c r="J212" s="224">
        <f t="shared" si="0"/>
        <v>0</v>
      </c>
      <c r="K212" s="225"/>
      <c r="L212" s="226"/>
      <c r="M212" s="227" t="s">
        <v>1</v>
      </c>
      <c r="N212" s="228" t="s">
        <v>43</v>
      </c>
      <c r="O212" s="70"/>
      <c r="P212" s="191">
        <f t="shared" si="1"/>
        <v>0</v>
      </c>
      <c r="Q212" s="191">
        <v>0.19600000000000001</v>
      </c>
      <c r="R212" s="191">
        <f t="shared" si="2"/>
        <v>0.19600000000000001</v>
      </c>
      <c r="S212" s="191">
        <v>0</v>
      </c>
      <c r="T212" s="192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3" t="s">
        <v>167</v>
      </c>
      <c r="AT212" s="193" t="s">
        <v>177</v>
      </c>
      <c r="AU212" s="193" t="s">
        <v>85</v>
      </c>
      <c r="AY212" s="16" t="s">
        <v>122</v>
      </c>
      <c r="BE212" s="194">
        <f t="shared" si="4"/>
        <v>0</v>
      </c>
      <c r="BF212" s="194">
        <f t="shared" si="5"/>
        <v>0</v>
      </c>
      <c r="BG212" s="194">
        <f t="shared" si="6"/>
        <v>0</v>
      </c>
      <c r="BH212" s="194">
        <f t="shared" si="7"/>
        <v>0</v>
      </c>
      <c r="BI212" s="194">
        <f t="shared" si="8"/>
        <v>0</v>
      </c>
      <c r="BJ212" s="16" t="s">
        <v>83</v>
      </c>
      <c r="BK212" s="194">
        <f t="shared" si="9"/>
        <v>0</v>
      </c>
      <c r="BL212" s="16" t="s">
        <v>128</v>
      </c>
      <c r="BM212" s="193" t="s">
        <v>343</v>
      </c>
    </row>
    <row r="213" spans="1:65" s="2" customFormat="1" ht="16.5" customHeight="1">
      <c r="A213" s="33"/>
      <c r="B213" s="34"/>
      <c r="C213" s="181" t="s">
        <v>344</v>
      </c>
      <c r="D213" s="181" t="s">
        <v>124</v>
      </c>
      <c r="E213" s="182" t="s">
        <v>345</v>
      </c>
      <c r="F213" s="183" t="s">
        <v>346</v>
      </c>
      <c r="G213" s="184" t="s">
        <v>274</v>
      </c>
      <c r="H213" s="185">
        <v>1</v>
      </c>
      <c r="I213" s="186"/>
      <c r="J213" s="187">
        <f t="shared" si="0"/>
        <v>0</v>
      </c>
      <c r="K213" s="188"/>
      <c r="L213" s="38"/>
      <c r="M213" s="189" t="s">
        <v>1</v>
      </c>
      <c r="N213" s="190" t="s">
        <v>43</v>
      </c>
      <c r="O213" s="70"/>
      <c r="P213" s="191">
        <f t="shared" si="1"/>
        <v>0</v>
      </c>
      <c r="Q213" s="191">
        <v>0.04</v>
      </c>
      <c r="R213" s="191">
        <f t="shared" si="2"/>
        <v>0.04</v>
      </c>
      <c r="S213" s="191">
        <v>0</v>
      </c>
      <c r="T213" s="192">
        <f t="shared" si="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3" t="s">
        <v>128</v>
      </c>
      <c r="AT213" s="193" t="s">
        <v>124</v>
      </c>
      <c r="AU213" s="193" t="s">
        <v>85</v>
      </c>
      <c r="AY213" s="16" t="s">
        <v>122</v>
      </c>
      <c r="BE213" s="194">
        <f t="shared" si="4"/>
        <v>0</v>
      </c>
      <c r="BF213" s="194">
        <f t="shared" si="5"/>
        <v>0</v>
      </c>
      <c r="BG213" s="194">
        <f t="shared" si="6"/>
        <v>0</v>
      </c>
      <c r="BH213" s="194">
        <f t="shared" si="7"/>
        <v>0</v>
      </c>
      <c r="BI213" s="194">
        <f t="shared" si="8"/>
        <v>0</v>
      </c>
      <c r="BJ213" s="16" t="s">
        <v>83</v>
      </c>
      <c r="BK213" s="194">
        <f t="shared" si="9"/>
        <v>0</v>
      </c>
      <c r="BL213" s="16" t="s">
        <v>128</v>
      </c>
      <c r="BM213" s="193" t="s">
        <v>347</v>
      </c>
    </row>
    <row r="214" spans="1:65" s="2" customFormat="1" ht="16.5" customHeight="1">
      <c r="A214" s="33"/>
      <c r="B214" s="34"/>
      <c r="C214" s="218" t="s">
        <v>348</v>
      </c>
      <c r="D214" s="218" t="s">
        <v>177</v>
      </c>
      <c r="E214" s="219" t="s">
        <v>349</v>
      </c>
      <c r="F214" s="220" t="s">
        <v>350</v>
      </c>
      <c r="G214" s="221" t="s">
        <v>274</v>
      </c>
      <c r="H214" s="222">
        <v>1</v>
      </c>
      <c r="I214" s="223"/>
      <c r="J214" s="224">
        <f t="shared" si="0"/>
        <v>0</v>
      </c>
      <c r="K214" s="225"/>
      <c r="L214" s="226"/>
      <c r="M214" s="227" t="s">
        <v>1</v>
      </c>
      <c r="N214" s="228" t="s">
        <v>43</v>
      </c>
      <c r="O214" s="70"/>
      <c r="P214" s="191">
        <f t="shared" si="1"/>
        <v>0</v>
      </c>
      <c r="Q214" s="191">
        <v>7.3000000000000001E-3</v>
      </c>
      <c r="R214" s="191">
        <f t="shared" si="2"/>
        <v>7.3000000000000001E-3</v>
      </c>
      <c r="S214" s="191">
        <v>0</v>
      </c>
      <c r="T214" s="192">
        <f t="shared" si="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3" t="s">
        <v>167</v>
      </c>
      <c r="AT214" s="193" t="s">
        <v>177</v>
      </c>
      <c r="AU214" s="193" t="s">
        <v>85</v>
      </c>
      <c r="AY214" s="16" t="s">
        <v>122</v>
      </c>
      <c r="BE214" s="194">
        <f t="shared" si="4"/>
        <v>0</v>
      </c>
      <c r="BF214" s="194">
        <f t="shared" si="5"/>
        <v>0</v>
      </c>
      <c r="BG214" s="194">
        <f t="shared" si="6"/>
        <v>0</v>
      </c>
      <c r="BH214" s="194">
        <f t="shared" si="7"/>
        <v>0</v>
      </c>
      <c r="BI214" s="194">
        <f t="shared" si="8"/>
        <v>0</v>
      </c>
      <c r="BJ214" s="16" t="s">
        <v>83</v>
      </c>
      <c r="BK214" s="194">
        <f t="shared" si="9"/>
        <v>0</v>
      </c>
      <c r="BL214" s="16" t="s">
        <v>128</v>
      </c>
      <c r="BM214" s="193" t="s">
        <v>351</v>
      </c>
    </row>
    <row r="215" spans="1:65" s="2" customFormat="1" ht="16.5" customHeight="1">
      <c r="A215" s="33"/>
      <c r="B215" s="34"/>
      <c r="C215" s="181" t="s">
        <v>352</v>
      </c>
      <c r="D215" s="181" t="s">
        <v>124</v>
      </c>
      <c r="E215" s="182" t="s">
        <v>353</v>
      </c>
      <c r="F215" s="183" t="s">
        <v>354</v>
      </c>
      <c r="G215" s="184" t="s">
        <v>210</v>
      </c>
      <c r="H215" s="185">
        <v>20.9</v>
      </c>
      <c r="I215" s="186"/>
      <c r="J215" s="187">
        <f t="shared" si="0"/>
        <v>0</v>
      </c>
      <c r="K215" s="188"/>
      <c r="L215" s="38"/>
      <c r="M215" s="189" t="s">
        <v>1</v>
      </c>
      <c r="N215" s="190" t="s">
        <v>43</v>
      </c>
      <c r="O215" s="70"/>
      <c r="P215" s="191">
        <f t="shared" si="1"/>
        <v>0</v>
      </c>
      <c r="Q215" s="191">
        <v>1.9000000000000001E-4</v>
      </c>
      <c r="R215" s="191">
        <f t="shared" si="2"/>
        <v>3.9709999999999997E-3</v>
      </c>
      <c r="S215" s="191">
        <v>0</v>
      </c>
      <c r="T215" s="192">
        <f t="shared" si="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3" t="s">
        <v>128</v>
      </c>
      <c r="AT215" s="193" t="s">
        <v>124</v>
      </c>
      <c r="AU215" s="193" t="s">
        <v>85</v>
      </c>
      <c r="AY215" s="16" t="s">
        <v>122</v>
      </c>
      <c r="BE215" s="194">
        <f t="shared" si="4"/>
        <v>0</v>
      </c>
      <c r="BF215" s="194">
        <f t="shared" si="5"/>
        <v>0</v>
      </c>
      <c r="BG215" s="194">
        <f t="shared" si="6"/>
        <v>0</v>
      </c>
      <c r="BH215" s="194">
        <f t="shared" si="7"/>
        <v>0</v>
      </c>
      <c r="BI215" s="194">
        <f t="shared" si="8"/>
        <v>0</v>
      </c>
      <c r="BJ215" s="16" t="s">
        <v>83</v>
      </c>
      <c r="BK215" s="194">
        <f t="shared" si="9"/>
        <v>0</v>
      </c>
      <c r="BL215" s="16" t="s">
        <v>128</v>
      </c>
      <c r="BM215" s="193" t="s">
        <v>355</v>
      </c>
    </row>
    <row r="216" spans="1:65" s="13" customFormat="1" ht="11.25">
      <c r="B216" s="195"/>
      <c r="C216" s="196"/>
      <c r="D216" s="197" t="s">
        <v>134</v>
      </c>
      <c r="E216" s="198" t="s">
        <v>1</v>
      </c>
      <c r="F216" s="199" t="s">
        <v>356</v>
      </c>
      <c r="G216" s="196"/>
      <c r="H216" s="200">
        <v>20.9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134</v>
      </c>
      <c r="AU216" s="206" t="s">
        <v>85</v>
      </c>
      <c r="AV216" s="13" t="s">
        <v>85</v>
      </c>
      <c r="AW216" s="13" t="s">
        <v>33</v>
      </c>
      <c r="AX216" s="13" t="s">
        <v>83</v>
      </c>
      <c r="AY216" s="206" t="s">
        <v>122</v>
      </c>
    </row>
    <row r="217" spans="1:65" s="2" customFormat="1" ht="24.2" customHeight="1">
      <c r="A217" s="33"/>
      <c r="B217" s="34"/>
      <c r="C217" s="181" t="s">
        <v>357</v>
      </c>
      <c r="D217" s="181" t="s">
        <v>124</v>
      </c>
      <c r="E217" s="182" t="s">
        <v>358</v>
      </c>
      <c r="F217" s="183" t="s">
        <v>359</v>
      </c>
      <c r="G217" s="184" t="s">
        <v>210</v>
      </c>
      <c r="H217" s="185">
        <v>11.9</v>
      </c>
      <c r="I217" s="186"/>
      <c r="J217" s="187">
        <f>ROUND(I217*H217,2)</f>
        <v>0</v>
      </c>
      <c r="K217" s="188"/>
      <c r="L217" s="38"/>
      <c r="M217" s="189" t="s">
        <v>1</v>
      </c>
      <c r="N217" s="190" t="s">
        <v>43</v>
      </c>
      <c r="O217" s="70"/>
      <c r="P217" s="191">
        <f>O217*H217</f>
        <v>0</v>
      </c>
      <c r="Q217" s="191">
        <v>9.0000000000000006E-5</v>
      </c>
      <c r="R217" s="191">
        <f>Q217*H217</f>
        <v>1.0710000000000001E-3</v>
      </c>
      <c r="S217" s="191">
        <v>0</v>
      </c>
      <c r="T217" s="19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3" t="s">
        <v>128</v>
      </c>
      <c r="AT217" s="193" t="s">
        <v>124</v>
      </c>
      <c r="AU217" s="193" t="s">
        <v>85</v>
      </c>
      <c r="AY217" s="16" t="s">
        <v>122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16" t="s">
        <v>83</v>
      </c>
      <c r="BK217" s="194">
        <f>ROUND(I217*H217,2)</f>
        <v>0</v>
      </c>
      <c r="BL217" s="16" t="s">
        <v>128</v>
      </c>
      <c r="BM217" s="193" t="s">
        <v>360</v>
      </c>
    </row>
    <row r="218" spans="1:65" s="2" customFormat="1" ht="24.2" customHeight="1">
      <c r="A218" s="33"/>
      <c r="B218" s="34"/>
      <c r="C218" s="181" t="s">
        <v>361</v>
      </c>
      <c r="D218" s="181" t="s">
        <v>124</v>
      </c>
      <c r="E218" s="182" t="s">
        <v>362</v>
      </c>
      <c r="F218" s="183" t="s">
        <v>363</v>
      </c>
      <c r="G218" s="184" t="s">
        <v>364</v>
      </c>
      <c r="H218" s="185">
        <v>1</v>
      </c>
      <c r="I218" s="186"/>
      <c r="J218" s="187">
        <f>ROUND(I218*H218,2)</f>
        <v>0</v>
      </c>
      <c r="K218" s="188"/>
      <c r="L218" s="38"/>
      <c r="M218" s="189" t="s">
        <v>1</v>
      </c>
      <c r="N218" s="190" t="s">
        <v>43</v>
      </c>
      <c r="O218" s="70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3" t="s">
        <v>128</v>
      </c>
      <c r="AT218" s="193" t="s">
        <v>124</v>
      </c>
      <c r="AU218" s="193" t="s">
        <v>85</v>
      </c>
      <c r="AY218" s="16" t="s">
        <v>122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6" t="s">
        <v>83</v>
      </c>
      <c r="BK218" s="194">
        <f>ROUND(I218*H218,2)</f>
        <v>0</v>
      </c>
      <c r="BL218" s="16" t="s">
        <v>128</v>
      </c>
      <c r="BM218" s="193" t="s">
        <v>365</v>
      </c>
    </row>
    <row r="219" spans="1:65" s="2" customFormat="1" ht="16.5" customHeight="1">
      <c r="A219" s="33"/>
      <c r="B219" s="34"/>
      <c r="C219" s="181" t="s">
        <v>366</v>
      </c>
      <c r="D219" s="181" t="s">
        <v>124</v>
      </c>
      <c r="E219" s="182" t="s">
        <v>367</v>
      </c>
      <c r="F219" s="183" t="s">
        <v>368</v>
      </c>
      <c r="G219" s="184" t="s">
        <v>364</v>
      </c>
      <c r="H219" s="185">
        <v>5</v>
      </c>
      <c r="I219" s="186"/>
      <c r="J219" s="187">
        <f>ROUND(I219*H219,2)</f>
        <v>0</v>
      </c>
      <c r="K219" s="188"/>
      <c r="L219" s="38"/>
      <c r="M219" s="189" t="s">
        <v>1</v>
      </c>
      <c r="N219" s="190" t="s">
        <v>43</v>
      </c>
      <c r="O219" s="70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3" t="s">
        <v>128</v>
      </c>
      <c r="AT219" s="193" t="s">
        <v>124</v>
      </c>
      <c r="AU219" s="193" t="s">
        <v>85</v>
      </c>
      <c r="AY219" s="16" t="s">
        <v>122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16" t="s">
        <v>83</v>
      </c>
      <c r="BK219" s="194">
        <f>ROUND(I219*H219,2)</f>
        <v>0</v>
      </c>
      <c r="BL219" s="16" t="s">
        <v>128</v>
      </c>
      <c r="BM219" s="193" t="s">
        <v>369</v>
      </c>
    </row>
    <row r="220" spans="1:65" s="2" customFormat="1" ht="16.5" customHeight="1">
      <c r="A220" s="33"/>
      <c r="B220" s="34"/>
      <c r="C220" s="181" t="s">
        <v>370</v>
      </c>
      <c r="D220" s="181" t="s">
        <v>124</v>
      </c>
      <c r="E220" s="182" t="s">
        <v>371</v>
      </c>
      <c r="F220" s="183" t="s">
        <v>372</v>
      </c>
      <c r="G220" s="184" t="s">
        <v>127</v>
      </c>
      <c r="H220" s="185">
        <v>8</v>
      </c>
      <c r="I220" s="186"/>
      <c r="J220" s="187">
        <f>ROUND(I220*H220,2)</f>
        <v>0</v>
      </c>
      <c r="K220" s="188"/>
      <c r="L220" s="38"/>
      <c r="M220" s="189" t="s">
        <v>1</v>
      </c>
      <c r="N220" s="190" t="s">
        <v>43</v>
      </c>
      <c r="O220" s="70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3" t="s">
        <v>128</v>
      </c>
      <c r="AT220" s="193" t="s">
        <v>124</v>
      </c>
      <c r="AU220" s="193" t="s">
        <v>85</v>
      </c>
      <c r="AY220" s="16" t="s">
        <v>122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6" t="s">
        <v>83</v>
      </c>
      <c r="BK220" s="194">
        <f>ROUND(I220*H220,2)</f>
        <v>0</v>
      </c>
      <c r="BL220" s="16" t="s">
        <v>128</v>
      </c>
      <c r="BM220" s="193" t="s">
        <v>373</v>
      </c>
    </row>
    <row r="221" spans="1:65" s="13" customFormat="1" ht="11.25">
      <c r="B221" s="195"/>
      <c r="C221" s="196"/>
      <c r="D221" s="197" t="s">
        <v>134</v>
      </c>
      <c r="E221" s="198" t="s">
        <v>1</v>
      </c>
      <c r="F221" s="199" t="s">
        <v>374</v>
      </c>
      <c r="G221" s="196"/>
      <c r="H221" s="200">
        <v>8</v>
      </c>
      <c r="I221" s="201"/>
      <c r="J221" s="196"/>
      <c r="K221" s="196"/>
      <c r="L221" s="202"/>
      <c r="M221" s="203"/>
      <c r="N221" s="204"/>
      <c r="O221" s="204"/>
      <c r="P221" s="204"/>
      <c r="Q221" s="204"/>
      <c r="R221" s="204"/>
      <c r="S221" s="204"/>
      <c r="T221" s="205"/>
      <c r="AT221" s="206" t="s">
        <v>134</v>
      </c>
      <c r="AU221" s="206" t="s">
        <v>85</v>
      </c>
      <c r="AV221" s="13" t="s">
        <v>85</v>
      </c>
      <c r="AW221" s="13" t="s">
        <v>33</v>
      </c>
      <c r="AX221" s="13" t="s">
        <v>83</v>
      </c>
      <c r="AY221" s="206" t="s">
        <v>122</v>
      </c>
    </row>
    <row r="222" spans="1:65" s="2" customFormat="1" ht="24.2" customHeight="1">
      <c r="A222" s="33"/>
      <c r="B222" s="34"/>
      <c r="C222" s="218" t="s">
        <v>375</v>
      </c>
      <c r="D222" s="218" t="s">
        <v>177</v>
      </c>
      <c r="E222" s="219" t="s">
        <v>376</v>
      </c>
      <c r="F222" s="220" t="s">
        <v>377</v>
      </c>
      <c r="G222" s="221" t="s">
        <v>274</v>
      </c>
      <c r="H222" s="222">
        <v>1</v>
      </c>
      <c r="I222" s="223"/>
      <c r="J222" s="224">
        <f>ROUND(I222*H222,2)</f>
        <v>0</v>
      </c>
      <c r="K222" s="225"/>
      <c r="L222" s="226"/>
      <c r="M222" s="227" t="s">
        <v>1</v>
      </c>
      <c r="N222" s="228" t="s">
        <v>43</v>
      </c>
      <c r="O222" s="70"/>
      <c r="P222" s="191">
        <f>O222*H222</f>
        <v>0</v>
      </c>
      <c r="Q222" s="191">
        <v>0</v>
      </c>
      <c r="R222" s="191">
        <f>Q222*H222</f>
        <v>0</v>
      </c>
      <c r="S222" s="191">
        <v>0</v>
      </c>
      <c r="T222" s="19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3" t="s">
        <v>167</v>
      </c>
      <c r="AT222" s="193" t="s">
        <v>177</v>
      </c>
      <c r="AU222" s="193" t="s">
        <v>85</v>
      </c>
      <c r="AY222" s="16" t="s">
        <v>122</v>
      </c>
      <c r="BE222" s="194">
        <f>IF(N222="základní",J222,0)</f>
        <v>0</v>
      </c>
      <c r="BF222" s="194">
        <f>IF(N222="snížená",J222,0)</f>
        <v>0</v>
      </c>
      <c r="BG222" s="194">
        <f>IF(N222="zákl. přenesená",J222,0)</f>
        <v>0</v>
      </c>
      <c r="BH222" s="194">
        <f>IF(N222="sníž. přenesená",J222,0)</f>
        <v>0</v>
      </c>
      <c r="BI222" s="194">
        <f>IF(N222="nulová",J222,0)</f>
        <v>0</v>
      </c>
      <c r="BJ222" s="16" t="s">
        <v>83</v>
      </c>
      <c r="BK222" s="194">
        <f>ROUND(I222*H222,2)</f>
        <v>0</v>
      </c>
      <c r="BL222" s="16" t="s">
        <v>128</v>
      </c>
      <c r="BM222" s="193" t="s">
        <v>378</v>
      </c>
    </row>
    <row r="223" spans="1:65" s="2" customFormat="1" ht="24.2" customHeight="1">
      <c r="A223" s="33"/>
      <c r="B223" s="34"/>
      <c r="C223" s="218" t="s">
        <v>379</v>
      </c>
      <c r="D223" s="218" t="s">
        <v>177</v>
      </c>
      <c r="E223" s="219" t="s">
        <v>380</v>
      </c>
      <c r="F223" s="220" t="s">
        <v>381</v>
      </c>
      <c r="G223" s="221" t="s">
        <v>364</v>
      </c>
      <c r="H223" s="222">
        <v>1</v>
      </c>
      <c r="I223" s="223"/>
      <c r="J223" s="224">
        <f>ROUND(I223*H223,2)</f>
        <v>0</v>
      </c>
      <c r="K223" s="225"/>
      <c r="L223" s="226"/>
      <c r="M223" s="227" t="s">
        <v>1</v>
      </c>
      <c r="N223" s="228" t="s">
        <v>43</v>
      </c>
      <c r="O223" s="70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3" t="s">
        <v>167</v>
      </c>
      <c r="AT223" s="193" t="s">
        <v>177</v>
      </c>
      <c r="AU223" s="193" t="s">
        <v>85</v>
      </c>
      <c r="AY223" s="16" t="s">
        <v>122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6" t="s">
        <v>83</v>
      </c>
      <c r="BK223" s="194">
        <f>ROUND(I223*H223,2)</f>
        <v>0</v>
      </c>
      <c r="BL223" s="16" t="s">
        <v>128</v>
      </c>
      <c r="BM223" s="193" t="s">
        <v>382</v>
      </c>
    </row>
    <row r="224" spans="1:65" s="2" customFormat="1" ht="16.5" customHeight="1">
      <c r="A224" s="33"/>
      <c r="B224" s="34"/>
      <c r="C224" s="181" t="s">
        <v>383</v>
      </c>
      <c r="D224" s="181" t="s">
        <v>124</v>
      </c>
      <c r="E224" s="182" t="s">
        <v>384</v>
      </c>
      <c r="F224" s="183" t="s">
        <v>385</v>
      </c>
      <c r="G224" s="184" t="s">
        <v>127</v>
      </c>
      <c r="H224" s="185">
        <v>6</v>
      </c>
      <c r="I224" s="186"/>
      <c r="J224" s="187">
        <f>ROUND(I224*H224,2)</f>
        <v>0</v>
      </c>
      <c r="K224" s="188"/>
      <c r="L224" s="38"/>
      <c r="M224" s="189" t="s">
        <v>1</v>
      </c>
      <c r="N224" s="190" t="s">
        <v>43</v>
      </c>
      <c r="O224" s="70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3" t="s">
        <v>128</v>
      </c>
      <c r="AT224" s="193" t="s">
        <v>124</v>
      </c>
      <c r="AU224" s="193" t="s">
        <v>85</v>
      </c>
      <c r="AY224" s="16" t="s">
        <v>122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6" t="s">
        <v>83</v>
      </c>
      <c r="BK224" s="194">
        <f>ROUND(I224*H224,2)</f>
        <v>0</v>
      </c>
      <c r="BL224" s="16" t="s">
        <v>128</v>
      </c>
      <c r="BM224" s="193" t="s">
        <v>386</v>
      </c>
    </row>
    <row r="225" spans="1:65" s="13" customFormat="1" ht="11.25">
      <c r="B225" s="195"/>
      <c r="C225" s="196"/>
      <c r="D225" s="197" t="s">
        <v>134</v>
      </c>
      <c r="E225" s="198" t="s">
        <v>1</v>
      </c>
      <c r="F225" s="199" t="s">
        <v>387</v>
      </c>
      <c r="G225" s="196"/>
      <c r="H225" s="200">
        <v>6</v>
      </c>
      <c r="I225" s="201"/>
      <c r="J225" s="196"/>
      <c r="K225" s="196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134</v>
      </c>
      <c r="AU225" s="206" t="s">
        <v>85</v>
      </c>
      <c r="AV225" s="13" t="s">
        <v>85</v>
      </c>
      <c r="AW225" s="13" t="s">
        <v>33</v>
      </c>
      <c r="AX225" s="13" t="s">
        <v>83</v>
      </c>
      <c r="AY225" s="206" t="s">
        <v>122</v>
      </c>
    </row>
    <row r="226" spans="1:65" s="12" customFormat="1" ht="22.9" customHeight="1">
      <c r="B226" s="165"/>
      <c r="C226" s="166"/>
      <c r="D226" s="167" t="s">
        <v>77</v>
      </c>
      <c r="E226" s="179" t="s">
        <v>172</v>
      </c>
      <c r="F226" s="179" t="s">
        <v>388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SUM(P227:P236)</f>
        <v>0</v>
      </c>
      <c r="Q226" s="173"/>
      <c r="R226" s="174">
        <f>SUM(R227:R236)</f>
        <v>1.0364224</v>
      </c>
      <c r="S226" s="173"/>
      <c r="T226" s="175">
        <f>SUM(T227:T236)</f>
        <v>4.5899999999999995E-3</v>
      </c>
      <c r="AR226" s="176" t="s">
        <v>83</v>
      </c>
      <c r="AT226" s="177" t="s">
        <v>77</v>
      </c>
      <c r="AU226" s="177" t="s">
        <v>83</v>
      </c>
      <c r="AY226" s="176" t="s">
        <v>122</v>
      </c>
      <c r="BK226" s="178">
        <f>SUM(BK227:BK236)</f>
        <v>0</v>
      </c>
    </row>
    <row r="227" spans="1:65" s="2" customFormat="1" ht="24.2" customHeight="1">
      <c r="A227" s="33"/>
      <c r="B227" s="34"/>
      <c r="C227" s="181" t="s">
        <v>389</v>
      </c>
      <c r="D227" s="181" t="s">
        <v>124</v>
      </c>
      <c r="E227" s="182" t="s">
        <v>390</v>
      </c>
      <c r="F227" s="183" t="s">
        <v>391</v>
      </c>
      <c r="G227" s="184" t="s">
        <v>210</v>
      </c>
      <c r="H227" s="185">
        <v>4.0999999999999996</v>
      </c>
      <c r="I227" s="186"/>
      <c r="J227" s="187">
        <f>ROUND(I227*H227,2)</f>
        <v>0</v>
      </c>
      <c r="K227" s="188"/>
      <c r="L227" s="38"/>
      <c r="M227" s="189" t="s">
        <v>1</v>
      </c>
      <c r="N227" s="190" t="s">
        <v>43</v>
      </c>
      <c r="O227" s="70"/>
      <c r="P227" s="191">
        <f>O227*H227</f>
        <v>0</v>
      </c>
      <c r="Q227" s="191">
        <v>0.16849</v>
      </c>
      <c r="R227" s="191">
        <f>Q227*H227</f>
        <v>0.6908089999999999</v>
      </c>
      <c r="S227" s="191">
        <v>0</v>
      </c>
      <c r="T227" s="19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3" t="s">
        <v>128</v>
      </c>
      <c r="AT227" s="193" t="s">
        <v>124</v>
      </c>
      <c r="AU227" s="193" t="s">
        <v>85</v>
      </c>
      <c r="AY227" s="16" t="s">
        <v>122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16" t="s">
        <v>83</v>
      </c>
      <c r="BK227" s="194">
        <f>ROUND(I227*H227,2)</f>
        <v>0</v>
      </c>
      <c r="BL227" s="16" t="s">
        <v>128</v>
      </c>
      <c r="BM227" s="193" t="s">
        <v>392</v>
      </c>
    </row>
    <row r="228" spans="1:65" s="13" customFormat="1" ht="11.25">
      <c r="B228" s="195"/>
      <c r="C228" s="196"/>
      <c r="D228" s="197" t="s">
        <v>134</v>
      </c>
      <c r="E228" s="198" t="s">
        <v>1</v>
      </c>
      <c r="F228" s="199" t="s">
        <v>393</v>
      </c>
      <c r="G228" s="196"/>
      <c r="H228" s="200">
        <v>4.0999999999999996</v>
      </c>
      <c r="I228" s="201"/>
      <c r="J228" s="196"/>
      <c r="K228" s="196"/>
      <c r="L228" s="202"/>
      <c r="M228" s="203"/>
      <c r="N228" s="204"/>
      <c r="O228" s="204"/>
      <c r="P228" s="204"/>
      <c r="Q228" s="204"/>
      <c r="R228" s="204"/>
      <c r="S228" s="204"/>
      <c r="T228" s="205"/>
      <c r="AT228" s="206" t="s">
        <v>134</v>
      </c>
      <c r="AU228" s="206" t="s">
        <v>85</v>
      </c>
      <c r="AV228" s="13" t="s">
        <v>85</v>
      </c>
      <c r="AW228" s="13" t="s">
        <v>33</v>
      </c>
      <c r="AX228" s="13" t="s">
        <v>83</v>
      </c>
      <c r="AY228" s="206" t="s">
        <v>122</v>
      </c>
    </row>
    <row r="229" spans="1:65" s="2" customFormat="1" ht="16.5" customHeight="1">
      <c r="A229" s="33"/>
      <c r="B229" s="34"/>
      <c r="C229" s="218" t="s">
        <v>394</v>
      </c>
      <c r="D229" s="218" t="s">
        <v>177</v>
      </c>
      <c r="E229" s="219" t="s">
        <v>395</v>
      </c>
      <c r="F229" s="220" t="s">
        <v>396</v>
      </c>
      <c r="G229" s="221" t="s">
        <v>210</v>
      </c>
      <c r="H229" s="222">
        <v>4.1820000000000004</v>
      </c>
      <c r="I229" s="223"/>
      <c r="J229" s="224">
        <f>ROUND(I229*H229,2)</f>
        <v>0</v>
      </c>
      <c r="K229" s="225"/>
      <c r="L229" s="226"/>
      <c r="M229" s="227" t="s">
        <v>1</v>
      </c>
      <c r="N229" s="228" t="s">
        <v>43</v>
      </c>
      <c r="O229" s="70"/>
      <c r="P229" s="191">
        <f>O229*H229</f>
        <v>0</v>
      </c>
      <c r="Q229" s="191">
        <v>8.2000000000000003E-2</v>
      </c>
      <c r="R229" s="191">
        <f>Q229*H229</f>
        <v>0.34292400000000006</v>
      </c>
      <c r="S229" s="191">
        <v>0</v>
      </c>
      <c r="T229" s="19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3" t="s">
        <v>167</v>
      </c>
      <c r="AT229" s="193" t="s">
        <v>177</v>
      </c>
      <c r="AU229" s="193" t="s">
        <v>85</v>
      </c>
      <c r="AY229" s="16" t="s">
        <v>122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6" t="s">
        <v>83</v>
      </c>
      <c r="BK229" s="194">
        <f>ROUND(I229*H229,2)</f>
        <v>0</v>
      </c>
      <c r="BL229" s="16" t="s">
        <v>128</v>
      </c>
      <c r="BM229" s="193" t="s">
        <v>397</v>
      </c>
    </row>
    <row r="230" spans="1:65" s="13" customFormat="1" ht="11.25">
      <c r="B230" s="195"/>
      <c r="C230" s="196"/>
      <c r="D230" s="197" t="s">
        <v>134</v>
      </c>
      <c r="E230" s="196"/>
      <c r="F230" s="199" t="s">
        <v>398</v>
      </c>
      <c r="G230" s="196"/>
      <c r="H230" s="200">
        <v>4.1820000000000004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134</v>
      </c>
      <c r="AU230" s="206" t="s">
        <v>85</v>
      </c>
      <c r="AV230" s="13" t="s">
        <v>85</v>
      </c>
      <c r="AW230" s="13" t="s">
        <v>4</v>
      </c>
      <c r="AX230" s="13" t="s">
        <v>83</v>
      </c>
      <c r="AY230" s="206" t="s">
        <v>122</v>
      </c>
    </row>
    <row r="231" spans="1:65" s="2" customFormat="1" ht="24.2" customHeight="1">
      <c r="A231" s="33"/>
      <c r="B231" s="34"/>
      <c r="C231" s="181" t="s">
        <v>399</v>
      </c>
      <c r="D231" s="181" t="s">
        <v>124</v>
      </c>
      <c r="E231" s="182" t="s">
        <v>400</v>
      </c>
      <c r="F231" s="183" t="s">
        <v>401</v>
      </c>
      <c r="G231" s="184" t="s">
        <v>132</v>
      </c>
      <c r="H231" s="185">
        <v>4.72</v>
      </c>
      <c r="I231" s="186"/>
      <c r="J231" s="187">
        <f>ROUND(I231*H231,2)</f>
        <v>0</v>
      </c>
      <c r="K231" s="188"/>
      <c r="L231" s="38"/>
      <c r="M231" s="189" t="s">
        <v>1</v>
      </c>
      <c r="N231" s="190" t="s">
        <v>43</v>
      </c>
      <c r="O231" s="70"/>
      <c r="P231" s="191">
        <f>O231*H231</f>
        <v>0</v>
      </c>
      <c r="Q231" s="191">
        <v>4.6999999999999999E-4</v>
      </c>
      <c r="R231" s="191">
        <f>Q231*H231</f>
        <v>2.2183999999999997E-3</v>
      </c>
      <c r="S231" s="191">
        <v>0</v>
      </c>
      <c r="T231" s="19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3" t="s">
        <v>128</v>
      </c>
      <c r="AT231" s="193" t="s">
        <v>124</v>
      </c>
      <c r="AU231" s="193" t="s">
        <v>85</v>
      </c>
      <c r="AY231" s="16" t="s">
        <v>122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6" t="s">
        <v>83</v>
      </c>
      <c r="BK231" s="194">
        <f>ROUND(I231*H231,2)</f>
        <v>0</v>
      </c>
      <c r="BL231" s="16" t="s">
        <v>128</v>
      </c>
      <c r="BM231" s="193" t="s">
        <v>402</v>
      </c>
    </row>
    <row r="232" spans="1:65" s="13" customFormat="1" ht="11.25">
      <c r="B232" s="195"/>
      <c r="C232" s="196"/>
      <c r="D232" s="197" t="s">
        <v>134</v>
      </c>
      <c r="E232" s="198" t="s">
        <v>1</v>
      </c>
      <c r="F232" s="199" t="s">
        <v>403</v>
      </c>
      <c r="G232" s="196"/>
      <c r="H232" s="200">
        <v>2.56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134</v>
      </c>
      <c r="AU232" s="206" t="s">
        <v>85</v>
      </c>
      <c r="AV232" s="13" t="s">
        <v>85</v>
      </c>
      <c r="AW232" s="13" t="s">
        <v>33</v>
      </c>
      <c r="AX232" s="13" t="s">
        <v>78</v>
      </c>
      <c r="AY232" s="206" t="s">
        <v>122</v>
      </c>
    </row>
    <row r="233" spans="1:65" s="13" customFormat="1" ht="11.25">
      <c r="B233" s="195"/>
      <c r="C233" s="196"/>
      <c r="D233" s="197" t="s">
        <v>134</v>
      </c>
      <c r="E233" s="198" t="s">
        <v>1</v>
      </c>
      <c r="F233" s="199" t="s">
        <v>404</v>
      </c>
      <c r="G233" s="196"/>
      <c r="H233" s="200">
        <v>2.16</v>
      </c>
      <c r="I233" s="201"/>
      <c r="J233" s="196"/>
      <c r="K233" s="196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134</v>
      </c>
      <c r="AU233" s="206" t="s">
        <v>85</v>
      </c>
      <c r="AV233" s="13" t="s">
        <v>85</v>
      </c>
      <c r="AW233" s="13" t="s">
        <v>33</v>
      </c>
      <c r="AX233" s="13" t="s">
        <v>78</v>
      </c>
      <c r="AY233" s="206" t="s">
        <v>122</v>
      </c>
    </row>
    <row r="234" spans="1:65" s="14" customFormat="1" ht="11.25">
      <c r="B234" s="207"/>
      <c r="C234" s="208"/>
      <c r="D234" s="197" t="s">
        <v>134</v>
      </c>
      <c r="E234" s="209" t="s">
        <v>1</v>
      </c>
      <c r="F234" s="210" t="s">
        <v>144</v>
      </c>
      <c r="G234" s="208"/>
      <c r="H234" s="211">
        <v>4.7200000000000006</v>
      </c>
      <c r="I234" s="212"/>
      <c r="J234" s="208"/>
      <c r="K234" s="208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134</v>
      </c>
      <c r="AU234" s="217" t="s">
        <v>85</v>
      </c>
      <c r="AV234" s="14" t="s">
        <v>128</v>
      </c>
      <c r="AW234" s="14" t="s">
        <v>33</v>
      </c>
      <c r="AX234" s="14" t="s">
        <v>83</v>
      </c>
      <c r="AY234" s="217" t="s">
        <v>122</v>
      </c>
    </row>
    <row r="235" spans="1:65" s="2" customFormat="1" ht="24.2" customHeight="1">
      <c r="A235" s="33"/>
      <c r="B235" s="34"/>
      <c r="C235" s="181" t="s">
        <v>405</v>
      </c>
      <c r="D235" s="181" t="s">
        <v>124</v>
      </c>
      <c r="E235" s="182" t="s">
        <v>406</v>
      </c>
      <c r="F235" s="183" t="s">
        <v>407</v>
      </c>
      <c r="G235" s="184" t="s">
        <v>210</v>
      </c>
      <c r="H235" s="185">
        <v>0.3</v>
      </c>
      <c r="I235" s="186"/>
      <c r="J235" s="187">
        <f>ROUND(I235*H235,2)</f>
        <v>0</v>
      </c>
      <c r="K235" s="188"/>
      <c r="L235" s="38"/>
      <c r="M235" s="189" t="s">
        <v>1</v>
      </c>
      <c r="N235" s="190" t="s">
        <v>43</v>
      </c>
      <c r="O235" s="70"/>
      <c r="P235" s="191">
        <f>O235*H235</f>
        <v>0</v>
      </c>
      <c r="Q235" s="191">
        <v>9.1E-4</v>
      </c>
      <c r="R235" s="191">
        <f>Q235*H235</f>
        <v>2.7299999999999997E-4</v>
      </c>
      <c r="S235" s="191">
        <v>2.8E-3</v>
      </c>
      <c r="T235" s="192">
        <f>S235*H235</f>
        <v>8.3999999999999993E-4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3" t="s">
        <v>128</v>
      </c>
      <c r="AT235" s="193" t="s">
        <v>124</v>
      </c>
      <c r="AU235" s="193" t="s">
        <v>85</v>
      </c>
      <c r="AY235" s="16" t="s">
        <v>122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6" t="s">
        <v>83</v>
      </c>
      <c r="BK235" s="194">
        <f>ROUND(I235*H235,2)</f>
        <v>0</v>
      </c>
      <c r="BL235" s="16" t="s">
        <v>128</v>
      </c>
      <c r="BM235" s="193" t="s">
        <v>408</v>
      </c>
    </row>
    <row r="236" spans="1:65" s="2" customFormat="1" ht="24.2" customHeight="1">
      <c r="A236" s="33"/>
      <c r="B236" s="34"/>
      <c r="C236" s="181" t="s">
        <v>409</v>
      </c>
      <c r="D236" s="181" t="s">
        <v>124</v>
      </c>
      <c r="E236" s="182" t="s">
        <v>410</v>
      </c>
      <c r="F236" s="183" t="s">
        <v>411</v>
      </c>
      <c r="G236" s="184" t="s">
        <v>210</v>
      </c>
      <c r="H236" s="185">
        <v>0.15</v>
      </c>
      <c r="I236" s="186"/>
      <c r="J236" s="187">
        <f>ROUND(I236*H236,2)</f>
        <v>0</v>
      </c>
      <c r="K236" s="188"/>
      <c r="L236" s="38"/>
      <c r="M236" s="189" t="s">
        <v>1</v>
      </c>
      <c r="N236" s="190" t="s">
        <v>43</v>
      </c>
      <c r="O236" s="70"/>
      <c r="P236" s="191">
        <f>O236*H236</f>
        <v>0</v>
      </c>
      <c r="Q236" s="191">
        <v>1.32E-3</v>
      </c>
      <c r="R236" s="191">
        <f>Q236*H236</f>
        <v>1.9799999999999999E-4</v>
      </c>
      <c r="S236" s="191">
        <v>2.5000000000000001E-2</v>
      </c>
      <c r="T236" s="192">
        <f>S236*H236</f>
        <v>3.7499999999999999E-3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3" t="s">
        <v>128</v>
      </c>
      <c r="AT236" s="193" t="s">
        <v>124</v>
      </c>
      <c r="AU236" s="193" t="s">
        <v>85</v>
      </c>
      <c r="AY236" s="16" t="s">
        <v>122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16" t="s">
        <v>83</v>
      </c>
      <c r="BK236" s="194">
        <f>ROUND(I236*H236,2)</f>
        <v>0</v>
      </c>
      <c r="BL236" s="16" t="s">
        <v>128</v>
      </c>
      <c r="BM236" s="193" t="s">
        <v>412</v>
      </c>
    </row>
    <row r="237" spans="1:65" s="12" customFormat="1" ht="22.9" customHeight="1">
      <c r="B237" s="165"/>
      <c r="C237" s="166"/>
      <c r="D237" s="167" t="s">
        <v>77</v>
      </c>
      <c r="E237" s="179" t="s">
        <v>413</v>
      </c>
      <c r="F237" s="179" t="s">
        <v>414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P238</f>
        <v>0</v>
      </c>
      <c r="Q237" s="173"/>
      <c r="R237" s="174">
        <f>R238</f>
        <v>0</v>
      </c>
      <c r="S237" s="173"/>
      <c r="T237" s="175">
        <f>T238</f>
        <v>0</v>
      </c>
      <c r="AR237" s="176" t="s">
        <v>83</v>
      </c>
      <c r="AT237" s="177" t="s">
        <v>77</v>
      </c>
      <c r="AU237" s="177" t="s">
        <v>83</v>
      </c>
      <c r="AY237" s="176" t="s">
        <v>122</v>
      </c>
      <c r="BK237" s="178">
        <f>BK238</f>
        <v>0</v>
      </c>
    </row>
    <row r="238" spans="1:65" s="2" customFormat="1" ht="24.2" customHeight="1">
      <c r="A238" s="33"/>
      <c r="B238" s="34"/>
      <c r="C238" s="181" t="s">
        <v>415</v>
      </c>
      <c r="D238" s="181" t="s">
        <v>124</v>
      </c>
      <c r="E238" s="182" t="s">
        <v>416</v>
      </c>
      <c r="F238" s="183" t="s">
        <v>417</v>
      </c>
      <c r="G238" s="184" t="s">
        <v>160</v>
      </c>
      <c r="H238" s="185">
        <v>8.3290000000000006</v>
      </c>
      <c r="I238" s="186"/>
      <c r="J238" s="187">
        <f>ROUND(I238*H238,2)</f>
        <v>0</v>
      </c>
      <c r="K238" s="188"/>
      <c r="L238" s="38"/>
      <c r="M238" s="189" t="s">
        <v>1</v>
      </c>
      <c r="N238" s="190" t="s">
        <v>43</v>
      </c>
      <c r="O238" s="70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3" t="s">
        <v>128</v>
      </c>
      <c r="AT238" s="193" t="s">
        <v>124</v>
      </c>
      <c r="AU238" s="193" t="s">
        <v>85</v>
      </c>
      <c r="AY238" s="16" t="s">
        <v>122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6" t="s">
        <v>83</v>
      </c>
      <c r="BK238" s="194">
        <f>ROUND(I238*H238,2)</f>
        <v>0</v>
      </c>
      <c r="BL238" s="16" t="s">
        <v>128</v>
      </c>
      <c r="BM238" s="193" t="s">
        <v>418</v>
      </c>
    </row>
    <row r="239" spans="1:65" s="12" customFormat="1" ht="25.9" customHeight="1">
      <c r="B239" s="165"/>
      <c r="C239" s="166"/>
      <c r="D239" s="167" t="s">
        <v>77</v>
      </c>
      <c r="E239" s="168" t="s">
        <v>419</v>
      </c>
      <c r="F239" s="168" t="s">
        <v>420</v>
      </c>
      <c r="G239" s="166"/>
      <c r="H239" s="166"/>
      <c r="I239" s="169"/>
      <c r="J239" s="170">
        <f>BK239</f>
        <v>0</v>
      </c>
      <c r="K239" s="166"/>
      <c r="L239" s="171"/>
      <c r="M239" s="172"/>
      <c r="N239" s="173"/>
      <c r="O239" s="173"/>
      <c r="P239" s="174">
        <f>P240+P242</f>
        <v>0</v>
      </c>
      <c r="Q239" s="173"/>
      <c r="R239" s="174">
        <f>R240+R242</f>
        <v>1.1379999999999999E-2</v>
      </c>
      <c r="S239" s="173"/>
      <c r="T239" s="175">
        <f>T240+T242</f>
        <v>0</v>
      </c>
      <c r="AR239" s="176" t="s">
        <v>85</v>
      </c>
      <c r="AT239" s="177" t="s">
        <v>77</v>
      </c>
      <c r="AU239" s="177" t="s">
        <v>78</v>
      </c>
      <c r="AY239" s="176" t="s">
        <v>122</v>
      </c>
      <c r="BK239" s="178">
        <f>BK240+BK242</f>
        <v>0</v>
      </c>
    </row>
    <row r="240" spans="1:65" s="12" customFormat="1" ht="22.9" customHeight="1">
      <c r="B240" s="165"/>
      <c r="C240" s="166"/>
      <c r="D240" s="167" t="s">
        <v>77</v>
      </c>
      <c r="E240" s="179" t="s">
        <v>421</v>
      </c>
      <c r="F240" s="179" t="s">
        <v>422</v>
      </c>
      <c r="G240" s="166"/>
      <c r="H240" s="166"/>
      <c r="I240" s="169"/>
      <c r="J240" s="180">
        <f>BK240</f>
        <v>0</v>
      </c>
      <c r="K240" s="166"/>
      <c r="L240" s="171"/>
      <c r="M240" s="172"/>
      <c r="N240" s="173"/>
      <c r="O240" s="173"/>
      <c r="P240" s="174">
        <f>P241</f>
        <v>0</v>
      </c>
      <c r="Q240" s="173"/>
      <c r="R240" s="174">
        <f>R241</f>
        <v>8.1999999999999998E-4</v>
      </c>
      <c r="S240" s="173"/>
      <c r="T240" s="175">
        <f>T241</f>
        <v>0</v>
      </c>
      <c r="AR240" s="176" t="s">
        <v>85</v>
      </c>
      <c r="AT240" s="177" t="s">
        <v>77</v>
      </c>
      <c r="AU240" s="177" t="s">
        <v>83</v>
      </c>
      <c r="AY240" s="176" t="s">
        <v>122</v>
      </c>
      <c r="BK240" s="178">
        <f>BK241</f>
        <v>0</v>
      </c>
    </row>
    <row r="241" spans="1:65" s="2" customFormat="1" ht="16.5" customHeight="1">
      <c r="A241" s="33"/>
      <c r="B241" s="34"/>
      <c r="C241" s="181" t="s">
        <v>423</v>
      </c>
      <c r="D241" s="181" t="s">
        <v>124</v>
      </c>
      <c r="E241" s="182" t="s">
        <v>424</v>
      </c>
      <c r="F241" s="183" t="s">
        <v>425</v>
      </c>
      <c r="G241" s="184" t="s">
        <v>210</v>
      </c>
      <c r="H241" s="185">
        <v>2</v>
      </c>
      <c r="I241" s="186"/>
      <c r="J241" s="187">
        <f>ROUND(I241*H241,2)</f>
        <v>0</v>
      </c>
      <c r="K241" s="188"/>
      <c r="L241" s="38"/>
      <c r="M241" s="189" t="s">
        <v>1</v>
      </c>
      <c r="N241" s="190" t="s">
        <v>43</v>
      </c>
      <c r="O241" s="70"/>
      <c r="P241" s="191">
        <f>O241*H241</f>
        <v>0</v>
      </c>
      <c r="Q241" s="191">
        <v>4.0999999999999999E-4</v>
      </c>
      <c r="R241" s="191">
        <f>Q241*H241</f>
        <v>8.1999999999999998E-4</v>
      </c>
      <c r="S241" s="191">
        <v>0</v>
      </c>
      <c r="T241" s="19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3" t="s">
        <v>207</v>
      </c>
      <c r="AT241" s="193" t="s">
        <v>124</v>
      </c>
      <c r="AU241" s="193" t="s">
        <v>85</v>
      </c>
      <c r="AY241" s="16" t="s">
        <v>122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6" t="s">
        <v>83</v>
      </c>
      <c r="BK241" s="194">
        <f>ROUND(I241*H241,2)</f>
        <v>0</v>
      </c>
      <c r="BL241" s="16" t="s">
        <v>207</v>
      </c>
      <c r="BM241" s="193" t="s">
        <v>426</v>
      </c>
    </row>
    <row r="242" spans="1:65" s="12" customFormat="1" ht="22.9" customHeight="1">
      <c r="B242" s="165"/>
      <c r="C242" s="166"/>
      <c r="D242" s="167" t="s">
        <v>77</v>
      </c>
      <c r="E242" s="179" t="s">
        <v>427</v>
      </c>
      <c r="F242" s="179" t="s">
        <v>428</v>
      </c>
      <c r="G242" s="166"/>
      <c r="H242" s="166"/>
      <c r="I242" s="169"/>
      <c r="J242" s="180">
        <f>BK242</f>
        <v>0</v>
      </c>
      <c r="K242" s="166"/>
      <c r="L242" s="171"/>
      <c r="M242" s="172"/>
      <c r="N242" s="173"/>
      <c r="O242" s="173"/>
      <c r="P242" s="174">
        <f>SUM(P243:P254)</f>
        <v>0</v>
      </c>
      <c r="Q242" s="173"/>
      <c r="R242" s="174">
        <f>SUM(R243:R254)</f>
        <v>1.056E-2</v>
      </c>
      <c r="S242" s="173"/>
      <c r="T242" s="175">
        <f>SUM(T243:T254)</f>
        <v>0</v>
      </c>
      <c r="AR242" s="176" t="s">
        <v>85</v>
      </c>
      <c r="AT242" s="177" t="s">
        <v>77</v>
      </c>
      <c r="AU242" s="177" t="s">
        <v>83</v>
      </c>
      <c r="AY242" s="176" t="s">
        <v>122</v>
      </c>
      <c r="BK242" s="178">
        <f>SUM(BK243:BK254)</f>
        <v>0</v>
      </c>
    </row>
    <row r="243" spans="1:65" s="2" customFormat="1" ht="16.5" customHeight="1">
      <c r="A243" s="33"/>
      <c r="B243" s="34"/>
      <c r="C243" s="181" t="s">
        <v>429</v>
      </c>
      <c r="D243" s="181" t="s">
        <v>124</v>
      </c>
      <c r="E243" s="182" t="s">
        <v>430</v>
      </c>
      <c r="F243" s="183" t="s">
        <v>431</v>
      </c>
      <c r="G243" s="184" t="s">
        <v>432</v>
      </c>
      <c r="H243" s="185">
        <v>1</v>
      </c>
      <c r="I243" s="186"/>
      <c r="J243" s="187">
        <f t="shared" ref="J243:J254" si="10">ROUND(I243*H243,2)</f>
        <v>0</v>
      </c>
      <c r="K243" s="188"/>
      <c r="L243" s="38"/>
      <c r="M243" s="189" t="s">
        <v>1</v>
      </c>
      <c r="N243" s="190" t="s">
        <v>43</v>
      </c>
      <c r="O243" s="70"/>
      <c r="P243" s="191">
        <f t="shared" ref="P243:P254" si="11">O243*H243</f>
        <v>0</v>
      </c>
      <c r="Q243" s="191">
        <v>5.6999999999999998E-4</v>
      </c>
      <c r="R243" s="191">
        <f t="shared" ref="R243:R254" si="12">Q243*H243</f>
        <v>5.6999999999999998E-4</v>
      </c>
      <c r="S243" s="191">
        <v>0</v>
      </c>
      <c r="T243" s="192">
        <f t="shared" ref="T243:T254" si="13"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3" t="s">
        <v>207</v>
      </c>
      <c r="AT243" s="193" t="s">
        <v>124</v>
      </c>
      <c r="AU243" s="193" t="s">
        <v>85</v>
      </c>
      <c r="AY243" s="16" t="s">
        <v>122</v>
      </c>
      <c r="BE243" s="194">
        <f t="shared" ref="BE243:BE254" si="14">IF(N243="základní",J243,0)</f>
        <v>0</v>
      </c>
      <c r="BF243" s="194">
        <f t="shared" ref="BF243:BF254" si="15">IF(N243="snížená",J243,0)</f>
        <v>0</v>
      </c>
      <c r="BG243" s="194">
        <f t="shared" ref="BG243:BG254" si="16">IF(N243="zákl. přenesená",J243,0)</f>
        <v>0</v>
      </c>
      <c r="BH243" s="194">
        <f t="shared" ref="BH243:BH254" si="17">IF(N243="sníž. přenesená",J243,0)</f>
        <v>0</v>
      </c>
      <c r="BI243" s="194">
        <f t="shared" ref="BI243:BI254" si="18">IF(N243="nulová",J243,0)</f>
        <v>0</v>
      </c>
      <c r="BJ243" s="16" t="s">
        <v>83</v>
      </c>
      <c r="BK243" s="194">
        <f t="shared" ref="BK243:BK254" si="19">ROUND(I243*H243,2)</f>
        <v>0</v>
      </c>
      <c r="BL243" s="16" t="s">
        <v>207</v>
      </c>
      <c r="BM243" s="193" t="s">
        <v>433</v>
      </c>
    </row>
    <row r="244" spans="1:65" s="2" customFormat="1" ht="24.2" customHeight="1">
      <c r="A244" s="33"/>
      <c r="B244" s="34"/>
      <c r="C244" s="181" t="s">
        <v>434</v>
      </c>
      <c r="D244" s="181" t="s">
        <v>124</v>
      </c>
      <c r="E244" s="182" t="s">
        <v>435</v>
      </c>
      <c r="F244" s="183" t="s">
        <v>436</v>
      </c>
      <c r="G244" s="184" t="s">
        <v>274</v>
      </c>
      <c r="H244" s="185">
        <v>1</v>
      </c>
      <c r="I244" s="186"/>
      <c r="J244" s="187">
        <f t="shared" si="10"/>
        <v>0</v>
      </c>
      <c r="K244" s="188"/>
      <c r="L244" s="38"/>
      <c r="M244" s="189" t="s">
        <v>1</v>
      </c>
      <c r="N244" s="190" t="s">
        <v>43</v>
      </c>
      <c r="O244" s="70"/>
      <c r="P244" s="191">
        <f t="shared" si="11"/>
        <v>0</v>
      </c>
      <c r="Q244" s="191">
        <v>1.1000000000000001E-3</v>
      </c>
      <c r="R244" s="191">
        <f t="shared" si="12"/>
        <v>1.1000000000000001E-3</v>
      </c>
      <c r="S244" s="191">
        <v>0</v>
      </c>
      <c r="T244" s="192">
        <f t="shared" si="1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3" t="s">
        <v>207</v>
      </c>
      <c r="AT244" s="193" t="s">
        <v>124</v>
      </c>
      <c r="AU244" s="193" t="s">
        <v>85</v>
      </c>
      <c r="AY244" s="16" t="s">
        <v>122</v>
      </c>
      <c r="BE244" s="194">
        <f t="shared" si="14"/>
        <v>0</v>
      </c>
      <c r="BF244" s="194">
        <f t="shared" si="15"/>
        <v>0</v>
      </c>
      <c r="BG244" s="194">
        <f t="shared" si="16"/>
        <v>0</v>
      </c>
      <c r="BH244" s="194">
        <f t="shared" si="17"/>
        <v>0</v>
      </c>
      <c r="BI244" s="194">
        <f t="shared" si="18"/>
        <v>0</v>
      </c>
      <c r="BJ244" s="16" t="s">
        <v>83</v>
      </c>
      <c r="BK244" s="194">
        <f t="shared" si="19"/>
        <v>0</v>
      </c>
      <c r="BL244" s="16" t="s">
        <v>207</v>
      </c>
      <c r="BM244" s="193" t="s">
        <v>437</v>
      </c>
    </row>
    <row r="245" spans="1:65" s="2" customFormat="1" ht="24.2" customHeight="1">
      <c r="A245" s="33"/>
      <c r="B245" s="34"/>
      <c r="C245" s="181" t="s">
        <v>438</v>
      </c>
      <c r="D245" s="181" t="s">
        <v>124</v>
      </c>
      <c r="E245" s="182" t="s">
        <v>439</v>
      </c>
      <c r="F245" s="183" t="s">
        <v>440</v>
      </c>
      <c r="G245" s="184" t="s">
        <v>274</v>
      </c>
      <c r="H245" s="185">
        <v>1</v>
      </c>
      <c r="I245" s="186"/>
      <c r="J245" s="187">
        <f t="shared" si="10"/>
        <v>0</v>
      </c>
      <c r="K245" s="188"/>
      <c r="L245" s="38"/>
      <c r="M245" s="189" t="s">
        <v>1</v>
      </c>
      <c r="N245" s="190" t="s">
        <v>43</v>
      </c>
      <c r="O245" s="70"/>
      <c r="P245" s="191">
        <f t="shared" si="11"/>
        <v>0</v>
      </c>
      <c r="Q245" s="191">
        <v>5.1999999999999995E-4</v>
      </c>
      <c r="R245" s="191">
        <f t="shared" si="12"/>
        <v>5.1999999999999995E-4</v>
      </c>
      <c r="S245" s="191">
        <v>0</v>
      </c>
      <c r="T245" s="192">
        <f t="shared" si="1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3" t="s">
        <v>207</v>
      </c>
      <c r="AT245" s="193" t="s">
        <v>124</v>
      </c>
      <c r="AU245" s="193" t="s">
        <v>85</v>
      </c>
      <c r="AY245" s="16" t="s">
        <v>122</v>
      </c>
      <c r="BE245" s="194">
        <f t="shared" si="14"/>
        <v>0</v>
      </c>
      <c r="BF245" s="194">
        <f t="shared" si="15"/>
        <v>0</v>
      </c>
      <c r="BG245" s="194">
        <f t="shared" si="16"/>
        <v>0</v>
      </c>
      <c r="BH245" s="194">
        <f t="shared" si="17"/>
        <v>0</v>
      </c>
      <c r="BI245" s="194">
        <f t="shared" si="18"/>
        <v>0</v>
      </c>
      <c r="BJ245" s="16" t="s">
        <v>83</v>
      </c>
      <c r="BK245" s="194">
        <f t="shared" si="19"/>
        <v>0</v>
      </c>
      <c r="BL245" s="16" t="s">
        <v>207</v>
      </c>
      <c r="BM245" s="193" t="s">
        <v>441</v>
      </c>
    </row>
    <row r="246" spans="1:65" s="2" customFormat="1" ht="21.75" customHeight="1">
      <c r="A246" s="33"/>
      <c r="B246" s="34"/>
      <c r="C246" s="181" t="s">
        <v>442</v>
      </c>
      <c r="D246" s="181" t="s">
        <v>124</v>
      </c>
      <c r="E246" s="182" t="s">
        <v>443</v>
      </c>
      <c r="F246" s="183" t="s">
        <v>444</v>
      </c>
      <c r="G246" s="184" t="s">
        <v>274</v>
      </c>
      <c r="H246" s="185">
        <v>3</v>
      </c>
      <c r="I246" s="186"/>
      <c r="J246" s="187">
        <f t="shared" si="10"/>
        <v>0</v>
      </c>
      <c r="K246" s="188"/>
      <c r="L246" s="38"/>
      <c r="M246" s="189" t="s">
        <v>1</v>
      </c>
      <c r="N246" s="190" t="s">
        <v>43</v>
      </c>
      <c r="O246" s="70"/>
      <c r="P246" s="191">
        <f t="shared" si="11"/>
        <v>0</v>
      </c>
      <c r="Q246" s="191">
        <v>5.0000000000000001E-4</v>
      </c>
      <c r="R246" s="191">
        <f t="shared" si="12"/>
        <v>1.5E-3</v>
      </c>
      <c r="S246" s="191">
        <v>0</v>
      </c>
      <c r="T246" s="192">
        <f t="shared" si="1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93" t="s">
        <v>207</v>
      </c>
      <c r="AT246" s="193" t="s">
        <v>124</v>
      </c>
      <c r="AU246" s="193" t="s">
        <v>85</v>
      </c>
      <c r="AY246" s="16" t="s">
        <v>122</v>
      </c>
      <c r="BE246" s="194">
        <f t="shared" si="14"/>
        <v>0</v>
      </c>
      <c r="BF246" s="194">
        <f t="shared" si="15"/>
        <v>0</v>
      </c>
      <c r="BG246" s="194">
        <f t="shared" si="16"/>
        <v>0</v>
      </c>
      <c r="BH246" s="194">
        <f t="shared" si="17"/>
        <v>0</v>
      </c>
      <c r="BI246" s="194">
        <f t="shared" si="18"/>
        <v>0</v>
      </c>
      <c r="BJ246" s="16" t="s">
        <v>83</v>
      </c>
      <c r="BK246" s="194">
        <f t="shared" si="19"/>
        <v>0</v>
      </c>
      <c r="BL246" s="16" t="s">
        <v>207</v>
      </c>
      <c r="BM246" s="193" t="s">
        <v>445</v>
      </c>
    </row>
    <row r="247" spans="1:65" s="2" customFormat="1" ht="24.2" customHeight="1">
      <c r="A247" s="33"/>
      <c r="B247" s="34"/>
      <c r="C247" s="181" t="s">
        <v>446</v>
      </c>
      <c r="D247" s="181" t="s">
        <v>124</v>
      </c>
      <c r="E247" s="182" t="s">
        <v>447</v>
      </c>
      <c r="F247" s="183" t="s">
        <v>448</v>
      </c>
      <c r="G247" s="184" t="s">
        <v>274</v>
      </c>
      <c r="H247" s="185">
        <v>1</v>
      </c>
      <c r="I247" s="186"/>
      <c r="J247" s="187">
        <f t="shared" si="10"/>
        <v>0</v>
      </c>
      <c r="K247" s="188"/>
      <c r="L247" s="38"/>
      <c r="M247" s="189" t="s">
        <v>1</v>
      </c>
      <c r="N247" s="190" t="s">
        <v>43</v>
      </c>
      <c r="O247" s="70"/>
      <c r="P247" s="191">
        <f t="shared" si="11"/>
        <v>0</v>
      </c>
      <c r="Q247" s="191">
        <v>5.6999999999999998E-4</v>
      </c>
      <c r="R247" s="191">
        <f t="shared" si="12"/>
        <v>5.6999999999999998E-4</v>
      </c>
      <c r="S247" s="191">
        <v>0</v>
      </c>
      <c r="T247" s="192">
        <f t="shared" si="1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3" t="s">
        <v>207</v>
      </c>
      <c r="AT247" s="193" t="s">
        <v>124</v>
      </c>
      <c r="AU247" s="193" t="s">
        <v>85</v>
      </c>
      <c r="AY247" s="16" t="s">
        <v>122</v>
      </c>
      <c r="BE247" s="194">
        <f t="shared" si="14"/>
        <v>0</v>
      </c>
      <c r="BF247" s="194">
        <f t="shared" si="15"/>
        <v>0</v>
      </c>
      <c r="BG247" s="194">
        <f t="shared" si="16"/>
        <v>0</v>
      </c>
      <c r="BH247" s="194">
        <f t="shared" si="17"/>
        <v>0</v>
      </c>
      <c r="BI247" s="194">
        <f t="shared" si="18"/>
        <v>0</v>
      </c>
      <c r="BJ247" s="16" t="s">
        <v>83</v>
      </c>
      <c r="BK247" s="194">
        <f t="shared" si="19"/>
        <v>0</v>
      </c>
      <c r="BL247" s="16" t="s">
        <v>207</v>
      </c>
      <c r="BM247" s="193" t="s">
        <v>449</v>
      </c>
    </row>
    <row r="248" spans="1:65" s="2" customFormat="1" ht="21.75" customHeight="1">
      <c r="A248" s="33"/>
      <c r="B248" s="34"/>
      <c r="C248" s="181" t="s">
        <v>450</v>
      </c>
      <c r="D248" s="181" t="s">
        <v>124</v>
      </c>
      <c r="E248" s="182" t="s">
        <v>451</v>
      </c>
      <c r="F248" s="183" t="s">
        <v>452</v>
      </c>
      <c r="G248" s="184" t="s">
        <v>274</v>
      </c>
      <c r="H248" s="185">
        <v>1</v>
      </c>
      <c r="I248" s="186"/>
      <c r="J248" s="187">
        <f t="shared" si="10"/>
        <v>0</v>
      </c>
      <c r="K248" s="188"/>
      <c r="L248" s="38"/>
      <c r="M248" s="189" t="s">
        <v>1</v>
      </c>
      <c r="N248" s="190" t="s">
        <v>43</v>
      </c>
      <c r="O248" s="70"/>
      <c r="P248" s="191">
        <f t="shared" si="11"/>
        <v>0</v>
      </c>
      <c r="Q248" s="191">
        <v>3.1E-4</v>
      </c>
      <c r="R248" s="191">
        <f t="shared" si="12"/>
        <v>3.1E-4</v>
      </c>
      <c r="S248" s="191">
        <v>0</v>
      </c>
      <c r="T248" s="192">
        <f t="shared" si="1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3" t="s">
        <v>207</v>
      </c>
      <c r="AT248" s="193" t="s">
        <v>124</v>
      </c>
      <c r="AU248" s="193" t="s">
        <v>85</v>
      </c>
      <c r="AY248" s="16" t="s">
        <v>122</v>
      </c>
      <c r="BE248" s="194">
        <f t="shared" si="14"/>
        <v>0</v>
      </c>
      <c r="BF248" s="194">
        <f t="shared" si="15"/>
        <v>0</v>
      </c>
      <c r="BG248" s="194">
        <f t="shared" si="16"/>
        <v>0</v>
      </c>
      <c r="BH248" s="194">
        <f t="shared" si="17"/>
        <v>0</v>
      </c>
      <c r="BI248" s="194">
        <f t="shared" si="18"/>
        <v>0</v>
      </c>
      <c r="BJ248" s="16" t="s">
        <v>83</v>
      </c>
      <c r="BK248" s="194">
        <f t="shared" si="19"/>
        <v>0</v>
      </c>
      <c r="BL248" s="16" t="s">
        <v>207</v>
      </c>
      <c r="BM248" s="193" t="s">
        <v>453</v>
      </c>
    </row>
    <row r="249" spans="1:65" s="2" customFormat="1" ht="21.75" customHeight="1">
      <c r="A249" s="33"/>
      <c r="B249" s="34"/>
      <c r="C249" s="181" t="s">
        <v>454</v>
      </c>
      <c r="D249" s="181" t="s">
        <v>124</v>
      </c>
      <c r="E249" s="182" t="s">
        <v>455</v>
      </c>
      <c r="F249" s="183" t="s">
        <v>456</v>
      </c>
      <c r="G249" s="184" t="s">
        <v>274</v>
      </c>
      <c r="H249" s="185">
        <v>1</v>
      </c>
      <c r="I249" s="186"/>
      <c r="J249" s="187">
        <f t="shared" si="10"/>
        <v>0</v>
      </c>
      <c r="K249" s="188"/>
      <c r="L249" s="38"/>
      <c r="M249" s="189" t="s">
        <v>1</v>
      </c>
      <c r="N249" s="190" t="s">
        <v>43</v>
      </c>
      <c r="O249" s="70"/>
      <c r="P249" s="191">
        <f t="shared" si="11"/>
        <v>0</v>
      </c>
      <c r="Q249" s="191">
        <v>2.0000000000000002E-5</v>
      </c>
      <c r="R249" s="191">
        <f t="shared" si="12"/>
        <v>2.0000000000000002E-5</v>
      </c>
      <c r="S249" s="191">
        <v>0</v>
      </c>
      <c r="T249" s="192">
        <f t="shared" si="1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3" t="s">
        <v>207</v>
      </c>
      <c r="AT249" s="193" t="s">
        <v>124</v>
      </c>
      <c r="AU249" s="193" t="s">
        <v>85</v>
      </c>
      <c r="AY249" s="16" t="s">
        <v>122</v>
      </c>
      <c r="BE249" s="194">
        <f t="shared" si="14"/>
        <v>0</v>
      </c>
      <c r="BF249" s="194">
        <f t="shared" si="15"/>
        <v>0</v>
      </c>
      <c r="BG249" s="194">
        <f t="shared" si="16"/>
        <v>0</v>
      </c>
      <c r="BH249" s="194">
        <f t="shared" si="17"/>
        <v>0</v>
      </c>
      <c r="BI249" s="194">
        <f t="shared" si="18"/>
        <v>0</v>
      </c>
      <c r="BJ249" s="16" t="s">
        <v>83</v>
      </c>
      <c r="BK249" s="194">
        <f t="shared" si="19"/>
        <v>0</v>
      </c>
      <c r="BL249" s="16" t="s">
        <v>207</v>
      </c>
      <c r="BM249" s="193" t="s">
        <v>457</v>
      </c>
    </row>
    <row r="250" spans="1:65" s="2" customFormat="1" ht="24.2" customHeight="1">
      <c r="A250" s="33"/>
      <c r="B250" s="34"/>
      <c r="C250" s="218" t="s">
        <v>458</v>
      </c>
      <c r="D250" s="218" t="s">
        <v>177</v>
      </c>
      <c r="E250" s="219" t="s">
        <v>459</v>
      </c>
      <c r="F250" s="220" t="s">
        <v>460</v>
      </c>
      <c r="G250" s="221" t="s">
        <v>274</v>
      </c>
      <c r="H250" s="222">
        <v>1</v>
      </c>
      <c r="I250" s="223"/>
      <c r="J250" s="224">
        <f t="shared" si="10"/>
        <v>0</v>
      </c>
      <c r="K250" s="225"/>
      <c r="L250" s="226"/>
      <c r="M250" s="227" t="s">
        <v>1</v>
      </c>
      <c r="N250" s="228" t="s">
        <v>43</v>
      </c>
      <c r="O250" s="70"/>
      <c r="P250" s="191">
        <f t="shared" si="11"/>
        <v>0</v>
      </c>
      <c r="Q250" s="191">
        <v>1.97E-3</v>
      </c>
      <c r="R250" s="191">
        <f t="shared" si="12"/>
        <v>1.97E-3</v>
      </c>
      <c r="S250" s="191">
        <v>0</v>
      </c>
      <c r="T250" s="192">
        <f t="shared" si="1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3" t="s">
        <v>284</v>
      </c>
      <c r="AT250" s="193" t="s">
        <v>177</v>
      </c>
      <c r="AU250" s="193" t="s">
        <v>85</v>
      </c>
      <c r="AY250" s="16" t="s">
        <v>122</v>
      </c>
      <c r="BE250" s="194">
        <f t="shared" si="14"/>
        <v>0</v>
      </c>
      <c r="BF250" s="194">
        <f t="shared" si="15"/>
        <v>0</v>
      </c>
      <c r="BG250" s="194">
        <f t="shared" si="16"/>
        <v>0</v>
      </c>
      <c r="BH250" s="194">
        <f t="shared" si="17"/>
        <v>0</v>
      </c>
      <c r="BI250" s="194">
        <f t="shared" si="18"/>
        <v>0</v>
      </c>
      <c r="BJ250" s="16" t="s">
        <v>83</v>
      </c>
      <c r="BK250" s="194">
        <f t="shared" si="19"/>
        <v>0</v>
      </c>
      <c r="BL250" s="16" t="s">
        <v>207</v>
      </c>
      <c r="BM250" s="193" t="s">
        <v>461</v>
      </c>
    </row>
    <row r="251" spans="1:65" s="2" customFormat="1" ht="24.2" customHeight="1">
      <c r="A251" s="33"/>
      <c r="B251" s="34"/>
      <c r="C251" s="181" t="s">
        <v>462</v>
      </c>
      <c r="D251" s="181" t="s">
        <v>124</v>
      </c>
      <c r="E251" s="182" t="s">
        <v>463</v>
      </c>
      <c r="F251" s="183" t="s">
        <v>464</v>
      </c>
      <c r="G251" s="184" t="s">
        <v>274</v>
      </c>
      <c r="H251" s="185">
        <v>1</v>
      </c>
      <c r="I251" s="186"/>
      <c r="J251" s="187">
        <f t="shared" si="10"/>
        <v>0</v>
      </c>
      <c r="K251" s="188"/>
      <c r="L251" s="38"/>
      <c r="M251" s="189" t="s">
        <v>1</v>
      </c>
      <c r="N251" s="190" t="s">
        <v>43</v>
      </c>
      <c r="O251" s="70"/>
      <c r="P251" s="191">
        <f t="shared" si="11"/>
        <v>0</v>
      </c>
      <c r="Q251" s="191">
        <v>1E-3</v>
      </c>
      <c r="R251" s="191">
        <f t="shared" si="12"/>
        <v>1E-3</v>
      </c>
      <c r="S251" s="191">
        <v>0</v>
      </c>
      <c r="T251" s="192">
        <f t="shared" si="1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3" t="s">
        <v>207</v>
      </c>
      <c r="AT251" s="193" t="s">
        <v>124</v>
      </c>
      <c r="AU251" s="193" t="s">
        <v>85</v>
      </c>
      <c r="AY251" s="16" t="s">
        <v>122</v>
      </c>
      <c r="BE251" s="194">
        <f t="shared" si="14"/>
        <v>0</v>
      </c>
      <c r="BF251" s="194">
        <f t="shared" si="15"/>
        <v>0</v>
      </c>
      <c r="BG251" s="194">
        <f t="shared" si="16"/>
        <v>0</v>
      </c>
      <c r="BH251" s="194">
        <f t="shared" si="17"/>
        <v>0</v>
      </c>
      <c r="BI251" s="194">
        <f t="shared" si="18"/>
        <v>0</v>
      </c>
      <c r="BJ251" s="16" t="s">
        <v>83</v>
      </c>
      <c r="BK251" s="194">
        <f t="shared" si="19"/>
        <v>0</v>
      </c>
      <c r="BL251" s="16" t="s">
        <v>207</v>
      </c>
      <c r="BM251" s="193" t="s">
        <v>465</v>
      </c>
    </row>
    <row r="252" spans="1:65" s="2" customFormat="1" ht="21.75" customHeight="1">
      <c r="A252" s="33"/>
      <c r="B252" s="34"/>
      <c r="C252" s="181" t="s">
        <v>466</v>
      </c>
      <c r="D252" s="181" t="s">
        <v>124</v>
      </c>
      <c r="E252" s="182" t="s">
        <v>467</v>
      </c>
      <c r="F252" s="183" t="s">
        <v>468</v>
      </c>
      <c r="G252" s="184" t="s">
        <v>274</v>
      </c>
      <c r="H252" s="185">
        <v>1</v>
      </c>
      <c r="I252" s="186"/>
      <c r="J252" s="187">
        <f t="shared" si="10"/>
        <v>0</v>
      </c>
      <c r="K252" s="188"/>
      <c r="L252" s="38"/>
      <c r="M252" s="189" t="s">
        <v>1</v>
      </c>
      <c r="N252" s="190" t="s">
        <v>43</v>
      </c>
      <c r="O252" s="70"/>
      <c r="P252" s="191">
        <f t="shared" si="11"/>
        <v>0</v>
      </c>
      <c r="Q252" s="191">
        <v>1E-3</v>
      </c>
      <c r="R252" s="191">
        <f t="shared" si="12"/>
        <v>1E-3</v>
      </c>
      <c r="S252" s="191">
        <v>0</v>
      </c>
      <c r="T252" s="192">
        <f t="shared" si="1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3" t="s">
        <v>207</v>
      </c>
      <c r="AT252" s="193" t="s">
        <v>124</v>
      </c>
      <c r="AU252" s="193" t="s">
        <v>85</v>
      </c>
      <c r="AY252" s="16" t="s">
        <v>122</v>
      </c>
      <c r="BE252" s="194">
        <f t="shared" si="14"/>
        <v>0</v>
      </c>
      <c r="BF252" s="194">
        <f t="shared" si="15"/>
        <v>0</v>
      </c>
      <c r="BG252" s="194">
        <f t="shared" si="16"/>
        <v>0</v>
      </c>
      <c r="BH252" s="194">
        <f t="shared" si="17"/>
        <v>0</v>
      </c>
      <c r="BI252" s="194">
        <f t="shared" si="18"/>
        <v>0</v>
      </c>
      <c r="BJ252" s="16" t="s">
        <v>83</v>
      </c>
      <c r="BK252" s="194">
        <f t="shared" si="19"/>
        <v>0</v>
      </c>
      <c r="BL252" s="16" t="s">
        <v>207</v>
      </c>
      <c r="BM252" s="193" t="s">
        <v>469</v>
      </c>
    </row>
    <row r="253" spans="1:65" s="2" customFormat="1" ht="16.5" customHeight="1">
      <c r="A253" s="33"/>
      <c r="B253" s="34"/>
      <c r="C253" s="181" t="s">
        <v>470</v>
      </c>
      <c r="D253" s="181" t="s">
        <v>124</v>
      </c>
      <c r="E253" s="182" t="s">
        <v>471</v>
      </c>
      <c r="F253" s="183" t="s">
        <v>472</v>
      </c>
      <c r="G253" s="184" t="s">
        <v>364</v>
      </c>
      <c r="H253" s="185">
        <v>1</v>
      </c>
      <c r="I253" s="186"/>
      <c r="J253" s="187">
        <f t="shared" si="10"/>
        <v>0</v>
      </c>
      <c r="K253" s="188"/>
      <c r="L253" s="38"/>
      <c r="M253" s="189" t="s">
        <v>1</v>
      </c>
      <c r="N253" s="190" t="s">
        <v>43</v>
      </c>
      <c r="O253" s="70"/>
      <c r="P253" s="191">
        <f t="shared" si="11"/>
        <v>0</v>
      </c>
      <c r="Q253" s="191">
        <v>2E-3</v>
      </c>
      <c r="R253" s="191">
        <f t="shared" si="12"/>
        <v>2E-3</v>
      </c>
      <c r="S253" s="191">
        <v>0</v>
      </c>
      <c r="T253" s="192">
        <f t="shared" si="1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3" t="s">
        <v>207</v>
      </c>
      <c r="AT253" s="193" t="s">
        <v>124</v>
      </c>
      <c r="AU253" s="193" t="s">
        <v>85</v>
      </c>
      <c r="AY253" s="16" t="s">
        <v>122</v>
      </c>
      <c r="BE253" s="194">
        <f t="shared" si="14"/>
        <v>0</v>
      </c>
      <c r="BF253" s="194">
        <f t="shared" si="15"/>
        <v>0</v>
      </c>
      <c r="BG253" s="194">
        <f t="shared" si="16"/>
        <v>0</v>
      </c>
      <c r="BH253" s="194">
        <f t="shared" si="17"/>
        <v>0</v>
      </c>
      <c r="BI253" s="194">
        <f t="shared" si="18"/>
        <v>0</v>
      </c>
      <c r="BJ253" s="16" t="s">
        <v>83</v>
      </c>
      <c r="BK253" s="194">
        <f t="shared" si="19"/>
        <v>0</v>
      </c>
      <c r="BL253" s="16" t="s">
        <v>207</v>
      </c>
      <c r="BM253" s="193" t="s">
        <v>473</v>
      </c>
    </row>
    <row r="254" spans="1:65" s="2" customFormat="1" ht="24.2" customHeight="1">
      <c r="A254" s="33"/>
      <c r="B254" s="34"/>
      <c r="C254" s="181" t="s">
        <v>474</v>
      </c>
      <c r="D254" s="181" t="s">
        <v>124</v>
      </c>
      <c r="E254" s="182" t="s">
        <v>475</v>
      </c>
      <c r="F254" s="183" t="s">
        <v>476</v>
      </c>
      <c r="G254" s="184" t="s">
        <v>160</v>
      </c>
      <c r="H254" s="185">
        <v>1.0999999999999999E-2</v>
      </c>
      <c r="I254" s="186"/>
      <c r="J254" s="187">
        <f t="shared" si="10"/>
        <v>0</v>
      </c>
      <c r="K254" s="188"/>
      <c r="L254" s="38"/>
      <c r="M254" s="189" t="s">
        <v>1</v>
      </c>
      <c r="N254" s="190" t="s">
        <v>43</v>
      </c>
      <c r="O254" s="70"/>
      <c r="P254" s="191">
        <f t="shared" si="11"/>
        <v>0</v>
      </c>
      <c r="Q254" s="191">
        <v>0</v>
      </c>
      <c r="R254" s="191">
        <f t="shared" si="12"/>
        <v>0</v>
      </c>
      <c r="S254" s="191">
        <v>0</v>
      </c>
      <c r="T254" s="192">
        <f t="shared" si="1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3" t="s">
        <v>207</v>
      </c>
      <c r="AT254" s="193" t="s">
        <v>124</v>
      </c>
      <c r="AU254" s="193" t="s">
        <v>85</v>
      </c>
      <c r="AY254" s="16" t="s">
        <v>122</v>
      </c>
      <c r="BE254" s="194">
        <f t="shared" si="14"/>
        <v>0</v>
      </c>
      <c r="BF254" s="194">
        <f t="shared" si="15"/>
        <v>0</v>
      </c>
      <c r="BG254" s="194">
        <f t="shared" si="16"/>
        <v>0</v>
      </c>
      <c r="BH254" s="194">
        <f t="shared" si="17"/>
        <v>0</v>
      </c>
      <c r="BI254" s="194">
        <f t="shared" si="18"/>
        <v>0</v>
      </c>
      <c r="BJ254" s="16" t="s">
        <v>83</v>
      </c>
      <c r="BK254" s="194">
        <f t="shared" si="19"/>
        <v>0</v>
      </c>
      <c r="BL254" s="16" t="s">
        <v>207</v>
      </c>
      <c r="BM254" s="193" t="s">
        <v>477</v>
      </c>
    </row>
    <row r="255" spans="1:65" s="12" customFormat="1" ht="25.9" customHeight="1">
      <c r="B255" s="165"/>
      <c r="C255" s="166"/>
      <c r="D255" s="167" t="s">
        <v>77</v>
      </c>
      <c r="E255" s="168" t="s">
        <v>478</v>
      </c>
      <c r="F255" s="168" t="s">
        <v>479</v>
      </c>
      <c r="G255" s="166"/>
      <c r="H255" s="166"/>
      <c r="I255" s="169"/>
      <c r="J255" s="170">
        <f>BK255</f>
        <v>0</v>
      </c>
      <c r="K255" s="166"/>
      <c r="L255" s="171"/>
      <c r="M255" s="172"/>
      <c r="N255" s="173"/>
      <c r="O255" s="173"/>
      <c r="P255" s="174">
        <f>P256+P259+P261</f>
        <v>0</v>
      </c>
      <c r="Q255" s="173"/>
      <c r="R255" s="174">
        <f>R256+R259+R261</f>
        <v>0</v>
      </c>
      <c r="S255" s="173"/>
      <c r="T255" s="175">
        <f>T256+T259+T261</f>
        <v>0</v>
      </c>
      <c r="AR255" s="176" t="s">
        <v>149</v>
      </c>
      <c r="AT255" s="177" t="s">
        <v>77</v>
      </c>
      <c r="AU255" s="177" t="s">
        <v>78</v>
      </c>
      <c r="AY255" s="176" t="s">
        <v>122</v>
      </c>
      <c r="BK255" s="178">
        <f>BK256+BK259+BK261</f>
        <v>0</v>
      </c>
    </row>
    <row r="256" spans="1:65" s="12" customFormat="1" ht="22.9" customHeight="1">
      <c r="B256" s="165"/>
      <c r="C256" s="166"/>
      <c r="D256" s="167" t="s">
        <v>77</v>
      </c>
      <c r="E256" s="179" t="s">
        <v>480</v>
      </c>
      <c r="F256" s="179" t="s">
        <v>481</v>
      </c>
      <c r="G256" s="166"/>
      <c r="H256" s="166"/>
      <c r="I256" s="169"/>
      <c r="J256" s="180">
        <f>BK256</f>
        <v>0</v>
      </c>
      <c r="K256" s="166"/>
      <c r="L256" s="171"/>
      <c r="M256" s="172"/>
      <c r="N256" s="173"/>
      <c r="O256" s="173"/>
      <c r="P256" s="174">
        <f>SUM(P257:P258)</f>
        <v>0</v>
      </c>
      <c r="Q256" s="173"/>
      <c r="R256" s="174">
        <f>SUM(R257:R258)</f>
        <v>0</v>
      </c>
      <c r="S256" s="173"/>
      <c r="T256" s="175">
        <f>SUM(T257:T258)</f>
        <v>0</v>
      </c>
      <c r="AR256" s="176" t="s">
        <v>149</v>
      </c>
      <c r="AT256" s="177" t="s">
        <v>77</v>
      </c>
      <c r="AU256" s="177" t="s">
        <v>83</v>
      </c>
      <c r="AY256" s="176" t="s">
        <v>122</v>
      </c>
      <c r="BK256" s="178">
        <f>SUM(BK257:BK258)</f>
        <v>0</v>
      </c>
    </row>
    <row r="257" spans="1:65" s="2" customFormat="1" ht="16.5" customHeight="1">
      <c r="A257" s="33"/>
      <c r="B257" s="34"/>
      <c r="C257" s="181" t="s">
        <v>482</v>
      </c>
      <c r="D257" s="181" t="s">
        <v>124</v>
      </c>
      <c r="E257" s="182" t="s">
        <v>483</v>
      </c>
      <c r="F257" s="183" t="s">
        <v>484</v>
      </c>
      <c r="G257" s="184" t="s">
        <v>364</v>
      </c>
      <c r="H257" s="185">
        <v>1</v>
      </c>
      <c r="I257" s="186"/>
      <c r="J257" s="187">
        <f>ROUND(I257*H257,2)</f>
        <v>0</v>
      </c>
      <c r="K257" s="188"/>
      <c r="L257" s="38"/>
      <c r="M257" s="189" t="s">
        <v>1</v>
      </c>
      <c r="N257" s="190" t="s">
        <v>43</v>
      </c>
      <c r="O257" s="70"/>
      <c r="P257" s="191">
        <f>O257*H257</f>
        <v>0</v>
      </c>
      <c r="Q257" s="191">
        <v>0</v>
      </c>
      <c r="R257" s="191">
        <f>Q257*H257</f>
        <v>0</v>
      </c>
      <c r="S257" s="191">
        <v>0</v>
      </c>
      <c r="T257" s="19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3" t="s">
        <v>485</v>
      </c>
      <c r="AT257" s="193" t="s">
        <v>124</v>
      </c>
      <c r="AU257" s="193" t="s">
        <v>85</v>
      </c>
      <c r="AY257" s="16" t="s">
        <v>122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16" t="s">
        <v>83</v>
      </c>
      <c r="BK257" s="194">
        <f>ROUND(I257*H257,2)</f>
        <v>0</v>
      </c>
      <c r="BL257" s="16" t="s">
        <v>485</v>
      </c>
      <c r="BM257" s="193" t="s">
        <v>486</v>
      </c>
    </row>
    <row r="258" spans="1:65" s="2" customFormat="1" ht="16.5" customHeight="1">
      <c r="A258" s="33"/>
      <c r="B258" s="34"/>
      <c r="C258" s="181" t="s">
        <v>487</v>
      </c>
      <c r="D258" s="181" t="s">
        <v>124</v>
      </c>
      <c r="E258" s="182" t="s">
        <v>488</v>
      </c>
      <c r="F258" s="183" t="s">
        <v>489</v>
      </c>
      <c r="G258" s="184" t="s">
        <v>364</v>
      </c>
      <c r="H258" s="185">
        <v>1</v>
      </c>
      <c r="I258" s="186"/>
      <c r="J258" s="187">
        <f>ROUND(I258*H258,2)</f>
        <v>0</v>
      </c>
      <c r="K258" s="188"/>
      <c r="L258" s="38"/>
      <c r="M258" s="189" t="s">
        <v>1</v>
      </c>
      <c r="N258" s="190" t="s">
        <v>43</v>
      </c>
      <c r="O258" s="70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3" t="s">
        <v>485</v>
      </c>
      <c r="AT258" s="193" t="s">
        <v>124</v>
      </c>
      <c r="AU258" s="193" t="s">
        <v>85</v>
      </c>
      <c r="AY258" s="16" t="s">
        <v>122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16" t="s">
        <v>83</v>
      </c>
      <c r="BK258" s="194">
        <f>ROUND(I258*H258,2)</f>
        <v>0</v>
      </c>
      <c r="BL258" s="16" t="s">
        <v>485</v>
      </c>
      <c r="BM258" s="193" t="s">
        <v>490</v>
      </c>
    </row>
    <row r="259" spans="1:65" s="12" customFormat="1" ht="22.9" customHeight="1">
      <c r="B259" s="165"/>
      <c r="C259" s="166"/>
      <c r="D259" s="167" t="s">
        <v>77</v>
      </c>
      <c r="E259" s="179" t="s">
        <v>491</v>
      </c>
      <c r="F259" s="179" t="s">
        <v>492</v>
      </c>
      <c r="G259" s="166"/>
      <c r="H259" s="166"/>
      <c r="I259" s="169"/>
      <c r="J259" s="180">
        <f>BK259</f>
        <v>0</v>
      </c>
      <c r="K259" s="166"/>
      <c r="L259" s="171"/>
      <c r="M259" s="172"/>
      <c r="N259" s="173"/>
      <c r="O259" s="173"/>
      <c r="P259" s="174">
        <f>P260</f>
        <v>0</v>
      </c>
      <c r="Q259" s="173"/>
      <c r="R259" s="174">
        <f>R260</f>
        <v>0</v>
      </c>
      <c r="S259" s="173"/>
      <c r="T259" s="175">
        <f>T260</f>
        <v>0</v>
      </c>
      <c r="AR259" s="176" t="s">
        <v>149</v>
      </c>
      <c r="AT259" s="177" t="s">
        <v>77</v>
      </c>
      <c r="AU259" s="177" t="s">
        <v>83</v>
      </c>
      <c r="AY259" s="176" t="s">
        <v>122</v>
      </c>
      <c r="BK259" s="178">
        <f>BK260</f>
        <v>0</v>
      </c>
    </row>
    <row r="260" spans="1:65" s="2" customFormat="1" ht="16.5" customHeight="1">
      <c r="A260" s="33"/>
      <c r="B260" s="34"/>
      <c r="C260" s="181" t="s">
        <v>493</v>
      </c>
      <c r="D260" s="181" t="s">
        <v>124</v>
      </c>
      <c r="E260" s="182" t="s">
        <v>494</v>
      </c>
      <c r="F260" s="183" t="s">
        <v>495</v>
      </c>
      <c r="G260" s="184" t="s">
        <v>364</v>
      </c>
      <c r="H260" s="185">
        <v>1</v>
      </c>
      <c r="I260" s="186"/>
      <c r="J260" s="187">
        <f>ROUND(I260*H260,2)</f>
        <v>0</v>
      </c>
      <c r="K260" s="188"/>
      <c r="L260" s="38"/>
      <c r="M260" s="189" t="s">
        <v>1</v>
      </c>
      <c r="N260" s="190" t="s">
        <v>43</v>
      </c>
      <c r="O260" s="70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3" t="s">
        <v>485</v>
      </c>
      <c r="AT260" s="193" t="s">
        <v>124</v>
      </c>
      <c r="AU260" s="193" t="s">
        <v>85</v>
      </c>
      <c r="AY260" s="16" t="s">
        <v>122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16" t="s">
        <v>83</v>
      </c>
      <c r="BK260" s="194">
        <f>ROUND(I260*H260,2)</f>
        <v>0</v>
      </c>
      <c r="BL260" s="16" t="s">
        <v>485</v>
      </c>
      <c r="BM260" s="193" t="s">
        <v>496</v>
      </c>
    </row>
    <row r="261" spans="1:65" s="12" customFormat="1" ht="22.9" customHeight="1">
      <c r="B261" s="165"/>
      <c r="C261" s="166"/>
      <c r="D261" s="167" t="s">
        <v>77</v>
      </c>
      <c r="E261" s="179" t="s">
        <v>497</v>
      </c>
      <c r="F261" s="179" t="s">
        <v>498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P262</f>
        <v>0</v>
      </c>
      <c r="Q261" s="173"/>
      <c r="R261" s="174">
        <f>R262</f>
        <v>0</v>
      </c>
      <c r="S261" s="173"/>
      <c r="T261" s="175">
        <f>T262</f>
        <v>0</v>
      </c>
      <c r="AR261" s="176" t="s">
        <v>149</v>
      </c>
      <c r="AT261" s="177" t="s">
        <v>77</v>
      </c>
      <c r="AU261" s="177" t="s">
        <v>83</v>
      </c>
      <c r="AY261" s="176" t="s">
        <v>122</v>
      </c>
      <c r="BK261" s="178">
        <f>BK262</f>
        <v>0</v>
      </c>
    </row>
    <row r="262" spans="1:65" s="2" customFormat="1" ht="16.5" customHeight="1">
      <c r="A262" s="33"/>
      <c r="B262" s="34"/>
      <c r="C262" s="181" t="s">
        <v>499</v>
      </c>
      <c r="D262" s="181" t="s">
        <v>124</v>
      </c>
      <c r="E262" s="182" t="s">
        <v>500</v>
      </c>
      <c r="F262" s="183" t="s">
        <v>501</v>
      </c>
      <c r="G262" s="184" t="s">
        <v>364</v>
      </c>
      <c r="H262" s="185">
        <v>1</v>
      </c>
      <c r="I262" s="186"/>
      <c r="J262" s="187">
        <f>ROUND(I262*H262,2)</f>
        <v>0</v>
      </c>
      <c r="K262" s="188"/>
      <c r="L262" s="38"/>
      <c r="M262" s="229" t="s">
        <v>1</v>
      </c>
      <c r="N262" s="230" t="s">
        <v>43</v>
      </c>
      <c r="O262" s="231"/>
      <c r="P262" s="232">
        <f>O262*H262</f>
        <v>0</v>
      </c>
      <c r="Q262" s="232">
        <v>0</v>
      </c>
      <c r="R262" s="232">
        <f>Q262*H262</f>
        <v>0</v>
      </c>
      <c r="S262" s="232">
        <v>0</v>
      </c>
      <c r="T262" s="23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3" t="s">
        <v>485</v>
      </c>
      <c r="AT262" s="193" t="s">
        <v>124</v>
      </c>
      <c r="AU262" s="193" t="s">
        <v>85</v>
      </c>
      <c r="AY262" s="16" t="s">
        <v>122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16" t="s">
        <v>83</v>
      </c>
      <c r="BK262" s="194">
        <f>ROUND(I262*H262,2)</f>
        <v>0</v>
      </c>
      <c r="BL262" s="16" t="s">
        <v>485</v>
      </c>
      <c r="BM262" s="193" t="s">
        <v>502</v>
      </c>
    </row>
    <row r="263" spans="1:65" s="2" customFormat="1" ht="6.95" customHeight="1">
      <c r="A263" s="33"/>
      <c r="B263" s="53"/>
      <c r="C263" s="54"/>
      <c r="D263" s="54"/>
      <c r="E263" s="54"/>
      <c r="F263" s="54"/>
      <c r="G263" s="54"/>
      <c r="H263" s="54"/>
      <c r="I263" s="54"/>
      <c r="J263" s="54"/>
      <c r="K263" s="54"/>
      <c r="L263" s="38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</sheetData>
  <sheetProtection algorithmName="SHA-512" hashValue="PlFbHsV/qu9zTKfX8CJrg4JNkwWFQSViWBu9509M1DuGmdOAakhX7x24zajUgjAFlMMM+ArJH6WyfH9jy4NoYQ==" saltValue="hdtiP+VCX3McsAQYqhNlJvv4RwblDwXh+zuZ7iQBHS4eLUuPvUEdli624sKukXf+0ZYoh01o2984yM5Ri31dTQ==" spinCount="100000" sheet="1" objects="1" scenarios="1" formatColumns="0" formatRows="0" autoFilter="0"/>
  <autoFilter ref="C126:K262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6-2024 - Pitko v parku Me...</vt:lpstr>
      <vt:lpstr>'6-2024 - Pitko v parku Me...'!Názvy_tisku</vt:lpstr>
      <vt:lpstr>'Rekapitulace stavby'!Názvy_tisku</vt:lpstr>
      <vt:lpstr>'6-2024 - Pitko v parku Me...'!Oblast_tisku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DESKTOP-46AMMBV\Pavel</dc:creator>
  <cp:lastModifiedBy>Ing. arch. Zdeněk Bičík</cp:lastModifiedBy>
  <dcterms:created xsi:type="dcterms:W3CDTF">2024-06-12T08:39:43Z</dcterms:created>
  <dcterms:modified xsi:type="dcterms:W3CDTF">2024-09-18T14:39:17Z</dcterms:modified>
</cp:coreProperties>
</file>